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Michal\Documents\Rozpočty\2019\191201 - MŠ U Sluníčka HS - kuchyně\Nové\"/>
    </mc:Choice>
  </mc:AlternateContent>
  <xr:revisionPtr revIDLastSave="0" documentId="13_ncr:1_{76E20320-95C9-4069-82B3-6F0B256B8F9A}"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0 - VRN" sheetId="2" r:id="rId2"/>
    <sheet name="01 - Stavební část" sheetId="3" r:id="rId3"/>
    <sheet name="02 - ZTI" sheetId="4" r:id="rId4"/>
    <sheet name="03 - Rek VZT" sheetId="10" r:id="rId5"/>
    <sheet name="03.1 - Zař. č. 1" sheetId="11" r:id="rId6"/>
    <sheet name="03.2 - Zař. č. 2" sheetId="12" r:id="rId7"/>
    <sheet name="03.3 - Zař. č. 3" sheetId="13" r:id="rId8"/>
    <sheet name="03.4 - Zař. č. 4" sheetId="14" r:id="rId9"/>
    <sheet name="04 - VYT" sheetId="6" r:id="rId10"/>
    <sheet name="05 - El" sheetId="16" r:id="rId11"/>
    <sheet name="06 - Vybavení" sheetId="15" r:id="rId12"/>
    <sheet name="Pokyny pro vyplnění" sheetId="9" r:id="rId13"/>
  </sheets>
  <definedNames>
    <definedName name="_xlnm._FilterDatabase" localSheetId="1" hidden="1">'00 - VRN'!$C$84:$K$97</definedName>
    <definedName name="_xlnm._FilterDatabase" localSheetId="2" hidden="1">'01 - Stavební část'!$C$97:$K$948</definedName>
    <definedName name="_xlnm._FilterDatabase" localSheetId="3" hidden="1">'02 - ZTI'!$C$84:$K$189</definedName>
    <definedName name="_xlnm._FilterDatabase" localSheetId="9" hidden="1">'04 - VYT'!$C$82:$K$114</definedName>
    <definedName name="_xlnm.Print_Titles" localSheetId="1">'00 - VRN'!$84:$84</definedName>
    <definedName name="_xlnm.Print_Titles" localSheetId="2">'01 - Stavební část'!$97:$97</definedName>
    <definedName name="_xlnm.Print_Titles" localSheetId="3">'02 - ZTI'!$84:$84</definedName>
    <definedName name="_xlnm.Print_Titles" localSheetId="9">'04 - VYT'!$82:$82</definedName>
    <definedName name="_xlnm.Print_Titles" localSheetId="0">'Rekapitulace stavby'!$52:$52</definedName>
    <definedName name="_xlnm.Print_Area" localSheetId="1">'00 - VRN'!$C$4:$J$39,'00 - VRN'!$C$45:$J$66,'00 - VRN'!$C$72:$K$97</definedName>
    <definedName name="_xlnm.Print_Area" localSheetId="2">'01 - Stavební část'!$C$4:$J$39,'01 - Stavební část'!$C$45:$J$79,'01 - Stavební část'!$C$85:$K$948</definedName>
    <definedName name="_xlnm.Print_Area" localSheetId="3">'02 - ZTI'!$C$4:$J$39,'02 - ZTI'!$C$45:$J$66,'02 - ZTI'!$C$72:$K$189</definedName>
    <definedName name="_xlnm.Print_Area" localSheetId="9">'04 - VYT'!$C$4:$J$39,'04 - VYT'!$C$45:$J$64,'04 - VYT'!$C$70:$K$114</definedName>
    <definedName name="_xlnm.Print_Area" localSheetId="10">'05 - El'!$A$1:$F$133</definedName>
    <definedName name="_xlnm.Print_Area" localSheetId="11">'06 - Vybavení'!$A$1:$G$136</definedName>
    <definedName name="_xlnm.Print_Area" localSheetId="12">'Pokyny pro vyplnění'!$B$2:$K$71,'Pokyny pro vyplnění'!$B$74:$K$118,'Pokyny pro vyplnění'!$B$121:$K$190,'Pokyny pro vyplnění'!$B$198:$K$218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60" i="1" l="1"/>
  <c r="AG60" i="1"/>
  <c r="F13" i="16"/>
  <c r="F15" i="16"/>
  <c r="F16" i="16"/>
  <c r="F17" i="16"/>
  <c r="F18" i="16"/>
  <c r="F122" i="16" s="1"/>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7" i="16"/>
  <c r="F48" i="16"/>
  <c r="F49" i="16"/>
  <c r="F50" i="16"/>
  <c r="F51" i="16"/>
  <c r="F52" i="16"/>
  <c r="F53" i="16"/>
  <c r="F54" i="16"/>
  <c r="F55" i="16"/>
  <c r="F57" i="16"/>
  <c r="F58" i="16"/>
  <c r="F59" i="16"/>
  <c r="F60" i="16"/>
  <c r="F61" i="16"/>
  <c r="F62" i="16"/>
  <c r="F63" i="16"/>
  <c r="F64" i="16"/>
  <c r="F65" i="16"/>
  <c r="F66" i="16"/>
  <c r="F67" i="16"/>
  <c r="F68" i="16"/>
  <c r="F69" i="16"/>
  <c r="F70" i="16"/>
  <c r="F71" i="16"/>
  <c r="F72" i="16" s="1"/>
  <c r="F75" i="16"/>
  <c r="F76" i="16"/>
  <c r="F77" i="16"/>
  <c r="F89" i="16" s="1"/>
  <c r="F78" i="16"/>
  <c r="F79" i="16"/>
  <c r="F80" i="16"/>
  <c r="F81" i="16"/>
  <c r="F82" i="16"/>
  <c r="F83" i="16"/>
  <c r="F84" i="16"/>
  <c r="F85" i="16"/>
  <c r="F86" i="16"/>
  <c r="F87" i="16"/>
  <c r="F93" i="16"/>
  <c r="F99" i="16" s="1"/>
  <c r="F126" i="16" s="1"/>
  <c r="F94" i="16"/>
  <c r="F95" i="16"/>
  <c r="F96" i="16"/>
  <c r="F97" i="16"/>
  <c r="F98" i="16"/>
  <c r="F102" i="16"/>
  <c r="F109" i="16" s="1"/>
  <c r="F127" i="16" s="1"/>
  <c r="F103" i="16"/>
  <c r="F104" i="16"/>
  <c r="F105" i="16"/>
  <c r="F106" i="16"/>
  <c r="F107" i="16"/>
  <c r="F108" i="16"/>
  <c r="F112" i="16"/>
  <c r="F113" i="16"/>
  <c r="F114" i="16"/>
  <c r="F115" i="16"/>
  <c r="F128" i="16" s="1"/>
  <c r="F90" i="16" l="1"/>
  <c r="F125" i="16"/>
  <c r="F123" i="16"/>
  <c r="F118" i="16" l="1"/>
  <c r="F129" i="16" s="1"/>
  <c r="F124" i="16"/>
  <c r="F130" i="16" s="1"/>
  <c r="F131" i="16" l="1"/>
  <c r="E133" i="16"/>
  <c r="AN61" i="1" l="1"/>
  <c r="AN58" i="1"/>
  <c r="AG61" i="1"/>
  <c r="AG58" i="1"/>
  <c r="F9" i="15"/>
  <c r="F11" i="15"/>
  <c r="F13" i="15"/>
  <c r="F17" i="15"/>
  <c r="F19" i="15"/>
  <c r="F21" i="15"/>
  <c r="C133" i="15" s="1"/>
  <c r="C135" i="15" s="1"/>
  <c r="F27" i="15"/>
  <c r="F28" i="15"/>
  <c r="F30" i="15"/>
  <c r="F33" i="15"/>
  <c r="F35" i="15"/>
  <c r="F37" i="15"/>
  <c r="F39" i="15"/>
  <c r="F41" i="15"/>
  <c r="F44" i="15"/>
  <c r="F46" i="15"/>
  <c r="F48" i="15"/>
  <c r="F49" i="15"/>
  <c r="F51" i="15"/>
  <c r="F53" i="15"/>
  <c r="F55" i="15"/>
  <c r="F58" i="15"/>
  <c r="F60" i="15"/>
  <c r="F62" i="15"/>
  <c r="F64" i="15"/>
  <c r="F67" i="15"/>
  <c r="F69" i="15"/>
  <c r="F71" i="15"/>
  <c r="F74" i="15"/>
  <c r="F77" i="15"/>
  <c r="F79" i="15"/>
  <c r="F81" i="15"/>
  <c r="F83" i="15"/>
  <c r="F85" i="15"/>
  <c r="F87" i="15"/>
  <c r="F90" i="15"/>
  <c r="F91" i="15"/>
  <c r="F93" i="15"/>
  <c r="F95" i="15"/>
  <c r="F97" i="15"/>
  <c r="F99" i="15"/>
  <c r="F101" i="15"/>
  <c r="F104" i="15"/>
  <c r="F106" i="15"/>
  <c r="F108" i="15"/>
  <c r="F109" i="15"/>
  <c r="F111" i="15"/>
  <c r="F113" i="15"/>
  <c r="F114" i="15"/>
  <c r="F116" i="15"/>
  <c r="F119" i="15"/>
  <c r="F121" i="15"/>
  <c r="F123" i="15"/>
  <c r="F125" i="15"/>
  <c r="F127" i="15"/>
  <c r="F130" i="15"/>
  <c r="A1" i="14" l="1"/>
  <c r="C2" i="14"/>
  <c r="I7" i="14"/>
  <c r="I19" i="14" s="1"/>
  <c r="I8" i="14"/>
  <c r="I9" i="14"/>
  <c r="G10" i="14"/>
  <c r="H10" i="14"/>
  <c r="I10" i="14"/>
  <c r="G12" i="14"/>
  <c r="F19" i="14" s="1"/>
  <c r="H12" i="14"/>
  <c r="I12" i="14"/>
  <c r="G15" i="14"/>
  <c r="H15" i="14"/>
  <c r="I15" i="14"/>
  <c r="G18" i="14"/>
  <c r="H18" i="14"/>
  <c r="I18" i="14"/>
  <c r="A1" i="13"/>
  <c r="A33" i="13" s="1"/>
  <c r="C2" i="13"/>
  <c r="C34" i="13" s="1"/>
  <c r="G10" i="13"/>
  <c r="F42" i="13" s="1"/>
  <c r="H10" i="13"/>
  <c r="I10" i="13" s="1"/>
  <c r="G11" i="13"/>
  <c r="H11" i="13"/>
  <c r="I11" i="13"/>
  <c r="G13" i="13"/>
  <c r="H13" i="13"/>
  <c r="I13" i="13" s="1"/>
  <c r="G15" i="13"/>
  <c r="H15" i="13"/>
  <c r="I15" i="13"/>
  <c r="G17" i="13"/>
  <c r="H17" i="13"/>
  <c r="I17" i="13" s="1"/>
  <c r="G19" i="13"/>
  <c r="H19" i="13"/>
  <c r="I19" i="13"/>
  <c r="G21" i="13"/>
  <c r="H21" i="13"/>
  <c r="I21" i="13" s="1"/>
  <c r="G24" i="13"/>
  <c r="H24" i="13"/>
  <c r="I24" i="13"/>
  <c r="G25" i="13"/>
  <c r="H25" i="13"/>
  <c r="I25" i="13" s="1"/>
  <c r="G26" i="13"/>
  <c r="H26" i="13"/>
  <c r="I26" i="13"/>
  <c r="G27" i="13"/>
  <c r="H27" i="13"/>
  <c r="I27" i="13" s="1"/>
  <c r="H28" i="13"/>
  <c r="I28" i="13"/>
  <c r="G29" i="13"/>
  <c r="H29" i="13"/>
  <c r="I29" i="13"/>
  <c r="G30" i="13"/>
  <c r="H30" i="13"/>
  <c r="I30" i="13"/>
  <c r="G31" i="13"/>
  <c r="H31" i="13"/>
  <c r="I31" i="13"/>
  <c r="C35" i="13"/>
  <c r="G41" i="13"/>
  <c r="H41" i="13"/>
  <c r="I41" i="13"/>
  <c r="A1" i="12"/>
  <c r="C2" i="12"/>
  <c r="C34" i="12" s="1"/>
  <c r="G10" i="12"/>
  <c r="H10" i="12"/>
  <c r="I10" i="12"/>
  <c r="G11" i="12"/>
  <c r="H11" i="12"/>
  <c r="I11" i="12"/>
  <c r="I42" i="12" s="1"/>
  <c r="G13" i="12"/>
  <c r="H13" i="12"/>
  <c r="I13" i="12"/>
  <c r="G15" i="12"/>
  <c r="H15" i="12"/>
  <c r="I15" i="12"/>
  <c r="G17" i="12"/>
  <c r="H17" i="12"/>
  <c r="I17" i="12"/>
  <c r="G19" i="12"/>
  <c r="H19" i="12"/>
  <c r="I19" i="12"/>
  <c r="G21" i="12"/>
  <c r="H21" i="12"/>
  <c r="I21" i="12"/>
  <c r="G23" i="12"/>
  <c r="H23" i="12"/>
  <c r="I23" i="12"/>
  <c r="G25" i="12"/>
  <c r="H25" i="12"/>
  <c r="I25" i="12" s="1"/>
  <c r="G27" i="12"/>
  <c r="H27" i="12"/>
  <c r="I27" i="12"/>
  <c r="G28" i="12"/>
  <c r="H28" i="12"/>
  <c r="I28" i="12"/>
  <c r="G29" i="12"/>
  <c r="H29" i="12"/>
  <c r="I29" i="12"/>
  <c r="G30" i="12"/>
  <c r="H30" i="12"/>
  <c r="I30" i="12"/>
  <c r="G31" i="12"/>
  <c r="H31" i="12"/>
  <c r="I31" i="12"/>
  <c r="A33" i="12"/>
  <c r="C35" i="12"/>
  <c r="G41" i="12"/>
  <c r="H41" i="12"/>
  <c r="I41" i="12"/>
  <c r="F42" i="12"/>
  <c r="I43" i="12" s="1"/>
  <c r="G7" i="11"/>
  <c r="H7" i="11"/>
  <c r="I7" i="11" s="1"/>
  <c r="G24" i="11"/>
  <c r="F88" i="11" s="1"/>
  <c r="H24" i="11"/>
  <c r="I24" i="11"/>
  <c r="I25" i="11"/>
  <c r="G30" i="11"/>
  <c r="H30" i="11"/>
  <c r="I30" i="11"/>
  <c r="A32" i="11"/>
  <c r="C33" i="11"/>
  <c r="C34" i="11"/>
  <c r="G39" i="11"/>
  <c r="H39" i="11"/>
  <c r="I39" i="11"/>
  <c r="G41" i="11"/>
  <c r="H41" i="11"/>
  <c r="I41" i="11"/>
  <c r="G47" i="11"/>
  <c r="H47" i="11"/>
  <c r="I47" i="11"/>
  <c r="G52" i="11"/>
  <c r="H52" i="11"/>
  <c r="I52" i="11"/>
  <c r="G57" i="11"/>
  <c r="H57" i="11"/>
  <c r="I57" i="11"/>
  <c r="G59" i="11"/>
  <c r="H59" i="11"/>
  <c r="I59" i="11"/>
  <c r="A62" i="11"/>
  <c r="C63" i="11"/>
  <c r="C64" i="11"/>
  <c r="G71" i="11"/>
  <c r="H71" i="11"/>
  <c r="I71" i="11"/>
  <c r="G74" i="11"/>
  <c r="H74" i="11"/>
  <c r="I74" i="11"/>
  <c r="G75" i="11"/>
  <c r="H75" i="11"/>
  <c r="I75" i="11"/>
  <c r="G76" i="11"/>
  <c r="H76" i="11"/>
  <c r="I76" i="11"/>
  <c r="G77" i="11"/>
  <c r="H77" i="11"/>
  <c r="I77" i="11"/>
  <c r="G84" i="11"/>
  <c r="H84" i="11"/>
  <c r="I84" i="11"/>
  <c r="G87" i="11"/>
  <c r="H87" i="11"/>
  <c r="I87" i="11"/>
  <c r="B10" i="10"/>
  <c r="B11" i="10"/>
  <c r="B12" i="10"/>
  <c r="B13" i="10"/>
  <c r="I88" i="11" l="1"/>
  <c r="F22" i="14"/>
  <c r="I20" i="14"/>
  <c r="I21" i="14"/>
  <c r="I43" i="13"/>
  <c r="I44" i="13"/>
  <c r="F45" i="13"/>
  <c r="I42" i="13"/>
  <c r="F45" i="12"/>
  <c r="I44" i="12"/>
  <c r="I45" i="12" s="1"/>
  <c r="I90" i="11"/>
  <c r="F91" i="11"/>
  <c r="I89" i="11"/>
  <c r="I91" i="11" s="1"/>
  <c r="AY61" i="1"/>
  <c r="AX61" i="1"/>
  <c r="AU61" i="1"/>
  <c r="AY60" i="1"/>
  <c r="AX60" i="1"/>
  <c r="BC60" i="1"/>
  <c r="AU60" i="1"/>
  <c r="J37" i="6"/>
  <c r="J36" i="6"/>
  <c r="AY59" i="1"/>
  <c r="J35" i="6"/>
  <c r="AX59" i="1"/>
  <c r="BI113" i="6"/>
  <c r="BH113" i="6"/>
  <c r="BG113" i="6"/>
  <c r="BF113" i="6"/>
  <c r="T113" i="6"/>
  <c r="R113" i="6"/>
  <c r="P113"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4" i="6"/>
  <c r="BH104" i="6"/>
  <c r="BG104" i="6"/>
  <c r="BF104" i="6"/>
  <c r="T104" i="6"/>
  <c r="R104" i="6"/>
  <c r="P104" i="6"/>
  <c r="BI102" i="6"/>
  <c r="BH102" i="6"/>
  <c r="BG102" i="6"/>
  <c r="BF102" i="6"/>
  <c r="T102" i="6"/>
  <c r="R102" i="6"/>
  <c r="P102" i="6"/>
  <c r="BI101" i="6"/>
  <c r="BH101" i="6"/>
  <c r="BG101" i="6"/>
  <c r="BF101" i="6"/>
  <c r="T101" i="6"/>
  <c r="R101" i="6"/>
  <c r="P101" i="6"/>
  <c r="BI98" i="6"/>
  <c r="BH98" i="6"/>
  <c r="BG98" i="6"/>
  <c r="BF98" i="6"/>
  <c r="T98" i="6"/>
  <c r="R98" i="6"/>
  <c r="P98" i="6"/>
  <c r="BI97" i="6"/>
  <c r="BH97" i="6"/>
  <c r="BG97" i="6"/>
  <c r="BF97" i="6"/>
  <c r="T97" i="6"/>
  <c r="R97" i="6"/>
  <c r="P97" i="6"/>
  <c r="BI96" i="6"/>
  <c r="BH96" i="6"/>
  <c r="BG96" i="6"/>
  <c r="BF96" i="6"/>
  <c r="T96" i="6"/>
  <c r="R96" i="6"/>
  <c r="P96" i="6"/>
  <c r="BI94" i="6"/>
  <c r="BH94" i="6"/>
  <c r="BG94" i="6"/>
  <c r="BF94" i="6"/>
  <c r="T94" i="6"/>
  <c r="R94" i="6"/>
  <c r="P94"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6" i="6"/>
  <c r="BH86" i="6"/>
  <c r="BG86" i="6"/>
  <c r="BF86" i="6"/>
  <c r="T86" i="6"/>
  <c r="R86" i="6"/>
  <c r="P86" i="6"/>
  <c r="J80" i="6"/>
  <c r="J79" i="6"/>
  <c r="F79" i="6"/>
  <c r="F77" i="6"/>
  <c r="E75" i="6"/>
  <c r="J55" i="6"/>
  <c r="J54" i="6"/>
  <c r="F54" i="6"/>
  <c r="F52" i="6"/>
  <c r="E50" i="6"/>
  <c r="J18" i="6"/>
  <c r="E18" i="6"/>
  <c r="F80" i="6" s="1"/>
  <c r="J17" i="6"/>
  <c r="J12" i="6"/>
  <c r="J77" i="6"/>
  <c r="E7" i="6"/>
  <c r="E73" i="6"/>
  <c r="AY58" i="1"/>
  <c r="AX58" i="1"/>
  <c r="AU58" i="1"/>
  <c r="J37" i="4"/>
  <c r="J36" i="4"/>
  <c r="AY57" i="1" s="1"/>
  <c r="J35" i="4"/>
  <c r="AX57" i="1" s="1"/>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3" i="4"/>
  <c r="BH183" i="4"/>
  <c r="BG183" i="4"/>
  <c r="BF183" i="4"/>
  <c r="T183" i="4"/>
  <c r="R183" i="4"/>
  <c r="P183" i="4"/>
  <c r="BI181" i="4"/>
  <c r="BH181" i="4"/>
  <c r="BG181" i="4"/>
  <c r="BF181" i="4"/>
  <c r="T181" i="4"/>
  <c r="R181" i="4"/>
  <c r="P181"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4" i="4"/>
  <c r="BH154" i="4"/>
  <c r="BG154" i="4"/>
  <c r="BF154" i="4"/>
  <c r="T154" i="4"/>
  <c r="R154" i="4"/>
  <c r="P154" i="4"/>
  <c r="BI153" i="4"/>
  <c r="BH153" i="4"/>
  <c r="BG153" i="4"/>
  <c r="BF153" i="4"/>
  <c r="T153" i="4"/>
  <c r="R153" i="4"/>
  <c r="P153"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29" i="4"/>
  <c r="BH129" i="4"/>
  <c r="BG129" i="4"/>
  <c r="BF129" i="4"/>
  <c r="T129" i="4"/>
  <c r="R129" i="4"/>
  <c r="P129" i="4"/>
  <c r="BI128" i="4"/>
  <c r="BH128" i="4"/>
  <c r="BG128" i="4"/>
  <c r="BF128" i="4"/>
  <c r="T128" i="4"/>
  <c r="R128" i="4"/>
  <c r="P128" i="4"/>
  <c r="BI127" i="4"/>
  <c r="BH127" i="4"/>
  <c r="BG127" i="4"/>
  <c r="BF127" i="4"/>
  <c r="T127" i="4"/>
  <c r="R127" i="4"/>
  <c r="P127"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5" i="4"/>
  <c r="BH95" i="4"/>
  <c r="BG95" i="4"/>
  <c r="BF95" i="4"/>
  <c r="T95" i="4"/>
  <c r="R95" i="4"/>
  <c r="P95" i="4"/>
  <c r="BI92" i="4"/>
  <c r="BH92" i="4"/>
  <c r="BG92" i="4"/>
  <c r="BF92" i="4"/>
  <c r="T92" i="4"/>
  <c r="R92" i="4"/>
  <c r="P92" i="4"/>
  <c r="BI90" i="4"/>
  <c r="BH90" i="4"/>
  <c r="BG90" i="4"/>
  <c r="BF90" i="4"/>
  <c r="T90" i="4"/>
  <c r="R90" i="4"/>
  <c r="P90" i="4"/>
  <c r="BI88" i="4"/>
  <c r="BH88" i="4"/>
  <c r="BG88" i="4"/>
  <c r="BF88" i="4"/>
  <c r="T88" i="4"/>
  <c r="R88" i="4"/>
  <c r="P88" i="4"/>
  <c r="J82" i="4"/>
  <c r="J81" i="4"/>
  <c r="F81" i="4"/>
  <c r="F79" i="4"/>
  <c r="E77" i="4"/>
  <c r="J55" i="4"/>
  <c r="J54" i="4"/>
  <c r="F54" i="4"/>
  <c r="F52" i="4"/>
  <c r="E50" i="4"/>
  <c r="J18" i="4"/>
  <c r="E18" i="4"/>
  <c r="F55" i="4"/>
  <c r="J17" i="4"/>
  <c r="J12" i="4"/>
  <c r="J52" i="4" s="1"/>
  <c r="E7" i="4"/>
  <c r="E75" i="4" s="1"/>
  <c r="J37" i="3"/>
  <c r="J36" i="3"/>
  <c r="AY56" i="1"/>
  <c r="J35" i="3"/>
  <c r="AX56" i="1"/>
  <c r="BI948" i="3"/>
  <c r="BH948" i="3"/>
  <c r="BG948" i="3"/>
  <c r="BF948" i="3"/>
  <c r="T948" i="3"/>
  <c r="R948" i="3"/>
  <c r="P948" i="3"/>
  <c r="BI946" i="3"/>
  <c r="BH946" i="3"/>
  <c r="BG946" i="3"/>
  <c r="BF946" i="3"/>
  <c r="T946" i="3"/>
  <c r="R946" i="3"/>
  <c r="P946" i="3"/>
  <c r="BI900" i="3"/>
  <c r="BH900" i="3"/>
  <c r="BG900" i="3"/>
  <c r="BF900" i="3"/>
  <c r="T900" i="3"/>
  <c r="R900" i="3"/>
  <c r="P900" i="3"/>
  <c r="BI890" i="3"/>
  <c r="BH890" i="3"/>
  <c r="BG890" i="3"/>
  <c r="BF890" i="3"/>
  <c r="T890" i="3"/>
  <c r="R890" i="3"/>
  <c r="P890" i="3"/>
  <c r="BI888" i="3"/>
  <c r="BH888" i="3"/>
  <c r="BG888" i="3"/>
  <c r="BF888" i="3"/>
  <c r="T888" i="3"/>
  <c r="R888" i="3"/>
  <c r="P888" i="3"/>
  <c r="BI881" i="3"/>
  <c r="BH881" i="3"/>
  <c r="BG881" i="3"/>
  <c r="BF881" i="3"/>
  <c r="T881" i="3"/>
  <c r="R881" i="3"/>
  <c r="P881" i="3"/>
  <c r="BI875" i="3"/>
  <c r="BH875" i="3"/>
  <c r="BG875" i="3"/>
  <c r="BF875" i="3"/>
  <c r="T875" i="3"/>
  <c r="R875" i="3"/>
  <c r="P875" i="3"/>
  <c r="BI862" i="3"/>
  <c r="BH862" i="3"/>
  <c r="BG862" i="3"/>
  <c r="BF862" i="3"/>
  <c r="T862" i="3"/>
  <c r="R862" i="3"/>
  <c r="P862" i="3"/>
  <c r="BI859" i="3"/>
  <c r="BH859" i="3"/>
  <c r="BG859" i="3"/>
  <c r="BF859" i="3"/>
  <c r="T859" i="3"/>
  <c r="R859" i="3"/>
  <c r="P859" i="3"/>
  <c r="BI854" i="3"/>
  <c r="BH854" i="3"/>
  <c r="BG854" i="3"/>
  <c r="BF854" i="3"/>
  <c r="T854" i="3"/>
  <c r="R854" i="3"/>
  <c r="P854" i="3"/>
  <c r="BI849" i="3"/>
  <c r="BH849" i="3"/>
  <c r="BG849" i="3"/>
  <c r="BF849" i="3"/>
  <c r="T849" i="3"/>
  <c r="R849" i="3"/>
  <c r="P849" i="3"/>
  <c r="BI842" i="3"/>
  <c r="BH842" i="3"/>
  <c r="BG842" i="3"/>
  <c r="BF842" i="3"/>
  <c r="T842" i="3"/>
  <c r="R842" i="3"/>
  <c r="P842" i="3"/>
  <c r="BI837" i="3"/>
  <c r="BH837" i="3"/>
  <c r="BG837" i="3"/>
  <c r="BF837" i="3"/>
  <c r="T837" i="3"/>
  <c r="R837" i="3"/>
  <c r="P837" i="3"/>
  <c r="BI834" i="3"/>
  <c r="BH834" i="3"/>
  <c r="BG834" i="3"/>
  <c r="BF834" i="3"/>
  <c r="T834" i="3"/>
  <c r="R834" i="3"/>
  <c r="P834" i="3"/>
  <c r="BI825" i="3"/>
  <c r="BH825" i="3"/>
  <c r="BG825" i="3"/>
  <c r="BF825" i="3"/>
  <c r="T825" i="3"/>
  <c r="R825" i="3"/>
  <c r="P825" i="3"/>
  <c r="BI822" i="3"/>
  <c r="BH822" i="3"/>
  <c r="BG822" i="3"/>
  <c r="BF822" i="3"/>
  <c r="T822" i="3"/>
  <c r="R822" i="3"/>
  <c r="P822" i="3"/>
  <c r="BI816" i="3"/>
  <c r="BH816" i="3"/>
  <c r="BG816" i="3"/>
  <c r="BF816" i="3"/>
  <c r="T816" i="3"/>
  <c r="R816" i="3"/>
  <c r="P816" i="3"/>
  <c r="BI814" i="3"/>
  <c r="BH814" i="3"/>
  <c r="BG814" i="3"/>
  <c r="BF814" i="3"/>
  <c r="T814" i="3"/>
  <c r="R814" i="3"/>
  <c r="P814" i="3"/>
  <c r="BI812" i="3"/>
  <c r="BH812" i="3"/>
  <c r="BG812" i="3"/>
  <c r="BF812" i="3"/>
  <c r="T812" i="3"/>
  <c r="R812" i="3"/>
  <c r="P812" i="3"/>
  <c r="BI784" i="3"/>
  <c r="BH784" i="3"/>
  <c r="BG784" i="3"/>
  <c r="BF784" i="3"/>
  <c r="T784" i="3"/>
  <c r="R784" i="3"/>
  <c r="P784" i="3"/>
  <c r="BI758" i="3"/>
  <c r="BH758" i="3"/>
  <c r="BG758" i="3"/>
  <c r="BF758" i="3"/>
  <c r="T758" i="3"/>
  <c r="R758" i="3"/>
  <c r="P758" i="3"/>
  <c r="BI755" i="3"/>
  <c r="BH755" i="3"/>
  <c r="BG755" i="3"/>
  <c r="BF755" i="3"/>
  <c r="T755" i="3"/>
  <c r="R755" i="3"/>
  <c r="P755" i="3"/>
  <c r="BI752" i="3"/>
  <c r="BH752" i="3"/>
  <c r="BG752" i="3"/>
  <c r="BF752" i="3"/>
  <c r="T752" i="3"/>
  <c r="R752" i="3"/>
  <c r="P752" i="3"/>
  <c r="BI749" i="3"/>
  <c r="BH749" i="3"/>
  <c r="BG749" i="3"/>
  <c r="BF749" i="3"/>
  <c r="T749" i="3"/>
  <c r="R749" i="3"/>
  <c r="P749" i="3"/>
  <c r="BI743" i="3"/>
  <c r="BH743" i="3"/>
  <c r="BG743" i="3"/>
  <c r="BF743" i="3"/>
  <c r="T743" i="3"/>
  <c r="R743" i="3"/>
  <c r="P743" i="3"/>
  <c r="BI740" i="3"/>
  <c r="BH740" i="3"/>
  <c r="BG740" i="3"/>
  <c r="BF740" i="3"/>
  <c r="T740" i="3"/>
  <c r="R740" i="3"/>
  <c r="P740" i="3"/>
  <c r="BI735" i="3"/>
  <c r="BH735" i="3"/>
  <c r="BG735" i="3"/>
  <c r="BF735" i="3"/>
  <c r="T735" i="3"/>
  <c r="R735" i="3"/>
  <c r="P735" i="3"/>
  <c r="BI733" i="3"/>
  <c r="BH733" i="3"/>
  <c r="BG733" i="3"/>
  <c r="BF733" i="3"/>
  <c r="T733" i="3"/>
  <c r="R733" i="3"/>
  <c r="P733" i="3"/>
  <c r="BI731" i="3"/>
  <c r="BH731" i="3"/>
  <c r="BG731" i="3"/>
  <c r="BF731" i="3"/>
  <c r="T731" i="3"/>
  <c r="R731" i="3"/>
  <c r="P731" i="3"/>
  <c r="BI718" i="3"/>
  <c r="BH718" i="3"/>
  <c r="BG718" i="3"/>
  <c r="BF718" i="3"/>
  <c r="T718" i="3"/>
  <c r="R718" i="3"/>
  <c r="P718" i="3"/>
  <c r="BI716" i="3"/>
  <c r="BH716" i="3"/>
  <c r="BG716" i="3"/>
  <c r="BF716" i="3"/>
  <c r="T716" i="3"/>
  <c r="R716" i="3"/>
  <c r="P716" i="3"/>
  <c r="BI694" i="3"/>
  <c r="BH694" i="3"/>
  <c r="BG694" i="3"/>
  <c r="BF694" i="3"/>
  <c r="T694" i="3"/>
  <c r="R694" i="3"/>
  <c r="P694" i="3"/>
  <c r="BI692" i="3"/>
  <c r="BH692" i="3"/>
  <c r="BG692" i="3"/>
  <c r="BF692" i="3"/>
  <c r="T692" i="3"/>
  <c r="R692" i="3"/>
  <c r="P692" i="3"/>
  <c r="BI689" i="3"/>
  <c r="BH689" i="3"/>
  <c r="BG689" i="3"/>
  <c r="BF689" i="3"/>
  <c r="T689" i="3"/>
  <c r="R689" i="3"/>
  <c r="P689" i="3"/>
  <c r="BI688" i="3"/>
  <c r="BH688" i="3"/>
  <c r="BG688" i="3"/>
  <c r="BF688" i="3"/>
  <c r="T688" i="3"/>
  <c r="R688" i="3"/>
  <c r="P688" i="3"/>
  <c r="BI687" i="3"/>
  <c r="BH687" i="3"/>
  <c r="BG687" i="3"/>
  <c r="BF687" i="3"/>
  <c r="T687" i="3"/>
  <c r="R687" i="3"/>
  <c r="P687" i="3"/>
  <c r="BI686" i="3"/>
  <c r="BH686" i="3"/>
  <c r="BG686" i="3"/>
  <c r="BF686" i="3"/>
  <c r="T686" i="3"/>
  <c r="R686" i="3"/>
  <c r="P686" i="3"/>
  <c r="BI684" i="3"/>
  <c r="BH684" i="3"/>
  <c r="BG684" i="3"/>
  <c r="BF684" i="3"/>
  <c r="T684" i="3"/>
  <c r="R684" i="3"/>
  <c r="P684" i="3"/>
  <c r="BI683" i="3"/>
  <c r="BH683" i="3"/>
  <c r="BG683" i="3"/>
  <c r="BF683" i="3"/>
  <c r="T683" i="3"/>
  <c r="R683" i="3"/>
  <c r="P683" i="3"/>
  <c r="BI681" i="3"/>
  <c r="BH681" i="3"/>
  <c r="BG681" i="3"/>
  <c r="BF681" i="3"/>
  <c r="T681" i="3"/>
  <c r="R681" i="3"/>
  <c r="P681" i="3"/>
  <c r="BI680" i="3"/>
  <c r="BH680" i="3"/>
  <c r="BG680" i="3"/>
  <c r="BF680" i="3"/>
  <c r="T680" i="3"/>
  <c r="R680" i="3"/>
  <c r="P680" i="3"/>
  <c r="BI678" i="3"/>
  <c r="BH678" i="3"/>
  <c r="BG678" i="3"/>
  <c r="BF678" i="3"/>
  <c r="T678" i="3"/>
  <c r="R678" i="3"/>
  <c r="P678" i="3"/>
  <c r="BI677" i="3"/>
  <c r="BH677" i="3"/>
  <c r="BG677" i="3"/>
  <c r="BF677" i="3"/>
  <c r="T677" i="3"/>
  <c r="R677" i="3"/>
  <c r="P677" i="3"/>
  <c r="BI676" i="3"/>
  <c r="BH676" i="3"/>
  <c r="BG676" i="3"/>
  <c r="BF676" i="3"/>
  <c r="T676" i="3"/>
  <c r="R676" i="3"/>
  <c r="P676" i="3"/>
  <c r="BI674" i="3"/>
  <c r="BH674" i="3"/>
  <c r="BG674" i="3"/>
  <c r="BF674" i="3"/>
  <c r="T674" i="3"/>
  <c r="R674" i="3"/>
  <c r="P674" i="3"/>
  <c r="BI673" i="3"/>
  <c r="BH673" i="3"/>
  <c r="BG673" i="3"/>
  <c r="BF673" i="3"/>
  <c r="T673" i="3"/>
  <c r="R673" i="3"/>
  <c r="P673" i="3"/>
  <c r="BI671" i="3"/>
  <c r="BH671" i="3"/>
  <c r="BG671" i="3"/>
  <c r="BF671" i="3"/>
  <c r="T671" i="3"/>
  <c r="R671" i="3"/>
  <c r="P671" i="3"/>
  <c r="BI669" i="3"/>
  <c r="BH669" i="3"/>
  <c r="BG669" i="3"/>
  <c r="BF669" i="3"/>
  <c r="T669" i="3"/>
  <c r="R669" i="3"/>
  <c r="P669" i="3"/>
  <c r="BI666" i="3"/>
  <c r="BH666" i="3"/>
  <c r="BG666" i="3"/>
  <c r="BF666" i="3"/>
  <c r="T666" i="3"/>
  <c r="R666" i="3"/>
  <c r="P666" i="3"/>
  <c r="BI664" i="3"/>
  <c r="BH664" i="3"/>
  <c r="BG664" i="3"/>
  <c r="BF664" i="3"/>
  <c r="T664" i="3"/>
  <c r="R664" i="3"/>
  <c r="P664" i="3"/>
  <c r="BI662" i="3"/>
  <c r="BH662" i="3"/>
  <c r="BG662" i="3"/>
  <c r="BF662" i="3"/>
  <c r="T662" i="3"/>
  <c r="R662" i="3"/>
  <c r="P662" i="3"/>
  <c r="BI660" i="3"/>
  <c r="BH660" i="3"/>
  <c r="BG660" i="3"/>
  <c r="BF660" i="3"/>
  <c r="T660" i="3"/>
  <c r="R660" i="3"/>
  <c r="P660" i="3"/>
  <c r="BI655" i="3"/>
  <c r="BH655" i="3"/>
  <c r="BG655" i="3"/>
  <c r="BF655" i="3"/>
  <c r="T655" i="3"/>
  <c r="R655" i="3"/>
  <c r="P655" i="3"/>
  <c r="BI652" i="3"/>
  <c r="BH652" i="3"/>
  <c r="BG652" i="3"/>
  <c r="BF652" i="3"/>
  <c r="T652" i="3"/>
  <c r="R652" i="3"/>
  <c r="P652" i="3"/>
  <c r="BI651" i="3"/>
  <c r="BH651" i="3"/>
  <c r="BG651" i="3"/>
  <c r="BF651" i="3"/>
  <c r="T651" i="3"/>
  <c r="R651" i="3"/>
  <c r="P651" i="3"/>
  <c r="BI650" i="3"/>
  <c r="BH650" i="3"/>
  <c r="BG650" i="3"/>
  <c r="BF650" i="3"/>
  <c r="T650" i="3"/>
  <c r="R650" i="3"/>
  <c r="P650" i="3"/>
  <c r="BI647" i="3"/>
  <c r="BH647" i="3"/>
  <c r="BG647" i="3"/>
  <c r="BF647" i="3"/>
  <c r="T647" i="3"/>
  <c r="R647" i="3"/>
  <c r="P647" i="3"/>
  <c r="BI644" i="3"/>
  <c r="BH644" i="3"/>
  <c r="BG644" i="3"/>
  <c r="BF644" i="3"/>
  <c r="T644" i="3"/>
  <c r="R644" i="3"/>
  <c r="P644" i="3"/>
  <c r="BI642" i="3"/>
  <c r="BH642" i="3"/>
  <c r="BG642" i="3"/>
  <c r="BF642" i="3"/>
  <c r="T642" i="3"/>
  <c r="R642" i="3"/>
  <c r="P642" i="3"/>
  <c r="BI633" i="3"/>
  <c r="BH633" i="3"/>
  <c r="BG633" i="3"/>
  <c r="BF633" i="3"/>
  <c r="T633" i="3"/>
  <c r="R633" i="3"/>
  <c r="P633" i="3"/>
  <c r="BI626" i="3"/>
  <c r="BH626" i="3"/>
  <c r="BG626" i="3"/>
  <c r="BF626" i="3"/>
  <c r="T626" i="3"/>
  <c r="R626" i="3"/>
  <c r="P626" i="3"/>
  <c r="BI623" i="3"/>
  <c r="BH623" i="3"/>
  <c r="BG623" i="3"/>
  <c r="BF623" i="3"/>
  <c r="T623" i="3"/>
  <c r="R623" i="3"/>
  <c r="P623" i="3"/>
  <c r="BI622" i="3"/>
  <c r="BH622" i="3"/>
  <c r="BG622" i="3"/>
  <c r="BF622" i="3"/>
  <c r="T622" i="3"/>
  <c r="R622" i="3"/>
  <c r="P622" i="3"/>
  <c r="BI621" i="3"/>
  <c r="BH621" i="3"/>
  <c r="BG621" i="3"/>
  <c r="BF621" i="3"/>
  <c r="T621" i="3"/>
  <c r="R621" i="3"/>
  <c r="P621" i="3"/>
  <c r="BI619" i="3"/>
  <c r="BH619" i="3"/>
  <c r="BG619" i="3"/>
  <c r="BF619" i="3"/>
  <c r="T619" i="3"/>
  <c r="R619" i="3"/>
  <c r="P619" i="3"/>
  <c r="BI615" i="3"/>
  <c r="BH615" i="3"/>
  <c r="BG615" i="3"/>
  <c r="BF615" i="3"/>
  <c r="T615" i="3"/>
  <c r="R615" i="3"/>
  <c r="P615" i="3"/>
  <c r="BI612" i="3"/>
  <c r="BH612" i="3"/>
  <c r="BG612" i="3"/>
  <c r="BF612" i="3"/>
  <c r="T612" i="3"/>
  <c r="R612" i="3"/>
  <c r="P612" i="3"/>
  <c r="BI606" i="3"/>
  <c r="BH606" i="3"/>
  <c r="BG606" i="3"/>
  <c r="BF606" i="3"/>
  <c r="T606" i="3"/>
  <c r="R606" i="3"/>
  <c r="P606" i="3"/>
  <c r="BI585" i="3"/>
  <c r="BH585" i="3"/>
  <c r="BG585" i="3"/>
  <c r="BF585" i="3"/>
  <c r="T585" i="3"/>
  <c r="R585" i="3"/>
  <c r="P585" i="3"/>
  <c r="BI583" i="3"/>
  <c r="BH583" i="3"/>
  <c r="BG583" i="3"/>
  <c r="BF583" i="3"/>
  <c r="T583" i="3"/>
  <c r="R583" i="3"/>
  <c r="P583" i="3"/>
  <c r="BI581" i="3"/>
  <c r="BH581" i="3"/>
  <c r="BG581" i="3"/>
  <c r="BF581" i="3"/>
  <c r="T581" i="3"/>
  <c r="R581" i="3"/>
  <c r="P581" i="3"/>
  <c r="BI579" i="3"/>
  <c r="BH579" i="3"/>
  <c r="BG579" i="3"/>
  <c r="BF579" i="3"/>
  <c r="T579" i="3"/>
  <c r="R579" i="3"/>
  <c r="P579" i="3"/>
  <c r="BI577" i="3"/>
  <c r="BH577" i="3"/>
  <c r="BG577" i="3"/>
  <c r="BF577" i="3"/>
  <c r="T577" i="3"/>
  <c r="R577" i="3"/>
  <c r="P577" i="3"/>
  <c r="BI574" i="3"/>
  <c r="BH574" i="3"/>
  <c r="BG574" i="3"/>
  <c r="BF574" i="3"/>
  <c r="T574" i="3"/>
  <c r="R574" i="3"/>
  <c r="P574" i="3"/>
  <c r="BI570" i="3"/>
  <c r="BH570" i="3"/>
  <c r="BG570" i="3"/>
  <c r="BF570" i="3"/>
  <c r="T570" i="3"/>
  <c r="T569" i="3"/>
  <c r="R570" i="3"/>
  <c r="R569" i="3"/>
  <c r="P570" i="3"/>
  <c r="P569" i="3" s="1"/>
  <c r="BI567" i="3"/>
  <c r="BH567" i="3"/>
  <c r="BG567" i="3"/>
  <c r="BF567" i="3"/>
  <c r="T567" i="3"/>
  <c r="R567" i="3"/>
  <c r="P567" i="3"/>
  <c r="BI565" i="3"/>
  <c r="BH565" i="3"/>
  <c r="BG565" i="3"/>
  <c r="BF565" i="3"/>
  <c r="T565" i="3"/>
  <c r="R565" i="3"/>
  <c r="P565" i="3"/>
  <c r="BI563" i="3"/>
  <c r="BH563" i="3"/>
  <c r="BG563" i="3"/>
  <c r="BF563" i="3"/>
  <c r="T563" i="3"/>
  <c r="R563" i="3"/>
  <c r="P563" i="3"/>
  <c r="BI561" i="3"/>
  <c r="BH561" i="3"/>
  <c r="BG561" i="3"/>
  <c r="BF561" i="3"/>
  <c r="T561" i="3"/>
  <c r="R561" i="3"/>
  <c r="P561" i="3"/>
  <c r="BI558" i="3"/>
  <c r="BH558" i="3"/>
  <c r="BG558" i="3"/>
  <c r="BF558" i="3"/>
  <c r="T558" i="3"/>
  <c r="R558" i="3"/>
  <c r="P558" i="3"/>
  <c r="BI556" i="3"/>
  <c r="BH556" i="3"/>
  <c r="BG556" i="3"/>
  <c r="BF556" i="3"/>
  <c r="T556" i="3"/>
  <c r="R556" i="3"/>
  <c r="P556" i="3"/>
  <c r="BI554" i="3"/>
  <c r="BH554" i="3"/>
  <c r="BG554" i="3"/>
  <c r="BF554" i="3"/>
  <c r="T554" i="3"/>
  <c r="R554" i="3"/>
  <c r="P554" i="3"/>
  <c r="BI552" i="3"/>
  <c r="BH552" i="3"/>
  <c r="BG552" i="3"/>
  <c r="BF552" i="3"/>
  <c r="T552" i="3"/>
  <c r="R552" i="3"/>
  <c r="P552" i="3"/>
  <c r="BI549" i="3"/>
  <c r="BH549" i="3"/>
  <c r="BG549" i="3"/>
  <c r="BF549" i="3"/>
  <c r="T549" i="3"/>
  <c r="R549" i="3"/>
  <c r="P549" i="3"/>
  <c r="BI543" i="3"/>
  <c r="BH543" i="3"/>
  <c r="BG543" i="3"/>
  <c r="BF543" i="3"/>
  <c r="T543" i="3"/>
  <c r="R543" i="3"/>
  <c r="P543" i="3"/>
  <c r="BI542" i="3"/>
  <c r="BH542" i="3"/>
  <c r="BG542" i="3"/>
  <c r="BF542" i="3"/>
  <c r="T542" i="3"/>
  <c r="R542" i="3"/>
  <c r="P542" i="3"/>
  <c r="BI541" i="3"/>
  <c r="BH541" i="3"/>
  <c r="BG541" i="3"/>
  <c r="BF541" i="3"/>
  <c r="T541" i="3"/>
  <c r="R541" i="3"/>
  <c r="P541" i="3"/>
  <c r="BI540" i="3"/>
  <c r="BH540" i="3"/>
  <c r="BG540" i="3"/>
  <c r="BF540" i="3"/>
  <c r="T540" i="3"/>
  <c r="R540" i="3"/>
  <c r="P540" i="3"/>
  <c r="BI539" i="3"/>
  <c r="BH539" i="3"/>
  <c r="BG539" i="3"/>
  <c r="BF539" i="3"/>
  <c r="T539" i="3"/>
  <c r="R539" i="3"/>
  <c r="P539" i="3"/>
  <c r="BI538" i="3"/>
  <c r="BH538" i="3"/>
  <c r="BG538" i="3"/>
  <c r="BF538" i="3"/>
  <c r="T538" i="3"/>
  <c r="R538" i="3"/>
  <c r="P538" i="3"/>
  <c r="BI536" i="3"/>
  <c r="BH536" i="3"/>
  <c r="BG536" i="3"/>
  <c r="BF536" i="3"/>
  <c r="T536" i="3"/>
  <c r="R536" i="3"/>
  <c r="P536" i="3"/>
  <c r="BI535" i="3"/>
  <c r="BH535" i="3"/>
  <c r="BG535" i="3"/>
  <c r="BF535" i="3"/>
  <c r="T535" i="3"/>
  <c r="R535" i="3"/>
  <c r="P535" i="3"/>
  <c r="BI534" i="3"/>
  <c r="BH534" i="3"/>
  <c r="BG534" i="3"/>
  <c r="BF534" i="3"/>
  <c r="T534" i="3"/>
  <c r="R534" i="3"/>
  <c r="P534" i="3"/>
  <c r="BI533" i="3"/>
  <c r="BH533" i="3"/>
  <c r="BG533" i="3"/>
  <c r="BF533" i="3"/>
  <c r="T533" i="3"/>
  <c r="R533" i="3"/>
  <c r="P533" i="3"/>
  <c r="BI532" i="3"/>
  <c r="BH532" i="3"/>
  <c r="BG532" i="3"/>
  <c r="BF532" i="3"/>
  <c r="T532" i="3"/>
  <c r="R532" i="3"/>
  <c r="P532" i="3"/>
  <c r="BI531" i="3"/>
  <c r="BH531" i="3"/>
  <c r="BG531" i="3"/>
  <c r="BF531" i="3"/>
  <c r="T531" i="3"/>
  <c r="R531" i="3"/>
  <c r="P531" i="3"/>
  <c r="BI526" i="3"/>
  <c r="BH526" i="3"/>
  <c r="BG526" i="3"/>
  <c r="BF526" i="3"/>
  <c r="T526" i="3"/>
  <c r="R526" i="3"/>
  <c r="P526" i="3"/>
  <c r="BI525" i="3"/>
  <c r="BH525" i="3"/>
  <c r="BG525" i="3"/>
  <c r="BF525" i="3"/>
  <c r="T525" i="3"/>
  <c r="R525" i="3"/>
  <c r="P525" i="3"/>
  <c r="BI520" i="3"/>
  <c r="BH520" i="3"/>
  <c r="BG520" i="3"/>
  <c r="BF520" i="3"/>
  <c r="T520" i="3"/>
  <c r="R520" i="3"/>
  <c r="P520" i="3"/>
  <c r="BI501" i="3"/>
  <c r="BH501" i="3"/>
  <c r="BG501" i="3"/>
  <c r="BF501" i="3"/>
  <c r="T501" i="3"/>
  <c r="R501" i="3"/>
  <c r="P501" i="3"/>
  <c r="BI473" i="3"/>
  <c r="BH473" i="3"/>
  <c r="BG473" i="3"/>
  <c r="BF473" i="3"/>
  <c r="T473" i="3"/>
  <c r="R473" i="3"/>
  <c r="P473" i="3"/>
  <c r="BI448" i="3"/>
  <c r="BH448" i="3"/>
  <c r="BG448" i="3"/>
  <c r="BF448" i="3"/>
  <c r="T448" i="3"/>
  <c r="R448" i="3"/>
  <c r="P448" i="3"/>
  <c r="BI444" i="3"/>
  <c r="BH444" i="3"/>
  <c r="BG444" i="3"/>
  <c r="BF444" i="3"/>
  <c r="T444" i="3"/>
  <c r="R444" i="3"/>
  <c r="P444" i="3"/>
  <c r="BI440" i="3"/>
  <c r="BH440" i="3"/>
  <c r="BG440" i="3"/>
  <c r="BF440" i="3"/>
  <c r="T440" i="3"/>
  <c r="R440" i="3"/>
  <c r="P440" i="3"/>
  <c r="BI438" i="3"/>
  <c r="BH438" i="3"/>
  <c r="BG438" i="3"/>
  <c r="BF438" i="3"/>
  <c r="T438" i="3"/>
  <c r="R438" i="3"/>
  <c r="P438" i="3"/>
  <c r="BI436" i="3"/>
  <c r="BH436" i="3"/>
  <c r="BG436" i="3"/>
  <c r="BF436" i="3"/>
  <c r="T436" i="3"/>
  <c r="R436" i="3"/>
  <c r="P436" i="3"/>
  <c r="BI432" i="3"/>
  <c r="BH432" i="3"/>
  <c r="BG432" i="3"/>
  <c r="BF432" i="3"/>
  <c r="T432" i="3"/>
  <c r="R432" i="3"/>
  <c r="P432" i="3"/>
  <c r="BI429" i="3"/>
  <c r="BH429" i="3"/>
  <c r="BG429" i="3"/>
  <c r="BF429" i="3"/>
  <c r="T429" i="3"/>
  <c r="R429" i="3"/>
  <c r="P429" i="3"/>
  <c r="BI426" i="3"/>
  <c r="BH426" i="3"/>
  <c r="BG426" i="3"/>
  <c r="BF426" i="3"/>
  <c r="T426" i="3"/>
  <c r="R426" i="3"/>
  <c r="P426" i="3"/>
  <c r="BI421" i="3"/>
  <c r="BH421" i="3"/>
  <c r="BG421" i="3"/>
  <c r="BF421" i="3"/>
  <c r="T421" i="3"/>
  <c r="R421" i="3"/>
  <c r="P421" i="3"/>
  <c r="BI419" i="3"/>
  <c r="BH419" i="3"/>
  <c r="BG419" i="3"/>
  <c r="BF419" i="3"/>
  <c r="T419" i="3"/>
  <c r="R419" i="3"/>
  <c r="P419" i="3"/>
  <c r="BI388" i="3"/>
  <c r="BH388" i="3"/>
  <c r="BG388" i="3"/>
  <c r="BF388" i="3"/>
  <c r="T388" i="3"/>
  <c r="R388" i="3"/>
  <c r="P388" i="3"/>
  <c r="BI387" i="3"/>
  <c r="BH387" i="3"/>
  <c r="BG387" i="3"/>
  <c r="BF387" i="3"/>
  <c r="T387" i="3"/>
  <c r="R387" i="3"/>
  <c r="P387" i="3"/>
  <c r="BI386" i="3"/>
  <c r="BH386" i="3"/>
  <c r="BG386" i="3"/>
  <c r="BF386" i="3"/>
  <c r="T386" i="3"/>
  <c r="R386" i="3"/>
  <c r="P386" i="3"/>
  <c r="BI383" i="3"/>
  <c r="BH383" i="3"/>
  <c r="BG383" i="3"/>
  <c r="BF383" i="3"/>
  <c r="T383" i="3"/>
  <c r="R383" i="3"/>
  <c r="P383" i="3"/>
  <c r="BI362" i="3"/>
  <c r="BH362" i="3"/>
  <c r="BG362" i="3"/>
  <c r="BF362" i="3"/>
  <c r="T362" i="3"/>
  <c r="R362" i="3"/>
  <c r="P362" i="3"/>
  <c r="BI357" i="3"/>
  <c r="BH357" i="3"/>
  <c r="BG357" i="3"/>
  <c r="BF357" i="3"/>
  <c r="T357" i="3"/>
  <c r="R357" i="3"/>
  <c r="P357" i="3"/>
  <c r="BI354" i="3"/>
  <c r="BH354" i="3"/>
  <c r="BG354" i="3"/>
  <c r="BF354" i="3"/>
  <c r="T354" i="3"/>
  <c r="R354" i="3"/>
  <c r="P354" i="3"/>
  <c r="BI353" i="3"/>
  <c r="BH353" i="3"/>
  <c r="BG353" i="3"/>
  <c r="BF353" i="3"/>
  <c r="T353" i="3"/>
  <c r="R353" i="3"/>
  <c r="P353" i="3"/>
  <c r="BI349" i="3"/>
  <c r="BH349" i="3"/>
  <c r="BG349" i="3"/>
  <c r="BF349" i="3"/>
  <c r="T349" i="3"/>
  <c r="T348" i="3"/>
  <c r="R349" i="3"/>
  <c r="R348" i="3"/>
  <c r="P349" i="3"/>
  <c r="P348" i="3" s="1"/>
  <c r="BI347" i="3"/>
  <c r="BH347" i="3"/>
  <c r="BG347" i="3"/>
  <c r="BF347" i="3"/>
  <c r="T347" i="3"/>
  <c r="R347" i="3"/>
  <c r="P347" i="3"/>
  <c r="BI345" i="3"/>
  <c r="BH345" i="3"/>
  <c r="BG345" i="3"/>
  <c r="BF345" i="3"/>
  <c r="T345" i="3"/>
  <c r="R345" i="3"/>
  <c r="P345" i="3"/>
  <c r="BI344" i="3"/>
  <c r="BH344" i="3"/>
  <c r="BG344" i="3"/>
  <c r="BF344" i="3"/>
  <c r="T344" i="3"/>
  <c r="R344" i="3"/>
  <c r="P344" i="3"/>
  <c r="BI342" i="3"/>
  <c r="BH342" i="3"/>
  <c r="BG342" i="3"/>
  <c r="BF342" i="3"/>
  <c r="T342" i="3"/>
  <c r="R342" i="3"/>
  <c r="P342" i="3"/>
  <c r="BI341" i="3"/>
  <c r="BH341" i="3"/>
  <c r="BG341" i="3"/>
  <c r="BF341" i="3"/>
  <c r="T341" i="3"/>
  <c r="R341" i="3"/>
  <c r="P341" i="3"/>
  <c r="BI340" i="3"/>
  <c r="BH340" i="3"/>
  <c r="BG340" i="3"/>
  <c r="BF340" i="3"/>
  <c r="T340" i="3"/>
  <c r="R340" i="3"/>
  <c r="P340" i="3"/>
  <c r="BI339" i="3"/>
  <c r="BH339" i="3"/>
  <c r="BG339" i="3"/>
  <c r="BF339" i="3"/>
  <c r="T339" i="3"/>
  <c r="R339" i="3"/>
  <c r="P339" i="3"/>
  <c r="BI337" i="3"/>
  <c r="BH337" i="3"/>
  <c r="BG337" i="3"/>
  <c r="BF337" i="3"/>
  <c r="T337" i="3"/>
  <c r="R337" i="3"/>
  <c r="P337" i="3"/>
  <c r="BI332" i="3"/>
  <c r="BH332" i="3"/>
  <c r="BG332" i="3"/>
  <c r="BF332" i="3"/>
  <c r="T332" i="3"/>
  <c r="R332" i="3"/>
  <c r="P332"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37" i="3"/>
  <c r="BH237" i="3"/>
  <c r="BG237" i="3"/>
  <c r="BF237" i="3"/>
  <c r="T237" i="3"/>
  <c r="R237" i="3"/>
  <c r="P237" i="3"/>
  <c r="BI234" i="3"/>
  <c r="BH234" i="3"/>
  <c r="BG234" i="3"/>
  <c r="BF234" i="3"/>
  <c r="T234" i="3"/>
  <c r="R234" i="3"/>
  <c r="P234" i="3"/>
  <c r="BI227" i="3"/>
  <c r="BH227" i="3"/>
  <c r="BG227" i="3"/>
  <c r="BF227" i="3"/>
  <c r="T227" i="3"/>
  <c r="R227" i="3"/>
  <c r="P227" i="3"/>
  <c r="BI226" i="3"/>
  <c r="BH226" i="3"/>
  <c r="BG226" i="3"/>
  <c r="BF226" i="3"/>
  <c r="T226" i="3"/>
  <c r="R226" i="3"/>
  <c r="P226" i="3"/>
  <c r="BI224" i="3"/>
  <c r="BH224" i="3"/>
  <c r="BG224" i="3"/>
  <c r="BF224" i="3"/>
  <c r="T224" i="3"/>
  <c r="R224" i="3"/>
  <c r="P224" i="3"/>
  <c r="BI218" i="3"/>
  <c r="BH218" i="3"/>
  <c r="BG218" i="3"/>
  <c r="BF218" i="3"/>
  <c r="T218" i="3"/>
  <c r="R218" i="3"/>
  <c r="P218" i="3"/>
  <c r="BI211" i="3"/>
  <c r="BH211" i="3"/>
  <c r="BG211" i="3"/>
  <c r="BF211" i="3"/>
  <c r="T211" i="3"/>
  <c r="R211" i="3"/>
  <c r="P211" i="3"/>
  <c r="BI207" i="3"/>
  <c r="BH207" i="3"/>
  <c r="BG207" i="3"/>
  <c r="BF207" i="3"/>
  <c r="T207" i="3"/>
  <c r="R207" i="3"/>
  <c r="P207" i="3"/>
  <c r="BI205" i="3"/>
  <c r="BH205" i="3"/>
  <c r="BG205" i="3"/>
  <c r="BF205" i="3"/>
  <c r="T205" i="3"/>
  <c r="R205" i="3"/>
  <c r="P205" i="3"/>
  <c r="BI190" i="3"/>
  <c r="BH190" i="3"/>
  <c r="BG190" i="3"/>
  <c r="BF190" i="3"/>
  <c r="T190" i="3"/>
  <c r="R190" i="3"/>
  <c r="P190" i="3"/>
  <c r="BI187" i="3"/>
  <c r="BH187" i="3"/>
  <c r="BG187" i="3"/>
  <c r="BF187" i="3"/>
  <c r="T187" i="3"/>
  <c r="R187" i="3"/>
  <c r="P187" i="3"/>
  <c r="BI186" i="3"/>
  <c r="BH186" i="3"/>
  <c r="BG186" i="3"/>
  <c r="BF186" i="3"/>
  <c r="T186" i="3"/>
  <c r="R186" i="3"/>
  <c r="P186" i="3"/>
  <c r="BI184" i="3"/>
  <c r="BH184" i="3"/>
  <c r="BG184" i="3"/>
  <c r="BF184" i="3"/>
  <c r="T184" i="3"/>
  <c r="R184" i="3"/>
  <c r="P184" i="3"/>
  <c r="BI181" i="3"/>
  <c r="BH181" i="3"/>
  <c r="BG181" i="3"/>
  <c r="BF181" i="3"/>
  <c r="T181" i="3"/>
  <c r="R181" i="3"/>
  <c r="P181" i="3"/>
  <c r="BI178" i="3"/>
  <c r="BH178" i="3"/>
  <c r="BG178" i="3"/>
  <c r="BF178" i="3"/>
  <c r="T178" i="3"/>
  <c r="R178" i="3"/>
  <c r="P178" i="3"/>
  <c r="BI174" i="3"/>
  <c r="BH174" i="3"/>
  <c r="BG174" i="3"/>
  <c r="BF174" i="3"/>
  <c r="T174" i="3"/>
  <c r="T173" i="3"/>
  <c r="R174" i="3"/>
  <c r="R173" i="3" s="1"/>
  <c r="P174" i="3"/>
  <c r="P173" i="3"/>
  <c r="BI169" i="3"/>
  <c r="BH169" i="3"/>
  <c r="BG169" i="3"/>
  <c r="BF169" i="3"/>
  <c r="T169" i="3"/>
  <c r="R169" i="3"/>
  <c r="P169" i="3"/>
  <c r="BI164" i="3"/>
  <c r="BH164" i="3"/>
  <c r="BG164" i="3"/>
  <c r="BF164" i="3"/>
  <c r="T164" i="3"/>
  <c r="R164" i="3"/>
  <c r="P164" i="3"/>
  <c r="BI160" i="3"/>
  <c r="BH160" i="3"/>
  <c r="BG160" i="3"/>
  <c r="BF160" i="3"/>
  <c r="T160" i="3"/>
  <c r="R160" i="3"/>
  <c r="P160" i="3"/>
  <c r="BI156" i="3"/>
  <c r="BH156" i="3"/>
  <c r="BG156" i="3"/>
  <c r="BF156" i="3"/>
  <c r="T156" i="3"/>
  <c r="R156" i="3"/>
  <c r="P156" i="3"/>
  <c r="BI154" i="3"/>
  <c r="BH154" i="3"/>
  <c r="BG154" i="3"/>
  <c r="BF154" i="3"/>
  <c r="T154" i="3"/>
  <c r="R154" i="3"/>
  <c r="P154" i="3"/>
  <c r="BI152" i="3"/>
  <c r="BH152" i="3"/>
  <c r="BG152" i="3"/>
  <c r="BF152" i="3"/>
  <c r="T152" i="3"/>
  <c r="R152" i="3"/>
  <c r="P152" i="3"/>
  <c r="BI149" i="3"/>
  <c r="BH149" i="3"/>
  <c r="BG149" i="3"/>
  <c r="BF149" i="3"/>
  <c r="T149" i="3"/>
  <c r="R149" i="3"/>
  <c r="P149" i="3"/>
  <c r="BI144" i="3"/>
  <c r="BH144" i="3"/>
  <c r="BG144" i="3"/>
  <c r="BF144" i="3"/>
  <c r="T144" i="3"/>
  <c r="R144" i="3"/>
  <c r="P144" i="3"/>
  <c r="BI139" i="3"/>
  <c r="BH139" i="3"/>
  <c r="BG139" i="3"/>
  <c r="BF139" i="3"/>
  <c r="T139" i="3"/>
  <c r="R139" i="3"/>
  <c r="P139" i="3"/>
  <c r="BI137" i="3"/>
  <c r="BH137" i="3"/>
  <c r="BG137" i="3"/>
  <c r="BF137" i="3"/>
  <c r="T137" i="3"/>
  <c r="R137" i="3"/>
  <c r="P137" i="3"/>
  <c r="BI135" i="3"/>
  <c r="BH135" i="3"/>
  <c r="BG135" i="3"/>
  <c r="BF135" i="3"/>
  <c r="T135" i="3"/>
  <c r="R135" i="3"/>
  <c r="P135" i="3"/>
  <c r="BI131" i="3"/>
  <c r="BH131" i="3"/>
  <c r="BG131" i="3"/>
  <c r="BF131" i="3"/>
  <c r="T131" i="3"/>
  <c r="R131" i="3"/>
  <c r="P131" i="3"/>
  <c r="BI126" i="3"/>
  <c r="BH126" i="3"/>
  <c r="BG126" i="3"/>
  <c r="BF126" i="3"/>
  <c r="T126" i="3"/>
  <c r="R126" i="3"/>
  <c r="P126" i="3"/>
  <c r="BI121" i="3"/>
  <c r="BH121" i="3"/>
  <c r="BG121" i="3"/>
  <c r="BF121" i="3"/>
  <c r="T121" i="3"/>
  <c r="R121" i="3"/>
  <c r="P121" i="3"/>
  <c r="BI118" i="3"/>
  <c r="BH118" i="3"/>
  <c r="BG118" i="3"/>
  <c r="BF118" i="3"/>
  <c r="T118" i="3"/>
  <c r="R118" i="3"/>
  <c r="P118" i="3"/>
  <c r="BI116" i="3"/>
  <c r="BH116" i="3"/>
  <c r="BG116" i="3"/>
  <c r="BF116" i="3"/>
  <c r="T116" i="3"/>
  <c r="R116" i="3"/>
  <c r="P116"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1" i="3"/>
  <c r="BH101" i="3"/>
  <c r="BG101" i="3"/>
  <c r="BF101" i="3"/>
  <c r="T101" i="3"/>
  <c r="R101" i="3"/>
  <c r="P101" i="3"/>
  <c r="J95" i="3"/>
  <c r="J94" i="3"/>
  <c r="F94" i="3"/>
  <c r="F92" i="3"/>
  <c r="E90" i="3"/>
  <c r="J55" i="3"/>
  <c r="J54" i="3"/>
  <c r="F54" i="3"/>
  <c r="F52" i="3"/>
  <c r="E50" i="3"/>
  <c r="J18" i="3"/>
  <c r="E18" i="3"/>
  <c r="F95" i="3" s="1"/>
  <c r="J17" i="3"/>
  <c r="J12" i="3"/>
  <c r="J92" i="3" s="1"/>
  <c r="E7" i="3"/>
  <c r="E88" i="3" s="1"/>
  <c r="J37" i="2"/>
  <c r="J36" i="2"/>
  <c r="AY55" i="1" s="1"/>
  <c r="J35" i="2"/>
  <c r="AX55" i="1"/>
  <c r="BI97" i="2"/>
  <c r="BH97" i="2"/>
  <c r="BG97" i="2"/>
  <c r="BF97" i="2"/>
  <c r="T97" i="2"/>
  <c r="T96" i="2"/>
  <c r="R97" i="2"/>
  <c r="R96" i="2" s="1"/>
  <c r="P97" i="2"/>
  <c r="P96" i="2" s="1"/>
  <c r="BI95" i="2"/>
  <c r="BH95" i="2"/>
  <c r="BG95" i="2"/>
  <c r="BF95" i="2"/>
  <c r="T95" i="2"/>
  <c r="T94" i="2" s="1"/>
  <c r="R95" i="2"/>
  <c r="R94" i="2"/>
  <c r="P95" i="2"/>
  <c r="P94" i="2" s="1"/>
  <c r="BI93" i="2"/>
  <c r="BH93" i="2"/>
  <c r="BG93" i="2"/>
  <c r="BF93" i="2"/>
  <c r="T93" i="2"/>
  <c r="T92" i="2" s="1"/>
  <c r="R93" i="2"/>
  <c r="R92" i="2" s="1"/>
  <c r="P93" i="2"/>
  <c r="P92" i="2"/>
  <c r="BI91" i="2"/>
  <c r="BH91" i="2"/>
  <c r="BG91" i="2"/>
  <c r="BF91" i="2"/>
  <c r="T91" i="2"/>
  <c r="R91" i="2"/>
  <c r="P91" i="2"/>
  <c r="BI90" i="2"/>
  <c r="BH90" i="2"/>
  <c r="BG90" i="2"/>
  <c r="BF90" i="2"/>
  <c r="T90" i="2"/>
  <c r="R90" i="2"/>
  <c r="P90" i="2"/>
  <c r="BI88" i="2"/>
  <c r="BH88" i="2"/>
  <c r="BG88" i="2"/>
  <c r="BF88" i="2"/>
  <c r="T88" i="2"/>
  <c r="T87" i="2" s="1"/>
  <c r="R88" i="2"/>
  <c r="R87" i="2" s="1"/>
  <c r="P88" i="2"/>
  <c r="P87" i="2" s="1"/>
  <c r="J82" i="2"/>
  <c r="J81" i="2"/>
  <c r="F81" i="2"/>
  <c r="F79" i="2"/>
  <c r="E77" i="2"/>
  <c r="J55" i="2"/>
  <c r="J54" i="2"/>
  <c r="F54" i="2"/>
  <c r="F52" i="2"/>
  <c r="E50" i="2"/>
  <c r="J18" i="2"/>
  <c r="E18" i="2"/>
  <c r="F55" i="2" s="1"/>
  <c r="J17" i="2"/>
  <c r="J12" i="2"/>
  <c r="J79" i="2" s="1"/>
  <c r="E7" i="2"/>
  <c r="E48" i="2" s="1"/>
  <c r="L50" i="1"/>
  <c r="AM49" i="1"/>
  <c r="L49" i="1"/>
  <c r="AM47" i="1"/>
  <c r="L47" i="1"/>
  <c r="L45" i="1"/>
  <c r="L44" i="1"/>
  <c r="J166" i="4"/>
  <c r="BK160" i="4"/>
  <c r="J152" i="4"/>
  <c r="BK136" i="4"/>
  <c r="J127" i="4"/>
  <c r="BK116" i="4"/>
  <c r="BK112" i="4"/>
  <c r="J106" i="4"/>
  <c r="J90" i="4"/>
  <c r="J946" i="3"/>
  <c r="BK888" i="3"/>
  <c r="BK859" i="3"/>
  <c r="BK834" i="3"/>
  <c r="J784" i="3"/>
  <c r="J689" i="3"/>
  <c r="BK684" i="3"/>
  <c r="J674" i="3"/>
  <c r="BK660" i="3"/>
  <c r="BK651" i="3"/>
  <c r="BK622" i="3"/>
  <c r="J565" i="3"/>
  <c r="J543" i="3"/>
  <c r="BK539" i="3"/>
  <c r="J448" i="3"/>
  <c r="J436" i="3"/>
  <c r="J388" i="3"/>
  <c r="BK340" i="3"/>
  <c r="BK178" i="3"/>
  <c r="BK107" i="3"/>
  <c r="BK88" i="6"/>
  <c r="J186" i="4"/>
  <c r="J180" i="4"/>
  <c r="BK170" i="4"/>
  <c r="BK153" i="4"/>
  <c r="J123" i="4"/>
  <c r="J108" i="4"/>
  <c r="J837" i="3"/>
  <c r="J733" i="3"/>
  <c r="J692" i="3"/>
  <c r="BK680" i="3"/>
  <c r="BK647" i="3"/>
  <c r="BK606" i="3"/>
  <c r="J563" i="3"/>
  <c r="BK535" i="3"/>
  <c r="BK525" i="3"/>
  <c r="BK473" i="3"/>
  <c r="J349" i="3"/>
  <c r="J342" i="3"/>
  <c r="J258" i="3"/>
  <c r="J218" i="3"/>
  <c r="J190" i="3"/>
  <c r="J178" i="3"/>
  <c r="BK156" i="3"/>
  <c r="BK139" i="3"/>
  <c r="J116" i="3"/>
  <c r="J91" i="2"/>
  <c r="J113" i="6"/>
  <c r="BK110" i="6"/>
  <c r="BK106" i="6"/>
  <c r="J104" i="6"/>
  <c r="BK101" i="6"/>
  <c r="BK97" i="6"/>
  <c r="BK187" i="4"/>
  <c r="BK181" i="4"/>
  <c r="BK161" i="4"/>
  <c r="BK158" i="4"/>
  <c r="BK138" i="4"/>
  <c r="BK122" i="4"/>
  <c r="J91" i="6"/>
  <c r="BK174" i="4"/>
  <c r="BK154" i="4"/>
  <c r="BK146" i="4"/>
  <c r="J128" i="4"/>
  <c r="J104" i="4"/>
  <c r="BK784" i="3"/>
  <c r="J735" i="3"/>
  <c r="J673" i="3"/>
  <c r="BK655" i="3"/>
  <c r="J626" i="3"/>
  <c r="BK612" i="3"/>
  <c r="J579" i="3"/>
  <c r="J574" i="3"/>
  <c r="BK549" i="3"/>
  <c r="J538" i="3"/>
  <c r="BK448" i="3"/>
  <c r="J387" i="3"/>
  <c r="J260" i="3"/>
  <c r="BK211" i="3"/>
  <c r="BK181" i="3"/>
  <c r="BK152" i="3"/>
  <c r="BK111" i="3"/>
  <c r="J90" i="2"/>
  <c r="J170" i="4"/>
  <c r="BK144" i="4"/>
  <c r="BK134" i="4"/>
  <c r="BK124" i="4"/>
  <c r="J116" i="4"/>
  <c r="J101" i="4"/>
  <c r="BK90" i="4"/>
  <c r="BK875" i="3"/>
  <c r="J822" i="3"/>
  <c r="BK743" i="3"/>
  <c r="J694" i="3"/>
  <c r="BK673" i="3"/>
  <c r="J651" i="3"/>
  <c r="BK570" i="3"/>
  <c r="J549" i="3"/>
  <c r="J473" i="3"/>
  <c r="J426" i="3"/>
  <c r="J354" i="3"/>
  <c r="J262" i="3"/>
  <c r="BK218" i="3"/>
  <c r="J156" i="3"/>
  <c r="BK116" i="3"/>
  <c r="BK105" i="3"/>
  <c r="BK900" i="3"/>
  <c r="J875" i="3"/>
  <c r="J854" i="3"/>
  <c r="J758" i="3"/>
  <c r="BK692" i="3"/>
  <c r="J677" i="3"/>
  <c r="J644" i="3"/>
  <c r="BK585" i="3"/>
  <c r="BK533" i="3"/>
  <c r="BK526" i="3"/>
  <c r="J419" i="3"/>
  <c r="J345" i="3"/>
  <c r="BK337" i="3"/>
  <c r="J234" i="3"/>
  <c r="J139" i="3"/>
  <c r="J113" i="3"/>
  <c r="J88" i="2"/>
  <c r="BD61" i="1"/>
  <c r="BC58" i="1"/>
  <c r="BD58" i="1"/>
  <c r="BK162" i="4"/>
  <c r="J153" i="4"/>
  <c r="J146" i="4"/>
  <c r="BK129" i="4"/>
  <c r="J120" i="4"/>
  <c r="J107" i="4"/>
  <c r="BK101" i="4"/>
  <c r="J95" i="4"/>
  <c r="BK948" i="3"/>
  <c r="BK890" i="3"/>
  <c r="BK862" i="3"/>
  <c r="BK842" i="3"/>
  <c r="BK816" i="3"/>
  <c r="J740" i="3"/>
  <c r="J687" i="3"/>
  <c r="J681" i="3"/>
  <c r="J671" i="3"/>
  <c r="J655" i="3"/>
  <c r="BK644" i="3"/>
  <c r="J583" i="3"/>
  <c r="BK556" i="3"/>
  <c r="BK542" i="3"/>
  <c r="J536" i="3"/>
  <c r="BK440" i="3"/>
  <c r="BK426" i="3"/>
  <c r="BK354" i="3"/>
  <c r="BK339" i="3"/>
  <c r="BK160" i="3"/>
  <c r="BK101" i="3"/>
  <c r="BK90" i="2"/>
  <c r="BK89" i="6"/>
  <c r="BK178" i="4"/>
  <c r="J158" i="4"/>
  <c r="BK118" i="4"/>
  <c r="BK95" i="4"/>
  <c r="J816" i="3"/>
  <c r="J718" i="3"/>
  <c r="BK689" i="3"/>
  <c r="BK683" i="3"/>
  <c r="J652" i="3"/>
  <c r="J622" i="3"/>
  <c r="BK579" i="3"/>
  <c r="BK567" i="3"/>
  <c r="J539" i="3"/>
  <c r="BK531" i="3"/>
  <c r="J501" i="3"/>
  <c r="BK429" i="3"/>
  <c r="BK345" i="3"/>
  <c r="BK262" i="3"/>
  <c r="J224" i="3"/>
  <c r="J207" i="3"/>
  <c r="J184" i="3"/>
  <c r="BK174" i="3"/>
  <c r="J152" i="3"/>
  <c r="BK131" i="3"/>
  <c r="BK113" i="3"/>
  <c r="AS54" i="1"/>
  <c r="J101" i="6"/>
  <c r="J97" i="6"/>
  <c r="J185" i="4"/>
  <c r="J168" i="4"/>
  <c r="J159" i="4"/>
  <c r="BK140" i="4"/>
  <c r="BK123" i="4"/>
  <c r="J89" i="6"/>
  <c r="J181" i="4"/>
  <c r="BK168" i="4"/>
  <c r="BK152" i="4"/>
  <c r="J136" i="4"/>
  <c r="J122" i="4"/>
  <c r="J102" i="4"/>
  <c r="J812" i="3"/>
  <c r="BK733" i="3"/>
  <c r="BK677" i="3"/>
  <c r="BK666" i="3"/>
  <c r="J650" i="3"/>
  <c r="J633" i="3"/>
  <c r="J615" i="3"/>
  <c r="BK581" i="3"/>
  <c r="J567" i="3"/>
  <c r="BK543" i="3"/>
  <c r="BK534" i="3"/>
  <c r="BK421" i="3"/>
  <c r="J362" i="3"/>
  <c r="J269" i="3"/>
  <c r="J226" i="3"/>
  <c r="BK205" i="3"/>
  <c r="J186" i="3"/>
  <c r="J169" i="3"/>
  <c r="J126" i="3"/>
  <c r="BK97" i="2"/>
  <c r="J96" i="6"/>
  <c r="BK91" i="6"/>
  <c r="BK180" i="4"/>
  <c r="BK164" i="4"/>
  <c r="BK150" i="4"/>
  <c r="J132" i="4"/>
  <c r="J118" i="4"/>
  <c r="BK106" i="4"/>
  <c r="BK99" i="4"/>
  <c r="BK88" i="4"/>
  <c r="BK854" i="3"/>
  <c r="BK837" i="3"/>
  <c r="BK749" i="3"/>
  <c r="BK718" i="3"/>
  <c r="J678" i="3"/>
  <c r="BK669" i="3"/>
  <c r="BK623" i="3"/>
  <c r="J561" i="3"/>
  <c r="BK536" i="3"/>
  <c r="J525" i="3"/>
  <c r="J429" i="3"/>
  <c r="J344" i="3"/>
  <c r="BK258" i="3"/>
  <c r="BK169" i="3"/>
  <c r="J149" i="3"/>
  <c r="BK109" i="3"/>
  <c r="J834" i="3"/>
  <c r="J749" i="3"/>
  <c r="BK694" i="3"/>
  <c r="J684" i="3"/>
  <c r="J660" i="3"/>
  <c r="J619" i="3"/>
  <c r="J556" i="3"/>
  <c r="BK552" i="3"/>
  <c r="J531" i="3"/>
  <c r="J444" i="3"/>
  <c r="J383" i="3"/>
  <c r="J341" i="3"/>
  <c r="J227" i="3"/>
  <c r="J137" i="3"/>
  <c r="BK118" i="3"/>
  <c r="BB61" i="1"/>
  <c r="BD60" i="1"/>
  <c r="AW58" i="1"/>
  <c r="BK188" i="4"/>
  <c r="J154" i="4"/>
  <c r="BK148" i="4"/>
  <c r="J133" i="4"/>
  <c r="J121" i="4"/>
  <c r="J114" i="4"/>
  <c r="BK102" i="4"/>
  <c r="J100" i="4"/>
  <c r="J900" i="3"/>
  <c r="BK881" i="3"/>
  <c r="BK849" i="3"/>
  <c r="BK825" i="3"/>
  <c r="J743" i="3"/>
  <c r="J716" i="3"/>
  <c r="BK686" i="3"/>
  <c r="BK676" i="3"/>
  <c r="J669" i="3"/>
  <c r="BK652" i="3"/>
  <c r="BK633" i="3"/>
  <c r="J612" i="3"/>
  <c r="J552" i="3"/>
  <c r="J541" i="3"/>
  <c r="J520" i="3"/>
  <c r="BK438" i="3"/>
  <c r="J421" i="3"/>
  <c r="BK357" i="3"/>
  <c r="BK349" i="3"/>
  <c r="J337" i="3"/>
  <c r="J135" i="3"/>
  <c r="J97" i="2"/>
  <c r="BK94" i="6"/>
  <c r="J188" i="4"/>
  <c r="J183" i="4"/>
  <c r="J174" i="4"/>
  <c r="J157" i="4"/>
  <c r="BK127" i="4"/>
  <c r="BK110" i="4"/>
  <c r="J88" i="4"/>
  <c r="J752" i="3"/>
  <c r="J686" i="3"/>
  <c r="BK678" i="3"/>
  <c r="BK650" i="3"/>
  <c r="J621" i="3"/>
  <c r="BK577" i="3"/>
  <c r="BK541" i="3"/>
  <c r="J534" i="3"/>
  <c r="BK520" i="3"/>
  <c r="BK436" i="3"/>
  <c r="BK419" i="3"/>
  <c r="BK347" i="3"/>
  <c r="J339" i="3"/>
  <c r="BK226" i="3"/>
  <c r="J205" i="3"/>
  <c r="J181" i="3"/>
  <c r="J160" i="3"/>
  <c r="BK149" i="3"/>
  <c r="BK126" i="3"/>
  <c r="J118" i="3"/>
  <c r="BK95" i="2"/>
  <c r="BK113" i="6"/>
  <c r="J112" i="6"/>
  <c r="BK108" i="6"/>
  <c r="J106" i="6"/>
  <c r="BK102" i="6"/>
  <c r="BK98" i="6"/>
  <c r="J88" i="6"/>
  <c r="BK186" i="4"/>
  <c r="BK172" i="4"/>
  <c r="J160" i="4"/>
  <c r="J142" i="4"/>
  <c r="BK128" i="4"/>
  <c r="BK96" i="6"/>
  <c r="BK86" i="6"/>
  <c r="J178" i="4"/>
  <c r="J162" i="4"/>
  <c r="J148" i="4"/>
  <c r="BK132" i="4"/>
  <c r="BK107" i="4"/>
  <c r="BK92" i="4"/>
  <c r="BK752" i="3"/>
  <c r="BK688" i="3"/>
  <c r="BK674" i="3"/>
  <c r="J662" i="3"/>
  <c r="BK642" i="3"/>
  <c r="BK619" i="3"/>
  <c r="J606" i="3"/>
  <c r="J577" i="3"/>
  <c r="BK554" i="3"/>
  <c r="BK540" i="3"/>
  <c r="J526" i="3"/>
  <c r="BK388" i="3"/>
  <c r="J347" i="3"/>
  <c r="BK237" i="3"/>
  <c r="BK190" i="3"/>
  <c r="BK184" i="3"/>
  <c r="BK154" i="3"/>
  <c r="BK137" i="3"/>
  <c r="J105" i="3"/>
  <c r="J94" i="6"/>
  <c r="J86" i="6"/>
  <c r="J172" i="4"/>
  <c r="BK159" i="4"/>
  <c r="BK142" i="4"/>
  <c r="BK133" i="4"/>
  <c r="BK121" i="4"/>
  <c r="J110" i="4"/>
  <c r="BK104" i="4"/>
  <c r="J92" i="4"/>
  <c r="J890" i="3"/>
  <c r="J842" i="3"/>
  <c r="BK814" i="3"/>
  <c r="BK735" i="3"/>
  <c r="J683" i="3"/>
  <c r="BK671" i="3"/>
  <c r="BK626" i="3"/>
  <c r="BK565" i="3"/>
  <c r="BK538" i="3"/>
  <c r="BK444" i="3"/>
  <c r="J386" i="3"/>
  <c r="J353" i="3"/>
  <c r="BK260" i="3"/>
  <c r="J237" i="3"/>
  <c r="BK164" i="3"/>
  <c r="J144" i="3"/>
  <c r="J101" i="3"/>
  <c r="J888" i="3"/>
  <c r="J862" i="3"/>
  <c r="J814" i="3"/>
  <c r="BK740" i="3"/>
  <c r="J688" i="3"/>
  <c r="J664" i="3"/>
  <c r="BK621" i="3"/>
  <c r="J570" i="3"/>
  <c r="J554" i="3"/>
  <c r="BK532" i="3"/>
  <c r="J432" i="3"/>
  <c r="J357" i="3"/>
  <c r="J340" i="3"/>
  <c r="BK269" i="3"/>
  <c r="BK186" i="3"/>
  <c r="J131" i="3"/>
  <c r="J95" i="2"/>
  <c r="BB60" i="1"/>
  <c r="AW61" i="1"/>
  <c r="BK386" i="3"/>
  <c r="J109" i="3"/>
  <c r="J93" i="2"/>
  <c r="J90" i="6"/>
  <c r="J187" i="4"/>
  <c r="J176" i="4"/>
  <c r="J161" i="4"/>
  <c r="J140" i="4"/>
  <c r="BK114" i="4"/>
  <c r="J99" i="4"/>
  <c r="BK758" i="3"/>
  <c r="BK716" i="3"/>
  <c r="J676" i="3"/>
  <c r="J642" i="3"/>
  <c r="BK583" i="3"/>
  <c r="BK574" i="3"/>
  <c r="BK561" i="3"/>
  <c r="J533" i="3"/>
  <c r="BK432" i="3"/>
  <c r="BK353" i="3"/>
  <c r="BK344" i="3"/>
  <c r="BK227" i="3"/>
  <c r="J211" i="3"/>
  <c r="J187" i="3"/>
  <c r="J164" i="3"/>
  <c r="BK144" i="3"/>
  <c r="J121" i="3"/>
  <c r="J107" i="3"/>
  <c r="BK88" i="2"/>
  <c r="BK112" i="6"/>
  <c r="J110" i="6"/>
  <c r="J108" i="6"/>
  <c r="BK104" i="6"/>
  <c r="J102" i="6"/>
  <c r="J98" i="6"/>
  <c r="J87" i="6"/>
  <c r="BK183" i="4"/>
  <c r="BK166" i="4"/>
  <c r="J150" i="4"/>
  <c r="J134" i="4"/>
  <c r="BK87" i="6"/>
  <c r="BK185" i="4"/>
  <c r="J164" i="4"/>
  <c r="J144" i="4"/>
  <c r="J124" i="4"/>
  <c r="J112" i="4"/>
  <c r="BK822" i="3"/>
  <c r="BK755" i="3"/>
  <c r="BK681" i="3"/>
  <c r="BK664" i="3"/>
  <c r="J647" i="3"/>
  <c r="J623" i="3"/>
  <c r="J585" i="3"/>
  <c r="BK558" i="3"/>
  <c r="J542" i="3"/>
  <c r="J535" i="3"/>
  <c r="J438" i="3"/>
  <c r="BK383" i="3"/>
  <c r="BK332" i="3"/>
  <c r="BK234" i="3"/>
  <c r="BK207" i="3"/>
  <c r="J174" i="3"/>
  <c r="BK121" i="3"/>
  <c r="BK93" i="2"/>
  <c r="BK90" i="6"/>
  <c r="BK176" i="4"/>
  <c r="BK157" i="4"/>
  <c r="J138" i="4"/>
  <c r="J129" i="4"/>
  <c r="BK120" i="4"/>
  <c r="BK108" i="4"/>
  <c r="BK100" i="4"/>
  <c r="J948" i="3"/>
  <c r="J849" i="3"/>
  <c r="J825" i="3"/>
  <c r="J755" i="3"/>
  <c r="J731" i="3"/>
  <c r="J680" i="3"/>
  <c r="BK662" i="3"/>
  <c r="J581" i="3"/>
  <c r="J558" i="3"/>
  <c r="J532" i="3"/>
  <c r="J440" i="3"/>
  <c r="BK362" i="3"/>
  <c r="BK341" i="3"/>
  <c r="BK224" i="3"/>
  <c r="J154" i="3"/>
  <c r="J111" i="3"/>
  <c r="BK946" i="3"/>
  <c r="J881" i="3"/>
  <c r="J859" i="3"/>
  <c r="BK812" i="3"/>
  <c r="BK731" i="3"/>
  <c r="BK687" i="3"/>
  <c r="J666" i="3"/>
  <c r="BK615" i="3"/>
  <c r="BK563" i="3"/>
  <c r="J540" i="3"/>
  <c r="BK501" i="3"/>
  <c r="BK387" i="3"/>
  <c r="BK342" i="3"/>
  <c r="J332" i="3"/>
  <c r="BK187" i="3"/>
  <c r="BK135" i="3"/>
  <c r="BK91" i="2"/>
  <c r="BB58" i="1"/>
  <c r="AW60" i="1"/>
  <c r="I22" i="14" l="1"/>
  <c r="F23" i="14"/>
  <c r="D13" i="10" s="1"/>
  <c r="I45" i="13"/>
  <c r="F46" i="13"/>
  <c r="D12" i="10" s="1"/>
  <c r="F46" i="12"/>
  <c r="D11" i="10" s="1"/>
  <c r="F92" i="11"/>
  <c r="D10" i="10"/>
  <c r="T100" i="6"/>
  <c r="P100" i="6"/>
  <c r="BK89" i="2"/>
  <c r="J89" i="2"/>
  <c r="J62" i="2"/>
  <c r="BK100" i="3"/>
  <c r="BK125" i="3"/>
  <c r="J125" i="3"/>
  <c r="J62" i="3" s="1"/>
  <c r="T125" i="3"/>
  <c r="T352" i="3"/>
  <c r="T100" i="3"/>
  <c r="P125" i="3"/>
  <c r="R125" i="3"/>
  <c r="BK352" i="3"/>
  <c r="J352" i="3" s="1"/>
  <c r="J66" i="3" s="1"/>
  <c r="P551" i="3"/>
  <c r="P573" i="3"/>
  <c r="P899" i="3"/>
  <c r="P87" i="4"/>
  <c r="P86" i="4" s="1"/>
  <c r="T98" i="4"/>
  <c r="BK156" i="4"/>
  <c r="J156" i="4" s="1"/>
  <c r="J65" i="4" s="1"/>
  <c r="R89" i="2"/>
  <c r="R86" i="2" s="1"/>
  <c r="R85" i="2" s="1"/>
  <c r="BK177" i="3"/>
  <c r="J177" i="3" s="1"/>
  <c r="J64" i="3" s="1"/>
  <c r="T177" i="3"/>
  <c r="BK551" i="3"/>
  <c r="J551" i="3"/>
  <c r="J67" i="3" s="1"/>
  <c r="BK573" i="3"/>
  <c r="BK625" i="3"/>
  <c r="J625" i="3"/>
  <c r="J71" i="3" s="1"/>
  <c r="R625" i="3"/>
  <c r="BK649" i="3"/>
  <c r="J649" i="3" s="1"/>
  <c r="J72" i="3" s="1"/>
  <c r="P649" i="3"/>
  <c r="T649" i="3"/>
  <c r="R654" i="3"/>
  <c r="P691" i="3"/>
  <c r="BK757" i="3"/>
  <c r="J757" i="3" s="1"/>
  <c r="J76" i="3" s="1"/>
  <c r="R757" i="3"/>
  <c r="T757" i="3"/>
  <c r="BK861" i="3"/>
  <c r="J861" i="3" s="1"/>
  <c r="J77" i="3" s="1"/>
  <c r="P861" i="3"/>
  <c r="R861" i="3"/>
  <c r="T861" i="3"/>
  <c r="BK899" i="3"/>
  <c r="J899" i="3" s="1"/>
  <c r="J78" i="3" s="1"/>
  <c r="BK87" i="4"/>
  <c r="BK86" i="4" s="1"/>
  <c r="P98" i="4"/>
  <c r="P131" i="4"/>
  <c r="P156" i="4"/>
  <c r="BK85" i="6"/>
  <c r="J85" i="6"/>
  <c r="J61" i="6" s="1"/>
  <c r="P85" i="6"/>
  <c r="R85" i="6"/>
  <c r="T85" i="6"/>
  <c r="BK93" i="6"/>
  <c r="J93" i="6"/>
  <c r="J62" i="6" s="1"/>
  <c r="P93" i="6"/>
  <c r="R93" i="6"/>
  <c r="T93" i="6"/>
  <c r="BK98" i="4"/>
  <c r="R131" i="4"/>
  <c r="T156" i="4"/>
  <c r="R100" i="6"/>
  <c r="P89" i="2"/>
  <c r="P86" i="2" s="1"/>
  <c r="P85" i="2" s="1"/>
  <c r="AU55" i="1" s="1"/>
  <c r="R100" i="3"/>
  <c r="R177" i="3"/>
  <c r="P352" i="3"/>
  <c r="R551" i="3"/>
  <c r="R573" i="3"/>
  <c r="P625" i="3"/>
  <c r="BK654" i="3"/>
  <c r="J654" i="3"/>
  <c r="J73" i="3" s="1"/>
  <c r="T654" i="3"/>
  <c r="R691" i="3"/>
  <c r="P757" i="3"/>
  <c r="R899" i="3"/>
  <c r="T87" i="4"/>
  <c r="T86" i="4" s="1"/>
  <c r="BK131" i="4"/>
  <c r="J131" i="4" s="1"/>
  <c r="J64" i="4" s="1"/>
  <c r="R156" i="4"/>
  <c r="BK100" i="6"/>
  <c r="J100" i="6" s="1"/>
  <c r="J63" i="6" s="1"/>
  <c r="T89" i="2"/>
  <c r="T86" i="2"/>
  <c r="T85" i="2" s="1"/>
  <c r="P100" i="3"/>
  <c r="P177" i="3"/>
  <c r="R352" i="3"/>
  <c r="T551" i="3"/>
  <c r="T573" i="3"/>
  <c r="T625" i="3"/>
  <c r="R649" i="3"/>
  <c r="P654" i="3"/>
  <c r="BK691" i="3"/>
  <c r="J691" i="3" s="1"/>
  <c r="J74" i="3" s="1"/>
  <c r="T691" i="3"/>
  <c r="BK751" i="3"/>
  <c r="J751" i="3"/>
  <c r="J75" i="3" s="1"/>
  <c r="P751" i="3"/>
  <c r="R751" i="3"/>
  <c r="T751" i="3"/>
  <c r="T899" i="3"/>
  <c r="R87" i="4"/>
  <c r="R86" i="4" s="1"/>
  <c r="R98" i="4"/>
  <c r="R97" i="4"/>
  <c r="T131" i="4"/>
  <c r="BE90" i="2"/>
  <c r="BE93" i="2"/>
  <c r="BE97" i="2"/>
  <c r="BK92" i="2"/>
  <c r="J92" i="2"/>
  <c r="J63" i="2" s="1"/>
  <c r="BE109" i="3"/>
  <c r="BE126" i="3"/>
  <c r="BE152" i="3"/>
  <c r="BE224" i="3"/>
  <c r="BE237" i="3"/>
  <c r="BE258" i="3"/>
  <c r="BE339" i="3"/>
  <c r="BE344" i="3"/>
  <c r="BE347" i="3"/>
  <c r="BE354" i="3"/>
  <c r="BE362" i="3"/>
  <c r="BE440" i="3"/>
  <c r="BE536" i="3"/>
  <c r="BE574" i="3"/>
  <c r="BE579" i="3"/>
  <c r="BE583" i="3"/>
  <c r="BE606" i="3"/>
  <c r="BE633" i="3"/>
  <c r="BE651" i="3"/>
  <c r="BE674" i="3"/>
  <c r="BE677" i="3"/>
  <c r="BE680" i="3"/>
  <c r="BE681" i="3"/>
  <c r="BE683" i="3"/>
  <c r="BE733" i="3"/>
  <c r="BE752" i="3"/>
  <c r="BE755" i="3"/>
  <c r="BE784" i="3"/>
  <c r="BE822" i="3"/>
  <c r="BE825" i="3"/>
  <c r="BE837" i="3"/>
  <c r="BE842" i="3"/>
  <c r="BE849" i="3"/>
  <c r="BE946" i="3"/>
  <c r="J52" i="2"/>
  <c r="E75" i="2"/>
  <c r="F82" i="2"/>
  <c r="BK87" i="2"/>
  <c r="J87" i="2" s="1"/>
  <c r="J61" i="2" s="1"/>
  <c r="F55" i="3"/>
  <c r="BE118" i="3"/>
  <c r="BE121" i="3"/>
  <c r="BE137" i="3"/>
  <c r="BE144" i="3"/>
  <c r="BE154" i="3"/>
  <c r="BE156" i="3"/>
  <c r="BE186" i="3"/>
  <c r="BE187" i="3"/>
  <c r="BE190" i="3"/>
  <c r="BE227" i="3"/>
  <c r="BE342" i="3"/>
  <c r="BE349" i="3"/>
  <c r="BE419" i="3"/>
  <c r="BE421" i="3"/>
  <c r="BE438" i="3"/>
  <c r="BE448" i="3"/>
  <c r="BE520" i="3"/>
  <c r="BE531" i="3"/>
  <c r="BE534" i="3"/>
  <c r="BE539" i="3"/>
  <c r="BE542" i="3"/>
  <c r="BE543" i="3"/>
  <c r="BE577" i="3"/>
  <c r="BE642" i="3"/>
  <c r="BE647" i="3"/>
  <c r="BE650" i="3"/>
  <c r="BE655" i="3"/>
  <c r="BE662" i="3"/>
  <c r="BE676" i="3"/>
  <c r="BE692" i="3"/>
  <c r="BE731" i="3"/>
  <c r="BE812" i="3"/>
  <c r="BE834" i="3"/>
  <c r="BE854" i="3"/>
  <c r="BE859" i="3"/>
  <c r="BE862" i="3"/>
  <c r="BE881" i="3"/>
  <c r="BE890" i="3"/>
  <c r="BE900" i="3"/>
  <c r="BE948" i="3"/>
  <c r="BK173" i="3"/>
  <c r="J173" i="3"/>
  <c r="J63" i="3" s="1"/>
  <c r="E48" i="4"/>
  <c r="F82" i="4"/>
  <c r="BE92" i="4"/>
  <c r="BE112" i="4"/>
  <c r="BE114" i="4"/>
  <c r="BE123" i="4"/>
  <c r="BE128" i="4"/>
  <c r="BE136" i="4"/>
  <c r="BE140" i="4"/>
  <c r="BE146" i="4"/>
  <c r="BE160" i="4"/>
  <c r="BE168" i="4"/>
  <c r="BE170" i="4"/>
  <c r="BE174" i="4"/>
  <c r="J52" i="6"/>
  <c r="BE89" i="6"/>
  <c r="BC61" i="1"/>
  <c r="BK96" i="2"/>
  <c r="J96" i="2" s="1"/>
  <c r="J65" i="2" s="1"/>
  <c r="E48" i="3"/>
  <c r="BE101" i="3"/>
  <c r="BE107" i="3"/>
  <c r="BE116" i="3"/>
  <c r="BE131" i="3"/>
  <c r="BE139" i="3"/>
  <c r="BE149" i="3"/>
  <c r="BE160" i="3"/>
  <c r="BE178" i="3"/>
  <c r="BE181" i="3"/>
  <c r="BE211" i="3"/>
  <c r="BE218" i="3"/>
  <c r="BE226" i="3"/>
  <c r="BE262" i="3"/>
  <c r="BE340" i="3"/>
  <c r="BE345" i="3"/>
  <c r="BE353" i="3"/>
  <c r="BE357" i="3"/>
  <c r="BE386" i="3"/>
  <c r="BE436" i="3"/>
  <c r="BE444" i="3"/>
  <c r="BE525" i="3"/>
  <c r="BE533" i="3"/>
  <c r="BE541" i="3"/>
  <c r="BE552" i="3"/>
  <c r="BE561" i="3"/>
  <c r="BE563" i="3"/>
  <c r="BE570" i="3"/>
  <c r="BE644" i="3"/>
  <c r="BE652" i="3"/>
  <c r="BE660" i="3"/>
  <c r="BE684" i="3"/>
  <c r="BE686" i="3"/>
  <c r="BE716" i="3"/>
  <c r="BE740" i="3"/>
  <c r="BE749" i="3"/>
  <c r="BK348" i="3"/>
  <c r="J348" i="3" s="1"/>
  <c r="J65" i="3" s="1"/>
  <c r="BK569" i="3"/>
  <c r="J569" i="3" s="1"/>
  <c r="J68" i="3" s="1"/>
  <c r="BE95" i="4"/>
  <c r="BE99" i="4"/>
  <c r="BE100" i="4"/>
  <c r="BE107" i="4"/>
  <c r="BE110" i="4"/>
  <c r="BE116" i="4"/>
  <c r="BE118" i="4"/>
  <c r="BE121" i="4"/>
  <c r="BE127" i="4"/>
  <c r="BE134" i="4"/>
  <c r="BE142" i="4"/>
  <c r="BE153" i="4"/>
  <c r="BE158" i="4"/>
  <c r="BE166" i="4"/>
  <c r="BE176" i="4"/>
  <c r="BE180" i="4"/>
  <c r="E48" i="6"/>
  <c r="BE88" i="6"/>
  <c r="BE132" i="4"/>
  <c r="BE133" i="4"/>
  <c r="BE144" i="4"/>
  <c r="BE148" i="4"/>
  <c r="BE162" i="4"/>
  <c r="BE186" i="4"/>
  <c r="BE188" i="4"/>
  <c r="F55" i="6"/>
  <c r="BE91" i="6"/>
  <c r="BE94" i="6"/>
  <c r="BE96" i="6"/>
  <c r="BE97" i="6"/>
  <c r="BE98" i="6"/>
  <c r="BE101" i="6"/>
  <c r="BE102" i="6"/>
  <c r="BE104" i="6"/>
  <c r="BE106" i="6"/>
  <c r="BE108" i="6"/>
  <c r="BE110" i="6"/>
  <c r="BE112" i="6"/>
  <c r="BE113" i="6"/>
  <c r="J52" i="3"/>
  <c r="BE105" i="3"/>
  <c r="BE111" i="3"/>
  <c r="BE135" i="3"/>
  <c r="BE164" i="3"/>
  <c r="BE169" i="3"/>
  <c r="BE184" i="3"/>
  <c r="BE205" i="3"/>
  <c r="BE207" i="3"/>
  <c r="BE234" i="3"/>
  <c r="BE260" i="3"/>
  <c r="BE269" i="3"/>
  <c r="BE337" i="3"/>
  <c r="BE341" i="3"/>
  <c r="BE383" i="3"/>
  <c r="BE388" i="3"/>
  <c r="BE426" i="3"/>
  <c r="BE532" i="3"/>
  <c r="BE538" i="3"/>
  <c r="BE549" i="3"/>
  <c r="BE556" i="3"/>
  <c r="BE565" i="3"/>
  <c r="BE581" i="3"/>
  <c r="BE612" i="3"/>
  <c r="BE622" i="3"/>
  <c r="BE623" i="3"/>
  <c r="BE626" i="3"/>
  <c r="BE666" i="3"/>
  <c r="BE671" i="3"/>
  <c r="BE687" i="3"/>
  <c r="BE718" i="3"/>
  <c r="BE735" i="3"/>
  <c r="BE814" i="3"/>
  <c r="BE816" i="3"/>
  <c r="J79" i="4"/>
  <c r="BE90" i="4"/>
  <c r="BE101" i="4"/>
  <c r="BE102" i="4"/>
  <c r="BE104" i="4"/>
  <c r="BE106" i="4"/>
  <c r="BE120" i="4"/>
  <c r="BE122" i="4"/>
  <c r="BE129" i="4"/>
  <c r="BE138" i="4"/>
  <c r="BE154" i="4"/>
  <c r="BE159" i="4"/>
  <c r="BE164" i="4"/>
  <c r="BE172" i="4"/>
  <c r="BE185" i="4"/>
  <c r="BE187" i="4"/>
  <c r="BE86" i="6"/>
  <c r="BE87" i="6"/>
  <c r="BE90" i="6"/>
  <c r="BE88" i="2"/>
  <c r="BE91" i="2"/>
  <c r="BE95" i="2"/>
  <c r="BK94" i="2"/>
  <c r="J94" i="2"/>
  <c r="J64" i="2" s="1"/>
  <c r="BE113" i="3"/>
  <c r="BE174" i="3"/>
  <c r="BE332" i="3"/>
  <c r="BE387" i="3"/>
  <c r="BE429" i="3"/>
  <c r="BE432" i="3"/>
  <c r="BE473" i="3"/>
  <c r="BE501" i="3"/>
  <c r="BE526" i="3"/>
  <c r="BE535" i="3"/>
  <c r="BE540" i="3"/>
  <c r="BE554" i="3"/>
  <c r="BE558" i="3"/>
  <c r="BE567" i="3"/>
  <c r="BE585" i="3"/>
  <c r="BE615" i="3"/>
  <c r="BE619" i="3"/>
  <c r="BE621" i="3"/>
  <c r="BE664" i="3"/>
  <c r="BE669" i="3"/>
  <c r="BE673" i="3"/>
  <c r="BE678" i="3"/>
  <c r="BE688" i="3"/>
  <c r="BE689" i="3"/>
  <c r="BE694" i="3"/>
  <c r="BE743" i="3"/>
  <c r="BE758" i="3"/>
  <c r="BE875" i="3"/>
  <c r="BE888" i="3"/>
  <c r="BE88" i="4"/>
  <c r="BE108" i="4"/>
  <c r="BE124" i="4"/>
  <c r="BE150" i="4"/>
  <c r="BE152" i="4"/>
  <c r="BE157" i="4"/>
  <c r="BE161" i="4"/>
  <c r="BE178" i="4"/>
  <c r="BE181" i="4"/>
  <c r="BE183" i="4"/>
  <c r="J34" i="6"/>
  <c r="AW59" i="1" s="1"/>
  <c r="F37" i="6"/>
  <c r="BD59" i="1" s="1"/>
  <c r="F36" i="6"/>
  <c r="BC59" i="1" s="1"/>
  <c r="J34" i="3"/>
  <c r="AW56" i="1" s="1"/>
  <c r="F35" i="2"/>
  <c r="BB55" i="1" s="1"/>
  <c r="F36" i="3"/>
  <c r="BC56" i="1" s="1"/>
  <c r="J34" i="2"/>
  <c r="AW55" i="1" s="1"/>
  <c r="F34" i="2"/>
  <c r="BA55" i="1" s="1"/>
  <c r="F35" i="4"/>
  <c r="BB57" i="1" s="1"/>
  <c r="F36" i="4"/>
  <c r="BC57" i="1" s="1"/>
  <c r="F34" i="4"/>
  <c r="BA57" i="1" s="1"/>
  <c r="AV61" i="1"/>
  <c r="AT61" i="1" s="1"/>
  <c r="AZ58" i="1"/>
  <c r="F34" i="3"/>
  <c r="BA56" i="1" s="1"/>
  <c r="F37" i="4"/>
  <c r="BD57" i="1"/>
  <c r="F37" i="3"/>
  <c r="BD56" i="1"/>
  <c r="F35" i="3"/>
  <c r="BB56" i="1" s="1"/>
  <c r="F37" i="2"/>
  <c r="BD55" i="1"/>
  <c r="F34" i="6"/>
  <c r="BA59" i="1"/>
  <c r="J34" i="4"/>
  <c r="AW57" i="1" s="1"/>
  <c r="BA58" i="1"/>
  <c r="BA61" i="1"/>
  <c r="BA60" i="1"/>
  <c r="AZ60" i="1"/>
  <c r="F35" i="6"/>
  <c r="BB59" i="1"/>
  <c r="F36" i="2"/>
  <c r="BC55" i="1" s="1"/>
  <c r="D14" i="10" l="1"/>
  <c r="D15" i="10"/>
  <c r="D16" i="10" s="1"/>
  <c r="R572" i="3"/>
  <c r="R99" i="3"/>
  <c r="P99" i="3"/>
  <c r="BK99" i="3"/>
  <c r="J99" i="3"/>
  <c r="J60" i="3" s="1"/>
  <c r="BK97" i="4"/>
  <c r="J97" i="4"/>
  <c r="J62" i="4" s="1"/>
  <c r="T97" i="4"/>
  <c r="T85" i="4" s="1"/>
  <c r="R85" i="4"/>
  <c r="T572" i="3"/>
  <c r="T98" i="3" s="1"/>
  <c r="P84" i="6"/>
  <c r="P83" i="6"/>
  <c r="AU59" i="1" s="1"/>
  <c r="P97" i="4"/>
  <c r="P85" i="4"/>
  <c r="AU57" i="1"/>
  <c r="BK572" i="3"/>
  <c r="J572" i="3"/>
  <c r="J69" i="3" s="1"/>
  <c r="R98" i="3"/>
  <c r="T84" i="6"/>
  <c r="T83" i="6"/>
  <c r="BK85" i="4"/>
  <c r="J85" i="4"/>
  <c r="J59" i="4" s="1"/>
  <c r="P572" i="3"/>
  <c r="P98" i="3"/>
  <c r="AU56" i="1"/>
  <c r="T99" i="3"/>
  <c r="R84" i="6"/>
  <c r="R83" i="6"/>
  <c r="BK86" i="2"/>
  <c r="BK85" i="2" s="1"/>
  <c r="J85" i="2" s="1"/>
  <c r="J30" i="2" s="1"/>
  <c r="AG55" i="1" s="1"/>
  <c r="AN55" i="1" s="1"/>
  <c r="J86" i="4"/>
  <c r="J60" i="4"/>
  <c r="J100" i="3"/>
  <c r="J61" i="3" s="1"/>
  <c r="J573" i="3"/>
  <c r="J70" i="3"/>
  <c r="J87" i="4"/>
  <c r="J61" i="4" s="1"/>
  <c r="BK84" i="6"/>
  <c r="J84" i="6"/>
  <c r="J60" i="6" s="1"/>
  <c r="J98" i="4"/>
  <c r="J63" i="4" s="1"/>
  <c r="F33" i="2"/>
  <c r="AZ55" i="1" s="1"/>
  <c r="J33" i="4"/>
  <c r="AV57" i="1"/>
  <c r="AT57" i="1"/>
  <c r="AV60" i="1"/>
  <c r="AT60" i="1" s="1"/>
  <c r="J33" i="2"/>
  <c r="AV55" i="1" s="1"/>
  <c r="AT55" i="1" s="1"/>
  <c r="AV58" i="1"/>
  <c r="AT58" i="1" s="1"/>
  <c r="BA54" i="1"/>
  <c r="AW54" i="1" s="1"/>
  <c r="BB54" i="1"/>
  <c r="W31" i="1" s="1"/>
  <c r="J33" i="6"/>
  <c r="AV59" i="1" s="1"/>
  <c r="AT59" i="1" s="1"/>
  <c r="BC54" i="1"/>
  <c r="W32" i="1" s="1"/>
  <c r="F33" i="6"/>
  <c r="AZ59" i="1"/>
  <c r="F33" i="3"/>
  <c r="AZ56" i="1" s="1"/>
  <c r="AZ61" i="1"/>
  <c r="BD54" i="1"/>
  <c r="W33" i="1" s="1"/>
  <c r="J33" i="3"/>
  <c r="AV56" i="1" s="1"/>
  <c r="AT56" i="1" s="1"/>
  <c r="F33" i="4"/>
  <c r="AZ57" i="1" s="1"/>
  <c r="BK98" i="3" l="1"/>
  <c r="J98" i="3"/>
  <c r="J59" i="3" s="1"/>
  <c r="J39" i="2"/>
  <c r="J86" i="2"/>
  <c r="J60" i="2"/>
  <c r="J59" i="2"/>
  <c r="BK83" i="6"/>
  <c r="J83" i="6"/>
  <c r="J59" i="6" s="1"/>
  <c r="AN54" i="1"/>
  <c r="AU54" i="1"/>
  <c r="J30" i="3"/>
  <c r="AG56" i="1"/>
  <c r="AN56" i="1" s="1"/>
  <c r="J30" i="4"/>
  <c r="AG57" i="1" s="1"/>
  <c r="AN57" i="1" s="1"/>
  <c r="AX54" i="1"/>
  <c r="AZ54" i="1"/>
  <c r="AY54" i="1"/>
  <c r="J39" i="4" l="1"/>
  <c r="J39" i="3"/>
  <c r="AV54" i="1"/>
  <c r="J30" i="6"/>
  <c r="AG59" i="1"/>
  <c r="AN59" i="1" s="1"/>
  <c r="J39" i="6" l="1"/>
  <c r="AG54" i="1"/>
  <c r="AT54" i="1"/>
  <c r="AK26" i="1" l="1"/>
  <c r="AK35" i="1" l="1"/>
  <c r="W29" i="1"/>
  <c r="AK29" i="1" s="1"/>
</calcChain>
</file>

<file path=xl/sharedStrings.xml><?xml version="1.0" encoding="utf-8"?>
<sst xmlns="http://schemas.openxmlformats.org/spreadsheetml/2006/main" count="11771" uniqueCount="2215">
  <si>
    <t>Export Komplet</t>
  </si>
  <si>
    <t>VZ</t>
  </si>
  <si>
    <t>2.0</t>
  </si>
  <si>
    <t>ZAMOK</t>
  </si>
  <si>
    <t>False</t>
  </si>
  <si>
    <t>{761088e6-9027-4c38-9d43-397ab1808614}</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</si>
  <si>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</si>
  <si>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</si>
  <si>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</si>
  <si>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</si>
  <si>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</si>
  <si>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</si>
  <si>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</si>
  <si>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</si>
  <si>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</si>
  <si>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</si>
  <si>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</si>
  <si>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kuchyně MŠ U Sluníčka, Dlouhá 620/1, Horní Slavkov</t>
  </si>
  <si>
    <t>KSO:</t>
  </si>
  <si>
    <t/>
  </si>
  <si>
    <t>CC-CZ:</t>
  </si>
  <si>
    <t>Místo:</t>
  </si>
  <si>
    <t>Horní Slavkov, Dlouhá 620/1</t>
  </si>
  <si>
    <t>Datum:</t>
  </si>
  <si>
    <t>29. 11. 2019</t>
  </si>
  <si>
    <t>Zadavatel:</t>
  </si>
  <si>
    <t>IČ:</t>
  </si>
  <si>
    <t>Město horní Slavkov</t>
  </si>
  <si>
    <t>DIČ:</t>
  </si>
  <si>
    <t>Uchazeč:</t>
  </si>
  <si>
    <t>Vyplň údaj</t>
  </si>
  <si>
    <t>Projektant:</t>
  </si>
  <si>
    <t>CENTRASTAV s.r.o.</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</si>
  <si>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</si>
  <si>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</si>
  <si>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</si>
  <si>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</si>
  <si>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</si>
  <si>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</si>
  <si>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</si>
  <si>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</si>
  <si>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</si>
  <si>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</si>
  <si>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</si>
  <si>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</si>
  <si>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</si>
  <si>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</si>
  <si>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</si>
  <si>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</si>
  <si>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</si>
  <si>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</si>
  <si>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</si>
  <si>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</si>
  <si>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</si>
  <si>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</si>
  <si>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</si>
  <si>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</si>
  <si>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</si>
  <si>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</si>
  <si>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</si>
  <si>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</si>
  <si>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</si>
  <si>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</si>
  <si>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</si>
  <si>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</si>
  <si>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</si>
  <si>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</si>
  <si>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</si>
  <si>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</si>
  <si>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</si>
  <si>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</si>
  <si>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</si>
  <si>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</si>
  <si>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</si>
  <si>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</si>
  <si>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</si>
  <si>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</si>
  <si>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</si>
  <si>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</si>
  <si>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</si>
  <si>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{4662b78e-f73b-464b-a685-1e2c233e5022}</t>
  </si>
  <si>
    <t>2</t>
  </si>
  <si>
    <t>01</t>
  </si>
  <si>
    <t>Stavební část</t>
  </si>
  <si>
    <t>{cee33570-db52-45b7-b26c-7f3684a2c318}</t>
  </si>
  <si>
    <t>02</t>
  </si>
  <si>
    <t>ZTI</t>
  </si>
  <si>
    <t>{bd6cd04f-0ed6-4adb-87da-1f69540ac100}</t>
  </si>
  <si>
    <t>03</t>
  </si>
  <si>
    <t>VZT</t>
  </si>
  <si>
    <t>{2697bbee-409e-4b6f-9408-b7079f7576dd}</t>
  </si>
  <si>
    <t>04</t>
  </si>
  <si>
    <t>VYT</t>
  </si>
  <si>
    <t>{d1a31a2c-7002-41c8-9ac7-c49bc235080e}</t>
  </si>
  <si>
    <t>05</t>
  </si>
  <si>
    <t>El</t>
  </si>
  <si>
    <t>{450fa2cd-b03a-4bb6-bdf0-ce1a6d306a24}</t>
  </si>
  <si>
    <t>06</t>
  </si>
  <si>
    <t>Vybavení</t>
  </si>
  <si>
    <t>{6aedd494-22c9-487d-8aa0-bf0fa2b11f3d}</t>
  </si>
  <si>
    <t>KRYCÍ LIST SOUPISU PRACÍ</t>
  </si>
  <si>
    <t>Objekt:</t>
  </si>
  <si>
    <t>00 - VRN</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</si>
  <si>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</si>
  <si>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</si>
  <si>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</si>
  <si>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</si>
  <si>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</si>
  <si>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</si>
  <si>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</si>
  <si>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</si>
  <si>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</si>
  <si>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</si>
  <si>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</si>
  <si>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</si>
  <si>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</si>
  <si>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</si>
  <si>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</si>
  <si>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</si>
  <si>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</si>
  <si>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</si>
  <si>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</si>
  <si>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</si>
  <si>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</si>
  <si>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</si>
  <si>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</si>
  <si>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</si>
  <si>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</si>
  <si>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</si>
  <si>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</si>
  <si>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</si>
  <si>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</si>
  <si>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013254000</t>
  </si>
  <si>
    <t>Dokumentace skutečného provedení stavby</t>
  </si>
  <si>
    <t>soubor</t>
  </si>
  <si>
    <t>CS ÚRS 2019 02</t>
  </si>
  <si>
    <t>1024</t>
  </si>
  <si>
    <t>926688508</t>
  </si>
  <si>
    <t>VRN3</t>
  </si>
  <si>
    <t>Zařízení staveniště</t>
  </si>
  <si>
    <t>030001000</t>
  </si>
  <si>
    <t>-1085561295</t>
  </si>
  <si>
    <t>3</t>
  </si>
  <si>
    <t>033203000/R</t>
  </si>
  <si>
    <t>Náklady na energie (voda, elektro....)</t>
  </si>
  <si>
    <t>-1267274097</t>
  </si>
  <si>
    <t>VRN4</t>
  </si>
  <si>
    <t>Inženýrská činnost</t>
  </si>
  <si>
    <t>4</t>
  </si>
  <si>
    <t>049303000</t>
  </si>
  <si>
    <t>Náklady vzniklé v souvislosti s předáním stavby - dokladová část stavby</t>
  </si>
  <si>
    <t>577016218</t>
  </si>
  <si>
    <t>VRN6</t>
  </si>
  <si>
    <t>Územní vlivy</t>
  </si>
  <si>
    <t>065002000</t>
  </si>
  <si>
    <t>Mimostaveništní doprava materiálů</t>
  </si>
  <si>
    <t>1296999210</t>
  </si>
  <si>
    <t>VRN9</t>
  </si>
  <si>
    <t>Ostatní náklady</t>
  </si>
  <si>
    <t>6</t>
  </si>
  <si>
    <t>094002000</t>
  </si>
  <si>
    <t>Ostatní náklady související s výstavbou - náklady dle uvážení zhotovitele - např. inženýrská činnost, doprava řemeslníků na stavbu apod...</t>
  </si>
  <si>
    <t>-2030530883</t>
  </si>
  <si>
    <t>01 - Stavební část</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</si>
  <si>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</si>
  <si>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</si>
  <si>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</si>
  <si>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</si>
  <si>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</si>
  <si>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</si>
  <si>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</si>
  <si>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</si>
  <si>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</si>
  <si>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</si>
  <si>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</si>
  <si>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</si>
  <si>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</si>
  <si>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</si>
  <si>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</si>
  <si>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</si>
  <si>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</si>
  <si>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</si>
  <si>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</si>
  <si>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HSV</t>
  </si>
  <si>
    <t>Práce a dodávky HSV</t>
  </si>
  <si>
    <t>Zemní práce</t>
  </si>
  <si>
    <t>139711101</t>
  </si>
  <si>
    <t>Vykopávka v uzavřených prostorách s naložením výkopku na dopravní prostředek v hornině tř. 1 až 4</t>
  </si>
  <si>
    <t>m3</t>
  </si>
  <si>
    <t>1481456969</t>
  </si>
  <si>
    <t>PSC</t>
  </si>
  <si>
    <t xml:space="preserve">Poznámka k souboru cen:_x000D_
1. V cenách nejsou započteny náklady na podchycení stavebních konstrukcí a případné odvětrávání pracovního prostoru._x000D_
</t>
  </si>
  <si>
    <t>VV</t>
  </si>
  <si>
    <t>Kanalizace</t>
  </si>
  <si>
    <t>((4,2+0,57+0,88+3,77+1,04+5,34+0,33+4,96+0,4+1,8+1,39+1,19+1,03+0,99+1,18+3,51+2,77+5,1+3,81)*0,6)*0,5</t>
  </si>
  <si>
    <t>162201201</t>
  </si>
  <si>
    <t>Vodorovné přemístění výkopku nebo sypaniny nošením s vyprázdněním nádoby na hromady nebo do dopravního prostředku na vzdálenost do 10 m z horniny tř. 1 až 4</t>
  </si>
  <si>
    <t>820019404</t>
  </si>
  <si>
    <t>13,278-2,656</t>
  </si>
  <si>
    <t>162201209</t>
  </si>
  <si>
    <t>Vodorovné přemístění výkopku nebo sypaniny nošením s vyprázdněním nádoby na hromady nebo do dopravního prostředku na vzdálenost do 10 m z horniny Příplatek k ceně horniny tř. 1 až 4 za každých dalších 10 m</t>
  </si>
  <si>
    <t>957458209</t>
  </si>
  <si>
    <t>10,622*3</t>
  </si>
  <si>
    <t>167101101</t>
  </si>
  <si>
    <t>Nakládání, skládání a překládání neulehlého výkopku nebo sypaniny nakládání, množství do 100 m3, z hornin tř. 1 až 4</t>
  </si>
  <si>
    <t>-774325973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</si>
  <si>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</si>
  <si>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162701105</t>
  </si>
  <si>
    <t>Vodorovné přemístění výkopku nebo sypaniny po suchu na obvyklém dopravním prostředku, bez naložení výkopku, avšak se složením bez rozhrnutí z horniny tř. 1 až 4 na vzdálenost přes 9 000 do 10 000 m</t>
  </si>
  <si>
    <t>-1817753900</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</si>
  <si>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</si>
  <si>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</si>
  <si>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</si>
  <si>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1498178207</t>
  </si>
  <si>
    <t>10,622*16</t>
  </si>
  <si>
    <t>7</t>
  </si>
  <si>
    <t>171201201</t>
  </si>
  <si>
    <t>Uložení sypaniny na skládky</t>
  </si>
  <si>
    <t>1793073810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</si>
  <si>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</si>
  <si>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</si>
  <si>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</si>
  <si>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</si>
  <si>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</si>
  <si>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738869338</t>
  </si>
  <si>
    <t xml:space="preserve">Poznámka k souboru cen:_x000D_
1. Ceny uvedené v souboru cen lze po dohodě upravit podle místních podmínek._x000D_
</t>
  </si>
  <si>
    <t>10,622*1,8</t>
  </si>
  <si>
    <t>9</t>
  </si>
  <si>
    <t>174102102</t>
  </si>
  <si>
    <t>Zásyp sypaninou z jakékoliv horniny při překopech inženýrských sítí objemu do 30 m3 s uložením výkopku ve vrstvách se zhutněním v uzavřených prostorách s urovnáním povrchu zásypu</t>
  </si>
  <si>
    <t>1902671246</t>
  </si>
  <si>
    <t xml:space="preserve">Poznámka k souboru cen:_x000D_
1. Ceny jsou určeny pouze pro případy havárií, přeložek nebo běžných oprav inženýrských sítí._x000D_
2. Ceny nelze použít v rámci výstavby nových inženýrských sítí._x000D_
3. Ceny 174 10- . . jsou určeny pro zhutněné zásypy s mírou zhutnění:_x000D_
a) z hornin soudržných do 100 % PS,_x000D_
b) z hornin nesoudržných do I(d) 0,9,_x000D_
c) z hornin kamenitých pro jakoukoliv míru zhutnění._x000D_
4. Je-li projektem předepsáno vyšší zhutnění, než je uvedeno v bodě a) a b) poznámky č 1., ocení se zásyp individuálně._x000D_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případný objem obsypu potrubí oceňovaný cenami souboru cen 175 10-11 Obsyp potrubí._x000D_
7. Odklizení zbylého výkopku po provedení zásypu zářezů se šikmými stěnami pro podzemní vedení nebo zásypu jam a rýh pro podzemní vedení se oceňuje, je-li objem zbylého výkopku:_x000D_
a) do 1 m3 na 1 m vedení a jedná se o výkopek neulehlý - toto se oceňuje cenami souboru cen 167 10-110 Nakládání výkopku nebo sypaniny a 162 . 0-1 . Vodorovné přemístění výkopku. Jedná-li se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</si>
  <si>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((4,2+0,57+0,88+3,77+1,04+5,34+0,33+4,96+0,4+1,8+1,39+1,19+1,03+0,99+1,18+3,51+2,77+5,1+3,81)*0,6)*0,1</t>
  </si>
  <si>
    <t>Svislé a kompletní konstrukce</t>
  </si>
  <si>
    <t>10</t>
  </si>
  <si>
    <t>003-x1</t>
  </si>
  <si>
    <t>Zazdívka otvoru cihlami porobetonovými tl. zdi přes 300mm</t>
  </si>
  <si>
    <t>646175350</t>
  </si>
  <si>
    <t>(1,35*1,2)*0,6</t>
  </si>
  <si>
    <t>(0,5*0,5)*0,6</t>
  </si>
  <si>
    <t>(0,88*2,02)*0,45</t>
  </si>
  <si>
    <t>Součet</t>
  </si>
  <si>
    <t>11</t>
  </si>
  <si>
    <t>311231117</t>
  </si>
  <si>
    <t>Zdivo z cihel pálených nosné z cihel plných dl. 290 mm P 7 až 15, na maltu ze suché směsi 10 MPa</t>
  </si>
  <si>
    <t>1818212276</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</si>
  <si>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</si>
  <si>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Obezdívka potrubí v m.č. 102</t>
  </si>
  <si>
    <t>(0,3*0,3)*1</t>
  </si>
  <si>
    <t>12</t>
  </si>
  <si>
    <t>340271025</t>
  </si>
  <si>
    <t>Zazdívka otvorů v příčkách nebo stěnách pórobetonovými tvárnicemi plochy přes 1 m2 do 4 m2, objemová hmotnost 500 kg/m3, tloušťka příčky 100 mm</t>
  </si>
  <si>
    <t>m2</t>
  </si>
  <si>
    <t>1637830929</t>
  </si>
  <si>
    <t>1,6*1,05</t>
  </si>
  <si>
    <t>13</t>
  </si>
  <si>
    <t>342272225</t>
  </si>
  <si>
    <t>Příčky z pórobetonových tvárnic hladkých na tenké maltové lože objemová hmotnost do 500 kg/m3, tloušťka příčky 100 mm</t>
  </si>
  <si>
    <t>1264012869</t>
  </si>
  <si>
    <t>0,73*2,47</t>
  </si>
  <si>
    <t>14</t>
  </si>
  <si>
    <t>342272245</t>
  </si>
  <si>
    <t>Příčky z pórobetonových tvárnic hladkých na tenké maltové lože objemová hmotnost do 500 kg/m3, tloušťka příčky 150 mm</t>
  </si>
  <si>
    <t>-798990895</t>
  </si>
  <si>
    <t>(3,75+3,75+0,15+0,15+1,5+1,5+1+4,2+5,2+4,05)*2,47</t>
  </si>
  <si>
    <t>-(0,8*1,97)*3</t>
  </si>
  <si>
    <t>-0,7*1,97</t>
  </si>
  <si>
    <t>346272236</t>
  </si>
  <si>
    <t>Přizdívky z pórobetonových tvárnic objemová hmotnost do 500 kg/m3, na tenké maltové lože, tloušťka přizdívky 100 mm</t>
  </si>
  <si>
    <t>-224834646</t>
  </si>
  <si>
    <t>mezi m.č. 109 a 114</t>
  </si>
  <si>
    <t>1,3*2,47</t>
  </si>
  <si>
    <t>-0,88*2,02</t>
  </si>
  <si>
    <t>16</t>
  </si>
  <si>
    <t>342291121</t>
  </si>
  <si>
    <t>Ukotvení příček plochými kotvami, do konstrukce cihelné</t>
  </si>
  <si>
    <t>m</t>
  </si>
  <si>
    <t>-1871611984</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</si>
  <si>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</si>
  <si>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1,05+1,05+2,02+2,02+0,5+0,5+1,2+1,2+2,47+2,47+2,47+2,47+2,47+2,47+2,47+2,47+2,47</t>
  </si>
  <si>
    <t>17</t>
  </si>
  <si>
    <t>317142422</t>
  </si>
  <si>
    <t>Překlady nenosné z pórobetonu osazené do tenkého maltového lože, výšky do 250 mm, šířky překladu 100 mm, délky překladu přes 1000 do 1250 mm</t>
  </si>
  <si>
    <t>kus</t>
  </si>
  <si>
    <t>1126955435</t>
  </si>
  <si>
    <t xml:space="preserve">Poznámka k souboru cen:_x000D_
1. V cenách jsou započteny náklady na dodání a uložení překladu, včetně podmazání ložné plochy tenkovrstvou maltou._x000D_
</t>
  </si>
  <si>
    <t>18</t>
  </si>
  <si>
    <t>317142442</t>
  </si>
  <si>
    <t>Překlady nenosné z pórobetonu osazené do tenkého maltového lože, výšky do 250 mm, šířky překladu 150 mm, délky překladu přes 1000 do 1250 mm</t>
  </si>
  <si>
    <t>-417175608</t>
  </si>
  <si>
    <t>19</t>
  </si>
  <si>
    <t>317944321</t>
  </si>
  <si>
    <t>Válcované nosníky dodatečně osazované do připravených otvorů bez zazdění hlav do č. 12</t>
  </si>
  <si>
    <t>43713882</t>
  </si>
  <si>
    <t xml:space="preserve">Poznámka k souboru cen:_x000D_
1. V cenách jsou zahrnuty náklady na dodávku a montáž válcovaných nosníků._x000D_
2. Ceny jsou určeny pouze pro ocenění konstrukce překladů nad otvory._x000D_
</t>
  </si>
  <si>
    <t>IPN 120</t>
  </si>
  <si>
    <t>(1,3*11,1)/1000</t>
  </si>
  <si>
    <t>20</t>
  </si>
  <si>
    <t>317944323</t>
  </si>
  <si>
    <t>Válcované nosníky dodatečně osazované do připravených otvorů bez zazdění hlav č. 14 až 22</t>
  </si>
  <si>
    <t>1261313874</t>
  </si>
  <si>
    <t>IPN 140</t>
  </si>
  <si>
    <t>((1,3+1,3+1,4+1,4+1,4)*14,3)/1000</t>
  </si>
  <si>
    <t>317234410</t>
  </si>
  <si>
    <t>Vyzdívka mezi nosníky cihlami pálenými na maltu cementovou</t>
  </si>
  <si>
    <t>-296370479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</si>
  <si>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</si>
  <si>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(1,4*0,14)*0,234</t>
  </si>
  <si>
    <t>(1,4*0,14)*0,534</t>
  </si>
  <si>
    <t>22</t>
  </si>
  <si>
    <t>346244381/R</t>
  </si>
  <si>
    <t>Plentování jednostranné v do 200 mm válcovaných nosníků - rabicové pletivo + obetonování betonem min. tl. 25mm z důvodu PO</t>
  </si>
  <si>
    <t>-1353523608</t>
  </si>
  <si>
    <t>(1,4+1,4+1,3+1,3)*0,14</t>
  </si>
  <si>
    <t>(1,3*2)*0,12</t>
  </si>
  <si>
    <t>Vodorovné konstrukce</t>
  </si>
  <si>
    <t>23</t>
  </si>
  <si>
    <t>451572111</t>
  </si>
  <si>
    <t>Lože pod potrubí, stoky a drobné objekty v otevřeném výkopu z kameniva drobného těženého 0 až 4 mm</t>
  </si>
  <si>
    <t>-1790850824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</si>
  <si>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</si>
  <si>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Úpravy povrchů, podlahy a osazování výplní</t>
  </si>
  <si>
    <t>24</t>
  </si>
  <si>
    <t>611325411</t>
  </si>
  <si>
    <t>Oprava vápenocementové omítky vnitřních ploch hladké, tloušťky do 20 mm stropů, v rozsahu opravované plochy do 10%</t>
  </si>
  <si>
    <t>-133962441</t>
  </si>
  <si>
    <t xml:space="preserve">Poznámka k souboru cen:_x000D_
1. Pro ocenění opravy omítek plochy do 1 m2 se použijí ceny souboru cen 61. 32-52.. Vápenocementová omítka jednotlivých malých ploch._x000D_
</t>
  </si>
  <si>
    <t>150,366</t>
  </si>
  <si>
    <t>25</t>
  </si>
  <si>
    <t>611131121</t>
  </si>
  <si>
    <t>Podkladní a spojovací vrstva vnitřních omítaných ploch penetrace akrylát-silikonová nanášená ručně stropů</t>
  </si>
  <si>
    <t>1139036181</t>
  </si>
  <si>
    <t>Pod perlinku + pod štuk</t>
  </si>
  <si>
    <t>150,366*2</t>
  </si>
  <si>
    <t>26</t>
  </si>
  <si>
    <t>611142001</t>
  </si>
  <si>
    <t>Potažení vnitřních ploch pletivem v ploše nebo pruzích, na plném podkladu sklovláknitým vtlačením do tmelu stropů</t>
  </si>
  <si>
    <t>-179838954</t>
  </si>
  <si>
    <t xml:space="preserve">Poznámka k souboru cen:_x000D_
1. V cenách -2001 jsou započteny i náklady na tmel._x000D_
</t>
  </si>
  <si>
    <t>27</t>
  </si>
  <si>
    <t>611311131</t>
  </si>
  <si>
    <t>Potažení vnitřních ploch štukem tloušťky do 3 mm vodorovných konstrukcí stropů rovných</t>
  </si>
  <si>
    <t>443264249</t>
  </si>
  <si>
    <t>28</t>
  </si>
  <si>
    <t>612325411</t>
  </si>
  <si>
    <t>Oprava vápenocementové omítky vnitřních ploch hladké, tloušťky do 20 mm stěn, v rozsahu opravované plochy do 10%</t>
  </si>
  <si>
    <t>56043347</t>
  </si>
  <si>
    <t>431,111</t>
  </si>
  <si>
    <t>29</t>
  </si>
  <si>
    <t>612131100</t>
  </si>
  <si>
    <t>Podkladní a spojovací vrstva vnitřních omítaných ploch vápenný postřik nanášený ručně celoplošně stěn</t>
  </si>
  <si>
    <t>-193806380</t>
  </si>
  <si>
    <t>Zazdívky/vybourané plochy apod...)</t>
  </si>
  <si>
    <t>(0,88*2,02)*2</t>
  </si>
  <si>
    <t>(1,3+2+2)*0,15</t>
  </si>
  <si>
    <t>(0,88+2,02+2,02+0,88+2,02+2,02)*0,2</t>
  </si>
  <si>
    <t>(1,88+1,2+1,2)*0,4</t>
  </si>
  <si>
    <t>(0,98+2,02+2,02)*0,5</t>
  </si>
  <si>
    <t>0,5*0,5</t>
  </si>
  <si>
    <t>1,35*1,2</t>
  </si>
  <si>
    <t>Mezisoučet</t>
  </si>
  <si>
    <t>Ostění dveří po demontážích z m.č. 109 do 114 a ze 114 do 116</t>
  </si>
  <si>
    <t>(0,88+2,1+2,1)*0,6</t>
  </si>
  <si>
    <t>(0,88+2,1+2,1)*0,3</t>
  </si>
  <si>
    <t>30</t>
  </si>
  <si>
    <t>612321121</t>
  </si>
  <si>
    <t>Omítka vápenocementová vnitřních ploch nanášená ručně jednovrstvá, tloušťky do 10 mm hladká svislých konstrukcí stěn</t>
  </si>
  <si>
    <t>579180968</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</si>
  <si>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</si>
  <si>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31</t>
  </si>
  <si>
    <t>612131121</t>
  </si>
  <si>
    <t>Podkladní a spojovací vrstva vnitřních omítaných ploch penetrace akrylát-silikonová nanášená ručně stěn</t>
  </si>
  <si>
    <t>-770976577</t>
  </si>
  <si>
    <t>"Pod perlinku" 560,644</t>
  </si>
  <si>
    <t>"Pod štuk" 560,644-196,528</t>
  </si>
  <si>
    <t>32</t>
  </si>
  <si>
    <t>612142001</t>
  </si>
  <si>
    <t>Potažení vnitřních ploch pletivem v ploše nebo pruzích, na plném podkladu sklovláknitým vtlačením do tmelu stěn</t>
  </si>
  <si>
    <t>-1601935511</t>
  </si>
  <si>
    <t>431,111+16,982</t>
  </si>
  <si>
    <t>(0,15+2,45+0,15+2,45+2,45+2,45+4,05+4,05+4,05+4,2+3,9+3,9+1,5+1,5+3,75+3,75+1,5+1,5+1+1+1,3+0,1)*2,47</t>
  </si>
  <si>
    <t>-(0,7*1,97)*2</t>
  </si>
  <si>
    <t>-(0,8*1,97)*7</t>
  </si>
  <si>
    <t>33</t>
  </si>
  <si>
    <t>622143003</t>
  </si>
  <si>
    <t>Montáž omítkových profilů plastových nebo pozinkovaných, upevněných vtlačením do podkladní vrstvy nebo přibitím rohových s tkaninou</t>
  </si>
  <si>
    <t>-66334492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</si>
  <si>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</si>
  <si>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0,98+2,02+2,02+1,35+1,2+1,2+1,35+1,2+1,2+1,35+1,2+1,2+1,35+1,2+1,2+0,88+2,02+2,02+1,2+1+1+2,4+2+0,4+2,47+2,47+2,47+2,47+1,2+1,2+0,88+2,02+2,02</t>
  </si>
  <si>
    <t>2,47+2,47+2,47+2,02+2,02+0,88+0,88+2,02+2,02+0,88+2,02+2,02+0,88+2,02+2,02+2,47+2,47+2,47+2,47+2,47+2,47+2,02+2,02+1,38+1,38+2,02+2,02</t>
  </si>
  <si>
    <t>0,88+0,88+0,88+2,02+2,02+2,02+2,02+2,02+2,02+2,47+2,02+2,02+0,88+0,6+0,6+0,6+1,35+1,2+1,2+0,88+2,02+2,02+2,47</t>
  </si>
  <si>
    <t>34</t>
  </si>
  <si>
    <t>M</t>
  </si>
  <si>
    <t>59051486</t>
  </si>
  <si>
    <t>lišta rohová PVC 10/10cm s tkaninou</t>
  </si>
  <si>
    <t>1101423662</t>
  </si>
  <si>
    <t>137,98*1,15 'Přepočtené koeficientem množství</t>
  </si>
  <si>
    <t>35</t>
  </si>
  <si>
    <t>612311131</t>
  </si>
  <si>
    <t>Potažení vnitřních ploch štukem tloušťky do 3 mm svislých konstrukcí stěn</t>
  </si>
  <si>
    <t>-373140762</t>
  </si>
  <si>
    <t>36</t>
  </si>
  <si>
    <t>622321141</t>
  </si>
  <si>
    <t>Omítka vápenocementová vnějších ploch nanášená ručně dvouvrstvá, tloušťky jádrové omítky do 15 mm a tloušťky štuku do 3 mm štuková stěn</t>
  </si>
  <si>
    <t>1574945956</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</si>
  <si>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</si>
  <si>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Kolem nového okna ve světlíku + zazdívka okna v m.č. 101</t>
  </si>
  <si>
    <t>1,55*1,4</t>
  </si>
  <si>
    <t>(1,3+1,2+1,2)*0,16</t>
  </si>
  <si>
    <t>(1,5+1,4+1,4)*0,15</t>
  </si>
  <si>
    <t>37</t>
  </si>
  <si>
    <t>631312141</t>
  </si>
  <si>
    <t>Doplnění dosavadních mazanin prostým betonem s dodáním hmot, bez potěru, plochy jednotlivě rýh v dosavadních mazaninách</t>
  </si>
  <si>
    <t>344832746</t>
  </si>
  <si>
    <t>Základová deska</t>
  </si>
  <si>
    <t>3,983</t>
  </si>
  <si>
    <t>38</t>
  </si>
  <si>
    <t>631311125</t>
  </si>
  <si>
    <t>Mazanina z betonu prostého bez zvýšených nároků na prostředí tl. přes 80 do 120 mm tř. C 20/25</t>
  </si>
  <si>
    <t>2009668547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</si>
  <si>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</si>
  <si>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(4,2*1,95)*0,1</t>
  </si>
  <si>
    <t>(0,98*0,6)*0,1</t>
  </si>
  <si>
    <t>(5,4*10,8)*0,1</t>
  </si>
  <si>
    <t>-(0,6*0,3)*0,1</t>
  </si>
  <si>
    <t>-(0,6*0,6)*0,1</t>
  </si>
  <si>
    <t>-((5,4+4,52+0,22)*0,15)*0,1</t>
  </si>
  <si>
    <t>(0,88*0,3)*0,1</t>
  </si>
  <si>
    <t>(6,7*6)*0,1</t>
  </si>
  <si>
    <t>-(1,8*0,6)*0,1</t>
  </si>
  <si>
    <t>(5,35*1,5)*0,1</t>
  </si>
  <si>
    <t>((0,8*0,45)*2)*0,1</t>
  </si>
  <si>
    <t>(1,3*0,15)*0,1</t>
  </si>
  <si>
    <t>(0,85*0,15)*0,1</t>
  </si>
  <si>
    <t>(0,88*0,15)*0,1</t>
  </si>
  <si>
    <t>(2,25*2,55)*0,1</t>
  </si>
  <si>
    <t>(1,2*3,9)*0,1</t>
  </si>
  <si>
    <t>39</t>
  </si>
  <si>
    <t>631319012</t>
  </si>
  <si>
    <t>Příplatek k cenám mazanin za úpravu povrchu mazaniny přehlazením, mazanina tl. přes 80 do 120 mm</t>
  </si>
  <si>
    <t>134664136</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</si>
  <si>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</si>
  <si>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40</t>
  </si>
  <si>
    <t>631319173</t>
  </si>
  <si>
    <t>Příplatek k cenám mazanin za stržení povrchu spodní vrstvy mazaniny latí před vložením výztuže nebo pletiva pro tl. obou vrstev mazaniny přes 80 do 120 mm</t>
  </si>
  <si>
    <t>-2098931755</t>
  </si>
  <si>
    <t>41</t>
  </si>
  <si>
    <t>631362021</t>
  </si>
  <si>
    <t>Výztuž mazanin ze svařovaných sítí z drátů typu KARI</t>
  </si>
  <si>
    <t>-768931235</t>
  </si>
  <si>
    <t xml:space="preserve">Poznámka k souboru cen:_x000D_
1. Betonová podezdívek příček se oceňuje položkou 278 36-1111 souboru cen 278 36-11.1 - Výztuž základu (podezdívky) betonového_x000D_
</t>
  </si>
  <si>
    <t>Vrchní mazanina</t>
  </si>
  <si>
    <t>(((12,457*10)*4,44)*1,3)/1000</t>
  </si>
  <si>
    <t>(((3,983*6,67)*4,44)*1,3)/1000</t>
  </si>
  <si>
    <t>42</t>
  </si>
  <si>
    <t>632451103</t>
  </si>
  <si>
    <t>Potěr cementový samonivelační ze suchých směsí tloušťky přes 5 do 10 mm</t>
  </si>
  <si>
    <t>1819479538</t>
  </si>
  <si>
    <t>4,2*1,95</t>
  </si>
  <si>
    <t>0,9*0,1</t>
  </si>
  <si>
    <t>0,98*0,5</t>
  </si>
  <si>
    <t>5,4*4,2</t>
  </si>
  <si>
    <t>4,5*0,6</t>
  </si>
  <si>
    <t>5,4*2,7</t>
  </si>
  <si>
    <t>3,75*1</t>
  </si>
  <si>
    <t>0,7*0,1</t>
  </si>
  <si>
    <t>0,05*0,78</t>
  </si>
  <si>
    <t>1,5*1</t>
  </si>
  <si>
    <t>5,4*2</t>
  </si>
  <si>
    <t>6*1,5</t>
  </si>
  <si>
    <t>6,7*1,8</t>
  </si>
  <si>
    <t>-1,8*0,6</t>
  </si>
  <si>
    <t>0,88*0,25</t>
  </si>
  <si>
    <t>0,8*0,1</t>
  </si>
  <si>
    <t>0,88*0,05</t>
  </si>
  <si>
    <t>0,88*0,2</t>
  </si>
  <si>
    <t>2,45*4,05</t>
  </si>
  <si>
    <t>7,3*1,4</t>
  </si>
  <si>
    <t>0,88*0,35</t>
  </si>
  <si>
    <t>0,88*0,5</t>
  </si>
  <si>
    <t>4,45*1,5</t>
  </si>
  <si>
    <t>0,8*0,05</t>
  </si>
  <si>
    <t>1,5*3,4</t>
  </si>
  <si>
    <t>1,3*0,1</t>
  </si>
  <si>
    <t>1,38*0,05</t>
  </si>
  <si>
    <t>5,35*1,5</t>
  </si>
  <si>
    <t>0,85*0,15</t>
  </si>
  <si>
    <t>0,8*0,45</t>
  </si>
  <si>
    <t>1,3*0,15</t>
  </si>
  <si>
    <t>2,55*2,25</t>
  </si>
  <si>
    <t>2,55*2,8</t>
  </si>
  <si>
    <t>1,5*2,9</t>
  </si>
  <si>
    <t>1,2*3,9</t>
  </si>
  <si>
    <t>43</t>
  </si>
  <si>
    <t>634112115</t>
  </si>
  <si>
    <t>Obvodová dilatace mezi stěnou a mazaninou nebo potěrem podlahovým páskem z pěnového PE tl. do 10 mm, výšky 150 mm</t>
  </si>
  <si>
    <t>743570392</t>
  </si>
  <si>
    <t>3,9+3,9+1,2+1,2-0,88+5,35+5,35+1,5-1,3-0,85-1,2+0,45+0,45+0,45+0,45+0,2+2,25+2,25+2,55+2,55-0,88+0,15+0,15+5,4+5,4+10,8+10,8</t>
  </si>
  <si>
    <t>-1,3-0,8-0,9+0,5+0,5+0,6+0,6+0,3+0,3-0,8-0,6+3,75+3,75+1-0,7-0,8+0,15+0,15+0,15+0,15+1,5+1,5+1-0,7+3,75+0,15+1,5+1,65+3,75-0,8-0,8</t>
  </si>
  <si>
    <t>4,2+4,2+0,2+0,2-0,9+0,2</t>
  </si>
  <si>
    <t>44</t>
  </si>
  <si>
    <t>642942111</t>
  </si>
  <si>
    <t>Osazování zárubní nebo rámů kovových dveřních lisovaných nebo z úhelníků bez dveřních křídel na cementovou maltu, plochy otvoru do 2,5 m2</t>
  </si>
  <si>
    <t>1891409799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</si>
  <si>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</si>
  <si>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45</t>
  </si>
  <si>
    <t>55331348</t>
  </si>
  <si>
    <t>zárubeň ocelová pro běžné zdění a porobeton 100 levá/pravá 700</t>
  </si>
  <si>
    <t>-1748828258</t>
  </si>
  <si>
    <t>46</t>
  </si>
  <si>
    <t>55331350</t>
  </si>
  <si>
    <t>zárubeň ocelová pro běžné zdění a porobeton 100 levá/pravá 800</t>
  </si>
  <si>
    <t>167605805</t>
  </si>
  <si>
    <t>47</t>
  </si>
  <si>
    <t>55331352</t>
  </si>
  <si>
    <t>zárubeň ocelová pro běžné zdění a porobeton 100 levá/pravá 900</t>
  </si>
  <si>
    <t>827596240</t>
  </si>
  <si>
    <t>48</t>
  </si>
  <si>
    <t>642945111</t>
  </si>
  <si>
    <t>Osazování ocelových zárubní protipožárních nebo protiplynových dveří do vynechaného otvoru, s obetonováním, dveří jednokřídlových do 2,5 m2</t>
  </si>
  <si>
    <t>-990269116</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</si>
  <si>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</si>
  <si>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49</t>
  </si>
  <si>
    <t>006-x2</t>
  </si>
  <si>
    <t>zárubeň ocelová 800x1970mm EWC230DP3 - spec. dle TZ</t>
  </si>
  <si>
    <t>-1138750396</t>
  </si>
  <si>
    <t>50</t>
  </si>
  <si>
    <t>642945112</t>
  </si>
  <si>
    <t>Osazování ocelových zárubní protipožárních nebo protiplynových dveří do vynechaného otvoru, s obetonováním, dveří dvoukřídlových přes 2,5 do 6,5 m2</t>
  </si>
  <si>
    <t>-483951129</t>
  </si>
  <si>
    <t>51</t>
  </si>
  <si>
    <t>006-x1</t>
  </si>
  <si>
    <t>zárubeň ocelová 1300x1970mm EWC230DP3 - spec. dle TZ</t>
  </si>
  <si>
    <t>-1412301371</t>
  </si>
  <si>
    <t>Trubní vedení</t>
  </si>
  <si>
    <t>52</t>
  </si>
  <si>
    <t>899623151</t>
  </si>
  <si>
    <t>Obetonování potrubí nebo zdiva stok betonem prostým v otevřeném výkopu, beton tř. C 16/20</t>
  </si>
  <si>
    <t>702152167</t>
  </si>
  <si>
    <t xml:space="preserve">Poznámka k souboru cen:_x000D_
1. Obetonování zdiva stok ve štole se oceňuje cenami souboru cen 359 31-02 Výplň za rubem cihelného zdiva stok části A 03 tohoto katalogu._x000D_
</t>
  </si>
  <si>
    <t>((4,2+0,57+0,88+3,77+1,04+5,34+0,33+4,96+0,4+1,8+1,39+1,19+1,03+0,99+1,18+3,51+2,77+5,1+3,81)*0,6)*0,3</t>
  </si>
  <si>
    <t>Ostatní konstrukce a práce, bourání</t>
  </si>
  <si>
    <t>53</t>
  </si>
  <si>
    <t>009-x9</t>
  </si>
  <si>
    <t>Demontáž gastro vybavení - část bude ponechána a část bude zlikvidována - spec. dle PD - cena vč. likvidace a přesunů</t>
  </si>
  <si>
    <t>511905215</t>
  </si>
  <si>
    <t>54</t>
  </si>
  <si>
    <t>977312112</t>
  </si>
  <si>
    <t>Řezání stávajících betonových mazanin s vyztužením hloubky přes 50 do 100 mm</t>
  </si>
  <si>
    <t>-1218450197</t>
  </si>
  <si>
    <t>0,85+1,2+1,38+0,88+0,88+0,88+2,55+2,55+0,6+0,6+0,8+0,8+2+2</t>
  </si>
  <si>
    <t>55</t>
  </si>
  <si>
    <t>977312113</t>
  </si>
  <si>
    <t>Řezání stávajících betonových mazanin s vyztužením hloubky přes 100 do 150 mm</t>
  </si>
  <si>
    <t>2127064206</t>
  </si>
  <si>
    <t>0,6+4,2+4,2+0,57+0,57+0,86+3,77+0,86+3,77+1,04+1,04+0,6+0,6+5,34+5,34+0,3+0,3+4,96+4,96+0,4+0,4+1,8+1,39+1,19+1,19+1,39+1,8</t>
  </si>
  <si>
    <t>1,03+1,03+0,99+0,99+1,18+1,18+3,52+3,52+0,6+0,6+2,77+2,77+6,09+6,09+0,6+0,6+3,68+3,68</t>
  </si>
  <si>
    <t>56</t>
  </si>
  <si>
    <t>965042141</t>
  </si>
  <si>
    <t>Bourání mazanin betonových nebo z litého asfaltu tl. do 100 mm, plochy přes 4 m2</t>
  </si>
  <si>
    <t>1142548503</t>
  </si>
  <si>
    <t>(1,38*0,15)*0,1</t>
  </si>
  <si>
    <t>(5,2*1,5)*0,1</t>
  </si>
  <si>
    <t>(3,9*1,2)*0,1</t>
  </si>
  <si>
    <t>(0,88*0,45)*0,1</t>
  </si>
  <si>
    <t>57</t>
  </si>
  <si>
    <t>965042241</t>
  </si>
  <si>
    <t>Bourání mazanin betonových nebo z litého asfaltu tl. přes 100 mm, plochy přes 4 m2</t>
  </si>
  <si>
    <t>-1298841915</t>
  </si>
  <si>
    <t>((4,2+0,57+0,88+3,77+1,04+5,34+0,33+4,96+0,4+1,8+1,39+1,19+1,03+0,99+1,18+3,51+2,77+5,1+3,81)*0,6)*0,15</t>
  </si>
  <si>
    <t>58</t>
  </si>
  <si>
    <t>965049111</t>
  </si>
  <si>
    <t>Bourání mazanin Příplatek k cenám za bourání mazanin betonových se svařovanou sítí, tl. do 100 mm</t>
  </si>
  <si>
    <t>27000122</t>
  </si>
  <si>
    <t>59</t>
  </si>
  <si>
    <t>965049112</t>
  </si>
  <si>
    <t>Bourání mazanin Příplatek k cenám za bourání mazanin betonových se svařovanou sítí, tl. přes 100 mm</t>
  </si>
  <si>
    <t>-2044056079</t>
  </si>
  <si>
    <t>60</t>
  </si>
  <si>
    <t>965081213</t>
  </si>
  <si>
    <t>Bourání podlah z dlaždic bez podkladního lože nebo mazaniny, s jakoukoliv výplní spár keramických nebo xylolitových tl. do 10 mm, plochy přes 1 m2</t>
  </si>
  <si>
    <t>1835254452</t>
  </si>
  <si>
    <t xml:space="preserve">Poznámka k souboru cen:_x000D_
1. Odsekání soklíků se oceňuje cenami souboru cen 965 08._x000D_
</t>
  </si>
  <si>
    <t>0,68*0,6</t>
  </si>
  <si>
    <t>10,8*5,4</t>
  </si>
  <si>
    <t>-1,75*0,15</t>
  </si>
  <si>
    <t>-2,45*0,15</t>
  </si>
  <si>
    <t>-0,6*0,6</t>
  </si>
  <si>
    <t>-0,6*0,3</t>
  </si>
  <si>
    <t>0,88*0,15</t>
  </si>
  <si>
    <t>2,25*2,55</t>
  </si>
  <si>
    <t>5,2*1,5</t>
  </si>
  <si>
    <t>2,8*2,55</t>
  </si>
  <si>
    <t>0,88*0,45</t>
  </si>
  <si>
    <t>1,2*1,55</t>
  </si>
  <si>
    <t>0,68*0,15</t>
  </si>
  <si>
    <t>1,2*2,2</t>
  </si>
  <si>
    <t>3,9*2,55</t>
  </si>
  <si>
    <t>3,9*1,5</t>
  </si>
  <si>
    <t>(2,1*6)*0,75</t>
  </si>
  <si>
    <t>(1,8*5,4)*0,75</t>
  </si>
  <si>
    <t>(2,8*6)*0,75</t>
  </si>
  <si>
    <t>(0,88*0,3)*0,75</t>
  </si>
  <si>
    <t>61</t>
  </si>
  <si>
    <t>965081611</t>
  </si>
  <si>
    <t>Odsekání soklíků včetně otlučení podkladní omítky až na zdivo rovných</t>
  </si>
  <si>
    <t>-1337352883</t>
  </si>
  <si>
    <t>2,8+2,8+2,55+2,55-0,8+3,9+3,9+2,55+2,55+3,9+3,9+1,5+1,5-0,8-0,8-0,8-0,8</t>
  </si>
  <si>
    <t>62</t>
  </si>
  <si>
    <t>968072455</t>
  </si>
  <si>
    <t>Vybourání kovových rámů oken s křídly, dveřních zárubní, vrat, stěn, ostění nebo obkladů dveřních zárubní, plochy do 2 m2</t>
  </si>
  <si>
    <t>84793590</t>
  </si>
  <si>
    <t xml:space="preserve">Poznámka k souboru cen:_x000D_
1. V cenách -2244 až -2559 jsou započteny i náklady na vyvěšení křídel._x000D_
2. Cenou -2641 se oceňuje i vybourání nosné ocelové konstrukce pro sádrokartonové příčky._x000D_
</t>
  </si>
  <si>
    <t>(0,6*1,97)*2</t>
  </si>
  <si>
    <t>(0,8*1,97)*4</t>
  </si>
  <si>
    <t>63</t>
  </si>
  <si>
    <t>968072456</t>
  </si>
  <si>
    <t>Vybourání kovových rámů oken s křídly, dveřních zárubní, vrat, stěn, ostění nebo obkladů dveřních zárubní, plochy přes 2 m2</t>
  </si>
  <si>
    <t>1308269268</t>
  </si>
  <si>
    <t>(1,3*2)*2</t>
  </si>
  <si>
    <t>64</t>
  </si>
  <si>
    <t>968082016</t>
  </si>
  <si>
    <t>Vybourání plastových rámů oken s křídly, dveřních zárubní, vrat rámu oken s křídly, plochy přes 1 do 2 m2</t>
  </si>
  <si>
    <t>-591509637</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</si>
  <si>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</si>
  <si>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65</t>
  </si>
  <si>
    <t>962031133</t>
  </si>
  <si>
    <t>Bourání příček z cihel, tvárnic nebo příčkovek z cihel pálených, plných nebo dutých na maltu vápennou nebo vápenocementovou, tl. do 150 mm</t>
  </si>
  <si>
    <t>-1906641465</t>
  </si>
  <si>
    <t>(1,2+1,75+2,45)*2,47</t>
  </si>
  <si>
    <t>-0,6*1,97</t>
  </si>
  <si>
    <t>66</t>
  </si>
  <si>
    <t>971033561</t>
  </si>
  <si>
    <t>Vybourání otvorů ve zdivu základovém nebo nadzákladovém z cihel, tvárnic, příčkovek z cihel pálených na maltu vápennou nebo vápenocementovou plochy do 1 m2, tl. do 600 mm</t>
  </si>
  <si>
    <t>-1360708071</t>
  </si>
  <si>
    <t>(0,3*2,02)*0,6</t>
  </si>
  <si>
    <t>67</t>
  </si>
  <si>
    <t>971033631</t>
  </si>
  <si>
    <t>Vybourání otvorů ve zdivu základovém nebo nadzákladovém z cihel, tvárnic, příčkovek z cihel pálených na maltu vápennou nebo vápenocementovou plochy do 4 m2, tl. do 150 mm</t>
  </si>
  <si>
    <t>1701825892</t>
  </si>
  <si>
    <t>0,88*2,02</t>
  </si>
  <si>
    <t>68</t>
  </si>
  <si>
    <t>971033641</t>
  </si>
  <si>
    <t>Vybourání otvorů ve zdivu základovém nebo nadzákladovém z cihel, tvárnic, příčkovek z cihel pálených na maltu vápennou nebo vápenocementovou plochy do 4 m2, tl. do 300 mm</t>
  </si>
  <si>
    <t>-1981441591</t>
  </si>
  <si>
    <t>(1,3*1,2)*0,2</t>
  </si>
  <si>
    <t>(0,9*2,02)*0,3</t>
  </si>
  <si>
    <t>69</t>
  </si>
  <si>
    <t>974031664</t>
  </si>
  <si>
    <t>Vysekání rýh ve zdivu cihelném na maltu vápennou nebo vápenocementovou pro vtahování nosníků do zdí, před vybouráním otvoru do hl. 150 mm, při v. nosníku do 150 mm</t>
  </si>
  <si>
    <t>-1646792009</t>
  </si>
  <si>
    <t>1,4*4</t>
  </si>
  <si>
    <t>1,3*3</t>
  </si>
  <si>
    <t>70</t>
  </si>
  <si>
    <t>978011121</t>
  </si>
  <si>
    <t>Otlučení vápenných nebo vápenocementových omítek vnitřních ploch stropů, v rozsahu přes 5 do 10 %</t>
  </si>
  <si>
    <t>-1127598000</t>
  </si>
  <si>
    <t xml:space="preserve">Poznámka k souboru cen:_x000D_
1. Položky lze použít i pro ocenění otlučení sádrových, hliněných apod. vnitřních omítek._x000D_
</t>
  </si>
  <si>
    <t>0,6*4,5</t>
  </si>
  <si>
    <t>4,05*2,45</t>
  </si>
  <si>
    <t>(5,85+5,85+5,25+5,25+5,25+1,8)*0,3</t>
  </si>
  <si>
    <t>7,3*4,15</t>
  </si>
  <si>
    <t>2,9*1,5</t>
  </si>
  <si>
    <t>-(2,04+1+2,7+3,25+5,4+2,25+2,8)*1</t>
  </si>
  <si>
    <t>-0,6*0,4</t>
  </si>
  <si>
    <t>-0,6*0,5</t>
  </si>
  <si>
    <t>-3,2*0,5</t>
  </si>
  <si>
    <t>71</t>
  </si>
  <si>
    <t>978013121</t>
  </si>
  <si>
    <t>Otlučení vápenných nebo vápenocementových omítek vnitřních ploch stěn s vyškrabáním spar, s očištěním zdiva, v rozsahu přes 5 do 10 %</t>
  </si>
  <si>
    <t>795488096</t>
  </si>
  <si>
    <t>(4,2+4,2+1,95+1,95+5,4+7,5+7,5+0,3+0,3+0,6+0,6+1+1+5,4+2+2+6+6,7+1,8+0,6+0,6+4,05+2,45+2,45+1,5+4,15+4,15+7,3+7,3+7,3+7,3+1,4+1,4+1,5+4,45+4,45)*2,47</t>
  </si>
  <si>
    <t>(5,2+5,2+1,5+1,5+0,45+0,45+0,45+0,45+2,25+2,25+2,55+2,55+2,55+2,55+2,8+2,8+3,4+3,4+1,5+1,5+1,5+1,5+2,9+2,9+1,2+1,2+3,9+3,9+2,55+2,55+2,8+2,8+1,5)*2,47</t>
  </si>
  <si>
    <t>-(1,35*1,2)*6</t>
  </si>
  <si>
    <t>-0,9*1,97</t>
  </si>
  <si>
    <t>((1,35+1,2+1,2)*5)*0,4</t>
  </si>
  <si>
    <t>-(0,8*1,97)*23</t>
  </si>
  <si>
    <t>-1,3*1,97</t>
  </si>
  <si>
    <t>-1,3*1,2</t>
  </si>
  <si>
    <t>(0,8+1,97+1,97)*0,2</t>
  </si>
  <si>
    <t>(0,88+2,02+2,02)*0,35</t>
  </si>
  <si>
    <t>((0,88+2,02+2,02)*0,45)*2</t>
  </si>
  <si>
    <t>-(1,6*1,05)*2</t>
  </si>
  <si>
    <t>(1,6+1,05+1,05)*0,2</t>
  </si>
  <si>
    <t>-(1,3*2)*3</t>
  </si>
  <si>
    <t>-0,6*0,8</t>
  </si>
  <si>
    <t>-(0,85*2)*2</t>
  </si>
  <si>
    <t>-(1,2*2,4)*2</t>
  </si>
  <si>
    <t>-(1,2*1)*2</t>
  </si>
  <si>
    <t>(1,2+1+1)*0,1</t>
  </si>
  <si>
    <t>-1,2*2</t>
  </si>
  <si>
    <t>(0,6*3)*0,25</t>
  </si>
  <si>
    <t>-(0,88*2,02)*2</t>
  </si>
  <si>
    <t>72</t>
  </si>
  <si>
    <t>978059541</t>
  </si>
  <si>
    <t>Odsekání obkladů stěn včetně otlučení podkladní omítky až na zdivo z obkládaček vnitřních, z jakýchkoliv materiálů, plochy přes 1 m2</t>
  </si>
  <si>
    <t>1070590925</t>
  </si>
  <si>
    <t>(1,55+1,55+1,2+1,2+2,2+2,2+1,2+1,2+2,25+2,25+2,55+2,55+5,4+10,8+0,6+0,6+5,4+2,45+1,75+1,75+2,45+10,8+0,3+0,3)*2</t>
  </si>
  <si>
    <t>-0,8*1,97</t>
  </si>
  <si>
    <t>-1,2*1</t>
  </si>
  <si>
    <t>-(1,35*0,95)*3</t>
  </si>
  <si>
    <t>-1,3*2</t>
  </si>
  <si>
    <t>-1,8*0,95</t>
  </si>
  <si>
    <t>(0,95+0,95+1,8+1,35+0,95+0,95+1,35+0,95+0,95+1,35+0,95+0,95)*0,4</t>
  </si>
  <si>
    <t>(0,6*4)*0,25</t>
  </si>
  <si>
    <t>(0,88+2,02+2,02)*0,25</t>
  </si>
  <si>
    <t>73</t>
  </si>
  <si>
    <t>967042714</t>
  </si>
  <si>
    <t>Odsekání zdiva z kamene nebo betonu plošné, tl. do 300 mm</t>
  </si>
  <si>
    <t>-746070102</t>
  </si>
  <si>
    <t>Ubourání betonových prahů tl. 200mm z m.č. 109 do 114 a ze 114 do 116</t>
  </si>
  <si>
    <t>0,88*0,6</t>
  </si>
  <si>
    <t>0,88*0,3</t>
  </si>
  <si>
    <t>74</t>
  </si>
  <si>
    <t>009-x1</t>
  </si>
  <si>
    <t>Demontáž ventilátoru vč. likvidace - m.č. 102</t>
  </si>
  <si>
    <t>-748103909</t>
  </si>
  <si>
    <t>75</t>
  </si>
  <si>
    <t>009-x3</t>
  </si>
  <si>
    <t>Odsekání obkladové vrstvy stropu s omítkou tl. cca. 40mm vč. likivdace - m.č. 102</t>
  </si>
  <si>
    <t>-111221014</t>
  </si>
  <si>
    <t>5,4*10,8</t>
  </si>
  <si>
    <t>76</t>
  </si>
  <si>
    <t>009-x4</t>
  </si>
  <si>
    <t>Vybourání kanalizační stoupačky vč. obezdívky - cena vč. likvidace</t>
  </si>
  <si>
    <t>-2087243815</t>
  </si>
  <si>
    <t>77</t>
  </si>
  <si>
    <t>009-x10</t>
  </si>
  <si>
    <t>Demontáž vestavěných skříní na chodbě + uskladnění + zpětná montáž</t>
  </si>
  <si>
    <t>-1180998347</t>
  </si>
  <si>
    <t>78</t>
  </si>
  <si>
    <t>009-x2</t>
  </si>
  <si>
    <t>Kompletní provedení prací souvisejících s venkovním světlíkem - demontáž stávající zámkové dlažby + očištění, výkop jámy,pažení, vybourání dozdívky, D+M světlíku s pochozím roštem, obsyp pískem, zpětná montáž zámkové dlažby a likvidace suti a zeminy na skládku</t>
  </si>
  <si>
    <t>-163572209</t>
  </si>
  <si>
    <t>79</t>
  </si>
  <si>
    <t>009-x13</t>
  </si>
  <si>
    <t xml:space="preserve">Odvodnění dvorního světlíku před m.č. 105 - kompletní dodávka a montáž - zemní práce, rozebrání a oprava zpevněných ploch, lože a obsyp potrubí, odvoz přebytečného výkopku, dvorní vpusť, napojení odvodnění do okapového svodu potrubím KG - dl. cca. 10m, zednická přípomoc při bouracích a začišťovacích pracích ve světlíku </t>
  </si>
  <si>
    <t>-1325590186</t>
  </si>
  <si>
    <t>80</t>
  </si>
  <si>
    <t>009-x5</t>
  </si>
  <si>
    <t>Výměna dvířek nákladního výtahu vel. 600x800mm za dvířka s PO EW30DP1 vč. revize výtahu</t>
  </si>
  <si>
    <t>-1486969914</t>
  </si>
  <si>
    <t>81</t>
  </si>
  <si>
    <t>953943211</t>
  </si>
  <si>
    <t>Osazování drobných kovových předmětů kotvených do stěny hasicího přístroje</t>
  </si>
  <si>
    <t>1262734099</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</si>
  <si>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</si>
  <si>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82</t>
  </si>
  <si>
    <t>009-x6</t>
  </si>
  <si>
    <t>hasicí přístroj P6 s hasicí schopností 34A/183B s revizí</t>
  </si>
  <si>
    <t>-735807077</t>
  </si>
  <si>
    <t>83</t>
  </si>
  <si>
    <t>009-x7</t>
  </si>
  <si>
    <t>hasicí přístroj VP9 s hasicí schopností 13A s revizí</t>
  </si>
  <si>
    <t>-145893018</t>
  </si>
  <si>
    <t>84</t>
  </si>
  <si>
    <t>009-x8</t>
  </si>
  <si>
    <t>držák pro hasicí přístroj na zeď</t>
  </si>
  <si>
    <t>692908612</t>
  </si>
  <si>
    <t>85</t>
  </si>
  <si>
    <t>009-x11</t>
  </si>
  <si>
    <t>Stavební přípomoc pro VZT vč. jádrového vrtání apod...</t>
  </si>
  <si>
    <t>-800693310</t>
  </si>
  <si>
    <t>86</t>
  </si>
  <si>
    <t>009-x12</t>
  </si>
  <si>
    <t>Hrubé zednické začištění stěn a stropů po provedení elektroinstalace</t>
  </si>
  <si>
    <t>-564642155</t>
  </si>
  <si>
    <t>87</t>
  </si>
  <si>
    <t>949101111</t>
  </si>
  <si>
    <t>Lešení pomocné pracovní pro objekty pozemních staveb pro zatížení do 150 kg/m2, o výšce lešeňové podlahy do 1,9 m</t>
  </si>
  <si>
    <t>-660936097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</si>
  <si>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</si>
  <si>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168,913</t>
  </si>
  <si>
    <t>6*7,3</t>
  </si>
  <si>
    <t>88</t>
  </si>
  <si>
    <t>952901111</t>
  </si>
  <si>
    <t>Vyčištění budov nebo objektů před předáním do užívání budov bytové nebo občanské výstavby, světlé výšky podlaží do 4 m</t>
  </si>
  <si>
    <t>-298899909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</si>
  <si>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</si>
  <si>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</si>
  <si>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</si>
  <si>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89</t>
  </si>
  <si>
    <t>997013211</t>
  </si>
  <si>
    <t>Vnitrostaveništní doprava suti a vybouraných hmot vodorovně do 50 m svisle ručně pro budovy a haly výšky do 6 m</t>
  </si>
  <si>
    <t>756735327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</si>
  <si>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</si>
  <si>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90</t>
  </si>
  <si>
    <t>997002611</t>
  </si>
  <si>
    <t>Nakládání suti a vybouraných hmot na dopravní prostředek pro vodorovné přemístění</t>
  </si>
  <si>
    <t>-1592293803</t>
  </si>
  <si>
    <t xml:space="preserve">Poznámka k souboru cen:_x000D_
1. Cena platí i pro překládání při lomené dopravě._x000D_
2. Cenu nelze použít při dopravě po železnici, po vodě nebo ručně._x000D_
</t>
  </si>
  <si>
    <t>91</t>
  </si>
  <si>
    <t>997013501</t>
  </si>
  <si>
    <t>Odvoz suti a vybouraných hmot na skládku nebo meziskládku se složením, na vzdálenost do 1 km</t>
  </si>
  <si>
    <t>-881238148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</si>
  <si>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</si>
  <si>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92</t>
  </si>
  <si>
    <t>997013509</t>
  </si>
  <si>
    <t>Odvoz suti a vybouraných hmot na skládku nebo meziskládku se složením, na vzdálenost Příplatek k ceně za každý další i započatý 1 km přes 1 km</t>
  </si>
  <si>
    <t>-9190875</t>
  </si>
  <si>
    <t>60,503*25</t>
  </si>
  <si>
    <t>93</t>
  </si>
  <si>
    <t>997013802</t>
  </si>
  <si>
    <t>Poplatek za uložení stavebního odpadu na skládce (skládkovné) z armovaného betonu zatříděného do Katalogu odpadů pod kódem 170 101</t>
  </si>
  <si>
    <t>-205090099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</si>
  <si>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</si>
  <si>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94</t>
  </si>
  <si>
    <t>997013803</t>
  </si>
  <si>
    <t>Poplatek za uložení stavebního odpadu na skládce (skládkovné) cihelného zatříděného do Katalogu odpadů pod kódem 170 102</t>
  </si>
  <si>
    <t>122490670</t>
  </si>
  <si>
    <t>95</t>
  </si>
  <si>
    <t>997013807</t>
  </si>
  <si>
    <t>Poplatek za uložení stavebního odpadu na skládce (skládkovné) z tašek a keramických výrobků zatříděného do Katalogu odpadů pod kódem 170 103</t>
  </si>
  <si>
    <t>-41512222</t>
  </si>
  <si>
    <t>96</t>
  </si>
  <si>
    <t>997013831</t>
  </si>
  <si>
    <t>Poplatek za uložení stavebního odpadu na skládce (skládkovné) směsného stavebního a demoličního zatříděného do Katalogu odpadů pod kódem 170 904</t>
  </si>
  <si>
    <t>-648718880</t>
  </si>
  <si>
    <t>998</t>
  </si>
  <si>
    <t>Přesun hmot</t>
  </si>
  <si>
    <t>97</t>
  </si>
  <si>
    <t>998018001</t>
  </si>
  <si>
    <t>Přesun hmot pro budovy občanské výstavby, bydlení, výrobu a služby ruční - bez užití mechanizace vodorovná dopravní vzdálenost do 100 m pro budovy s jakoukoliv nosnou konstrukcí výšky do 6 m</t>
  </si>
  <si>
    <t>1152202963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</si>
  <si>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</si>
  <si>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</si>
  <si>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</si>
  <si>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</si>
  <si>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</si>
  <si>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98</t>
  </si>
  <si>
    <t>711131811</t>
  </si>
  <si>
    <t>Odstranění izolace proti zemní vlhkosti na ploše vodorovné V</t>
  </si>
  <si>
    <t>588536630</t>
  </si>
  <si>
    <t xml:space="preserve">Poznámka k souboru cen:_x000D_
1. Ceny se používají pro odstranění hydroizolačních pásů a folií bez rozlišení tloušťky a počtu vrstev._x000D_
</t>
  </si>
  <si>
    <t>(4,2+0,57+0,88+3,77+1,04+5,34+0,33+4,96+0,4+1,8+1,39+1,19+1,03+0,99+1,18+3,51+2,77+5,1+3,81)*0,6</t>
  </si>
  <si>
    <t>99</t>
  </si>
  <si>
    <t>711111002</t>
  </si>
  <si>
    <t>Provedení izolace proti zemní vlhkosti natěradly a tmely za studena na ploše vodorovné V nátěrem lakem asfaltovým</t>
  </si>
  <si>
    <t>-122094919</t>
  </si>
  <si>
    <t xml:space="preserve">Poznámka k souboru cen:_x000D_
1. Izolace plochy jednotlivě do 10 m2 se oceňují skladebně cenou příslušné izolace a cenou 711 19-9095 Příplatek za plochu do 10 m2._x000D_
</t>
  </si>
  <si>
    <t>100</t>
  </si>
  <si>
    <t>11163152</t>
  </si>
  <si>
    <t>lak hydroizolační asfaltový</t>
  </si>
  <si>
    <t>1138958706</t>
  </si>
  <si>
    <t>26,556*0,00035 'Přepočtené koeficientem množství</t>
  </si>
  <si>
    <t>101</t>
  </si>
  <si>
    <t>711141559</t>
  </si>
  <si>
    <t>Provedení izolace proti zemní vlhkosti pásy přitavením NAIP na ploše vodorovné V</t>
  </si>
  <si>
    <t>-913528613</t>
  </si>
  <si>
    <t xml:space="preserve">Poznámka k souboru cen:_x000D_
1. Izolace plochy jednotlivě do 10 m2 se oceňují skladebně cenou příslušné izolace a cenou 711 19-9097 Příplatek za plochu do 10 m2._x000D_
</t>
  </si>
  <si>
    <t>102</t>
  </si>
  <si>
    <t>62853001</t>
  </si>
  <si>
    <t>pás asfaltový samolepicí modifikovaný SBS tl 4mm s vložkou ze skleněné tkaniny se spalitelnou fólií nebo jemnozrnný minerálním posypem nebo textilií na horním povrchu</t>
  </si>
  <si>
    <t>404702490</t>
  </si>
  <si>
    <t>26,556*1,15 'Přepočtené koeficientem množství</t>
  </si>
  <si>
    <t>103</t>
  </si>
  <si>
    <t>711191201</t>
  </si>
  <si>
    <t>Provedení izolace proti zemní vlhkosti hydroizolační stěrkou na ploše vodorovné V dvouvrstvá na betonu</t>
  </si>
  <si>
    <t>1284020152</t>
  </si>
  <si>
    <t>m.č. 102,103,104,106,110,111,117 a 118</t>
  </si>
  <si>
    <t>5,4*7,5</t>
  </si>
  <si>
    <t>0,78*0,05</t>
  </si>
  <si>
    <t>3,9*1,2</t>
  </si>
  <si>
    <t>104</t>
  </si>
  <si>
    <t>711192202</t>
  </si>
  <si>
    <t>Provedení izolace proti zemní vlhkosti hydroizolační stěrkou na ploše svislé S dvouvrstvá na zdivu</t>
  </si>
  <si>
    <t>-1535796290</t>
  </si>
  <si>
    <t>m.č. 103,103,104,106,110,111,117 a 118 do výšky 150mm nad podlahu + do výšky 2000mm ve sprchovém koutě</t>
  </si>
  <si>
    <t>(3,9+3,9+1,2+1,2-0,8+2,9+2,9+1,5+1,5-0,8+2,55+2,55+2,25+2,25-0,8+0,1+2,45+2,45+2,45+2,45-0,8-0,8+4,05+4,05+4,05+4,05+3,75+3,75+1,5+1,5+1+1+1+1)*0,15</t>
  </si>
  <si>
    <t>(-0,8-0,7-0,7+5,4+5,4+7,5+7,5+0,6+0,6+0,3+0,3-0,9+0,5+0,5-0,8-1,3-0,8)*0,15</t>
  </si>
  <si>
    <t>(1*2)*1,85</t>
  </si>
  <si>
    <t>105</t>
  </si>
  <si>
    <t>24551274</t>
  </si>
  <si>
    <t>stěrka hydroizolační cementová jednosložková</t>
  </si>
  <si>
    <t>kg</t>
  </si>
  <si>
    <t>-329686030</t>
  </si>
  <si>
    <t>P</t>
  </si>
  <si>
    <t>Poznámka k položce:_x000D_
Spotřeba: 4,5 kg/m2/2,5 mm</t>
  </si>
  <si>
    <t>(80,761+16,87)*1,5</t>
  </si>
  <si>
    <t>106</t>
  </si>
  <si>
    <t>711199101</t>
  </si>
  <si>
    <t>Provedení izolace proti zemní vlhkosti hydroizolační stěrkou doplňků vodotěsné těsnící pásky pro dilatační a styčné spáry</t>
  </si>
  <si>
    <t>-537368865</t>
  </si>
  <si>
    <t>3,9+3,9+1,2+1,2-0,8+2,9+2,9+1,5+1,5-0,8+2,55+2,55+2,25+2,25-0,8+0,1+2,45+2,45+2,45+2,45-0,8-0,8+4,05+4,05+4,05+4,05+3,75+3,75+1,5+1,5+1+1+1+1</t>
  </si>
  <si>
    <t>-0,8-0,7-0,7+5,4+5,4+7,5+7,5+0,6+0,6+0,3+0,3-0,9+0,5+0,5-0,8-1,3-0,8+2</t>
  </si>
  <si>
    <t>107</t>
  </si>
  <si>
    <t>28355023</t>
  </si>
  <si>
    <t>páska pružná těsnící hydroizolační š do 150mm</t>
  </si>
  <si>
    <t>-46431067</t>
  </si>
  <si>
    <t>89,8*1,1 'Přepočtené koeficientem množství</t>
  </si>
  <si>
    <t>108</t>
  </si>
  <si>
    <t>711199102</t>
  </si>
  <si>
    <t>Provedení izolace proti zemní vlhkosti hydroizolační stěrkou doplňků vodotěsné těsnící pásky pro vnější a vnitřní roh</t>
  </si>
  <si>
    <t>-373714636</t>
  </si>
  <si>
    <t>109</t>
  </si>
  <si>
    <t>59054004</t>
  </si>
  <si>
    <t>páska pružná těsnící hydroizolační-roh/kout</t>
  </si>
  <si>
    <t>-568027706</t>
  </si>
  <si>
    <t>110</t>
  </si>
  <si>
    <t>998711201</t>
  </si>
  <si>
    <t>Přesun hmot pro izolace proti vodě, vlhkosti a plynům stanovený procentní sazbou (%) z ceny vodorovná dopravní vzdálenost do 50 m v objektech výšky do 6 m</t>
  </si>
  <si>
    <t>%</t>
  </si>
  <si>
    <t>1493421971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</si>
  <si>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</si>
  <si>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763</t>
  </si>
  <si>
    <t>Konstrukce suché výstavby</t>
  </si>
  <si>
    <t>111</t>
  </si>
  <si>
    <t>763164561</t>
  </si>
  <si>
    <t>Obklad ze sádrokartonových desek konstrukcí kovových včetně ochranných úhelníků ve tvaru L rozvinuté šíře přes 0,8 m, opláštěný deskou impregnovanou H2, tl. 12,5 mm</t>
  </si>
  <si>
    <t>778631009</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</si>
  <si>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</si>
  <si>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(2+1+2,7+4,2+4,4+2,25+2,8)*1,4</t>
  </si>
  <si>
    <t>0,6*0,8</t>
  </si>
  <si>
    <t>3,2*1,2</t>
  </si>
  <si>
    <t>0,6*0,9</t>
  </si>
  <si>
    <t>112</t>
  </si>
  <si>
    <t>763431001</t>
  </si>
  <si>
    <t>Montáž podhledu minerálního včetně zavěšeného roštu viditelného s panely vyjímatelnými, velikosti panelů do 0,36 m2</t>
  </si>
  <si>
    <t>851890017</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</si>
  <si>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</si>
  <si>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3,4*1,5</t>
  </si>
  <si>
    <t>113</t>
  </si>
  <si>
    <t>3610176780</t>
  </si>
  <si>
    <t>Stropní kazeta pro minerální podhled (600/600) mm - výběr dle investora</t>
  </si>
  <si>
    <t>333677006</t>
  </si>
  <si>
    <t>24,975*1,1 'Přepočtené koeficientem množství</t>
  </si>
  <si>
    <t>114</t>
  </si>
  <si>
    <t>763431201</t>
  </si>
  <si>
    <t>Montáž podhledu minerálního napojení na stěnu lištou obvodovou</t>
  </si>
  <si>
    <t>-1398120923</t>
  </si>
  <si>
    <t>5,2+5,2+1,5+1,5+3,4+3,4+1,5+1,5+4,45+4,45+1,5+1,5+3,9+3,9+1,2+1,2+0,45+0,45+0,45+0,45</t>
  </si>
  <si>
    <t>115</t>
  </si>
  <si>
    <t>998763401</t>
  </si>
  <si>
    <t>Přesun hmot pro konstrukce montované z desek stanovený procentní sazbou (%) z ceny vodorovná dopravní vzdálenost do 50 m v objektech výšky do 6 m</t>
  </si>
  <si>
    <t>1690630975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</si>
  <si>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</si>
  <si>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</si>
  <si>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</si>
  <si>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116</t>
  </si>
  <si>
    <t>764002851</t>
  </si>
  <si>
    <t>Demontáž klempířských konstrukcí oplechování parapetů do suti</t>
  </si>
  <si>
    <t>-1813335706</t>
  </si>
  <si>
    <t>117</t>
  </si>
  <si>
    <t>764246303</t>
  </si>
  <si>
    <t>Oplechování parapetů z titanzinkového lesklého válcovaného plechu rovných mechanicky kotvené, bez rohů rš 250 mm</t>
  </si>
  <si>
    <t>-1305065754</t>
  </si>
  <si>
    <t>118</t>
  </si>
  <si>
    <t>998764201</t>
  </si>
  <si>
    <t>Přesun hmot pro konstrukce klempířské stanovený procentní sazbou (%) z ceny vodorovná dopravní vzdálenost do 50 m v objektech výšky do 6 m</t>
  </si>
  <si>
    <t>1158704608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</si>
  <si>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</si>
  <si>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</si>
  <si>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</si>
  <si>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119</t>
  </si>
  <si>
    <t>766111820</t>
  </si>
  <si>
    <t>Demontáž dřevěných stěn plných</t>
  </si>
  <si>
    <t>1832810695</t>
  </si>
  <si>
    <t xml:space="preserve">Poznámka k souboru cen:_x000D_
1. Demontáž stěn záchodových se oceňuje cenou -1820._x000D_
2. V cenách je započtena demontáž lišt i vysklení._x000D_
</t>
  </si>
  <si>
    <t>1,95*2,47</t>
  </si>
  <si>
    <t>120</t>
  </si>
  <si>
    <t>766691914</t>
  </si>
  <si>
    <t>Ostatní práce vyvěšení nebo zavěšení křídel s případným uložením a opětovným zavěšením po provedení stavebních změn dřevěných dveřních, plochy do 2 m2</t>
  </si>
  <si>
    <t>1427117441</t>
  </si>
  <si>
    <t xml:space="preserve">Poznámka k souboru cen:_x000D_
1. Ceny -1931 a -1932 lze užít jen pro křídlo mající současně obě jmenované funkce._x000D_
</t>
  </si>
  <si>
    <t>121</t>
  </si>
  <si>
    <t>766622131</t>
  </si>
  <si>
    <t>Montáž oken plastových včetně montáže rámu plochy přes 1 m2 otevíravých do zdiva, výšky do 1,5 m</t>
  </si>
  <si>
    <t>-2026638779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</si>
  <si>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</si>
  <si>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122</t>
  </si>
  <si>
    <t>61140052</t>
  </si>
  <si>
    <t>okno plastové otevíravé/sklopné trojsklo přes plochu 1m2 do v1,5m - spec. dle PD</t>
  </si>
  <si>
    <t>-834395244</t>
  </si>
  <si>
    <t>1,3*1,2</t>
  </si>
  <si>
    <t>123</t>
  </si>
  <si>
    <t>766629214</t>
  </si>
  <si>
    <t>Montáž oken dřevěných Příplatek k cenám za tepelnou izolaci mezi ostěním a rámem okna při rovném ostění, připojovací spára tl. do 15 mm, páska</t>
  </si>
  <si>
    <t>-1498421522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</si>
  <si>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</si>
  <si>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(1,3+1,3+1,2+1,2)*2</t>
  </si>
  <si>
    <t>124</t>
  </si>
  <si>
    <t>766694112</t>
  </si>
  <si>
    <t>Montáž ostatních truhlářských konstrukcí parapetních desek dřevěných nebo plastových šířky do 300 mm, délky přes 1000 do 1600 mm</t>
  </si>
  <si>
    <t>-1372075398</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</si>
  <si>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</si>
  <si>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125</t>
  </si>
  <si>
    <t>61144404</t>
  </si>
  <si>
    <t>parapet plastový vnitřní komůrkový 400x20x1000mm</t>
  </si>
  <si>
    <t>-566129935</t>
  </si>
  <si>
    <t>1,3+1,35</t>
  </si>
  <si>
    <t>126</t>
  </si>
  <si>
    <t>61144019</t>
  </si>
  <si>
    <t>koncovka k parapetu plastovému vnitřnímu 1 pár</t>
  </si>
  <si>
    <t>sada</t>
  </si>
  <si>
    <t>-727825653</t>
  </si>
  <si>
    <t>127</t>
  </si>
  <si>
    <t>766660001</t>
  </si>
  <si>
    <t>Montáž dveřních křídel dřevěných nebo plastových otevíravých do ocelové zárubně povrchově upravených jednokřídlových, šířky do 800 mm</t>
  </si>
  <si>
    <t>-203730012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</si>
  <si>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</si>
  <si>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128</t>
  </si>
  <si>
    <t>61162932</t>
  </si>
  <si>
    <t>dveře vnitřní hladké laminované plné 1křídlé 700x1970mm - spec. dle TZ a výběr dle investora</t>
  </si>
  <si>
    <t>191095040</t>
  </si>
  <si>
    <t>129</t>
  </si>
  <si>
    <t>61162934</t>
  </si>
  <si>
    <t>dveře vnitřní hladké laminované plné 1křídlé 800x1970mm - spec. dle TZ a výběr dle investora</t>
  </si>
  <si>
    <t>-1390031674</t>
  </si>
  <si>
    <t>130</t>
  </si>
  <si>
    <t>766660002</t>
  </si>
  <si>
    <t>Montáž dveřních křídel dřevěných nebo plastových otevíravých do ocelové zárubně povrchově upravených jednokřídlových, šířky přes 800 mm</t>
  </si>
  <si>
    <t>-197227617</t>
  </si>
  <si>
    <t>131</t>
  </si>
  <si>
    <t>61162936</t>
  </si>
  <si>
    <t>dveře vnitřní hladké laminované plné 1křídlé 900x1970mm - spec. dle TZ a výběr dle investora</t>
  </si>
  <si>
    <t>1113542258</t>
  </si>
  <si>
    <t>132</t>
  </si>
  <si>
    <t>766660021</t>
  </si>
  <si>
    <t>Montáž dveřních křídel dřevěných nebo plastových otevíravých do ocelové zárubně protipožárních jednokřídlových, šířky do 800 mm</t>
  </si>
  <si>
    <t>1397764278</t>
  </si>
  <si>
    <t>133</t>
  </si>
  <si>
    <t>766-x2</t>
  </si>
  <si>
    <t>dveře vnitřní laminované 800x1970mm EWC230DP3 - spec. dle TZ a výběr dle investora</t>
  </si>
  <si>
    <t>488313685</t>
  </si>
  <si>
    <t>134</t>
  </si>
  <si>
    <t>766660031</t>
  </si>
  <si>
    <t>Montáž dveřních křídel dřevěných nebo plastových otevíravých do ocelové zárubně protipožárních dvoukřídlových jakékoliv šířky</t>
  </si>
  <si>
    <t>-360305812</t>
  </si>
  <si>
    <t>135</t>
  </si>
  <si>
    <t>766-x1</t>
  </si>
  <si>
    <t>dveře vnitřní laminované 1300x1970mm EWC230DP3 - spec. dle TZ a výběr dle investora</t>
  </si>
  <si>
    <t>1037497827</t>
  </si>
  <si>
    <t>136</t>
  </si>
  <si>
    <t>766660729</t>
  </si>
  <si>
    <t>Montáž dveřních doplňků dveřního kování interiérového štítku s klikou</t>
  </si>
  <si>
    <t>-722533489</t>
  </si>
  <si>
    <t>137</t>
  </si>
  <si>
    <t>54914622</t>
  </si>
  <si>
    <t>kování dveřní - spec. dle TZ a výběr dle investora</t>
  </si>
  <si>
    <t>-24138310</t>
  </si>
  <si>
    <t>138</t>
  </si>
  <si>
    <t>998766201</t>
  </si>
  <si>
    <t>Přesun hmot pro konstrukce truhlářské stanovený procentní sazbou (%) z ceny vodorovná dopravní vzdálenost do 50 m v objektech výšky do 6 m</t>
  </si>
  <si>
    <t>230746850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</si>
  <si>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</si>
  <si>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</si>
  <si>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</si>
  <si>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139</t>
  </si>
  <si>
    <t>771121011</t>
  </si>
  <si>
    <t>Příprava podkladu před provedením dlažby nátěr penetrační na podlahu</t>
  </si>
  <si>
    <t>1150717834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</si>
  <si>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</si>
  <si>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140</t>
  </si>
  <si>
    <t>771574153</t>
  </si>
  <si>
    <t>Montáž podlah z dlaždic keramických lepených flexibilním lepidlem velkoformátových hladkých přes 2 do 4 ks/m2</t>
  </si>
  <si>
    <t>-1623271924</t>
  </si>
  <si>
    <t xml:space="preserve">Poznámka k souboru cen:_x000D_
1. Položky jsou učeny pro všechy druhy povrchových úprav._x000D_
</t>
  </si>
  <si>
    <t>Společné prostory - m.č. 105, 107, 112, 113, 114</t>
  </si>
  <si>
    <t>0,6*0,4</t>
  </si>
  <si>
    <t>0,8*0,15</t>
  </si>
  <si>
    <t>141</t>
  </si>
  <si>
    <t>59761008/R</t>
  </si>
  <si>
    <t>dlažba velkoformátová keramická přes 2 do 4ks/m2 - 60x60cm, R10/B - spec. dle TZ - dlažba pro společné prostory</t>
  </si>
  <si>
    <t>1285113663</t>
  </si>
  <si>
    <t>44,527*1,15 'Přepočtené koeficientem množství</t>
  </si>
  <si>
    <t>142</t>
  </si>
  <si>
    <t>771574263</t>
  </si>
  <si>
    <t>Montáž podlah z dlaždic keramických lepených flexibilním lepidlem maloformátových pro vysoké mechanické zatížení protiskluzných nebo reliéfních (bezbariérových) přes 9 do 12 ks/m2</t>
  </si>
  <si>
    <t>1500436849</t>
  </si>
  <si>
    <t>Sociální zařízení m.č. 103, 104 a 111</t>
  </si>
  <si>
    <t>Kuchyně - m.č. 101, 102, 106, 108, 109, 110, 116, 117, 118</t>
  </si>
  <si>
    <t>168,913-44,527-10,163</t>
  </si>
  <si>
    <t>143</t>
  </si>
  <si>
    <t>59761409</t>
  </si>
  <si>
    <t>dlažba keramická přes 9 do 12 ks/m2 - 30x30cm, R12/B - spec. dle TZ - dlažba pro sociální zařízení</t>
  </si>
  <si>
    <t>-1313531571</t>
  </si>
  <si>
    <t>10,163*1,1 'Přepočtené koeficientem množství</t>
  </si>
  <si>
    <t>144</t>
  </si>
  <si>
    <t>59761409/R2</t>
  </si>
  <si>
    <t>dlažba keramická přes 9 do 12 ks/m2 - 30x30cm, R12/B - spec. dle TZ - dlažba pro Kuchyni</t>
  </si>
  <si>
    <t>826076066</t>
  </si>
  <si>
    <t>114,223*1,1 'Přepočtené koeficientem množství</t>
  </si>
  <si>
    <t>145</t>
  </si>
  <si>
    <t>771474112</t>
  </si>
  <si>
    <t>Montáž soklů z dlaždic keramických lepených flexibilním lepidlem rovných, výšky přes 65 do 90 mm</t>
  </si>
  <si>
    <t>-1151632441</t>
  </si>
  <si>
    <t>4,2+4,2+1,95+1,95-0,9+5,4+5,4+2+2+0,05+0,05-0,8-0,8+6+6+6,7+6,7+0,6+0,6-0,8+0,2+0,2-0,8+0,2+0,2-0,8-0,8-0,8+0,1+0,1</t>
  </si>
  <si>
    <t>7,3+7,3+1,4+1,4-0,8-0,8-0,8-0,8-0,8+0,5+0,5+0,5+0,5+0,35+0,35+1,5+1,5+4,45+4,45-0,8-0,8-0,8-0,8-0,8+0,35+0,35+0,1+0,1+0,35+0,35</t>
  </si>
  <si>
    <t>2,55+2,55+2,8+2,8-0,8+3,9+3,9+1,2+1,2-0,8+3,4+3,4+1,5+1,5-0,8-0,8-0,8-1,3+0,1+2,55+2,55+2,8+2,8-0,85</t>
  </si>
  <si>
    <t>146</t>
  </si>
  <si>
    <t>59761275</t>
  </si>
  <si>
    <t>sokl-dlažba keramická slinutá hladká do interiéru i exteriéru 330x80mm - výběr dle investora</t>
  </si>
  <si>
    <t>1531320557</t>
  </si>
  <si>
    <t>109,25*3,333</t>
  </si>
  <si>
    <t>364,13*1,1 'Přepočtené koeficientem množství</t>
  </si>
  <si>
    <t>147</t>
  </si>
  <si>
    <t>771591115</t>
  </si>
  <si>
    <t>Podlahy - dokončovací práce spárování silikonem</t>
  </si>
  <si>
    <t>-114488041</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</si>
  <si>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</si>
  <si>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109,25+2,25+2,25+2,55+2,55-0,8+0,1+7,5+7,5+5,4+5,4+0,6+0,6+0,3+0,3-0,9+0,5+0,5-0,8-1,3-0,8+3,75+3,75+1,5+1,5+1+1+1+1-0,8-0,7-0,7+0,1</t>
  </si>
  <si>
    <t>2,45+2,45+2,45+2,45+4,05+4,05+4,05+4,05-0,8-0,8+5,2+5,2+1,5+1,5-1,3-1,3+0,3+0,45+0,45+0,45+0,45-0,85+2,9+2,9+1,5+1,5-0,8</t>
  </si>
  <si>
    <t>3,9+3,9+1,2+1,2-0,8</t>
  </si>
  <si>
    <t>148</t>
  </si>
  <si>
    <t>998771201</t>
  </si>
  <si>
    <t>Přesun hmot pro podlahy z dlaždic stanovený procentní sazbou (%) z ceny vodorovná dopravní vzdálenost do 50 m v objektech výšky do 6 m</t>
  </si>
  <si>
    <t>-503510592</t>
  </si>
  <si>
    <t>776</t>
  </si>
  <si>
    <t>Podlahy povlakové</t>
  </si>
  <si>
    <t>149</t>
  </si>
  <si>
    <t>776201811</t>
  </si>
  <si>
    <t>Demontáž povlakových podlahovin lepených ručně bez podložky</t>
  </si>
  <si>
    <t>-1350353755</t>
  </si>
  <si>
    <t>PVC + Koberec - m.č. 104</t>
  </si>
  <si>
    <t>(2,8*2,55)*2</t>
  </si>
  <si>
    <t>150</t>
  </si>
  <si>
    <t>776410811</t>
  </si>
  <si>
    <t>Demontáž soklíků nebo lišt pryžových nebo plastových</t>
  </si>
  <si>
    <t>-70290643</t>
  </si>
  <si>
    <t>2,8+2,8+2,55+2,55-0,85</t>
  </si>
  <si>
    <t>781</t>
  </si>
  <si>
    <t>Dokončovací práce - obklady</t>
  </si>
  <si>
    <t>151</t>
  </si>
  <si>
    <t>781121011</t>
  </si>
  <si>
    <t>Příprava podkladu před provedením obkladu nátěr penetrační na stěnu</t>
  </si>
  <si>
    <t>952803969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</si>
  <si>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</si>
  <si>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Stěny+parapety+ostění přes 400mm</t>
  </si>
  <si>
    <t>(5,4+5,4+7,5+7,5+3,75+3,75+1+1+1+1+1,5+1,5+2,25+2,25+2,55+2,55+0,6+0,6+0,3+0,3+5,2+5,2+1,5+1,5+0,45+0,45+0,45+0,45+1,5+1,5+2,9+2,9)*2</t>
  </si>
  <si>
    <t>(3,9+3,9+1,2+1,2+2,45+2,45+2,45+2,45+4,05+4,05+4,05+4,05)*2</t>
  </si>
  <si>
    <t>-(0,8*1,97)*5</t>
  </si>
  <si>
    <t>-0,85*2</t>
  </si>
  <si>
    <t>(1,35*0,4)*3</t>
  </si>
  <si>
    <t>0,6*0,25</t>
  </si>
  <si>
    <t>Ostění do 400mm</t>
  </si>
  <si>
    <t>(0,95*6)*0,4</t>
  </si>
  <si>
    <t>(0,6*2)*0,25</t>
  </si>
  <si>
    <t>152</t>
  </si>
  <si>
    <t>781474153</t>
  </si>
  <si>
    <t>Montáž obkladů vnitřních stěn z dlaždic keramických lepených flexibilním lepidlem velkoformátových hladkých přes 2 do 4 ks/m2</t>
  </si>
  <si>
    <t>-27325086</t>
  </si>
  <si>
    <t xml:space="preserve">Poznámka k souboru cen:_x000D_
1. Položky jsou určeny pro všechny druhy povrchových úprav._x000D_
</t>
  </si>
  <si>
    <t>Sociální zařízení - m.č. 103, 104 a 111</t>
  </si>
  <si>
    <t>(3,75+3,75+1,5+1,5+1+1+1+1+3,9+3,9+1,2+1,2)*2</t>
  </si>
  <si>
    <t>-(0,8*1,97)*2</t>
  </si>
  <si>
    <t>Kuchyně - m.č. 102, 106, 108, 110, 117, 118</t>
  </si>
  <si>
    <t>-43,49</t>
  </si>
  <si>
    <t>-5,64</t>
  </si>
  <si>
    <t>153</t>
  </si>
  <si>
    <t>59761002/R1</t>
  </si>
  <si>
    <t>obklad velkoformátový keramický hladký přes 2 do 4ks/m2 - spec. dle TZ - sociální zařízení</t>
  </si>
  <si>
    <t>1462040976</t>
  </si>
  <si>
    <t>43,49*1,15 'Přepočtené koeficientem množství</t>
  </si>
  <si>
    <t>154</t>
  </si>
  <si>
    <t>59761002/R2</t>
  </si>
  <si>
    <t>obklad velkoformátový keramický hladký přes 2 do 4ks/m2 - spec. dle TZ - kuchyně</t>
  </si>
  <si>
    <t>431995278</t>
  </si>
  <si>
    <t>144,023*1,15 'Přepočtené koeficientem množství</t>
  </si>
  <si>
    <t>155</t>
  </si>
  <si>
    <t>781484116</t>
  </si>
  <si>
    <t>Montáž obkladů vnitřních stěn z mozaikových lepenců keramických nebo skleněných lepených flexibilním lepidlem dílce vel. 300 x 300 mm</t>
  </si>
  <si>
    <t>-1165413299</t>
  </si>
  <si>
    <t>(1+0,3+1,5+1,5+1+0,3+3,75+3,75+3,9+1,2+0,3)*0,3</t>
  </si>
  <si>
    <t>0,6*0,15</t>
  </si>
  <si>
    <t>"parapet" 0,6*0,255</t>
  </si>
  <si>
    <t>156</t>
  </si>
  <si>
    <t>59761181</t>
  </si>
  <si>
    <t>mozaika keramická hladká na podlahu i stěnu pro interiér i exteriér (5x5)-set 300mx300mm - spec. dle TZ - sociální zařízení</t>
  </si>
  <si>
    <t>697899433</t>
  </si>
  <si>
    <t>5,793*11,111111</t>
  </si>
  <si>
    <t>64,367*1,1 'Přepočtené koeficientem množství</t>
  </si>
  <si>
    <t>157</t>
  </si>
  <si>
    <t>781571141</t>
  </si>
  <si>
    <t>Montáž obkladů ostění z obkladaček keramických lepených flexibilním lepidlem šířky ostění přes 200 do 400 mm</t>
  </si>
  <si>
    <t>-287487965</t>
  </si>
  <si>
    <t>Sociální zařízení m.č. 111</t>
  </si>
  <si>
    <t>0,6+0,45+0,45</t>
  </si>
  <si>
    <t>0,95*6</t>
  </si>
  <si>
    <t>1,3+2+2</t>
  </si>
  <si>
    <t>158</t>
  </si>
  <si>
    <t>1210777613</t>
  </si>
  <si>
    <t>1,5*0,255</t>
  </si>
  <si>
    <t>0,383*1,15 'Přepočtené koeficientem množství</t>
  </si>
  <si>
    <t>159</t>
  </si>
  <si>
    <t>1555042989</t>
  </si>
  <si>
    <t>3,075*1,15 'Přepočtené koeficientem množství</t>
  </si>
  <si>
    <t>160</t>
  </si>
  <si>
    <t>781494111/R</t>
  </si>
  <si>
    <t>Obklad - dokončující práce profily ukončovací lepené flexibilním lepidlem rohové Al kartáčované</t>
  </si>
  <si>
    <t>191252052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</si>
  <si>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</si>
  <si>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2*17</t>
  </si>
  <si>
    <t>0,6*3</t>
  </si>
  <si>
    <t>0,88</t>
  </si>
  <si>
    <t>161</t>
  </si>
  <si>
    <t>781494511/R</t>
  </si>
  <si>
    <t>Obklad - dokončující práce profily ukončovací lepené flexibilním lepidlem ukončovací Al kartáčované</t>
  </si>
  <si>
    <t>1126848383</t>
  </si>
  <si>
    <t>5,4+5,4+7,5+7,5-1,35-1,35+0,4+0,4+0,6+0,6+0,3+0,3+3,75+3,75+1,5+1,5+1+1+2,55+2,55+2,25+2,25-1,2+1+1+4,05+4,05+4,05+4,05+2,45+2,45+2,45+2,45</t>
  </si>
  <si>
    <t>1,5+1,5+2,9+2,9+1,2+1,2+3,9+3,9-1,35+0,4+0,4+5,2+5,2+1,5+1,5-0,85-1,2+2+2+1+1+0,45+0,45+0,45+0,45</t>
  </si>
  <si>
    <t>162</t>
  </si>
  <si>
    <t>781495115</t>
  </si>
  <si>
    <t>Obklad - dokončující práce ostatní práce spárování silikonem</t>
  </si>
  <si>
    <t>1619572624</t>
  </si>
  <si>
    <t>2*43</t>
  </si>
  <si>
    <t>0,4+0,4+0,4+0,4+0,4+0,4+0,25+0,25+1,35+1,35+1,35+0,6+0,95+0,95+0,95+0,95+0,95+0,95+0,6+0,6</t>
  </si>
  <si>
    <t>163</t>
  </si>
  <si>
    <t>998781201</t>
  </si>
  <si>
    <t>Přesun hmot pro obklady keramické stanovený procentní sazbou (%) z ceny vodorovná dopravní vzdálenost do 50 m v objektech výšky do 6 m</t>
  </si>
  <si>
    <t>1975119549</t>
  </si>
  <si>
    <t>783</t>
  </si>
  <si>
    <t>Dokončovací práce - nátěry</t>
  </si>
  <si>
    <t>164</t>
  </si>
  <si>
    <t>783806805</t>
  </si>
  <si>
    <t>Odstranění nátěrů z omítek opálením s obroušením</t>
  </si>
  <si>
    <t>-720469924</t>
  </si>
  <si>
    <t>Olejové nátěry</t>
  </si>
  <si>
    <t>(7,3+7,3+1,4+1,4+6,7+6,7+6+6+0,6+0,6+3,4+3,4+1,5+1,5-1,3+5,2+5,2+1,5+1,5+0,45+0,45+0,45+0,45)*1,5</t>
  </si>
  <si>
    <t>-(0,8*1,5)*9</t>
  </si>
  <si>
    <t>(1,5*2)*0,35</t>
  </si>
  <si>
    <t>(1,5*2)*0,5</t>
  </si>
  <si>
    <t>(1,5*2)*0,19</t>
  </si>
  <si>
    <t>-(1,3*1,5)*3</t>
  </si>
  <si>
    <t>-0,85*1,5</t>
  </si>
  <si>
    <t>-1,2*1,5</t>
  </si>
  <si>
    <t>-1,2*0,5</t>
  </si>
  <si>
    <t>165</t>
  </si>
  <si>
    <t>783314203</t>
  </si>
  <si>
    <t>Základní antikorozní nátěr zámečnických konstrukcí jednonásobný syntetický samozákladující</t>
  </si>
  <si>
    <t>824617329</t>
  </si>
  <si>
    <t>1,3*(0,12+0,12+0,058+0,058)</t>
  </si>
  <si>
    <t>(1,3+1,3+1,4+1,4+1,4)*(0,14+0,14+0,066+0,066)</t>
  </si>
  <si>
    <t>166</t>
  </si>
  <si>
    <t>783315103</t>
  </si>
  <si>
    <t>Mezinátěr zámečnických konstrukcí jednonásobný syntetický samozákladující</t>
  </si>
  <si>
    <t>785633987</t>
  </si>
  <si>
    <t>Zárubně</t>
  </si>
  <si>
    <t>(0,7+1,97+1,97)*0,2</t>
  </si>
  <si>
    <t>((0,8+1,97+1,97)*10)*0,2</t>
  </si>
  <si>
    <t>(0,9+1,97+1,97)*0,2</t>
  </si>
  <si>
    <t>(1,3+1,97+1,97)*0,2</t>
  </si>
  <si>
    <t>167</t>
  </si>
  <si>
    <t>783317101</t>
  </si>
  <si>
    <t>Krycí nátěr (email) zámečnických konstrukcí jednonásobný syntetický standardní</t>
  </si>
  <si>
    <t>1509042148</t>
  </si>
  <si>
    <t>"Zárubně" 12,424</t>
  </si>
  <si>
    <t>168</t>
  </si>
  <si>
    <t>783-x1</t>
  </si>
  <si>
    <t>Olejový nátěr stěn - penetrace + 2x nátěr</t>
  </si>
  <si>
    <t>1852153543</t>
  </si>
  <si>
    <t>(1,95+1,95+4,2+4,2+6+6,7+0,6+0,6+4,2+5,2+7,3+7,3+1,4+1,4+1,5+1,5+1,5+1,5+3,4+3,4+4,45+4,45)*1,8</t>
  </si>
  <si>
    <t>-0,9*1,8</t>
  </si>
  <si>
    <t>-(0,8*1,8)*16</t>
  </si>
  <si>
    <t>(1,8*2)*0,25</t>
  </si>
  <si>
    <t>(1,8*4)*0,5</t>
  </si>
  <si>
    <t>(1,8*6)*0,35</t>
  </si>
  <si>
    <t>-(1,3*1,8)*2</t>
  </si>
  <si>
    <t>784</t>
  </si>
  <si>
    <t>Dokončovací práce - malby a tapety</t>
  </si>
  <si>
    <t>169</t>
  </si>
  <si>
    <t>784121001</t>
  </si>
  <si>
    <t>Oškrabání malby v místnostech výšky do 3,80 m</t>
  </si>
  <si>
    <t>-1819119352</t>
  </si>
  <si>
    <t xml:space="preserve">Poznámka k souboru cen:_x000D_
1. Cenami souboru cen se oceňuje jakýkoli počet současně škrabaných vrstev barvy._x000D_
</t>
  </si>
  <si>
    <t>6,7*6</t>
  </si>
  <si>
    <t>4,15*7,3</t>
  </si>
  <si>
    <t>(1,95+1,95+4,2+4,2+2,55+2,55+2,8+2,8+4,15+4,15+7,3+7,3)*2,47</t>
  </si>
  <si>
    <t>-1,35*1,2</t>
  </si>
  <si>
    <t>(1,35+1,2+1,2)*0,39</t>
  </si>
  <si>
    <t>(5,4+5,4+10,8+10,8-0,15+0,3+0,3+0,6+0,6+2,25+2,25+2,55+2,55+1,2+1,2+3,9+3,9)*0,47</t>
  </si>
  <si>
    <t>-(1,35*0,25)*3</t>
  </si>
  <si>
    <t>(1,35+0,25+0,25+1,35+0,25+0,25+1,35+0,25+0,25)*0,4</t>
  </si>
  <si>
    <t>-1,2*2,4</t>
  </si>
  <si>
    <t>(1,35+1,2+1,2)*0,4</t>
  </si>
  <si>
    <t>(5,2+5,2+1,5+1,5+0,45+0,45+0,45+0,45+6,7+6,7+6+6+0,6+0,6+3,4+3,4+1,5+1,5+4,45+4,45+1,5+1,5+1,4+1,4+7,3+7,3)*0,97</t>
  </si>
  <si>
    <t>-1,3*0,5</t>
  </si>
  <si>
    <t>-0,85*0,5</t>
  </si>
  <si>
    <t>-1,2*0,9</t>
  </si>
  <si>
    <t>-0,9*0,5</t>
  </si>
  <si>
    <t>-(0,8*0,47)*13</t>
  </si>
  <si>
    <t>(0,88+2,02+2,02+0,88+2,02+2,02)*0,5</t>
  </si>
  <si>
    <t>(0,88+0,52+0,52+0,88+0,52+0,52+0,88+0,52+0,52)*0,33</t>
  </si>
  <si>
    <t>(2,55+2,55+2,8+2,8+3,9+3,9+2,55+2,55+3,9+3,9+1,5+1,5+1,5+1,5+2,85+2,85)*2,47</t>
  </si>
  <si>
    <t>-(1,35*1,2)*2</t>
  </si>
  <si>
    <t>(1,35+1,2+1,2+1,35+1,2+1,2)*0,4</t>
  </si>
  <si>
    <t>170</t>
  </si>
  <si>
    <t>784181121</t>
  </si>
  <si>
    <t>Penetrace podkladu jednonásobná hloubková v místnostech výšky do 3,80 m</t>
  </si>
  <si>
    <t>2089967383</t>
  </si>
  <si>
    <t>150,366+364,116-113,4+31,95</t>
  </si>
  <si>
    <t>171</t>
  </si>
  <si>
    <t>784211101</t>
  </si>
  <si>
    <t>Malby z malířských směsí otěruvzdorných za mokra dvojnásobné, bílé za mokra otěruvzdorné výborně v místnostech výšky do 3,80 m</t>
  </si>
  <si>
    <t>77790468</t>
  </si>
  <si>
    <t>02 - ZTI</t>
  </si>
  <si>
    <t xml:space="preserve">    721 - Zdravotechnika - vnitřní kanalizace</t>
  </si>
  <si>
    <t xml:space="preserve">    722 - Zdravotechnika - vnitřní vodovod</t>
  </si>
  <si>
    <t xml:space="preserve">    725 - Zdravotechnika - zařizovací předměty</t>
  </si>
  <si>
    <t>-1661227756</t>
  </si>
  <si>
    <t>-52797108</t>
  </si>
  <si>
    <t>613098105</t>
  </si>
  <si>
    <t>0,144*25</t>
  </si>
  <si>
    <t>-705101662</t>
  </si>
  <si>
    <t>721</t>
  </si>
  <si>
    <t>Zdravotechnika - vnitřní kanalizace</t>
  </si>
  <si>
    <t>721-x1</t>
  </si>
  <si>
    <t>Demontáž stávajících rozvodů kanalizace vč. likvidace - rozsah dle PD</t>
  </si>
  <si>
    <t>744906876</t>
  </si>
  <si>
    <t>721210813</t>
  </si>
  <si>
    <t>Demontáž kanalizačního příslušenství vpustí podlahových z kyselinovzdorné kameniny DN 100</t>
  </si>
  <si>
    <t>559637656</t>
  </si>
  <si>
    <t>721290821</t>
  </si>
  <si>
    <t>Vnitrostaveništní přemístění vybouraných (demontovaných) hmot vnitřní kanalizace vodorovně do 100 m v objektech výšky do 6 m</t>
  </si>
  <si>
    <t>560006582</t>
  </si>
  <si>
    <t>721173401.OSM</t>
  </si>
  <si>
    <t>Potrubí kanalizační KG-Systém SN 4 svodné DN 110</t>
  </si>
  <si>
    <t>-2143127829</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</si>
  <si>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</si>
  <si>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721173402.OSM</t>
  </si>
  <si>
    <t>Potrubí kanalizační KG-Systém SN 4 svodné DN 125</t>
  </si>
  <si>
    <t>583086295</t>
  </si>
  <si>
    <t>VMP.20356</t>
  </si>
  <si>
    <t>čistící kus kanalizace plastové KGRE DN 125</t>
  </si>
  <si>
    <t>-1846255308</t>
  </si>
  <si>
    <t>28611521</t>
  </si>
  <si>
    <t>přechod kanalizační PVC litina-plast DN 125</t>
  </si>
  <si>
    <t>-1632495543</t>
  </si>
  <si>
    <t>721174043.OSM</t>
  </si>
  <si>
    <t>Potrubí kanalizační připojovací HT-Systém DN 50</t>
  </si>
  <si>
    <t>-1498172056</t>
  </si>
  <si>
    <t>721174044.OSM</t>
  </si>
  <si>
    <t>Potrubí kanalizační připojovací HT-Systém DN 75</t>
  </si>
  <si>
    <t>1763645349</t>
  </si>
  <si>
    <t>721174045.OSM</t>
  </si>
  <si>
    <t>Potrubí kanalizační připojovací HT-Systém DN 110</t>
  </si>
  <si>
    <t>-419573183</t>
  </si>
  <si>
    <t>721194105</t>
  </si>
  <si>
    <t>Vyměření přípojek na potrubí vyvedení a upevnění odpadních výpustek DN 50</t>
  </si>
  <si>
    <t>-1277006486</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</si>
  <si>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</si>
  <si>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721194107</t>
  </si>
  <si>
    <t>Vyměření přípojek na potrubí vyvedení a upevnění odpadních výpustek DN 70</t>
  </si>
  <si>
    <t>2122640591</t>
  </si>
  <si>
    <t>721194109</t>
  </si>
  <si>
    <t>Vyměření přípojek na potrubí vyvedení a upevnění odpadních výpustek DN 100</t>
  </si>
  <si>
    <t>-1921436443</t>
  </si>
  <si>
    <t>721211422</t>
  </si>
  <si>
    <t>Podlahové vpusti se svislým odtokem DN 50/75/110 mřížka nerez 138x138 s izolační soupravou</t>
  </si>
  <si>
    <t>336070253</t>
  </si>
  <si>
    <t>721-x2</t>
  </si>
  <si>
    <t>D+M Podlahový žlab nerez s izolační soupravou, odpad DN 100 - spec. dle PD</t>
  </si>
  <si>
    <t>-1626988582</t>
  </si>
  <si>
    <t>721-x3</t>
  </si>
  <si>
    <t>D+M Gula nerez 350x350mm s izolační soupravou</t>
  </si>
  <si>
    <t>1929300953</t>
  </si>
  <si>
    <t>721-x6</t>
  </si>
  <si>
    <t>D+M Nerezový podstolový lapák tuků V=30l</t>
  </si>
  <si>
    <t>1280318029</t>
  </si>
  <si>
    <t>721290111</t>
  </si>
  <si>
    <t>Zkouška těsnosti kanalizace v objektech vodou do DN 125</t>
  </si>
  <si>
    <t>958840454</t>
  </si>
  <si>
    <t xml:space="preserve">Poznámka k souboru cen:_x000D_
1. V ceně -0123 není započteno dodání média; jeho dodávka se oceňuje ve specifikaci._x000D_
</t>
  </si>
  <si>
    <t>44+12+18+16+1</t>
  </si>
  <si>
    <t>721-x5</t>
  </si>
  <si>
    <t xml:space="preserve">Ostatní nespecifikované materiály a práce </t>
  </si>
  <si>
    <t>-1336714242</t>
  </si>
  <si>
    <t>721-x4</t>
  </si>
  <si>
    <t>Stavební přípomoc - vysekání rýh a prostupů, hrubé začítění (práce související s podlahami jsou zahrnuty ve stavební části)</t>
  </si>
  <si>
    <t>1415335202</t>
  </si>
  <si>
    <t>998721201</t>
  </si>
  <si>
    <t>Přesun hmot pro vnitřní kanalizace stanovený procentní sazbou (%) z ceny vodorovná dopravní vzdálenost do 50 m v objektech výšky do 6 m</t>
  </si>
  <si>
    <t>1781976122</t>
  </si>
  <si>
    <t>722</t>
  </si>
  <si>
    <t>Zdravotechnika - vnitřní vodovod</t>
  </si>
  <si>
    <t>722-x1</t>
  </si>
  <si>
    <t>Demontáž stávajících rozvodů vodovodu vč. likvidace - rozsah dle PD</t>
  </si>
  <si>
    <t>793882105</t>
  </si>
  <si>
    <t>722-x2</t>
  </si>
  <si>
    <t>Napojení na stávající rozvody vodovodu</t>
  </si>
  <si>
    <t>368361420</t>
  </si>
  <si>
    <t>722174002</t>
  </si>
  <si>
    <t>Potrubí z plastových trubek z polypropylenu (PPR) svařovaných polyfuzně PN 16 (SDR 7,4) D 20 x 2,8</t>
  </si>
  <si>
    <t>-2087494006</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</si>
  <si>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</si>
  <si>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</si>
  <si>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</si>
  <si>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1404850679</t>
  </si>
  <si>
    <t>722174004</t>
  </si>
  <si>
    <t>Potrubí z plastových trubek z polypropylenu (PPR) svařovaných polyfuzně PN 16 (SDR 7,4) D 32 x 4,4</t>
  </si>
  <si>
    <t>-1893815940</t>
  </si>
  <si>
    <t>722181231</t>
  </si>
  <si>
    <t>Ochrana potrubí termoizolačními trubicemi z pěnového polyetylenu PE přilepenými v příčných a podélných spojích, tloušťky izolace přes 9 do 13 mm, vnitřního průměru izolace DN do 22 mm</t>
  </si>
  <si>
    <t>-1287987220</t>
  </si>
  <si>
    <t xml:space="preserve">Poznámka k souboru cen:_x000D_
1. V cenách -1211 až -1256 jsou započteny i náklady na dodání tepelně izolačních trubic._x000D_
</t>
  </si>
  <si>
    <t>722181232</t>
  </si>
  <si>
    <t>Ochrana potrubí termoizolačními trubicemi z pěnového polyetylenu PE přilepenými v příčných a podélných spojích, tloušťky izolace přes 9 do 13 mm, vnitřního průměru izolace DN přes 22 do 45 mm</t>
  </si>
  <si>
    <t>-1871007272</t>
  </si>
  <si>
    <t>722220112</t>
  </si>
  <si>
    <t>Armatury s jedním závitem nástěnky pro výtokový ventil G 3/4</t>
  </si>
  <si>
    <t>1866848338</t>
  </si>
  <si>
    <t xml:space="preserve">Poznámka k souboru cen:_x000D_
1. Cenami -9101 až -9106 nelze oceňovat montáž nástěnek._x000D_
2. V cenách –0111 až -0122 je započteno i vyvedení a upevnění výpustek._x000D_
</t>
  </si>
  <si>
    <t>722220122</t>
  </si>
  <si>
    <t>Armatury s jedním závitem nástěnky pro baterii G 3/4</t>
  </si>
  <si>
    <t>pár</t>
  </si>
  <si>
    <t>479318164</t>
  </si>
  <si>
    <t>722290226</t>
  </si>
  <si>
    <t>Zkoušky, proplach a desinfekce vodovodního potrubí zkoušky těsnosti vodovodního potrubí závitového do DN 50</t>
  </si>
  <si>
    <t>1133529669</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</si>
  <si>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</si>
  <si>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</si>
  <si>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</si>
  <si>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-1468419174</t>
  </si>
  <si>
    <t>722-x4</t>
  </si>
  <si>
    <t>Ostatní nespecifikované materiály a práce</t>
  </si>
  <si>
    <t>1847152725</t>
  </si>
  <si>
    <t>722-x3</t>
  </si>
  <si>
    <t>Stavební přípomoc - vysekání rýh a prostupů, hrubé začítění</t>
  </si>
  <si>
    <t>-402182149</t>
  </si>
  <si>
    <t>998722201</t>
  </si>
  <si>
    <t>Přesun hmot pro vnitřní vodovod stanovený procentní sazbou (%) z ceny vodorovná dopravní vzdálenost do 50 m v objektech výšky do 6 m</t>
  </si>
  <si>
    <t>-1780909467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</si>
  <si>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</si>
  <si>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</si>
  <si>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</si>
  <si>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725110814</t>
  </si>
  <si>
    <t>Demontáž klozetů odsávacích nebo kombinačních</t>
  </si>
  <si>
    <t>1711706117</t>
  </si>
  <si>
    <t>725210821</t>
  </si>
  <si>
    <t>Demontáž umyvadel bez výtokových armatur umyvadel</t>
  </si>
  <si>
    <t>2104650702</t>
  </si>
  <si>
    <t>725820802</t>
  </si>
  <si>
    <t>Demontáž baterií stojánkových do 1 otvoru</t>
  </si>
  <si>
    <t>-1001475284</t>
  </si>
  <si>
    <t>725860811</t>
  </si>
  <si>
    <t>Demontáž zápachových uzávěrek pro zařizovací předměty jednoduchých</t>
  </si>
  <si>
    <t>2011405017</t>
  </si>
  <si>
    <t>725590811</t>
  </si>
  <si>
    <t>Vnitrostaveništní přemístění vybouraných (demontovaných) hmot zařizovacích předmětů vodorovně do 100 m v objektech výšky do 6 m</t>
  </si>
  <si>
    <t>-506198454</t>
  </si>
  <si>
    <t>725112182</t>
  </si>
  <si>
    <t>Zařízení záchodů kombi klozety s úspornou armaturou odpad svislý</t>
  </si>
  <si>
    <t>-269139425</t>
  </si>
  <si>
    <t xml:space="preserve">Poznámka k souboru cen:_x000D_
1. V cenách -1351, -1361 není započten napájecí zdroj._x000D_
2. V cenách jsou započtená klozetová sedátka._x000D_
</t>
  </si>
  <si>
    <t>725211602</t>
  </si>
  <si>
    <t>Umyvadla keramická bílá bez výtokových armatur připevněná na stěnu šrouby bez sloupu nebo krytu na sifon 550 mm</t>
  </si>
  <si>
    <t>1952684154</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</si>
  <si>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</si>
  <si>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725822611</t>
  </si>
  <si>
    <t>Baterie umyvadlové stojánkové pákové bez výpusti</t>
  </si>
  <si>
    <t>45026775</t>
  </si>
  <si>
    <t xml:space="preserve">Poznámka k souboru cen:_x000D_
1. V cenách –2654, 56, -9101-9202 není započten napájecí zdroj._x000D_
</t>
  </si>
  <si>
    <t>725861102</t>
  </si>
  <si>
    <t>Zápachové uzávěrky zařizovacích předmětů pro umyvadla DN 40</t>
  </si>
  <si>
    <t>599459742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</si>
  <si>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</si>
  <si>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725241532</t>
  </si>
  <si>
    <t>Sprchové vaničky keramické čtvrtkruhové 900x900 mm</t>
  </si>
  <si>
    <t>-446954632</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</si>
  <si>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</si>
  <si>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725244813</t>
  </si>
  <si>
    <t>Sprchové dveře a zástěny zástěny sprchové rohové čtvrtkruhové rámové se skleněnou výplní tl. 4 a 5 mm dveře posuvné dvoudílné, vstup z oblouku, navaničku 900x900 mm</t>
  </si>
  <si>
    <t>1276246652</t>
  </si>
  <si>
    <t xml:space="preserve">Poznámka k souboru cen:_x000D_
1. V cenách -4904-4907 nejsou započteny náklady na dodání sprchových dveří a zástěn._x000D_
</t>
  </si>
  <si>
    <t>725841312</t>
  </si>
  <si>
    <t>Baterie sprchové nástěnné pákové s příslušenstvím</t>
  </si>
  <si>
    <t>-389409692</t>
  </si>
  <si>
    <t xml:space="preserve">Poznámka k souboru cen:_x000D_
1. V cenách –1353-54 není započten napájecí zdroj._x000D_
</t>
  </si>
  <si>
    <t>725865311</t>
  </si>
  <si>
    <t>Zápachové uzávěrky zařizovacích předmětů pro vany sprchových koutů s kulovým kloubem na odtoku DN 40/50</t>
  </si>
  <si>
    <t>1579808548</t>
  </si>
  <si>
    <t>725821325</t>
  </si>
  <si>
    <t>Baterie dřezové stojánkové pákové s otáčivým ústím a délkou ramínka 220 mm</t>
  </si>
  <si>
    <t>1761922384</t>
  </si>
  <si>
    <t xml:space="preserve">Poznámka k souboru cen:_x000D_
1. V ceně -1422 není započten napájecí zdroj._x000D_
</t>
  </si>
  <si>
    <t>725-x3</t>
  </si>
  <si>
    <t xml:space="preserve">D+M Závěsná výlevka keramická s mřížkou vč. sifonu_x000D_
</t>
  </si>
  <si>
    <t>-1256796775</t>
  </si>
  <si>
    <t>725821312</t>
  </si>
  <si>
    <t>Baterie dřezové nástěnné pákové s otáčivým kulatým ústím a délkou ramínka 300 mm - pro výlevku</t>
  </si>
  <si>
    <t>338832751</t>
  </si>
  <si>
    <t>725862103</t>
  </si>
  <si>
    <t>Zápachové uzávěrky zařizovacích předmětů pro dřezy DN 40/50</t>
  </si>
  <si>
    <t>-336003814</t>
  </si>
  <si>
    <t>725-x1</t>
  </si>
  <si>
    <t>D+M Napouštěcí baterie</t>
  </si>
  <si>
    <t>-150141028</t>
  </si>
  <si>
    <t>725813111</t>
  </si>
  <si>
    <t>Ventily rohové bez připojovací trubičky nebo flexi hadičky G 1/2</t>
  </si>
  <si>
    <t>461768174</t>
  </si>
  <si>
    <t>725813112</t>
  </si>
  <si>
    <t>Ventily rohové bez připojovací trubičky nebo flexi hadičky pračkové G 3/4</t>
  </si>
  <si>
    <t>1185282946</t>
  </si>
  <si>
    <t>998725201</t>
  </si>
  <si>
    <t>Přesun hmot pro zařizovací předměty stanovený procentní sazbou (%) z ceny vodorovná dopravní vzdálenost do 50 m v objektech výšky do 6 m</t>
  </si>
  <si>
    <t>-1077752953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</si>
  <si>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</si>
  <si>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04 - VYT</t>
  </si>
  <si>
    <t xml:space="preserve">    733 - Ústřední vytápění - rozvodné potrubí</t>
  </si>
  <si>
    <t xml:space="preserve">    734 - Ústřední vytápění - armatury</t>
  </si>
  <si>
    <t xml:space="preserve">    735 - Ústřední vytápění - otopná tělesa</t>
  </si>
  <si>
    <t>733</t>
  </si>
  <si>
    <t>Ústřední vytápění - rozvodné potrubí</t>
  </si>
  <si>
    <t>733-x2</t>
  </si>
  <si>
    <t>Vypuštění otopného systému</t>
  </si>
  <si>
    <t>-746222082</t>
  </si>
  <si>
    <t>733-x1</t>
  </si>
  <si>
    <t>Napojení potrubí na stávající rozvody</t>
  </si>
  <si>
    <t>-877521703</t>
  </si>
  <si>
    <t>733222102</t>
  </si>
  <si>
    <t>Potrubí z trubek měděných polotvrdých spojovaných měkkým pájením Ø 15/1</t>
  </si>
  <si>
    <t>-1908926140</t>
  </si>
  <si>
    <t>733-x3</t>
  </si>
  <si>
    <t>Napuštění, odvzdušnění a zprovoznění otopného systému v celé budově</t>
  </si>
  <si>
    <t>-574536359</t>
  </si>
  <si>
    <t>733-x4</t>
  </si>
  <si>
    <t>Ostatní nespecifikované materiály a práce vč. stavební přípomoci</t>
  </si>
  <si>
    <t>629177759</t>
  </si>
  <si>
    <t>998733201</t>
  </si>
  <si>
    <t>Přesun hmot pro rozvody potrubí stanovený procentní sazbou z ceny vodorovná dopravní vzdálenost do 50 m v objektech výšky do 6 m</t>
  </si>
  <si>
    <t>-1007085121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</si>
  <si>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</si>
  <si>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734</t>
  </si>
  <si>
    <t>Ústřední vytápění - armatury</t>
  </si>
  <si>
    <t>734221682</t>
  </si>
  <si>
    <t>Ventily regulační závitové hlavice termostatické, pro ovládání ventilů PN 10 do 110°C kapalinové otopných těles VK</t>
  </si>
  <si>
    <t>-314648170</t>
  </si>
  <si>
    <t xml:space="preserve">Poznámka k souboru cen:_x000D_
1. V cenách -0101 až -0105 nejsou započteny náklady na dodávku a montáž měřící a vypouštěcí armatury.Tyto se oceňují samostatně souborem cen 734 49 1101 až -1105._x000D_
</t>
  </si>
  <si>
    <t>734261406</t>
  </si>
  <si>
    <t>Šroubení připojovací armatury radiátorů VK PN 10 do 110°C, regulační uzavíratelné přímé G 1/2 x 18</t>
  </si>
  <si>
    <t>812929339</t>
  </si>
  <si>
    <t>734261717</t>
  </si>
  <si>
    <t>Šroubení regulační radiátorové přímé s vypouštěním G 1/2</t>
  </si>
  <si>
    <t>-1532034399</t>
  </si>
  <si>
    <t>998734201</t>
  </si>
  <si>
    <t>Přesun hmot pro armatury stanovený procentní sazbou (%) z ceny vodorovná dopravní vzdálenost do 50 m v objektech výšky do 6 m</t>
  </si>
  <si>
    <t>-1941864190</t>
  </si>
  <si>
    <t>735</t>
  </si>
  <si>
    <t>Ústřední vytápění - otopná tělesa</t>
  </si>
  <si>
    <t>54153054/R</t>
  </si>
  <si>
    <t>těleso trubkové přímotopné 600x700mm 392W</t>
  </si>
  <si>
    <t>-1857547224</t>
  </si>
  <si>
    <t>735151255</t>
  </si>
  <si>
    <t>Otopná tělesa panelová jednodesková PN 1,0 MPa, T do 110°C s jednou přídavnou přestupní plochou výšky tělesa 500 mm stavební délky / výkonu 800 mm / 686 W</t>
  </si>
  <si>
    <t>-1374759492</t>
  </si>
  <si>
    <t xml:space="preserve">Poznámka k souboru cen:_x000D_
1. Ceny lze použít pro jakýkoli způsob připojení._x000D_
</t>
  </si>
  <si>
    <t>735151553</t>
  </si>
  <si>
    <t>Otopná tělesa panelová dvoudesková PN 1,0 MPa, T do 110°C se dvěma přídavnými přestupními plochami výšky tělesa 500 mm stavební délky / výkonu 600 mm / 871 W</t>
  </si>
  <si>
    <t>-1115358834</t>
  </si>
  <si>
    <t>735151556</t>
  </si>
  <si>
    <t>Otopná tělesa panelová dvoudesková PN 1,0 MPa, T do 110°C se dvěma přídavnými přestupními plochami výšky tělesa 500 mm stavební délky / výkonu 900 mm / 1307 W</t>
  </si>
  <si>
    <t>-1376570371</t>
  </si>
  <si>
    <t>735151557</t>
  </si>
  <si>
    <t>Otopná tělesa panelová dvoudesková PN 1,0 MPa, T do 110°C se dvěma přídavnými přestupními plochami výšky tělesa 500 mm stavební délky / výkonu 1000 mm / 1452 W</t>
  </si>
  <si>
    <t>-1105171332</t>
  </si>
  <si>
    <t>735164511</t>
  </si>
  <si>
    <t>Otopná tělesa trubková montáž těles na stěnu výšky tělesa do 1500 mm</t>
  </si>
  <si>
    <t>1284829027</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</si>
  <si>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</si>
  <si>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735-x1</t>
  </si>
  <si>
    <t>Demontáž otopných těles vč. armatur a připojovacích potrubí - cena vč. likvidace</t>
  </si>
  <si>
    <t>-1091456262</t>
  </si>
  <si>
    <t>998735201</t>
  </si>
  <si>
    <t>Přesun hmot pro otopná tělesa stanovený procentní sazbou (%) z ceny vodorovná dopravní vzdálenost do 50 m v objektech výšky do 6 m</t>
  </si>
  <si>
    <t>-2132707745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</si>
  <si>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</si>
  <si>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</si>
  <si>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</si>
  <si>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</si>
  <si>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</si>
  <si>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</si>
  <si>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</si>
  <si>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</si>
  <si>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</si>
  <si>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</si>
  <si>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</si>
  <si>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</si>
  <si>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</si>
  <si>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</si>
  <si>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</si>
  <si>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</si>
  <si>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</si>
  <si>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</si>
  <si>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</si>
  <si>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</si>
  <si>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</si>
  <si>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</si>
  <si>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</si>
  <si>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</si>
  <si>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</si>
  <si>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</si>
  <si>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</si>
  <si>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</si>
  <si>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</si>
  <si>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</si>
  <si>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</si>
  <si>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</si>
  <si>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</si>
  <si>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</si>
  <si>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</si>
  <si>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</si>
  <si>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</si>
  <si>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</si>
  <si>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</si>
  <si>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</si>
  <si>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</si>
  <si>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</si>
  <si>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</si>
  <si>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</si>
  <si>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</si>
  <si>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</si>
  <si>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</si>
  <si>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</si>
  <si>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</si>
  <si>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</si>
  <si>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</si>
  <si>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</si>
  <si>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</si>
  <si>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</si>
  <si>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</si>
  <si>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</si>
  <si>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</si>
  <si>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</si>
  <si>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</si>
  <si>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</si>
  <si>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</si>
  <si>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</si>
  <si>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</si>
  <si>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</si>
  <si>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</si>
  <si>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</si>
  <si>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</si>
  <si>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</si>
  <si>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</si>
  <si>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</si>
  <si>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</si>
  <si>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</si>
  <si>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</si>
  <si>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</si>
  <si>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</si>
  <si>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</si>
  <si>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</si>
  <si>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</si>
  <si>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</si>
  <si>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</si>
  <si>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</si>
  <si>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</si>
  <si>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</si>
  <si>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</si>
  <si>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</si>
  <si>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</si>
  <si>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</si>
  <si>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</si>
  <si>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</si>
  <si>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</si>
  <si>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</si>
  <si>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</si>
  <si>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</si>
  <si>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</si>
  <si>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</si>
  <si>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</si>
  <si>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</si>
  <si>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</si>
  <si>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</si>
  <si>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</si>
  <si>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</si>
  <si>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</si>
  <si>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</si>
  <si>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</si>
  <si>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</si>
  <si>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</si>
  <si>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</si>
  <si>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</si>
  <si>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</si>
  <si>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</si>
  <si>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</si>
  <si>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</si>
  <si>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</si>
  <si>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</si>
  <si>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</si>
  <si>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</si>
  <si>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</si>
  <si>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</si>
  <si>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</si>
  <si>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</si>
  <si>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</si>
  <si>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</si>
  <si>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</si>
  <si>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</si>
  <si>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</si>
  <si>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</si>
  <si>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</si>
  <si>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</si>
  <si>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</si>
  <si>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</si>
  <si>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</si>
  <si>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</si>
  <si>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</si>
  <si>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</si>
  <si>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</si>
  <si>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</si>
  <si>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</si>
  <si>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</si>
  <si>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</si>
  <si>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</si>
  <si>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</si>
  <si>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</si>
  <si>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</si>
  <si>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</si>
  <si>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</si>
  <si>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</si>
  <si>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</si>
  <si>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</si>
  <si>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</si>
  <si>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</si>
  <si>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</si>
  <si>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</si>
  <si>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</si>
  <si>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</si>
  <si>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</si>
  <si>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</si>
  <si>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</si>
  <si>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</si>
  <si>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</si>
  <si>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</si>
  <si>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</si>
  <si>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</si>
  <si>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</si>
  <si>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</si>
  <si>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</si>
  <si>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</si>
  <si>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</si>
  <si>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</si>
  <si>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</si>
  <si>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</si>
  <si>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</si>
  <si>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</si>
  <si>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</si>
  <si>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</si>
  <si>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</si>
  <si>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</si>
  <si>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</si>
  <si>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</si>
  <si>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</si>
  <si>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</si>
  <si>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</si>
  <si>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</si>
  <si>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</si>
  <si>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</si>
  <si>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</si>
  <si>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Náklady celkem - Celkem včetně DPH:</t>
  </si>
  <si>
    <t>DPH (Daň z přidané hodnoty) - 21 %</t>
  </si>
  <si>
    <t>Náklady celkem:</t>
  </si>
  <si>
    <t>Náklady</t>
  </si>
  <si>
    <t>Název zařízení</t>
  </si>
  <si>
    <t>MŠ U Sluníčka, Dlouhá 620/1, Horní Slavkov</t>
  </si>
  <si>
    <t>Stavební úpravy kuchyně</t>
  </si>
  <si>
    <t>Akce:</t>
  </si>
  <si>
    <t>VZDUCHOTECHNIKA</t>
  </si>
  <si>
    <t>Rekapitulace nákladů</t>
  </si>
  <si>
    <t>Zařízení č. 1 - Celkem:</t>
  </si>
  <si>
    <t>Zařízení č. 1 - Dodávka / Montáž:</t>
  </si>
  <si>
    <t>-</t>
  </si>
  <si>
    <t>Doprava:</t>
  </si>
  <si>
    <t>Zaregulování, provozní zkoušky, spuštění zařízení:</t>
  </si>
  <si>
    <t>Mezisoučty:</t>
  </si>
  <si>
    <t>Kg.</t>
  </si>
  <si>
    <t>ocelové hmoždinky, pomocné konstrukce, samolepící pásky, těsnící materiál.</t>
  </si>
  <si>
    <t>Spojovací materiál - šrouby, matice, podložky, závěsy, závitové tyče,</t>
  </si>
  <si>
    <t xml:space="preserve">Montážní materiál: </t>
  </si>
  <si>
    <t>1.</t>
  </si>
  <si>
    <r>
      <t>m</t>
    </r>
    <r>
      <rPr>
        <b/>
        <sz val="11"/>
        <rFont val="Times New Roman"/>
        <family val="1"/>
        <charset val="238"/>
      </rPr>
      <t>²</t>
    </r>
  </si>
  <si>
    <t xml:space="preserve">Souhrnem včetně 20 % prořezu </t>
  </si>
  <si>
    <t>Nahrazuje klasickou izolaci z minerální vlny o tloušťce 50-60 mm</t>
  </si>
  <si>
    <t>Včetně lepidla na spoje a krycí hliníkové pásky šířky 50 mm</t>
  </si>
  <si>
    <t>Materiál - černý elastomer s povrchovou úpravou hliníkovou fólíí, samolepící</t>
  </si>
  <si>
    <t>Izolace - tloušťka 20 mm</t>
  </si>
  <si>
    <t>Přívodní a odtahové potrubí ve strojovně VZT.</t>
  </si>
  <si>
    <t>Izolace tepelné čtyřhranného a kruhového potrubí:</t>
  </si>
  <si>
    <t>Ks.</t>
  </si>
  <si>
    <r>
      <t xml:space="preserve">Tvarovka: </t>
    </r>
    <r>
      <rPr>
        <sz val="11"/>
        <rFont val="Symbol"/>
        <family val="1"/>
        <charset val="2"/>
      </rPr>
      <t>Ć</t>
    </r>
    <r>
      <rPr>
        <sz val="11"/>
        <rFont val="Times New Roman CE"/>
        <family val="1"/>
        <charset val="238"/>
      </rPr>
      <t xml:space="preserve"> 160</t>
    </r>
  </si>
  <si>
    <t>m.</t>
  </si>
  <si>
    <r>
      <t xml:space="preserve">Rovné potrubí:  </t>
    </r>
    <r>
      <rPr>
        <sz val="11"/>
        <rFont val="Symbol"/>
        <family val="1"/>
        <charset val="2"/>
      </rPr>
      <t>Ć</t>
    </r>
    <r>
      <rPr>
        <sz val="11"/>
        <rFont val="Times New Roman CE"/>
        <family val="1"/>
        <charset val="238"/>
      </rPr>
      <t xml:space="preserve"> 160</t>
    </r>
  </si>
  <si>
    <r>
      <t xml:space="preserve">Tvarovka: </t>
    </r>
    <r>
      <rPr>
        <sz val="11"/>
        <rFont val="Symbol"/>
        <family val="1"/>
        <charset val="2"/>
      </rPr>
      <t>Ć</t>
    </r>
    <r>
      <rPr>
        <sz val="11"/>
        <rFont val="Times New Roman CE"/>
        <family val="1"/>
        <charset val="238"/>
      </rPr>
      <t xml:space="preserve"> 315</t>
    </r>
  </si>
  <si>
    <r>
      <t xml:space="preserve">Rovné potrubí:  </t>
    </r>
    <r>
      <rPr>
        <sz val="11"/>
        <rFont val="Symbol"/>
        <family val="1"/>
        <charset val="2"/>
      </rPr>
      <t>Ć</t>
    </r>
    <r>
      <rPr>
        <sz val="11"/>
        <rFont val="Times New Roman CE"/>
        <family val="1"/>
        <charset val="238"/>
      </rPr>
      <t xml:space="preserve"> 315</t>
    </r>
  </si>
  <si>
    <t>Kruhové potrubí Spiro zhotovené z ocelového pozinkovaného plechu.</t>
  </si>
  <si>
    <t>Kruhové potrubí:</t>
  </si>
  <si>
    <t>Souhrnem:</t>
  </si>
  <si>
    <t>Spojovaného přírubami zhotovenými přírubovými lištami, rohovníky a C lištami.</t>
  </si>
  <si>
    <t>Čtyřhranné potrubí skupiny I. zhotovené z ocelového pozinkovaného plechu,</t>
  </si>
  <si>
    <t>Čtyřhranné potrubí:</t>
  </si>
  <si>
    <t>celkem</t>
  </si>
  <si>
    <t>jedn.</t>
  </si>
  <si>
    <t>Montážní cena:</t>
  </si>
  <si>
    <t>Dodávková cena:</t>
  </si>
  <si>
    <t>Počet</t>
  </si>
  <si>
    <t>Jednotka</t>
  </si>
  <si>
    <t>Název, popis</t>
  </si>
  <si>
    <t>Pozice</t>
  </si>
  <si>
    <t>Zařízení č. :</t>
  </si>
  <si>
    <t>Ks</t>
  </si>
  <si>
    <t>typ: TVM 500 x 350 - TPM 003 / 96</t>
  </si>
  <si>
    <t xml:space="preserve">Tlumící vložka ( manžeta ) čtyřhranná </t>
  </si>
  <si>
    <r>
      <t xml:space="preserve">rozměr - 1.200 x 1.200 x 450 mm, připojovací rozměr - </t>
    </r>
    <r>
      <rPr>
        <sz val="11"/>
        <rFont val="Symbol"/>
        <family val="1"/>
        <charset val="2"/>
      </rPr>
      <t xml:space="preserve">Ć </t>
    </r>
    <r>
      <rPr>
        <sz val="11"/>
        <rFont val="Times New Roman"/>
        <family val="1"/>
        <charset val="238"/>
      </rPr>
      <t>160 mm z boku</t>
    </r>
  </si>
  <si>
    <r>
      <t>Množství odtahovaného vzduchu - 570 m</t>
    </r>
    <r>
      <rPr>
        <sz val="11"/>
        <rFont val="Times New Roman"/>
        <family val="1"/>
        <charset val="238"/>
      </rPr>
      <t>³</t>
    </r>
    <r>
      <rPr>
        <sz val="11"/>
        <rFont val="Times New Roman CE"/>
        <family val="1"/>
        <charset val="238"/>
      </rPr>
      <t xml:space="preserve">/hod. </t>
    </r>
  </si>
  <si>
    <t>Počet tukových filtrů 400x400: 1 ks.</t>
  </si>
  <si>
    <t>Provedení: nástěnná s lapači tuku, kohoutem a vlastním osvětlením s vypínačem</t>
  </si>
  <si>
    <r>
      <rPr>
        <b/>
        <sz val="11"/>
        <rFont val="Times New Roman CE"/>
        <charset val="238"/>
      </rPr>
      <t>Digestoř č. 2</t>
    </r>
    <r>
      <rPr>
        <sz val="11"/>
        <rFont val="Times New Roman CE"/>
        <family val="1"/>
        <charset val="238"/>
      </rPr>
      <t xml:space="preserve"> - nerezová kuchyňská akumulační - nad konvektomat</t>
    </r>
  </si>
  <si>
    <r>
      <t xml:space="preserve">rozměr - 2.200 x 1.400 x 450 mm, připojovací rozměr - 2x </t>
    </r>
    <r>
      <rPr>
        <sz val="11"/>
        <rFont val="Symbol"/>
        <family val="1"/>
        <charset val="2"/>
      </rPr>
      <t xml:space="preserve">Ć </t>
    </r>
    <r>
      <rPr>
        <sz val="11"/>
        <rFont val="Times New Roman"/>
        <family val="1"/>
        <charset val="238"/>
      </rPr>
      <t>315 mm z obou boků</t>
    </r>
  </si>
  <si>
    <r>
      <t>Množství odtahovaného vzduchu - 2.810 m</t>
    </r>
    <r>
      <rPr>
        <sz val="11"/>
        <rFont val="Times New Roman"/>
        <family val="1"/>
        <charset val="238"/>
      </rPr>
      <t>³</t>
    </r>
    <r>
      <rPr>
        <sz val="11"/>
        <rFont val="Times New Roman CE"/>
        <family val="1"/>
        <charset val="238"/>
      </rPr>
      <t xml:space="preserve">/hod. </t>
    </r>
  </si>
  <si>
    <t>Počet tukových filtrů 400x400: 8 ks.</t>
  </si>
  <si>
    <t>Provedení: STŘEDOVÁ s lapači tuku, kohoutem a vlastním osvětlením s vypínačem</t>
  </si>
  <si>
    <r>
      <rPr>
        <b/>
        <sz val="11"/>
        <rFont val="Times New Roman CE"/>
        <charset val="238"/>
      </rPr>
      <t>Digestoř č. 1</t>
    </r>
    <r>
      <rPr>
        <sz val="11"/>
        <rFont val="Times New Roman CE"/>
        <family val="1"/>
        <charset val="238"/>
      </rPr>
      <t xml:space="preserve"> - nerezová kuchyňská akumulační - nad varné centrum</t>
    </r>
  </si>
  <si>
    <t>Tvar - půlkruhový segment, šířka 800 mm, výška 250 mm, délka 3.500 mm (včetně přechodu)</t>
  </si>
  <si>
    <t>Dodávka včetně montážního materálu pro kompletní montáž a instalaci výústí.</t>
  </si>
  <si>
    <t>Zavěšení na dva hliníkové profily kotvené do stropu.</t>
  </si>
  <si>
    <t>hmotnost 200 g/m², tloušťka 0,30 mm, prodyšnost 55 m³/h/m² při 120 Pa</t>
  </si>
  <si>
    <t>Tkanina PMS - 100 % polyester, nekonečné vlákno, mikroperforace</t>
  </si>
  <si>
    <t xml:space="preserve">Tkaninové potrubí </t>
  </si>
  <si>
    <t>typ: JTH  400 x 300 x 1000 (ŠxVxD), m = 11,2 kg</t>
  </si>
  <si>
    <t xml:space="preserve">Tlumič hluku jádrový </t>
  </si>
  <si>
    <t>typ: JTH  400 x 300 x 1500 (ŠxVxD), m = 15,7 kg</t>
  </si>
  <si>
    <t>typ: PHZE - 800 x 500 / 300 / 0 / ZN</t>
  </si>
  <si>
    <t xml:space="preserve">Protidešťová žaluzie s útlumem hluku </t>
  </si>
  <si>
    <t>jednotky</t>
  </si>
  <si>
    <t>nástěnný digitální ovladač s dotykovým displejem</t>
  </si>
  <si>
    <t>Zařízení obsahuje: Rozvaděč MaR, řídící jednotku, veškerá čidla a servopohony,</t>
  </si>
  <si>
    <t>součástí</t>
  </si>
  <si>
    <t>Provedení - rozvaděč osazen mimo jednotku (délka kabeláže 3 metr)</t>
  </si>
  <si>
    <t>Cena</t>
  </si>
  <si>
    <t>Soubor</t>
  </si>
  <si>
    <t>Kompletní zařízení Měření a regulace</t>
  </si>
  <si>
    <t>1B</t>
  </si>
  <si>
    <t>3 montéři á 8 hod., doprava montérů, ubytování.</t>
  </si>
  <si>
    <t>Příplatek za dodávku v rozloženém stavu a montáž VZT jednotky na místě.</t>
  </si>
  <si>
    <t>1A</t>
  </si>
  <si>
    <r>
      <t>Elektrický ohřev - tepelný výkon: P</t>
    </r>
    <r>
      <rPr>
        <vertAlign val="subscript"/>
        <sz val="11"/>
        <rFont val="Times New Roman CE"/>
        <family val="1"/>
        <charset val="238"/>
      </rPr>
      <t>T</t>
    </r>
    <r>
      <rPr>
        <sz val="11"/>
        <rFont val="Times New Roman CE"/>
        <family val="1"/>
        <charset val="238"/>
      </rPr>
      <t xml:space="preserve"> = 7,2 KW (po odečtení zpět. získ. tepla)</t>
    </r>
  </si>
  <si>
    <t>Rekuperace: Deskový křížový výměník - účinnost suchá min. 85%</t>
  </si>
  <si>
    <r>
      <t>Pracovní hodnoty příkonu motorů v pracovním bodu: P</t>
    </r>
    <r>
      <rPr>
        <vertAlign val="subscript"/>
        <sz val="11"/>
        <rFont val="Times New Roman CE"/>
        <family val="1"/>
        <charset val="238"/>
      </rPr>
      <t>E</t>
    </r>
    <r>
      <rPr>
        <sz val="11"/>
        <rFont val="Times New Roman CE"/>
        <family val="1"/>
        <charset val="238"/>
      </rPr>
      <t xml:space="preserve"> = 0,77 + 0,70 KW</t>
    </r>
  </si>
  <si>
    <r>
      <t>Elektrický příkon - přípojná hodnota motorů: P</t>
    </r>
    <r>
      <rPr>
        <vertAlign val="subscript"/>
        <sz val="11"/>
        <rFont val="Times New Roman CE"/>
        <family val="1"/>
        <charset val="238"/>
      </rPr>
      <t>E</t>
    </r>
    <r>
      <rPr>
        <sz val="11"/>
        <rFont val="Times New Roman CE"/>
        <family val="1"/>
        <charset val="238"/>
      </rPr>
      <t xml:space="preserve"> = 2x 2,5 = 5,0 KW </t>
    </r>
  </si>
  <si>
    <t>Motory - provedení EC (regulace 0-10V); U = 3x 400 V</t>
  </si>
  <si>
    <t>Při externí tlakové ztrátě: p = 300 Pa</t>
  </si>
  <si>
    <r>
      <t>Množství odváděného vzduchu: Q =  3.080 m</t>
    </r>
    <r>
      <rPr>
        <vertAlign val="superscript"/>
        <sz val="11"/>
        <rFont val="Times New Roman CE"/>
        <family val="1"/>
        <charset val="238"/>
      </rPr>
      <t>3</t>
    </r>
    <r>
      <rPr>
        <sz val="11"/>
        <rFont val="Times New Roman CE"/>
        <family val="1"/>
        <charset val="238"/>
      </rPr>
      <t>/hod.</t>
    </r>
  </si>
  <si>
    <r>
      <t>Množství přívodního vzduchu: Q = 3.080 m</t>
    </r>
    <r>
      <rPr>
        <vertAlign val="superscript"/>
        <sz val="11"/>
        <rFont val="Times New Roman CE"/>
        <family val="1"/>
        <charset val="238"/>
      </rPr>
      <t>3</t>
    </r>
    <r>
      <rPr>
        <sz val="11"/>
        <rFont val="Times New Roman CE"/>
        <family val="1"/>
        <charset val="238"/>
      </rPr>
      <t>/hod.</t>
    </r>
  </si>
  <si>
    <t>(Ekodesign větracích jednotek)</t>
  </si>
  <si>
    <t xml:space="preserve">kterou se provádí směrnice Evropského parlamentu a Rady 2009/125/ES </t>
  </si>
  <si>
    <t>Jednotka musí splňovat podmínky "Nařízení komise EU č. 1253/2015",</t>
  </si>
  <si>
    <t>ve strojovně VZT autorizovaným technikem výrobce včetně zprovoznění !!!</t>
  </si>
  <si>
    <t xml:space="preserve">Dodávka jednotky v rozloženém stavu a její sestavení na místě stavby </t>
  </si>
  <si>
    <t xml:space="preserve">Provedení - vnitřní, horizontální </t>
  </si>
  <si>
    <t xml:space="preserve">Přívodní a odtahová kompaktní VZT jednotka </t>
  </si>
  <si>
    <t>1 - Kuchyně - Varna</t>
  </si>
  <si>
    <t>Stavební úpravy kuchyně, MŠ U Sluníčka, Dlouhá 620/1, Horní Slavkov</t>
  </si>
  <si>
    <t>SOUPIS PRACÍ A DODÁVEK - VZDUCHOTECHNIKA</t>
  </si>
  <si>
    <t>Zařízení č. 2 - Celkem:</t>
  </si>
  <si>
    <t>Zařízení č. 2 - Dodávka / Montáž:</t>
  </si>
  <si>
    <t>2.</t>
  </si>
  <si>
    <r>
      <t xml:space="preserve">Tvarovka: </t>
    </r>
    <r>
      <rPr>
        <sz val="11"/>
        <rFont val="Symbol"/>
        <family val="1"/>
        <charset val="2"/>
      </rPr>
      <t>Ć</t>
    </r>
    <r>
      <rPr>
        <sz val="11"/>
        <rFont val="Times New Roman CE"/>
        <family val="1"/>
        <charset val="238"/>
      </rPr>
      <t xml:space="preserve"> 100</t>
    </r>
  </si>
  <si>
    <r>
      <t xml:space="preserve">Rovné potrubí:  </t>
    </r>
    <r>
      <rPr>
        <sz val="11"/>
        <rFont val="Symbol"/>
        <family val="1"/>
        <charset val="2"/>
      </rPr>
      <t>Ć</t>
    </r>
    <r>
      <rPr>
        <sz val="11"/>
        <rFont val="Times New Roman CE"/>
        <family val="1"/>
        <charset val="238"/>
      </rPr>
      <t xml:space="preserve"> 100</t>
    </r>
  </si>
  <si>
    <r>
      <t xml:space="preserve">Tvarovka: </t>
    </r>
    <r>
      <rPr>
        <sz val="11"/>
        <rFont val="Symbol"/>
        <family val="1"/>
        <charset val="2"/>
      </rPr>
      <t>Ć</t>
    </r>
    <r>
      <rPr>
        <sz val="11"/>
        <rFont val="Times New Roman CE"/>
        <family val="1"/>
        <charset val="238"/>
      </rPr>
      <t xml:space="preserve"> 125</t>
    </r>
  </si>
  <si>
    <r>
      <t xml:space="preserve">Rovné potrubí:  </t>
    </r>
    <r>
      <rPr>
        <sz val="11"/>
        <rFont val="Symbol"/>
        <family val="1"/>
        <charset val="2"/>
      </rPr>
      <t>Ć</t>
    </r>
    <r>
      <rPr>
        <sz val="11"/>
        <rFont val="Times New Roman CE"/>
        <family val="1"/>
        <charset val="238"/>
      </rPr>
      <t xml:space="preserve"> 125</t>
    </r>
  </si>
  <si>
    <r>
      <t xml:space="preserve">Tvarovka: </t>
    </r>
    <r>
      <rPr>
        <sz val="11"/>
        <rFont val="Symbol"/>
        <family val="1"/>
        <charset val="2"/>
      </rPr>
      <t>Ć</t>
    </r>
    <r>
      <rPr>
        <sz val="11"/>
        <rFont val="Times New Roman CE"/>
        <family val="1"/>
        <charset val="238"/>
      </rPr>
      <t xml:space="preserve"> 200</t>
    </r>
  </si>
  <si>
    <r>
      <t xml:space="preserve">Kruhové Spiro potrubí: </t>
    </r>
    <r>
      <rPr>
        <sz val="11"/>
        <rFont val="Times New Roman CE"/>
        <charset val="238"/>
      </rPr>
      <t xml:space="preserve"> (zhotovené z ocelového pozinkovaného plechu)</t>
    </r>
  </si>
  <si>
    <r>
      <t xml:space="preserve">typ: Semiflex - </t>
    </r>
    <r>
      <rPr>
        <sz val="11"/>
        <rFont val="Symbol"/>
        <family val="1"/>
        <charset val="2"/>
      </rPr>
      <t>Ć</t>
    </r>
    <r>
      <rPr>
        <sz val="11"/>
        <rFont val="Times New Roman CE"/>
        <family val="1"/>
        <charset val="238"/>
      </rPr>
      <t xml:space="preserve"> 100 mm</t>
    </r>
  </si>
  <si>
    <t xml:space="preserve">Poloohebná hadice hliníková </t>
  </si>
  <si>
    <r>
      <t xml:space="preserve">typ: Semiflex - </t>
    </r>
    <r>
      <rPr>
        <sz val="11"/>
        <rFont val="Symbol"/>
        <family val="1"/>
        <charset val="2"/>
      </rPr>
      <t>Ć</t>
    </r>
    <r>
      <rPr>
        <sz val="11"/>
        <rFont val="Times New Roman CE"/>
        <family val="1"/>
        <charset val="238"/>
      </rPr>
      <t xml:space="preserve"> 200 mm</t>
    </r>
  </si>
  <si>
    <t>typ: IT 100</t>
  </si>
  <si>
    <t xml:space="preserve">Plastový talířový ventil univerzální </t>
  </si>
  <si>
    <t>typ: IT 200</t>
  </si>
  <si>
    <r>
      <t xml:space="preserve">typ: RSK </t>
    </r>
    <r>
      <rPr>
        <sz val="11"/>
        <rFont val="Symbol"/>
        <family val="1"/>
        <charset val="2"/>
      </rPr>
      <t xml:space="preserve">Ć </t>
    </r>
    <r>
      <rPr>
        <sz val="11"/>
        <rFont val="Times New Roman CE"/>
        <family val="1"/>
        <charset val="238"/>
      </rPr>
      <t>125</t>
    </r>
  </si>
  <si>
    <t xml:space="preserve">Zpětná klapka těsná do kruhového potrubí </t>
  </si>
  <si>
    <t>typ: MTS - 125 / 1000 ( měkký )</t>
  </si>
  <si>
    <t xml:space="preserve">Tlumič hluku do kruhového potrubí </t>
  </si>
  <si>
    <t>typ: DT 3 ( nastavitelný )</t>
  </si>
  <si>
    <t xml:space="preserve">Časové relé - doběhový elektronický spínač ventilátoru </t>
  </si>
  <si>
    <t>Rychloupínací spona - pružná manžeta VBM 125</t>
  </si>
  <si>
    <t>EC motor: U = 230 V; P = 0,065 KW; I = 0,5 A</t>
  </si>
  <si>
    <t>Vzduchový výkon: Q = 200 m³ / hod.; Při tlakové ztrátě: p = 250 Pa</t>
  </si>
  <si>
    <t>typ: RM 125 Ecowatt</t>
  </si>
  <si>
    <t xml:space="preserve">Ventilátor radiální do kruhového potrubí </t>
  </si>
  <si>
    <t>2 - Hygienická zařízení - Šatny</t>
  </si>
  <si>
    <t>Zařízení č. 3 - Celkem:</t>
  </si>
  <si>
    <t>Zařízení č. 3 - Dodávka / Montáž:</t>
  </si>
  <si>
    <t>3.</t>
  </si>
  <si>
    <r>
      <t xml:space="preserve">Rovné potrubí:  </t>
    </r>
    <r>
      <rPr>
        <sz val="11"/>
        <rFont val="Symbol"/>
        <family val="1"/>
        <charset val="2"/>
      </rPr>
      <t>Ć</t>
    </r>
    <r>
      <rPr>
        <sz val="11"/>
        <rFont val="Times New Roman CE"/>
        <family val="1"/>
        <charset val="238"/>
      </rPr>
      <t xml:space="preserve"> 200</t>
    </r>
  </si>
  <si>
    <t>typ: IT 150</t>
  </si>
  <si>
    <r>
      <t xml:space="preserve">typ: RSK </t>
    </r>
    <r>
      <rPr>
        <sz val="11"/>
        <rFont val="Symbol"/>
        <family val="1"/>
        <charset val="2"/>
      </rPr>
      <t xml:space="preserve">Ć </t>
    </r>
    <r>
      <rPr>
        <sz val="11"/>
        <rFont val="Times New Roman CE"/>
        <family val="1"/>
        <charset val="238"/>
      </rPr>
      <t>160</t>
    </r>
  </si>
  <si>
    <t>typ: PER 200 W (šedá)</t>
  </si>
  <si>
    <t xml:space="preserve">Žaluziová klapka samotížná </t>
  </si>
  <si>
    <t>typ: MTS - 160 / 1000 ( měkký )</t>
  </si>
  <si>
    <t>Tlumič hluku do kruhového potrubí</t>
  </si>
  <si>
    <t>Rychloupínací spona - pružná manžeta VBM 160</t>
  </si>
  <si>
    <t>EC motor: U = 230 V; P = 0,109 KW; I = 0,8 A</t>
  </si>
  <si>
    <t>Vzduchový výkon: Q = 325 m³ / hod.; Při tlakové ztrátě: p = 250 Pa</t>
  </si>
  <si>
    <t>typ: RM 160 Ecowatt</t>
  </si>
  <si>
    <t>3 - Sklady potravin</t>
  </si>
  <si>
    <t>Zařízení č. 4 - Celkem:</t>
  </si>
  <si>
    <t>Zařízení č. 4 - Dodávka / Montáž:</t>
  </si>
  <si>
    <t>4.</t>
  </si>
  <si>
    <t>Motor: U = 230 V; P = 0,08 KW</t>
  </si>
  <si>
    <r>
      <t>V</t>
    </r>
    <r>
      <rPr>
        <vertAlign val="subscript"/>
        <sz val="11"/>
        <rFont val="Times New Roman CE"/>
        <family val="1"/>
        <charset val="238"/>
      </rPr>
      <t>o</t>
    </r>
    <r>
      <rPr>
        <sz val="11"/>
        <rFont val="Times New Roman CE"/>
        <family val="1"/>
        <charset val="238"/>
      </rPr>
      <t xml:space="preserve"> = 380 m</t>
    </r>
    <r>
      <rPr>
        <vertAlign val="superscript"/>
        <sz val="11"/>
        <rFont val="Times New Roman CE"/>
        <family val="1"/>
        <charset val="238"/>
      </rPr>
      <t>3</t>
    </r>
    <r>
      <rPr>
        <sz val="11"/>
        <rFont val="Times New Roman CE"/>
        <family val="1"/>
        <charset val="238"/>
      </rPr>
      <t xml:space="preserve">/hod při externí tlakové ztrátě 130 Pa </t>
    </r>
  </si>
  <si>
    <t>typ: HXBR/ 2-200</t>
  </si>
  <si>
    <t xml:space="preserve">Ventilátor axiální odtahový </t>
  </si>
  <si>
    <t>4 - Sklad</t>
  </si>
  <si>
    <t>CELKEM BEZ DPH</t>
  </si>
  <si>
    <t>INŽENÝRING TECHNOLOGIE</t>
  </si>
  <si>
    <t>TECHNOLOGIE CELKEM BEZ DPH</t>
  </si>
  <si>
    <t>hrubý/čistý objem: 340/265l, ventilované chlazení, 4x police</t>
  </si>
  <si>
    <t>600x600x1855</t>
  </si>
  <si>
    <t>Chladící skříň</t>
  </si>
  <si>
    <t>55.</t>
  </si>
  <si>
    <t>ODPADKY</t>
  </si>
  <si>
    <t>4x police</t>
  </si>
  <si>
    <t>1150x470x1700</t>
  </si>
  <si>
    <t>Regál duralové provedení</t>
  </si>
  <si>
    <t>54.</t>
  </si>
  <si>
    <t>STÁVAJÍCÍ - UCHAZEČ NACENÍ DEMONTÁŽ, PŘESUN A ZPĚTNOU MONTÁŽ</t>
  </si>
  <si>
    <t>STÁVAJÍCÍ</t>
  </si>
  <si>
    <t>1600x500x1700</t>
  </si>
  <si>
    <t xml:space="preserve">Regál nerez </t>
  </si>
  <si>
    <t>53.</t>
  </si>
  <si>
    <t>čistý objem 284l, statické chlazení, osvětlení, zámek , dělící přepážka</t>
  </si>
  <si>
    <t>1260x690x850</t>
  </si>
  <si>
    <t xml:space="preserve">Mrazící truhla </t>
  </si>
  <si>
    <t>52.</t>
  </si>
  <si>
    <t>hrubý/čistý objem: 340/258l, statické chlazení, 4x police</t>
  </si>
  <si>
    <t>Mrazící skříň</t>
  </si>
  <si>
    <t>51.</t>
  </si>
  <si>
    <t>50.</t>
  </si>
  <si>
    <t>SKLAD POTRAVIN</t>
  </si>
  <si>
    <t>1600x670x650</t>
  </si>
  <si>
    <t>49.</t>
  </si>
  <si>
    <t xml:space="preserve">4x police </t>
  </si>
  <si>
    <t>850x450x1800</t>
  </si>
  <si>
    <t>48.</t>
  </si>
  <si>
    <t>900x800x100</t>
  </si>
  <si>
    <t>Plastový rošt</t>
  </si>
  <si>
    <t>47.</t>
  </si>
  <si>
    <t>dodávka ZTI</t>
  </si>
  <si>
    <t>DODÁVKA ZTI</t>
  </si>
  <si>
    <t>300x300</t>
  </si>
  <si>
    <t xml:space="preserve">Gula nerez </t>
  </si>
  <si>
    <t>46a.</t>
  </si>
  <si>
    <t>včetně lapače slupek, nerezové provedení, vsádka 6kg</t>
  </si>
  <si>
    <t>Škrabka brambor</t>
  </si>
  <si>
    <t>46.</t>
  </si>
  <si>
    <t>1200x350</t>
  </si>
  <si>
    <t>Nástěnná police nerez</t>
  </si>
  <si>
    <t>45.</t>
  </si>
  <si>
    <t>pojízdné provedení</t>
  </si>
  <si>
    <t>Nerezová nádoba na odpad 50l</t>
  </si>
  <si>
    <t>44.</t>
  </si>
  <si>
    <t>dřez 400x400x250mm vpravo, zadní lem,baterie a sifon dodávka ZTI</t>
  </si>
  <si>
    <t>bat a sifon ZTI</t>
  </si>
  <si>
    <t>1200x600x900</t>
  </si>
  <si>
    <t>Pracovní stůl nerez s dřezem</t>
  </si>
  <si>
    <t>43.</t>
  </si>
  <si>
    <t>HRUBÁ PŘÍPRAVNA A SKLAD ZELENINY</t>
  </si>
  <si>
    <t>5x polce</t>
  </si>
  <si>
    <t>750x450x1700</t>
  </si>
  <si>
    <t>42.</t>
  </si>
  <si>
    <t>1170x500x1550</t>
  </si>
  <si>
    <t>41.</t>
  </si>
  <si>
    <t>pro koše 500x500mm
výkon 60košů/hod
dvouplášťové provedení
digitální ovládací panel
3 základní programy dle času
3 speciální programy dle druhu nádobí
samočistící program
automatické vypouštění při vypnutí myčky
programovatelnost a servisní přístup skrze digitální ovládací panel
zabudované odpadové čerpadlo
zabudovaný změkčovač
dávkovače prostředků</t>
  </si>
  <si>
    <t>Myčka nádobí podstolová</t>
  </si>
  <si>
    <t>40.</t>
  </si>
  <si>
    <t>dřez 400x400x250 mm, prolamovaná deska, včetně tlakové gastro sprchy, zadní lem</t>
  </si>
  <si>
    <t>1400x650x900</t>
  </si>
  <si>
    <t>39.</t>
  </si>
  <si>
    <t>38.</t>
  </si>
  <si>
    <t>levý lem</t>
  </si>
  <si>
    <t>1300x500x900</t>
  </si>
  <si>
    <t>Odkládací nerez stůl s trnoží</t>
  </si>
  <si>
    <t>37.</t>
  </si>
  <si>
    <t>1200x190</t>
  </si>
  <si>
    <t xml:space="preserve">Parapetní nerez plech </t>
  </si>
  <si>
    <t>36.</t>
  </si>
  <si>
    <t>MYTÍ STOLNÍHO NÁDOBÍ</t>
  </si>
  <si>
    <t>obsah 13,7l, reg. teploty 30-110°C, dvouplášťové provedení, automatický kohout</t>
  </si>
  <si>
    <t xml:space="preserve">Výrobník čaje </t>
  </si>
  <si>
    <t>34.</t>
  </si>
  <si>
    <t>GN 1/1-200 plná s uchy 2
Víko GN 1/1 s výsekem pro ucha a naběračku 2
GN 1/2-200 plná s uchy 2
Víko GN 1/2 s výsekem pro ucha a naběračku 2
GN 1/3-200 plná s uchy 2
Víko GN 1/3 s výsekem pro ucha a naběračku 2</t>
  </si>
  <si>
    <t xml:space="preserve">Gastronádoby </t>
  </si>
  <si>
    <t>33a.</t>
  </si>
  <si>
    <t>ovládání na kratší straně, nedělená, 1x spodní polic, pojídné provedení, 2x kolečko bržděné, regulace do 90°C</t>
  </si>
  <si>
    <t>Pojízdná vodní lázeň na 2 GN 1/1</t>
  </si>
  <si>
    <t>33.</t>
  </si>
  <si>
    <t>Servírovací vozík</t>
  </si>
  <si>
    <t>32.</t>
  </si>
  <si>
    <t>1150x550x1700</t>
  </si>
  <si>
    <t>31.</t>
  </si>
  <si>
    <t>včetně tlakové gastro sprchy s ramínkem</t>
  </si>
  <si>
    <t>1000x700x900</t>
  </si>
  <si>
    <t xml:space="preserve">Jednodřez nerez </t>
  </si>
  <si>
    <t>30.</t>
  </si>
  <si>
    <t>MYTÍ PROVOZNÍHO NÁDOBÍ</t>
  </si>
  <si>
    <t>posuvná dvířka</t>
  </si>
  <si>
    <t>1200x350x650</t>
  </si>
  <si>
    <t xml:space="preserve">Nástěnná skříňka </t>
  </si>
  <si>
    <t>29.</t>
  </si>
  <si>
    <t>Neobsazeno</t>
  </si>
  <si>
    <t>28.</t>
  </si>
  <si>
    <t>1200x700x900</t>
  </si>
  <si>
    <t>Pracovní stůl nerez</t>
  </si>
  <si>
    <t>27.</t>
  </si>
  <si>
    <t>hrubý/čistý objem: 130/78l, ventilované chlazení, 2x police</t>
  </si>
  <si>
    <t>600x600x850</t>
  </si>
  <si>
    <t>Chladící skříň podstolová</t>
  </si>
  <si>
    <t>26.</t>
  </si>
  <si>
    <t>dřez 400x400x250mm vpravo , baterie a sifon dodávka ZTI, prostor pro podstolovou chladničku</t>
  </si>
  <si>
    <t>1150x700x900</t>
  </si>
  <si>
    <t xml:space="preserve">Pracovní stůl nerez s dřezem a trnoží </t>
  </si>
  <si>
    <t>25.</t>
  </si>
  <si>
    <t xml:space="preserve">PŘÍPRAVNA MASA A VAJEC </t>
  </si>
  <si>
    <t>dřevěná deska, zadní a levý lem</t>
  </si>
  <si>
    <t>1700x700x900</t>
  </si>
  <si>
    <t xml:space="preserve">Pracovní stůl nerez s policí </t>
  </si>
  <si>
    <t>24.</t>
  </si>
  <si>
    <t>pro stávající robot</t>
  </si>
  <si>
    <t>Mlýnek na maso</t>
  </si>
  <si>
    <t>23b.</t>
  </si>
  <si>
    <t>Kotlík 30 l s příslušenstvím</t>
  </si>
  <si>
    <t>23a.</t>
  </si>
  <si>
    <t>STÁVAJÍCÍ -UCHAZEČ NACENÍ DEMONTÁŽ, PŘESUN A ZPĚTNOU MONTÁŽ</t>
  </si>
  <si>
    <t>Robot Alba</t>
  </si>
  <si>
    <t>23.</t>
  </si>
  <si>
    <t>PŘÍPRAVNA TĚSTA</t>
  </si>
  <si>
    <t xml:space="preserve">Nářezový stroj </t>
  </si>
  <si>
    <t>22a.</t>
  </si>
  <si>
    <t>Chladnička podstolová</t>
  </si>
  <si>
    <t>22.</t>
  </si>
  <si>
    <t>prostor pro podstolovou chladničku, dřez 400x400x250 mm, baterie a sifon dodávka ZTI, zadní a pravý lem</t>
  </si>
  <si>
    <t>Pracovní stůl nerez s dřezem a trnoží</t>
  </si>
  <si>
    <t>21.</t>
  </si>
  <si>
    <t>váživost 2,5/5kg, dílek 1/2g, rozměr vážní plochy 230x190 mm, krytí proti vodě a prachu IP 54, funkce: tárování, nulování, hold</t>
  </si>
  <si>
    <t>Stolní váha</t>
  </si>
  <si>
    <t>20.</t>
  </si>
  <si>
    <t>900x350</t>
  </si>
  <si>
    <t>19.</t>
  </si>
  <si>
    <t>objem: 3l, regulace otáček 900 - 2200 ot./min.</t>
  </si>
  <si>
    <t>350x240x310</t>
  </si>
  <si>
    <t>Kutr</t>
  </si>
  <si>
    <t>18.</t>
  </si>
  <si>
    <t>1400x700x900</t>
  </si>
  <si>
    <t xml:space="preserve">Pracovní stůl nerez </t>
  </si>
  <si>
    <t>17.</t>
  </si>
  <si>
    <t xml:space="preserve">STUDENÁ KUCHYNĚ </t>
  </si>
  <si>
    <t>dřez 400x400x250 mm vpravo,baterie a sifon dodávka ZTI</t>
  </si>
  <si>
    <t>1100x700x900</t>
  </si>
  <si>
    <t>Pracovní stůl nerez s dřezem a policí</t>
  </si>
  <si>
    <t>16.</t>
  </si>
  <si>
    <t>kapacita max 130 kg/h</t>
  </si>
  <si>
    <t>300x540x580</t>
  </si>
  <si>
    <t>Krouhač zeleniny</t>
  </si>
  <si>
    <t>15.</t>
  </si>
  <si>
    <t>14.</t>
  </si>
  <si>
    <t>prostor pro odpadkový koš, zadní lem</t>
  </si>
  <si>
    <t>900x700x900</t>
  </si>
  <si>
    <t xml:space="preserve">Pracovní stůl nerez s trnoží </t>
  </si>
  <si>
    <t>13.</t>
  </si>
  <si>
    <t xml:space="preserve">Chladící skříň </t>
  </si>
  <si>
    <t>12.</t>
  </si>
  <si>
    <t xml:space="preserve"> ČISTÁ PŘÍPRAVNA ZELENINY</t>
  </si>
  <si>
    <t>Výlevka s umyvadlem</t>
  </si>
  <si>
    <t>11.</t>
  </si>
  <si>
    <t>10.</t>
  </si>
  <si>
    <t>Pracovní stůl nerez s trnoží</t>
  </si>
  <si>
    <t>9.</t>
  </si>
  <si>
    <t>včetně filtrů a osvětlení - DODÁVKA VZT</t>
  </si>
  <si>
    <t>DODÁVKA VZT</t>
  </si>
  <si>
    <t>1100x1100</t>
  </si>
  <si>
    <t>Digestoř nerez</t>
  </si>
  <si>
    <t>8.</t>
  </si>
  <si>
    <t>1900x1000</t>
  </si>
  <si>
    <t>7.</t>
  </si>
  <si>
    <t>bez lemů</t>
  </si>
  <si>
    <t>1500x500x900</t>
  </si>
  <si>
    <t>Pracovní stůl nerez s policí</t>
  </si>
  <si>
    <t>6.</t>
  </si>
  <si>
    <t>pro sporák a výrobníky čaje, vodní lázeň, rameno výšky 700 mm</t>
  </si>
  <si>
    <t>Napouštěcí rameno</t>
  </si>
  <si>
    <t>5a.</t>
  </si>
  <si>
    <t>zásuvkový blok vlevo, 2x police, bez lemů</t>
  </si>
  <si>
    <t>5.</t>
  </si>
  <si>
    <t>400x600</t>
  </si>
  <si>
    <t>Nerezový žlab s roštem a gulou</t>
  </si>
  <si>
    <t xml:space="preserve">ovládání pomocí dotykového displeje
vyvážené těsnící víko u obou nádob
vícebodová teplotní sonda ke každé nádobě
vícebodová kontrola teploty dna nádob pro správnou distribuci tepla
rozměr vany kompatibilní s rozměry pro GN
navíjecí sprcha
odělený systém pro vypouštění šťávy či omáček z vaření a vody pro umývání
zásuvy na GN ve spodní části multidunkčního zařízení
včetně vozíku se zásuvy pro GN vhodného pro sběr oleje či šťáv
vrchní nerez plech tloušťky 3mm
funkce levé nádoby 30l : fritování, vaření těstovin, smažení, vaření                                                                                                           
funkce pravé nádoby 16l: vaření, smažení , příkon min. 18 kW    </t>
  </si>
  <si>
    <t>800x800x900</t>
  </si>
  <si>
    <t>Multifunkční pánev</t>
  </si>
  <si>
    <t>EL. sporák s el. troubou ALBA</t>
  </si>
  <si>
    <t>Konvektomat UNOX</t>
  </si>
  <si>
    <t>KUCHYNĚ</t>
  </si>
  <si>
    <t>celkem bez DPH</t>
  </si>
  <si>
    <t>za kus bez DPH</t>
  </si>
  <si>
    <t>CENA</t>
  </si>
  <si>
    <t>Kusů</t>
  </si>
  <si>
    <t>Rozměr (Š x H x V)          v mm</t>
  </si>
  <si>
    <t>Popis zařízení</t>
  </si>
  <si>
    <t>23.10.2019</t>
  </si>
  <si>
    <t>GASTRO</t>
  </si>
  <si>
    <t>Část:</t>
  </si>
  <si>
    <t>MŠ HORNÍ SLAVKOV</t>
  </si>
  <si>
    <t>GASTRO - ROZPOČET</t>
  </si>
  <si>
    <t>www.stavebnikalkulace.cz</t>
  </si>
  <si>
    <t>Kč</t>
  </si>
  <si>
    <t xml:space="preserve">Celkem vč DPH </t>
  </si>
  <si>
    <t>DPH 21%</t>
  </si>
  <si>
    <t>Celkem bez DPH</t>
  </si>
  <si>
    <t>Pomocné zednické práce</t>
  </si>
  <si>
    <t>HZS elektro</t>
  </si>
  <si>
    <t>Demontáže</t>
  </si>
  <si>
    <t>Ostatní práce elektro</t>
  </si>
  <si>
    <t xml:space="preserve"> </t>
  </si>
  <si>
    <t xml:space="preserve">Svítidla </t>
  </si>
  <si>
    <t>Podružný materiál pro el.instal.</t>
  </si>
  <si>
    <t xml:space="preserve">Elektroinstalace </t>
  </si>
  <si>
    <t>Specifikace</t>
  </si>
  <si>
    <t xml:space="preserve">Rekapitulace </t>
  </si>
  <si>
    <t>Zaomítnutí viz stavební část</t>
  </si>
  <si>
    <t>Zednické práce celkem</t>
  </si>
  <si>
    <t>Hr</t>
  </si>
  <si>
    <t>Výchozí revize elektrického zařízení</t>
  </si>
  <si>
    <t>Průzkum, vypínání</t>
  </si>
  <si>
    <t>HZS</t>
  </si>
  <si>
    <t>ks</t>
  </si>
  <si>
    <t>Rozvaděč 600x900mm</t>
  </si>
  <si>
    <t>Ukončení do 4x25</t>
  </si>
  <si>
    <t>Krabice KO,KR</t>
  </si>
  <si>
    <t>Spínač, zás. 400V domovní p.o.</t>
  </si>
  <si>
    <t>Spínač, zás. 230V domovní p.o.</t>
  </si>
  <si>
    <t>Svítidlo 2x58W</t>
  </si>
  <si>
    <t>Svítidlo 1x60W</t>
  </si>
  <si>
    <t>Vrtání otvorů pro hmoždinky s osazením</t>
  </si>
  <si>
    <t>Připojení ventilátoru 230V</t>
  </si>
  <si>
    <t>210140652P</t>
  </si>
  <si>
    <t>Ukončení do 5x25 mm2</t>
  </si>
  <si>
    <t>Ukončení do 5x10 mm2</t>
  </si>
  <si>
    <t>Ukončení do 4x10 mm2</t>
  </si>
  <si>
    <t>Ukončení do 16 mm2</t>
  </si>
  <si>
    <t>Ostatní práce</t>
  </si>
  <si>
    <t>Montáž zařízení</t>
  </si>
  <si>
    <t>Zářivka paticová DZ 11W</t>
  </si>
  <si>
    <t>Zářivka 18W</t>
  </si>
  <si>
    <t>závěs sv.</t>
  </si>
  <si>
    <t>sv.N1</t>
  </si>
  <si>
    <t>sv.N</t>
  </si>
  <si>
    <t>sv.E</t>
  </si>
  <si>
    <t>sv.D2</t>
  </si>
  <si>
    <t>sv.D1</t>
  </si>
  <si>
    <t>sv.D</t>
  </si>
  <si>
    <t>sv.C</t>
  </si>
  <si>
    <t>sv.B</t>
  </si>
  <si>
    <t>sv.A1</t>
  </si>
  <si>
    <t>sv.A</t>
  </si>
  <si>
    <t>viz specifikace svítidel</t>
  </si>
  <si>
    <t>Zásuvka 400V, 16A prům., IP54, p.o.</t>
  </si>
  <si>
    <t>Spínač 400V, 32A , IP54, p.o.</t>
  </si>
  <si>
    <t>Spínač 400V, 25A , IP54, p.o.</t>
  </si>
  <si>
    <t>Hmoždinka natloukací s vrutem</t>
  </si>
  <si>
    <t>Rámeček čtyřnásobný</t>
  </si>
  <si>
    <t>Rámeček třínásobný</t>
  </si>
  <si>
    <t>Rámeček dvounásobný</t>
  </si>
  <si>
    <t>Rámeček jednonásobný</t>
  </si>
  <si>
    <t xml:space="preserve">Tlačítkový ovladač zapínací p.o. </t>
  </si>
  <si>
    <t>Zásuvka 230V domovní jednonás. n.o.</t>
  </si>
  <si>
    <t>Zásuvka 230V domovní jednonás. p.o.</t>
  </si>
  <si>
    <t>Spínač sériový 230V domovní p.o.</t>
  </si>
  <si>
    <t>Spínač 2pól. 230V domovní p.o.</t>
  </si>
  <si>
    <t>Spínač 1pól. 230V domovní p.o.</t>
  </si>
  <si>
    <t>Přístroje domovní, IP 44, barva krémová</t>
  </si>
  <si>
    <t xml:space="preserve">Zásuvka 230V domovní chráněná dvounás. p.o. </t>
  </si>
  <si>
    <t xml:space="preserve">Zásuvka 230V domovní dvounás. p.o. </t>
  </si>
  <si>
    <t>Přepínač křížový p.o.</t>
  </si>
  <si>
    <t xml:space="preserve">Přepínač střídavý dvojitý p.o. </t>
  </si>
  <si>
    <t xml:space="preserve">Přepínač střídavý p.o. </t>
  </si>
  <si>
    <t>Přepínač sériový domovní p.o.</t>
  </si>
  <si>
    <t>Přístroje domovní, IP 20, barva krémová</t>
  </si>
  <si>
    <t>Šňůra H07RN-F 5x6</t>
  </si>
  <si>
    <t>Šňůra H07RN-F 5x4</t>
  </si>
  <si>
    <t>Šňůra H07RN-F 5x2,5</t>
  </si>
  <si>
    <t>Šňůra H07RN-F 5x1,5</t>
  </si>
  <si>
    <t>Vodič CYSY 3x1,0 bílý</t>
  </si>
  <si>
    <t>Kabel CYKY J 4x16  proměřit na stavbě</t>
  </si>
  <si>
    <t>Kabel CYKY J 5x2,5</t>
  </si>
  <si>
    <t>Kabel CYKY J 5x1,5</t>
  </si>
  <si>
    <t>Kabel CYKY J 5x10</t>
  </si>
  <si>
    <t>Kabel CYKY J 5x4</t>
  </si>
  <si>
    <t>Kabel CYKY J 5x6</t>
  </si>
  <si>
    <t>Kabel CYKY J 3x2,5</t>
  </si>
  <si>
    <t>Kabel CYKY J 3x1,5</t>
  </si>
  <si>
    <t>Kabel CYKY O 3x1,5</t>
  </si>
  <si>
    <t>Kabel CYKY O 2x1,5</t>
  </si>
  <si>
    <t>Vodič CY 6 zž</t>
  </si>
  <si>
    <t>Vodič FeZn 10</t>
  </si>
  <si>
    <t>Trubka PVC 36 tuhá vč.příslušenství</t>
  </si>
  <si>
    <t>Lišta LV 13x18</t>
  </si>
  <si>
    <t>Svorka ZS 16 včetně Cu pásku</t>
  </si>
  <si>
    <t>Svorka 4x6</t>
  </si>
  <si>
    <t>210010501P</t>
  </si>
  <si>
    <t>Svorka 4x2,5</t>
  </si>
  <si>
    <t>Krab.rozvodka IP 44 pod om.</t>
  </si>
  <si>
    <t>Víčko pro krabici V 68</t>
  </si>
  <si>
    <t>Krabice KU 68/1</t>
  </si>
  <si>
    <t>Elektroinstalace</t>
  </si>
  <si>
    <t>Specifikace celkem</t>
  </si>
  <si>
    <t>Doprava</t>
  </si>
  <si>
    <t>s náplní dle specifikace</t>
  </si>
  <si>
    <t xml:space="preserve">Rozvaděč RS3 </t>
  </si>
  <si>
    <t>jedn. cena</t>
  </si>
  <si>
    <t>množství</t>
  </si>
  <si>
    <t xml:space="preserve">Popis </t>
  </si>
  <si>
    <t>Položka</t>
  </si>
  <si>
    <t>MěÚ Horní Slavkov</t>
  </si>
  <si>
    <t>Objednatel :</t>
  </si>
  <si>
    <t>Rozpočet</t>
  </si>
  <si>
    <t>MŠ Dlouhá ul., Horní Slavkov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</si>
</sst>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Kč&quot;;\-#,##0\ &quot;Kč&quot;"/>
    <numFmt numFmtId="42" formatCode="_-* #,##0\ &quot;Kč&quot;_-;\-* #,##0\ &quot;Kč&quot;_-;_-* &quot;-&quot;\ &quot;Kč&quot;_-;_-@_-"/>
    <numFmt numFmtId="44" formatCode="_-* #,##0.00\ &quot;Kč&quot;_-;\-* #,##0.00\ &quot;Kč&quot;_-;_-* &quot;-&quot;??\ &quot;Kč&quot;_-;_-@_-"/>
    <numFmt numFmtId="164" formatCode="#,##0.00%"/>
    <numFmt numFmtId="165" formatCode="dd\.mm\.yyyy"/>
    <numFmt numFmtId="166" formatCode="#,##0.00000"/>
    <numFmt numFmtId="167" formatCode="#,##0.000"/>
    <numFmt numFmtId="168" formatCode="#,##0\ &quot;Kč&quot;"/>
    <numFmt numFmtId="169" formatCode="#,##0.00\ &quot;Kč&quot;"/>
  </numFmts>
  <fonts count="112">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name val="Arial CE"/>
      <charset val="238"/>
    </font>
    <font>
      <sz val="14"/>
      <name val="Times New Roman CE"/>
      <family val="1"/>
      <charset val="238"/>
    </font>
    <font>
      <b/>
      <sz val="14"/>
      <name val="Times New Roman CE"/>
      <charset val="238"/>
    </font>
    <font>
      <b/>
      <sz val="12"/>
      <name val="Times New Roman CE"/>
      <charset val="238"/>
    </font>
    <font>
      <sz val="12"/>
      <name val="Times New Roman CE"/>
      <family val="1"/>
      <charset val="238"/>
    </font>
    <font>
      <b/>
      <sz val="16"/>
      <name val="Times New Roman CE"/>
      <family val="1"/>
      <charset val="238"/>
    </font>
    <font>
      <b/>
      <i/>
      <sz val="16"/>
      <name val="Times New Roman CE"/>
      <family val="1"/>
      <charset val="238"/>
    </font>
    <font>
      <sz val="16"/>
      <name val="Times New Roman CE"/>
      <family val="1"/>
      <charset val="238"/>
    </font>
    <font>
      <b/>
      <sz val="18"/>
      <name val="Times New Roman CE"/>
      <charset val="238"/>
    </font>
    <font>
      <b/>
      <sz val="18"/>
      <name val="Times New Roman CE"/>
      <family val="1"/>
      <charset val="238"/>
    </font>
    <font>
      <b/>
      <i/>
      <sz val="28"/>
      <name val="Times New Roman CE"/>
      <family val="1"/>
      <charset val="238"/>
    </font>
    <font>
      <b/>
      <sz val="10"/>
      <name val="Arial CE"/>
      <charset val="238"/>
    </font>
    <font>
      <b/>
      <sz val="14"/>
      <name val="Times New Roman CE"/>
      <family val="1"/>
      <charset val="238"/>
    </font>
    <font>
      <b/>
      <sz val="12"/>
      <name val="Times New Roman CE"/>
      <family val="1"/>
      <charset val="238"/>
    </font>
    <font>
      <sz val="11"/>
      <name val="Arial CE"/>
      <charset val="238"/>
    </font>
    <font>
      <b/>
      <sz val="11"/>
      <name val="Times New Roman CE"/>
      <family val="1"/>
      <charset val="238"/>
    </font>
    <font>
      <b/>
      <sz val="11"/>
      <name val="Times New Roman CE"/>
      <charset val="238"/>
    </font>
    <font>
      <sz val="11"/>
      <name val="Times New Roman CE"/>
      <family val="1"/>
      <charset val="238"/>
    </font>
    <font>
      <sz val="12"/>
      <name val="Arial CE"/>
      <charset val="238"/>
    </font>
    <font>
      <b/>
      <sz val="11"/>
      <name val="Times New Roman"/>
      <family val="1"/>
      <charset val="238"/>
    </font>
    <font>
      <i/>
      <sz val="11"/>
      <name val="Times New Roman CE"/>
      <charset val="238"/>
    </font>
    <font>
      <sz val="11"/>
      <name val="Symbol"/>
      <family val="1"/>
      <charset val="2"/>
    </font>
    <font>
      <b/>
      <sz val="10"/>
      <name val="Times New Roman CE"/>
      <charset val="238"/>
    </font>
    <font>
      <b/>
      <sz val="10"/>
      <name val="Times New Roman"/>
      <family val="1"/>
      <charset val="238"/>
    </font>
    <font>
      <sz val="20"/>
      <name val="Arial CE"/>
      <charset val="238"/>
    </font>
    <font>
      <b/>
      <sz val="20"/>
      <name val="Times New Roman CE"/>
      <family val="1"/>
      <charset val="238"/>
    </font>
    <font>
      <sz val="11"/>
      <name val="Times New Roman"/>
      <family val="1"/>
      <charset val="238"/>
    </font>
    <font>
      <sz val="11"/>
      <name val="Times New Roman CE"/>
      <charset val="238"/>
    </font>
    <font>
      <i/>
      <sz val="10"/>
      <name val="Times New Roman CE"/>
      <charset val="238"/>
    </font>
    <font>
      <vertAlign val="subscript"/>
      <sz val="11"/>
      <name val="Times New Roman CE"/>
      <family val="1"/>
      <charset val="238"/>
    </font>
    <font>
      <vertAlign val="superscript"/>
      <sz val="11"/>
      <name val="Times New Roman CE"/>
      <family val="1"/>
      <charset val="238"/>
    </font>
    <font>
      <i/>
      <sz val="11"/>
      <name val="Times New Roman CE"/>
      <family val="1"/>
      <charset val="238"/>
    </font>
    <font>
      <b/>
      <i/>
      <sz val="11"/>
      <name val="Times New Roman CE"/>
      <family val="1"/>
      <charset val="238"/>
    </font>
    <font>
      <b/>
      <sz val="11"/>
      <name val="Arial CE"/>
      <charset val="238"/>
    </font>
    <font>
      <sz val="10"/>
      <color indexed="8"/>
      <name val="Calibri"/>
      <family val="2"/>
      <charset val="238"/>
    </font>
    <font>
      <sz val="11"/>
      <color indexed="8"/>
      <name val="Calibri"/>
      <family val="2"/>
      <charset val="238"/>
    </font>
    <font>
      <sz val="9"/>
      <color indexed="8"/>
      <name val="Calibri"/>
      <family val="2"/>
      <charset val="238"/>
    </font>
    <font>
      <b/>
      <sz val="10"/>
      <name val="Calibri"/>
      <family val="2"/>
      <charset val="238"/>
    </font>
    <font>
      <b/>
      <sz val="10"/>
      <color indexed="8"/>
      <name val="Calibri"/>
      <family val="2"/>
      <charset val="238"/>
    </font>
    <font>
      <sz val="10"/>
      <color indexed="53"/>
      <name val="Calibri"/>
      <family val="2"/>
      <charset val="238"/>
    </font>
    <font>
      <sz val="10"/>
      <color indexed="22"/>
      <name val="Calibri"/>
      <family val="2"/>
      <charset val="238"/>
    </font>
    <font>
      <sz val="9"/>
      <color indexed="22"/>
      <name val="Calibri"/>
      <family val="2"/>
      <charset val="238"/>
    </font>
    <font>
      <i/>
      <sz val="8"/>
      <name val="Calibri"/>
      <family val="2"/>
      <charset val="238"/>
    </font>
    <font>
      <b/>
      <sz val="11"/>
      <name val="Calibri"/>
      <family val="2"/>
      <charset val="238"/>
    </font>
    <font>
      <sz val="9"/>
      <name val="Calibri"/>
      <family val="2"/>
      <charset val="238"/>
    </font>
    <font>
      <i/>
      <sz val="8"/>
      <color indexed="8"/>
      <name val="Calibri"/>
      <family val="2"/>
      <charset val="238"/>
    </font>
    <font>
      <b/>
      <i/>
      <sz val="10"/>
      <name val="Calibri"/>
      <family val="2"/>
      <charset val="238"/>
    </font>
    <font>
      <sz val="8"/>
      <name val="Calibri"/>
      <family val="2"/>
      <charset val="238"/>
    </font>
    <font>
      <b/>
      <i/>
      <sz val="10"/>
      <color indexed="8"/>
      <name val="Calibri"/>
      <family val="2"/>
      <charset val="238"/>
    </font>
    <font>
      <sz val="10"/>
      <color indexed="23"/>
      <name val="Calibri"/>
      <family val="2"/>
      <charset val="238"/>
    </font>
    <font>
      <sz val="10"/>
      <name val="Arial CE"/>
      <family val="2"/>
      <charset val="238"/>
    </font>
    <font>
      <b/>
      <sz val="9"/>
      <name val="Calibri"/>
      <family val="2"/>
      <charset val="238"/>
    </font>
    <font>
      <sz val="8"/>
      <name val="Arial CE"/>
      <family val="2"/>
      <charset val="238"/>
    </font>
    <font>
      <b/>
      <sz val="8"/>
      <name val="Calibri"/>
      <family val="2"/>
      <charset val="238"/>
    </font>
    <font>
      <b/>
      <sz val="6"/>
      <name val="Calibri"/>
      <family val="2"/>
      <charset val="238"/>
    </font>
    <font>
      <b/>
      <sz val="9"/>
      <color indexed="60"/>
      <name val="Calibri"/>
      <family val="2"/>
      <charset val="238"/>
    </font>
    <font>
      <b/>
      <sz val="14"/>
      <color indexed="60"/>
      <name val="Calibri"/>
      <family val="2"/>
      <charset val="238"/>
    </font>
    <font>
      <u/>
      <sz val="14"/>
      <name val="Arial CE"/>
      <family val="2"/>
      <charset val="238"/>
    </font>
    <font>
      <b/>
      <u/>
      <sz val="14"/>
      <name val="Arial CE"/>
      <family val="2"/>
      <charset val="238"/>
    </font>
    <font>
      <b/>
      <sz val="14"/>
      <name val="Arial CE"/>
      <family val="2"/>
      <charset val="238"/>
    </font>
    <font>
      <b/>
      <sz val="10"/>
      <name val="Arial CE"/>
      <family val="2"/>
      <charset val="238"/>
    </font>
    <font>
      <b/>
      <u/>
      <sz val="10"/>
      <name val="Arial CE"/>
      <family val="2"/>
      <charset val="238"/>
    </font>
    <font>
      <b/>
      <sz val="12"/>
      <name val="Arial CE"/>
      <family val="2"/>
      <charset val="238"/>
    </font>
    <font>
      <sz val="14"/>
      <name val="Arial CE"/>
      <family val="2"/>
      <charset val="238"/>
    </font>
  </fonts>
  <fills count="10">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22"/>
        <bgColor indexed="26"/>
      </patternFill>
    </fill>
    <fill>
      <patternFill patternType="solid">
        <fgColor indexed="26"/>
        <bgColor indexed="64"/>
      </patternFill>
    </fill>
  </fills>
  <borders count="15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top style="medium">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46" fillId="0" borderId="0" applyNumberFormat="0" applyFill="0" applyBorder="0" applyAlignment="0" applyProtection="0"/>
    <xf numFmtId="0" fontId="48" fillId="0" borderId="1"/>
    <xf numFmtId="0" fontId="1" fillId="0" borderId="1"/>
    <xf numFmtId="44" fontId="83" fillId="0" borderId="1" applyFont="0" applyFill="0" applyBorder="0" applyAlignment="0" applyProtection="0"/>
    <xf numFmtId="0" fontId="98" fillId="0" borderId="1"/>
  </cellStyleXfs>
  <cellXfs count="773">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6"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6"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xf>
    <xf numFmtId="0" fontId="2" fillId="0" borderId="0" xfId="0" applyFont="1" applyAlignment="1" applyProtection="1">
      <alignment horizontal="left" vertical="center"/>
      <protection locked="0"/>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49" fillId="0" borderId="1" xfId="2" applyFont="1"/>
    <xf numFmtId="5" fontId="50" fillId="0" borderId="32" xfId="2" applyNumberFormat="1" applyFont="1" applyBorder="1" applyAlignment="1">
      <alignment horizontal="center"/>
    </xf>
    <xf numFmtId="0" fontId="50" fillId="0" borderId="33" xfId="2" applyFont="1" applyBorder="1"/>
    <xf numFmtId="0" fontId="50" fillId="0" borderId="34" xfId="2" applyFont="1" applyBorder="1"/>
    <xf numFmtId="5" fontId="51" fillId="0" borderId="35" xfId="2" applyNumberFormat="1" applyFont="1" applyBorder="1" applyAlignment="1">
      <alignment horizontal="center"/>
    </xf>
    <xf numFmtId="0" fontId="52" fillId="0" borderId="36" xfId="2" applyFont="1" applyBorder="1"/>
    <xf numFmtId="0" fontId="52" fillId="0" borderId="37" xfId="2" applyFont="1" applyBorder="1"/>
    <xf numFmtId="5" fontId="53" fillId="0" borderId="38" xfId="2" applyNumberFormat="1" applyFont="1" applyBorder="1"/>
    <xf numFmtId="5" fontId="49" fillId="0" borderId="41" xfId="2" applyNumberFormat="1" applyFont="1" applyBorder="1" applyAlignment="1">
      <alignment horizontal="right"/>
    </xf>
    <xf numFmtId="5" fontId="49" fillId="0" borderId="44" xfId="2" applyNumberFormat="1" applyFont="1" applyBorder="1" applyAlignment="1">
      <alignment horizontal="right"/>
    </xf>
    <xf numFmtId="0" fontId="54" fillId="0" borderId="1" xfId="2" applyFont="1"/>
    <xf numFmtId="0" fontId="54" fillId="0" borderId="1" xfId="2" applyFont="1" applyAlignment="1">
      <alignment horizontal="center"/>
    </xf>
    <xf numFmtId="0" fontId="54" fillId="0" borderId="47" xfId="2" applyFont="1" applyBorder="1" applyAlignment="1">
      <alignment horizontal="center"/>
    </xf>
    <xf numFmtId="0" fontId="55" fillId="0" borderId="1" xfId="2" applyFont="1"/>
    <xf numFmtId="0" fontId="57" fillId="0" borderId="1" xfId="2" applyFont="1" applyAlignment="1">
      <alignment horizontal="center"/>
    </xf>
    <xf numFmtId="0" fontId="58" fillId="0" borderId="1" xfId="2" applyFont="1" applyAlignment="1">
      <alignment horizontal="left"/>
    </xf>
    <xf numFmtId="0" fontId="48" fillId="0" borderId="1" xfId="2"/>
    <xf numFmtId="0" fontId="59" fillId="0" borderId="1" xfId="2" applyFont="1" applyAlignment="1">
      <alignment horizontal="center"/>
    </xf>
    <xf numFmtId="49" fontId="48" fillId="0" borderId="1" xfId="2" applyNumberFormat="1"/>
    <xf numFmtId="0" fontId="50" fillId="0" borderId="53" xfId="2" applyFont="1" applyBorder="1" applyAlignment="1">
      <alignment horizontal="center"/>
    </xf>
    <xf numFmtId="0" fontId="60" fillId="0" borderId="54" xfId="2" applyFont="1" applyBorder="1" applyAlignment="1">
      <alignment horizontal="center"/>
    </xf>
    <xf numFmtId="0" fontId="50" fillId="0" borderId="54" xfId="2" applyFont="1" applyBorder="1"/>
    <xf numFmtId="49" fontId="49" fillId="0" borderId="55" xfId="2" applyNumberFormat="1" applyFont="1" applyBorder="1" applyAlignment="1">
      <alignment horizontal="left"/>
    </xf>
    <xf numFmtId="0" fontId="49" fillId="0" borderId="40" xfId="2" applyFont="1" applyBorder="1" applyAlignment="1">
      <alignment horizontal="right"/>
    </xf>
    <xf numFmtId="5" fontId="61" fillId="0" borderId="56" xfId="2" applyNumberFormat="1" applyFont="1" applyBorder="1" applyAlignment="1">
      <alignment horizontal="center"/>
    </xf>
    <xf numFmtId="3" fontId="61" fillId="0" borderId="57" xfId="2" applyNumberFormat="1" applyFont="1" applyBorder="1" applyAlignment="1">
      <alignment horizontal="center"/>
    </xf>
    <xf numFmtId="0" fontId="50" fillId="0" borderId="59" xfId="2" applyFont="1" applyBorder="1" applyAlignment="1">
      <alignment horizontal="center"/>
    </xf>
    <xf numFmtId="0" fontId="60" fillId="0" borderId="60" xfId="2" applyFont="1" applyBorder="1" applyAlignment="1">
      <alignment horizontal="center"/>
    </xf>
    <xf numFmtId="0" fontId="50" fillId="0" borderId="60" xfId="2" applyFont="1" applyBorder="1"/>
    <xf numFmtId="49" fontId="49" fillId="0" borderId="61" xfId="2" applyNumberFormat="1" applyFont="1" applyBorder="1" applyAlignment="1">
      <alignment horizontal="left"/>
    </xf>
    <xf numFmtId="0" fontId="49" fillId="0" borderId="62" xfId="2" applyFont="1" applyBorder="1" applyAlignment="1">
      <alignment horizontal="right"/>
    </xf>
    <xf numFmtId="0" fontId="62" fillId="0" borderId="1" xfId="2" applyFont="1"/>
    <xf numFmtId="5" fontId="63" fillId="0" borderId="63" xfId="2" applyNumberFormat="1" applyFont="1" applyBorder="1" applyAlignment="1">
      <alignment horizontal="center"/>
    </xf>
    <xf numFmtId="3" fontId="63" fillId="0" borderId="64" xfId="2" applyNumberFormat="1" applyFont="1" applyBorder="1" applyAlignment="1">
      <alignment horizontal="center"/>
    </xf>
    <xf numFmtId="42" fontId="63" fillId="0" borderId="65" xfId="2" applyNumberFormat="1" applyFont="1" applyBorder="1" applyAlignment="1">
      <alignment horizontal="center"/>
    </xf>
    <xf numFmtId="3" fontId="64" fillId="0" borderId="1" xfId="2" applyNumberFormat="1" applyFont="1" applyAlignment="1">
      <alignment horizontal="center"/>
    </xf>
    <xf numFmtId="0" fontId="64" fillId="0" borderId="66" xfId="2" applyFont="1" applyBorder="1" applyAlignment="1">
      <alignment horizontal="center"/>
    </xf>
    <xf numFmtId="0" fontId="63" fillId="0" borderId="67" xfId="2" applyFont="1" applyBorder="1" applyAlignment="1">
      <alignment horizontal="center"/>
    </xf>
    <xf numFmtId="0" fontId="65" fillId="0" borderId="67" xfId="2" applyFont="1" applyBorder="1"/>
    <xf numFmtId="49" fontId="65" fillId="0" borderId="68" xfId="2" applyNumberFormat="1" applyFont="1" applyBorder="1" applyAlignment="1">
      <alignment horizontal="left"/>
    </xf>
    <xf numFmtId="0" fontId="65" fillId="0" borderId="69" xfId="2" applyFont="1" applyBorder="1" applyAlignment="1">
      <alignment horizontal="right"/>
    </xf>
    <xf numFmtId="5" fontId="63" fillId="0" borderId="70" xfId="2" applyNumberFormat="1" applyFont="1" applyBorder="1" applyAlignment="1">
      <alignment horizontal="center"/>
    </xf>
    <xf numFmtId="3" fontId="63" fillId="0" borderId="71" xfId="2" applyNumberFormat="1" applyFont="1" applyBorder="1" applyAlignment="1">
      <alignment horizontal="center"/>
    </xf>
    <xf numFmtId="42" fontId="63" fillId="0" borderId="45" xfId="2" applyNumberFormat="1" applyFont="1" applyBorder="1" applyAlignment="1">
      <alignment horizontal="center"/>
    </xf>
    <xf numFmtId="3" fontId="64" fillId="0" borderId="72" xfId="2" applyNumberFormat="1" applyFont="1" applyBorder="1" applyAlignment="1">
      <alignment horizontal="center"/>
    </xf>
    <xf numFmtId="0" fontId="64" fillId="0" borderId="73" xfId="2" applyFont="1" applyBorder="1" applyAlignment="1">
      <alignment horizontal="center"/>
    </xf>
    <xf numFmtId="0" fontId="63" fillId="0" borderId="74" xfId="2" applyFont="1" applyBorder="1" applyAlignment="1">
      <alignment horizontal="center"/>
    </xf>
    <xf numFmtId="0" fontId="65" fillId="0" borderId="74" xfId="2" applyFont="1" applyBorder="1"/>
    <xf numFmtId="49" fontId="65" fillId="0" borderId="75" xfId="2" applyNumberFormat="1" applyFont="1" applyBorder="1" applyAlignment="1">
      <alignment horizontal="left"/>
    </xf>
    <xf numFmtId="0" fontId="65" fillId="0" borderId="43" xfId="2" applyFont="1" applyBorder="1" applyAlignment="1">
      <alignment horizontal="right"/>
    </xf>
    <xf numFmtId="5" fontId="61" fillId="0" borderId="76" xfId="2" applyNumberFormat="1" applyFont="1" applyBorder="1" applyAlignment="1">
      <alignment horizontal="center"/>
    </xf>
    <xf numFmtId="3" fontId="61" fillId="0" borderId="30" xfId="2" applyNumberFormat="1" applyFont="1" applyBorder="1" applyAlignment="1">
      <alignment horizontal="center"/>
    </xf>
    <xf numFmtId="0" fontId="51" fillId="0" borderId="77" xfId="2" applyFont="1" applyBorder="1" applyAlignment="1">
      <alignment horizontal="center"/>
    </xf>
    <xf numFmtId="0" fontId="61" fillId="0" borderId="78" xfId="2" applyFont="1" applyBorder="1" applyAlignment="1">
      <alignment horizontal="center"/>
    </xf>
    <xf numFmtId="0" fontId="51" fillId="0" borderId="78" xfId="2" applyFont="1" applyBorder="1"/>
    <xf numFmtId="49" fontId="52" fillId="0" borderId="79" xfId="2" applyNumberFormat="1" applyFont="1" applyBorder="1" applyAlignment="1">
      <alignment horizontal="left"/>
    </xf>
    <xf numFmtId="0" fontId="52" fillId="0" borderId="80" xfId="2" applyFont="1" applyBorder="1" applyAlignment="1">
      <alignment horizontal="right"/>
    </xf>
    <xf numFmtId="0" fontId="52" fillId="0" borderId="1" xfId="2" applyFont="1"/>
    <xf numFmtId="5" fontId="63" fillId="0" borderId="81" xfId="2" applyNumberFormat="1" applyFont="1" applyBorder="1" applyAlignment="1">
      <alignment horizontal="center"/>
    </xf>
    <xf numFmtId="3" fontId="64" fillId="0" borderId="82" xfId="2" applyNumberFormat="1" applyFont="1" applyBorder="1" applyAlignment="1">
      <alignment horizontal="center"/>
    </xf>
    <xf numFmtId="5" fontId="63" fillId="0" borderId="83" xfId="2" applyNumberFormat="1" applyFont="1" applyBorder="1" applyAlignment="1">
      <alignment horizontal="center"/>
    </xf>
    <xf numFmtId="3" fontId="63" fillId="0" borderId="84" xfId="2" applyNumberFormat="1" applyFont="1" applyBorder="1" applyAlignment="1">
      <alignment horizontal="center"/>
    </xf>
    <xf numFmtId="0" fontId="63" fillId="0" borderId="85" xfId="2" applyFont="1" applyBorder="1" applyAlignment="1">
      <alignment horizontal="center"/>
    </xf>
    <xf numFmtId="0" fontId="63" fillId="0" borderId="86" xfId="2" applyFont="1" applyBorder="1" applyAlignment="1">
      <alignment horizontal="center"/>
    </xf>
    <xf numFmtId="0" fontId="65" fillId="0" borderId="86" xfId="2" applyFont="1" applyBorder="1"/>
    <xf numFmtId="49" fontId="65" fillId="0" borderId="84" xfId="2" applyNumberFormat="1" applyFont="1" applyBorder="1" applyAlignment="1">
      <alignment horizontal="left"/>
    </xf>
    <xf numFmtId="0" fontId="65" fillId="0" borderId="34" xfId="2" applyFont="1" applyBorder="1" applyAlignment="1">
      <alignment horizontal="right"/>
    </xf>
    <xf numFmtId="5" fontId="63" fillId="0" borderId="87" xfId="2" applyNumberFormat="1" applyFont="1" applyBorder="1" applyAlignment="1">
      <alignment horizontal="center"/>
    </xf>
    <xf numFmtId="5" fontId="63" fillId="0" borderId="88" xfId="2" applyNumberFormat="1" applyFont="1" applyBorder="1" applyAlignment="1">
      <alignment horizontal="center"/>
    </xf>
    <xf numFmtId="3" fontId="63" fillId="0" borderId="1" xfId="2" applyNumberFormat="1" applyFont="1" applyAlignment="1">
      <alignment horizontal="center"/>
    </xf>
    <xf numFmtId="0" fontId="63" fillId="0" borderId="66" xfId="2" applyFont="1" applyBorder="1" applyAlignment="1">
      <alignment horizontal="center"/>
    </xf>
    <xf numFmtId="0" fontId="65" fillId="0" borderId="68" xfId="2" applyFont="1" applyBorder="1" applyAlignment="1">
      <alignment horizontal="left"/>
    </xf>
    <xf numFmtId="5" fontId="63" fillId="0" borderId="89" xfId="2" applyNumberFormat="1" applyFont="1" applyBorder="1" applyAlignment="1">
      <alignment horizontal="center"/>
    </xf>
    <xf numFmtId="3" fontId="63" fillId="0" borderId="90" xfId="2" applyNumberFormat="1" applyFont="1" applyBorder="1" applyAlignment="1">
      <alignment horizontal="center"/>
    </xf>
    <xf numFmtId="5" fontId="63" fillId="0" borderId="91" xfId="2" applyNumberFormat="1" applyFont="1" applyBorder="1" applyAlignment="1">
      <alignment horizontal="center"/>
    </xf>
    <xf numFmtId="3" fontId="63" fillId="0" borderId="92" xfId="2" applyNumberFormat="1" applyFont="1" applyBorder="1" applyAlignment="1">
      <alignment horizontal="center"/>
    </xf>
    <xf numFmtId="0" fontId="63" fillId="0" borderId="93" xfId="2" applyFont="1" applyBorder="1" applyAlignment="1">
      <alignment horizontal="center"/>
    </xf>
    <xf numFmtId="0" fontId="63" fillId="0" borderId="94" xfId="2" applyFont="1" applyBorder="1" applyAlignment="1">
      <alignment horizontal="center"/>
    </xf>
    <xf numFmtId="0" fontId="63" fillId="0" borderId="94" xfId="2" applyFont="1" applyBorder="1"/>
    <xf numFmtId="0" fontId="63" fillId="0" borderId="95" xfId="2" applyFont="1" applyBorder="1" applyAlignment="1">
      <alignment horizontal="left"/>
    </xf>
    <xf numFmtId="0" fontId="63" fillId="0" borderId="46" xfId="2" applyFont="1" applyBorder="1" applyAlignment="1">
      <alignment horizontal="right"/>
    </xf>
    <xf numFmtId="0" fontId="66" fillId="0" borderId="1" xfId="2" applyFont="1"/>
    <xf numFmtId="5" fontId="63" fillId="0" borderId="96" xfId="2" applyNumberFormat="1" applyFont="1" applyBorder="1" applyAlignment="1">
      <alignment horizontal="center"/>
    </xf>
    <xf numFmtId="3" fontId="64" fillId="0" borderId="97" xfId="2" applyNumberFormat="1" applyFont="1" applyBorder="1" applyAlignment="1">
      <alignment horizontal="center"/>
    </xf>
    <xf numFmtId="5" fontId="63" fillId="0" borderId="98" xfId="2" applyNumberFormat="1" applyFont="1" applyBorder="1" applyAlignment="1">
      <alignment horizontal="center"/>
    </xf>
    <xf numFmtId="3" fontId="64" fillId="0" borderId="99" xfId="2" applyNumberFormat="1" applyFont="1" applyBorder="1" applyAlignment="1">
      <alignment horizontal="center"/>
    </xf>
    <xf numFmtId="0" fontId="64" fillId="0" borderId="100" xfId="2" applyFont="1" applyBorder="1" applyAlignment="1">
      <alignment horizontal="center"/>
    </xf>
    <xf numFmtId="0" fontId="63" fillId="0" borderId="101" xfId="2" applyFont="1" applyBorder="1" applyAlignment="1">
      <alignment horizontal="center"/>
    </xf>
    <xf numFmtId="0" fontId="65" fillId="0" borderId="101" xfId="2" applyFont="1" applyBorder="1"/>
    <xf numFmtId="0" fontId="63" fillId="0" borderId="102" xfId="2" applyFont="1" applyBorder="1" applyAlignment="1">
      <alignment horizontal="left"/>
    </xf>
    <xf numFmtId="0" fontId="63" fillId="0" borderId="103" xfId="2" applyFont="1" applyBorder="1" applyAlignment="1">
      <alignment horizontal="right"/>
    </xf>
    <xf numFmtId="3" fontId="64" fillId="0" borderId="71" xfId="2" applyNumberFormat="1" applyFont="1" applyBorder="1" applyAlignment="1">
      <alignment horizontal="center"/>
    </xf>
    <xf numFmtId="5" fontId="63" fillId="0" borderId="104" xfId="2" applyNumberFormat="1" applyFont="1" applyBorder="1" applyAlignment="1">
      <alignment horizontal="center"/>
    </xf>
    <xf numFmtId="3" fontId="64" fillId="0" borderId="105" xfId="2" applyNumberFormat="1" applyFont="1" applyBorder="1" applyAlignment="1">
      <alignment horizontal="center"/>
    </xf>
    <xf numFmtId="0" fontId="64" fillId="0" borderId="106" xfId="2" applyFont="1" applyBorder="1" applyAlignment="1">
      <alignment horizontal="center"/>
    </xf>
    <xf numFmtId="0" fontId="63" fillId="0" borderId="107" xfId="2" applyFont="1" applyBorder="1" applyAlignment="1">
      <alignment horizontal="center"/>
    </xf>
    <xf numFmtId="0" fontId="65" fillId="0" borderId="107" xfId="2" applyFont="1" applyBorder="1"/>
    <xf numFmtId="0" fontId="63" fillId="0" borderId="75" xfId="2" applyFont="1" applyBorder="1" applyAlignment="1">
      <alignment horizontal="left"/>
    </xf>
    <xf numFmtId="0" fontId="63" fillId="0" borderId="43" xfId="2" applyFont="1" applyBorder="1" applyAlignment="1">
      <alignment horizontal="right"/>
    </xf>
    <xf numFmtId="3" fontId="64" fillId="0" borderId="108" xfId="2" applyNumberFormat="1" applyFont="1" applyBorder="1" applyAlignment="1">
      <alignment horizontal="center"/>
    </xf>
    <xf numFmtId="0" fontId="64" fillId="0" borderId="109" xfId="2" applyFont="1" applyBorder="1" applyAlignment="1">
      <alignment horizontal="center"/>
    </xf>
    <xf numFmtId="0" fontId="63" fillId="0" borderId="110" xfId="2" applyFont="1" applyBorder="1" applyAlignment="1">
      <alignment horizontal="center"/>
    </xf>
    <xf numFmtId="0" fontId="68" fillId="0" borderId="110" xfId="2" applyFont="1" applyBorder="1"/>
    <xf numFmtId="3" fontId="64" fillId="0" borderId="90" xfId="2" applyNumberFormat="1" applyFont="1" applyBorder="1" applyAlignment="1">
      <alignment horizontal="center"/>
    </xf>
    <xf numFmtId="3" fontId="64" fillId="0" borderId="92" xfId="2" applyNumberFormat="1" applyFont="1" applyBorder="1" applyAlignment="1">
      <alignment horizontal="center"/>
    </xf>
    <xf numFmtId="0" fontId="64" fillId="0" borderId="93" xfId="2" applyFont="1" applyBorder="1" applyAlignment="1">
      <alignment horizontal="center"/>
    </xf>
    <xf numFmtId="3" fontId="64" fillId="0" borderId="111" xfId="2" applyNumberFormat="1" applyFont="1" applyBorder="1" applyAlignment="1">
      <alignment horizontal="center"/>
    </xf>
    <xf numFmtId="3" fontId="63" fillId="0" borderId="72" xfId="2" applyNumberFormat="1" applyFont="1" applyBorder="1" applyAlignment="1">
      <alignment horizontal="center"/>
    </xf>
    <xf numFmtId="3" fontId="64" fillId="0" borderId="102" xfId="2" applyNumberFormat="1" applyFont="1" applyBorder="1" applyAlignment="1">
      <alignment horizontal="center"/>
    </xf>
    <xf numFmtId="0" fontId="63" fillId="0" borderId="100" xfId="2" applyFont="1" applyBorder="1" applyAlignment="1">
      <alignment horizontal="center"/>
    </xf>
    <xf numFmtId="3" fontId="64" fillId="0" borderId="112" xfId="2" applyNumberFormat="1" applyFont="1" applyBorder="1" applyAlignment="1">
      <alignment horizontal="center"/>
    </xf>
    <xf numFmtId="0" fontId="63" fillId="0" borderId="73" xfId="2" applyFont="1" applyBorder="1" applyAlignment="1">
      <alignment horizontal="center"/>
    </xf>
    <xf numFmtId="0" fontId="65" fillId="0" borderId="1" xfId="2" applyFont="1"/>
    <xf numFmtId="0" fontId="70" fillId="0" borderId="113" xfId="2" applyFont="1" applyBorder="1" applyAlignment="1">
      <alignment horizontal="center"/>
    </xf>
    <xf numFmtId="0" fontId="70" fillId="0" borderId="114" xfId="2" applyFont="1" applyBorder="1" applyAlignment="1">
      <alignment horizontal="center"/>
    </xf>
    <xf numFmtId="0" fontId="70" fillId="0" borderId="115" xfId="2" applyFont="1" applyBorder="1" applyAlignment="1">
      <alignment horizontal="center"/>
    </xf>
    <xf numFmtId="0" fontId="70" fillId="0" borderId="116" xfId="2" applyFont="1" applyBorder="1" applyAlignment="1">
      <alignment horizontal="center"/>
    </xf>
    <xf numFmtId="0" fontId="61" fillId="0" borderId="1" xfId="2" applyFont="1" applyAlignment="1">
      <alignment horizontal="center"/>
    </xf>
    <xf numFmtId="49" fontId="52" fillId="0" borderId="1" xfId="2" applyNumberFormat="1" applyFont="1"/>
    <xf numFmtId="0" fontId="50" fillId="0" borderId="1" xfId="2" applyFont="1" applyAlignment="1">
      <alignment horizontal="left"/>
    </xf>
    <xf numFmtId="0" fontId="72" fillId="0" borderId="1" xfId="2" applyFont="1"/>
    <xf numFmtId="42" fontId="61" fillId="0" borderId="1" xfId="2" applyNumberFormat="1" applyFont="1" applyAlignment="1">
      <alignment horizontal="center"/>
    </xf>
    <xf numFmtId="3" fontId="61" fillId="0" borderId="1" xfId="2" applyNumberFormat="1" applyFont="1" applyAlignment="1">
      <alignment horizontal="center"/>
    </xf>
    <xf numFmtId="42" fontId="63" fillId="0" borderId="1" xfId="2" applyNumberFormat="1" applyFont="1" applyAlignment="1">
      <alignment horizontal="center"/>
    </xf>
    <xf numFmtId="0" fontId="64" fillId="0" borderId="1" xfId="2" applyFont="1" applyAlignment="1">
      <alignment horizontal="center"/>
    </xf>
    <xf numFmtId="0" fontId="63" fillId="0" borderId="1" xfId="2" applyFont="1" applyAlignment="1">
      <alignment horizontal="center"/>
    </xf>
    <xf numFmtId="49" fontId="64" fillId="0" borderId="1" xfId="2" applyNumberFormat="1" applyFont="1" applyAlignment="1">
      <alignment horizontal="left"/>
    </xf>
    <xf numFmtId="0" fontId="64" fillId="0" borderId="1" xfId="2" applyFont="1" applyAlignment="1">
      <alignment horizontal="right"/>
    </xf>
    <xf numFmtId="3" fontId="64" fillId="0" borderId="84" xfId="2" applyNumberFormat="1" applyFont="1" applyBorder="1" applyAlignment="1">
      <alignment horizontal="center"/>
    </xf>
    <xf numFmtId="0" fontId="64" fillId="0" borderId="85" xfId="2" applyFont="1" applyBorder="1" applyAlignment="1">
      <alignment horizontal="center"/>
    </xf>
    <xf numFmtId="0" fontId="65" fillId="0" borderId="84" xfId="2" applyFont="1" applyBorder="1" applyAlignment="1">
      <alignment horizontal="left"/>
    </xf>
    <xf numFmtId="3" fontId="64" fillId="0" borderId="95" xfId="2" applyNumberFormat="1" applyFont="1" applyBorder="1" applyAlignment="1">
      <alignment horizontal="center"/>
    </xf>
    <xf numFmtId="0" fontId="65" fillId="0" borderId="94" xfId="2" applyFont="1" applyBorder="1"/>
    <xf numFmtId="3" fontId="64" fillId="0" borderId="126" xfId="2" applyNumberFormat="1" applyFont="1" applyBorder="1" applyAlignment="1">
      <alignment horizontal="center"/>
    </xf>
    <xf numFmtId="0" fontId="63" fillId="0" borderId="127" xfId="2" applyFont="1" applyBorder="1" applyAlignment="1">
      <alignment horizontal="center"/>
    </xf>
    <xf numFmtId="0" fontId="63" fillId="0" borderId="128" xfId="2" applyFont="1" applyBorder="1" applyAlignment="1">
      <alignment horizontal="left"/>
    </xf>
    <xf numFmtId="0" fontId="63" fillId="0" borderId="129" xfId="2" applyFont="1" applyBorder="1" applyAlignment="1">
      <alignment horizontal="right"/>
    </xf>
    <xf numFmtId="0" fontId="63" fillId="0" borderId="90" xfId="2" applyFont="1" applyBorder="1" applyAlignment="1">
      <alignment horizontal="center"/>
    </xf>
    <xf numFmtId="0" fontId="75" fillId="0" borderId="110" xfId="2" applyFont="1" applyBorder="1"/>
    <xf numFmtId="0" fontId="63" fillId="0" borderId="68" xfId="2" applyFont="1" applyBorder="1" applyAlignment="1">
      <alignment horizontal="left"/>
    </xf>
    <xf numFmtId="0" fontId="63" fillId="0" borderId="69" xfId="2" applyFont="1" applyBorder="1" applyAlignment="1">
      <alignment horizontal="right"/>
    </xf>
    <xf numFmtId="0" fontId="75" fillId="0" borderId="94" xfId="2" applyFont="1" applyBorder="1"/>
    <xf numFmtId="3" fontId="63" fillId="0" borderId="99" xfId="2" applyNumberFormat="1" applyFont="1" applyBorder="1" applyAlignment="1">
      <alignment horizontal="center"/>
    </xf>
    <xf numFmtId="42" fontId="63" fillId="0" borderId="70" xfId="2" applyNumberFormat="1" applyFont="1" applyBorder="1" applyAlignment="1">
      <alignment horizontal="center"/>
    </xf>
    <xf numFmtId="42" fontId="63" fillId="0" borderId="104" xfId="2" applyNumberFormat="1" applyFont="1" applyBorder="1" applyAlignment="1">
      <alignment horizontal="center"/>
    </xf>
    <xf numFmtId="42" fontId="63" fillId="0" borderId="130" xfId="2" applyNumberFormat="1" applyFont="1" applyBorder="1" applyAlignment="1">
      <alignment horizontal="center"/>
    </xf>
    <xf numFmtId="3" fontId="63" fillId="0" borderId="108" xfId="2" applyNumberFormat="1" applyFont="1" applyBorder="1" applyAlignment="1">
      <alignment horizontal="center"/>
    </xf>
    <xf numFmtId="0" fontId="65" fillId="0" borderId="110" xfId="2" applyFont="1" applyBorder="1"/>
    <xf numFmtId="0" fontId="63" fillId="0" borderId="112" xfId="2" applyFont="1" applyBorder="1" applyAlignment="1">
      <alignment horizontal="left"/>
    </xf>
    <xf numFmtId="0" fontId="63" fillId="0" borderId="131" xfId="2" applyFont="1" applyBorder="1" applyAlignment="1">
      <alignment horizontal="right"/>
    </xf>
    <xf numFmtId="42" fontId="63" fillId="0" borderId="132" xfId="2" applyNumberFormat="1" applyFont="1" applyBorder="1" applyAlignment="1">
      <alignment horizontal="center"/>
    </xf>
    <xf numFmtId="3" fontId="64" fillId="0" borderId="133" xfId="2" applyNumberFormat="1" applyFont="1" applyBorder="1" applyAlignment="1">
      <alignment horizontal="center"/>
    </xf>
    <xf numFmtId="42" fontId="63" fillId="0" borderId="91" xfId="2" applyNumberFormat="1" applyFont="1" applyBorder="1" applyAlignment="1">
      <alignment horizontal="center"/>
    </xf>
    <xf numFmtId="49" fontId="63" fillId="0" borderId="102" xfId="2" applyNumberFormat="1" applyFont="1" applyBorder="1" applyAlignment="1">
      <alignment horizontal="left"/>
    </xf>
    <xf numFmtId="3" fontId="64" fillId="0" borderId="134" xfId="2" applyNumberFormat="1" applyFont="1" applyBorder="1" applyAlignment="1">
      <alignment horizontal="center"/>
    </xf>
    <xf numFmtId="3" fontId="76" fillId="0" borderId="102" xfId="2" applyNumberFormat="1" applyFont="1" applyBorder="1" applyAlignment="1">
      <alignment horizontal="center"/>
    </xf>
    <xf numFmtId="3" fontId="76" fillId="0" borderId="75" xfId="2" applyNumberFormat="1" applyFont="1" applyBorder="1" applyAlignment="1">
      <alignment horizontal="center"/>
    </xf>
    <xf numFmtId="49" fontId="63" fillId="0" borderId="75" xfId="2" applyNumberFormat="1" applyFont="1" applyBorder="1" applyAlignment="1">
      <alignment horizontal="left"/>
    </xf>
    <xf numFmtId="3" fontId="76" fillId="0" borderId="112" xfId="2" applyNumberFormat="1" applyFont="1" applyBorder="1" applyAlignment="1">
      <alignment horizontal="center"/>
    </xf>
    <xf numFmtId="49" fontId="63" fillId="0" borderId="112" xfId="2" applyNumberFormat="1" applyFont="1" applyBorder="1" applyAlignment="1">
      <alignment horizontal="left"/>
    </xf>
    <xf numFmtId="5" fontId="63" fillId="0" borderId="132" xfId="2" applyNumberFormat="1" applyFont="1" applyBorder="1" applyAlignment="1">
      <alignment horizontal="center"/>
    </xf>
    <xf numFmtId="5" fontId="63" fillId="0" borderId="130" xfId="2" applyNumberFormat="1" applyFont="1" applyBorder="1" applyAlignment="1">
      <alignment horizontal="center"/>
    </xf>
    <xf numFmtId="49" fontId="63" fillId="0" borderId="95" xfId="2" applyNumberFormat="1" applyFont="1" applyBorder="1" applyAlignment="1">
      <alignment horizontal="left"/>
    </xf>
    <xf numFmtId="0" fontId="65" fillId="0" borderId="102" xfId="2" applyFont="1" applyBorder="1" applyAlignment="1">
      <alignment horizontal="left"/>
    </xf>
    <xf numFmtId="0" fontId="65" fillId="0" borderId="103" xfId="2" applyFont="1" applyBorder="1" applyAlignment="1">
      <alignment horizontal="right"/>
    </xf>
    <xf numFmtId="3" fontId="63" fillId="0" borderId="102" xfId="2" applyNumberFormat="1" applyFont="1" applyBorder="1" applyAlignment="1">
      <alignment horizontal="center"/>
    </xf>
    <xf numFmtId="49" fontId="65" fillId="0" borderId="102" xfId="2" applyNumberFormat="1" applyFont="1" applyBorder="1" applyAlignment="1">
      <alignment horizontal="left"/>
    </xf>
    <xf numFmtId="3" fontId="63" fillId="0" borderId="75" xfId="2" applyNumberFormat="1" applyFont="1" applyBorder="1" applyAlignment="1">
      <alignment horizontal="center"/>
    </xf>
    <xf numFmtId="4" fontId="65" fillId="0" borderId="75" xfId="2" applyNumberFormat="1" applyFont="1" applyBorder="1" applyAlignment="1">
      <alignment horizontal="center"/>
    </xf>
    <xf numFmtId="0" fontId="65" fillId="0" borderId="73" xfId="2" applyFont="1" applyBorder="1" applyAlignment="1">
      <alignment horizontal="center"/>
    </xf>
    <xf numFmtId="0" fontId="65" fillId="0" borderId="74" xfId="2" applyFont="1" applyBorder="1" applyAlignment="1">
      <alignment horizontal="center"/>
    </xf>
    <xf numFmtId="3" fontId="65" fillId="0" borderId="75" xfId="2" applyNumberFormat="1" applyFont="1" applyBorder="1" applyAlignment="1">
      <alignment horizontal="center"/>
    </xf>
    <xf numFmtId="3" fontId="79" fillId="0" borderId="75" xfId="2" applyNumberFormat="1" applyFont="1" applyBorder="1" applyAlignment="1">
      <alignment horizontal="center"/>
    </xf>
    <xf numFmtId="3" fontId="63" fillId="0" borderId="95" xfId="2" applyNumberFormat="1" applyFont="1" applyBorder="1" applyAlignment="1">
      <alignment horizontal="center"/>
    </xf>
    <xf numFmtId="0" fontId="80" fillId="0" borderId="94" xfId="2" applyFont="1" applyBorder="1"/>
    <xf numFmtId="0" fontId="81" fillId="0" borderId="1" xfId="2" applyFont="1" applyAlignment="1">
      <alignment horizontal="center"/>
    </xf>
    <xf numFmtId="49" fontId="62" fillId="0" borderId="1" xfId="2" applyNumberFormat="1" applyFont="1"/>
    <xf numFmtId="5" fontId="63" fillId="0" borderId="1" xfId="2" applyNumberFormat="1" applyFont="1" applyAlignment="1">
      <alignment horizontal="center"/>
    </xf>
    <xf numFmtId="0" fontId="63" fillId="0" borderId="1" xfId="2" applyFont="1" applyAlignment="1">
      <alignment horizontal="left"/>
    </xf>
    <xf numFmtId="0" fontId="63" fillId="0" borderId="1" xfId="2" applyFont="1" applyAlignment="1">
      <alignment horizontal="right"/>
    </xf>
    <xf numFmtId="3" fontId="64" fillId="0" borderId="135" xfId="2" applyNumberFormat="1" applyFont="1" applyBorder="1" applyAlignment="1">
      <alignment horizontal="center"/>
    </xf>
    <xf numFmtId="0" fontId="63" fillId="0" borderId="84" xfId="2" applyFont="1" applyBorder="1" applyAlignment="1">
      <alignment horizontal="left"/>
    </xf>
    <xf numFmtId="0" fontId="63" fillId="0" borderId="34" xfId="2" applyFont="1" applyBorder="1" applyAlignment="1">
      <alignment horizontal="right"/>
    </xf>
    <xf numFmtId="5" fontId="63" fillId="0" borderId="136" xfId="2" applyNumberFormat="1" applyFont="1" applyBorder="1" applyAlignment="1">
      <alignment horizontal="center"/>
    </xf>
    <xf numFmtId="3" fontId="64" fillId="0" borderId="127" xfId="2" applyNumberFormat="1" applyFont="1" applyBorder="1" applyAlignment="1">
      <alignment horizontal="center"/>
    </xf>
    <xf numFmtId="5" fontId="63" fillId="0" borderId="137" xfId="2" applyNumberFormat="1" applyFont="1" applyBorder="1" applyAlignment="1">
      <alignment horizontal="center"/>
    </xf>
    <xf numFmtId="0" fontId="63" fillId="0" borderId="106" xfId="2" applyFont="1" applyBorder="1" applyAlignment="1">
      <alignment horizontal="center"/>
    </xf>
    <xf numFmtId="0" fontId="65" fillId="0" borderId="128" xfId="2" applyFont="1" applyBorder="1" applyAlignment="1">
      <alignment horizontal="left"/>
    </xf>
    <xf numFmtId="0" fontId="65" fillId="0" borderId="129" xfId="2" applyFont="1" applyBorder="1" applyAlignment="1">
      <alignment horizontal="right"/>
    </xf>
    <xf numFmtId="3" fontId="64" fillId="0" borderId="79" xfId="2" applyNumberFormat="1" applyFont="1" applyBorder="1" applyAlignment="1">
      <alignment horizontal="center"/>
    </xf>
    <xf numFmtId="0" fontId="64" fillId="0" borderId="77" xfId="2" applyFont="1" applyBorder="1" applyAlignment="1">
      <alignment horizontal="center"/>
    </xf>
    <xf numFmtId="0" fontId="63" fillId="0" borderId="78" xfId="2" applyFont="1" applyBorder="1" applyAlignment="1">
      <alignment horizontal="center"/>
    </xf>
    <xf numFmtId="0" fontId="65" fillId="0" borderId="78" xfId="2" applyFont="1" applyBorder="1"/>
    <xf numFmtId="49" fontId="63" fillId="0" borderId="79" xfId="2" applyNumberFormat="1" applyFont="1" applyBorder="1" applyAlignment="1">
      <alignment horizontal="left"/>
    </xf>
    <xf numFmtId="0" fontId="63" fillId="0" borderId="80" xfId="2" applyFont="1" applyBorder="1" applyAlignment="1">
      <alignment horizontal="right"/>
    </xf>
    <xf numFmtId="3" fontId="64" fillId="0" borderId="61" xfId="2" applyNumberFormat="1" applyFont="1" applyBorder="1" applyAlignment="1">
      <alignment horizontal="center"/>
    </xf>
    <xf numFmtId="0" fontId="63" fillId="0" borderId="59" xfId="2" applyFont="1" applyBorder="1" applyAlignment="1">
      <alignment horizontal="center"/>
    </xf>
    <xf numFmtId="0" fontId="63" fillId="0" borderId="60" xfId="2" applyFont="1" applyBorder="1" applyAlignment="1">
      <alignment horizontal="center"/>
    </xf>
    <xf numFmtId="0" fontId="65" fillId="0" borderId="60" xfId="2" applyFont="1" applyBorder="1"/>
    <xf numFmtId="0" fontId="63" fillId="0" borderId="61" xfId="2" applyFont="1" applyBorder="1" applyAlignment="1">
      <alignment horizontal="left"/>
    </xf>
    <xf numFmtId="0" fontId="63" fillId="0" borderId="62" xfId="2" applyFont="1" applyBorder="1" applyAlignment="1">
      <alignment horizontal="right"/>
    </xf>
    <xf numFmtId="0" fontId="65" fillId="0" borderId="101" xfId="2" applyFont="1" applyBorder="1" applyAlignment="1">
      <alignment horizontal="left"/>
    </xf>
    <xf numFmtId="3" fontId="64" fillId="0" borderId="128" xfId="2" applyNumberFormat="1" applyFont="1" applyBorder="1" applyAlignment="1">
      <alignment horizontal="center"/>
    </xf>
    <xf numFmtId="0" fontId="65" fillId="0" borderId="74" xfId="2" applyFont="1" applyBorder="1" applyAlignment="1">
      <alignment horizontal="left"/>
    </xf>
    <xf numFmtId="3" fontId="64" fillId="0" borderId="68" xfId="2" applyNumberFormat="1" applyFont="1" applyBorder="1" applyAlignment="1">
      <alignment horizontal="center"/>
    </xf>
    <xf numFmtId="0" fontId="75" fillId="0" borderId="74" xfId="2" applyFont="1" applyBorder="1" applyAlignment="1">
      <alignment horizontal="left"/>
    </xf>
    <xf numFmtId="0" fontId="65" fillId="0" borderId="94" xfId="2" applyFont="1" applyBorder="1" applyAlignment="1">
      <alignment horizontal="left"/>
    </xf>
    <xf numFmtId="16" fontId="63" fillId="0" borderId="46" xfId="2" applyNumberFormat="1" applyFont="1" applyBorder="1" applyAlignment="1">
      <alignment horizontal="right"/>
    </xf>
    <xf numFmtId="5" fontId="63" fillId="0" borderId="138" xfId="2" applyNumberFormat="1" applyFont="1" applyBorder="1" applyAlignment="1">
      <alignment horizontal="center"/>
    </xf>
    <xf numFmtId="3" fontId="64" fillId="0" borderId="138" xfId="2" applyNumberFormat="1" applyFont="1" applyBorder="1" applyAlignment="1">
      <alignment horizontal="center"/>
    </xf>
    <xf numFmtId="0" fontId="63" fillId="0" borderId="138" xfId="2" applyFont="1" applyBorder="1" applyAlignment="1">
      <alignment horizontal="center"/>
    </xf>
    <xf numFmtId="0" fontId="65" fillId="0" borderId="138" xfId="2" applyFont="1" applyBorder="1"/>
    <xf numFmtId="0" fontId="63" fillId="0" borderId="138" xfId="2" applyFont="1" applyBorder="1" applyAlignment="1">
      <alignment horizontal="left"/>
    </xf>
    <xf numFmtId="0" fontId="63" fillId="0" borderId="138" xfId="2" applyFont="1" applyBorder="1" applyAlignment="1">
      <alignment horizontal="right"/>
    </xf>
    <xf numFmtId="3" fontId="64" fillId="0" borderId="139" xfId="2" applyNumberFormat="1" applyFont="1" applyBorder="1" applyAlignment="1">
      <alignment horizontal="center"/>
    </xf>
    <xf numFmtId="0" fontId="63" fillId="0" borderId="109" xfId="2" applyFont="1" applyBorder="1" applyAlignment="1">
      <alignment horizontal="center"/>
    </xf>
    <xf numFmtId="0" fontId="1" fillId="0" borderId="1" xfId="3"/>
    <xf numFmtId="0" fontId="82" fillId="0" borderId="1" xfId="3" applyFont="1"/>
    <xf numFmtId="168" fontId="0" fillId="0" borderId="1" xfId="4" applyNumberFormat="1" applyFont="1"/>
    <xf numFmtId="0" fontId="1" fillId="0" borderId="1" xfId="3" applyAlignment="1">
      <alignment vertical="center"/>
    </xf>
    <xf numFmtId="0" fontId="1" fillId="0" borderId="1" xfId="3" applyAlignment="1">
      <alignment wrapText="1"/>
    </xf>
    <xf numFmtId="0" fontId="82" fillId="0" borderId="1" xfId="3" applyFont="1" applyAlignment="1">
      <alignment horizontal="center" vertical="center"/>
    </xf>
    <xf numFmtId="168" fontId="84" fillId="0" borderId="1" xfId="4" applyNumberFormat="1" applyFont="1" applyBorder="1" applyAlignment="1">
      <alignment horizontal="center" vertical="center"/>
    </xf>
    <xf numFmtId="0" fontId="84" fillId="0" borderId="1" xfId="3" applyFont="1" applyAlignment="1">
      <alignment horizontal="center" vertical="center"/>
    </xf>
    <xf numFmtId="0" fontId="84" fillId="5" borderId="1" xfId="3" applyFont="1" applyFill="1" applyAlignment="1">
      <alignment horizontal="center" vertical="center"/>
    </xf>
    <xf numFmtId="0" fontId="85" fillId="0" borderId="1" xfId="3" applyFont="1" applyAlignment="1">
      <alignment vertical="center" wrapText="1"/>
    </xf>
    <xf numFmtId="0" fontId="86" fillId="0" borderId="1" xfId="3" applyFont="1" applyAlignment="1">
      <alignment vertical="center"/>
    </xf>
    <xf numFmtId="0" fontId="87" fillId="0" borderId="1" xfId="3" applyFont="1" applyAlignment="1">
      <alignment horizontal="center" vertical="center"/>
    </xf>
    <xf numFmtId="5" fontId="84" fillId="6" borderId="58" xfId="4" applyNumberFormat="1" applyFont="1" applyFill="1" applyBorder="1" applyAlignment="1">
      <alignment horizontal="center" vertical="center"/>
    </xf>
    <xf numFmtId="49" fontId="86" fillId="6" borderId="57" xfId="3" applyNumberFormat="1" applyFont="1" applyFill="1" applyBorder="1" applyAlignment="1" applyProtection="1">
      <alignment horizontal="left" vertical="center"/>
      <protection locked="0" hidden="1"/>
    </xf>
    <xf numFmtId="5" fontId="84" fillId="6" borderId="48" xfId="4" applyNumberFormat="1" applyFont="1" applyFill="1" applyBorder="1" applyAlignment="1">
      <alignment horizontal="center" vertical="center"/>
    </xf>
    <xf numFmtId="49" fontId="86" fillId="6" borderId="140" xfId="3" applyNumberFormat="1" applyFont="1" applyFill="1" applyBorder="1" applyAlignment="1" applyProtection="1">
      <alignment horizontal="left" vertical="center"/>
      <protection locked="0" hidden="1"/>
    </xf>
    <xf numFmtId="5" fontId="82" fillId="6" borderId="39" xfId="4" applyNumberFormat="1" applyFont="1" applyFill="1" applyBorder="1" applyAlignment="1" applyProtection="1">
      <alignment horizontal="center" vertical="center"/>
      <protection locked="0" hidden="1"/>
    </xf>
    <xf numFmtId="49" fontId="86" fillId="6" borderId="52" xfId="3" applyNumberFormat="1" applyFont="1" applyFill="1" applyBorder="1" applyAlignment="1" applyProtection="1">
      <alignment horizontal="left" vertical="center"/>
      <protection locked="0" hidden="1"/>
    </xf>
    <xf numFmtId="0" fontId="88" fillId="5" borderId="141" xfId="3" applyFont="1" applyFill="1" applyBorder="1"/>
    <xf numFmtId="168" fontId="89" fillId="5" borderId="141" xfId="4" applyNumberFormat="1" applyFont="1" applyFill="1" applyBorder="1" applyAlignment="1"/>
    <xf numFmtId="0" fontId="89" fillId="5" borderId="141" xfId="3" applyFont="1" applyFill="1" applyBorder="1"/>
    <xf numFmtId="0" fontId="89" fillId="5" borderId="141" xfId="3" applyFont="1" applyFill="1" applyBorder="1" applyAlignment="1">
      <alignment vertical="center"/>
    </xf>
    <xf numFmtId="0" fontId="90" fillId="0" borderId="141" xfId="3" applyFont="1" applyBorder="1" applyAlignment="1">
      <alignment vertical="top" wrapText="1"/>
    </xf>
    <xf numFmtId="0" fontId="91" fillId="5" borderId="141" xfId="3" applyFont="1" applyFill="1" applyBorder="1" applyAlignment="1">
      <alignment vertical="center"/>
    </xf>
    <xf numFmtId="0" fontId="88" fillId="5" borderId="141" xfId="3" applyFont="1" applyFill="1" applyBorder="1" applyAlignment="1">
      <alignment vertical="center"/>
    </xf>
    <xf numFmtId="168" fontId="84" fillId="5" borderId="142" xfId="4" applyNumberFormat="1" applyFont="1" applyFill="1" applyBorder="1" applyAlignment="1">
      <alignment horizontal="center" vertical="center"/>
    </xf>
    <xf numFmtId="168" fontId="92" fillId="5" borderId="141" xfId="4" applyNumberFormat="1" applyFont="1" applyFill="1" applyBorder="1" applyAlignment="1">
      <alignment horizontal="center" vertical="center"/>
    </xf>
    <xf numFmtId="0" fontId="92" fillId="5" borderId="141" xfId="3" applyFont="1" applyFill="1" applyBorder="1" applyAlignment="1">
      <alignment horizontal="center" vertical="center"/>
    </xf>
    <xf numFmtId="0" fontId="85" fillId="0" borderId="141" xfId="3" applyFont="1" applyBorder="1" applyAlignment="1">
      <alignment vertical="center" wrapText="1"/>
    </xf>
    <xf numFmtId="0" fontId="88" fillId="7" borderId="29" xfId="3" applyFont="1" applyFill="1" applyBorder="1"/>
    <xf numFmtId="168" fontId="89" fillId="7" borderId="29" xfId="4" applyNumberFormat="1" applyFont="1" applyFill="1" applyBorder="1" applyAlignment="1"/>
    <xf numFmtId="0" fontId="89" fillId="7" borderId="29" xfId="3" applyFont="1" applyFill="1" applyBorder="1"/>
    <xf numFmtId="0" fontId="89" fillId="7" borderId="29" xfId="3" applyFont="1" applyFill="1" applyBorder="1" applyAlignment="1">
      <alignment vertical="center"/>
    </xf>
    <xf numFmtId="0" fontId="91" fillId="7" borderId="29" xfId="3" applyFont="1" applyFill="1" applyBorder="1" applyAlignment="1">
      <alignment wrapText="1"/>
    </xf>
    <xf numFmtId="0" fontId="91" fillId="7" borderId="29" xfId="3" applyFont="1" applyFill="1" applyBorder="1" applyAlignment="1">
      <alignment vertical="center"/>
    </xf>
    <xf numFmtId="0" fontId="93" fillId="5" borderId="141" xfId="3" applyFont="1" applyFill="1" applyBorder="1" applyAlignment="1">
      <alignment vertical="top" wrapText="1"/>
    </xf>
    <xf numFmtId="0" fontId="94" fillId="0" borderId="141" xfId="3" applyFont="1" applyBorder="1" applyAlignment="1">
      <alignment horizontal="center" vertical="center"/>
    </xf>
    <xf numFmtId="168" fontId="92" fillId="5" borderId="141" xfId="4" applyNumberFormat="1" applyFont="1" applyFill="1" applyBorder="1" applyAlignment="1">
      <alignment horizontal="center"/>
    </xf>
    <xf numFmtId="0" fontId="92" fillId="5" borderId="141" xfId="3" applyFont="1" applyFill="1" applyBorder="1" applyAlignment="1">
      <alignment horizontal="center"/>
    </xf>
    <xf numFmtId="0" fontId="90" fillId="5" borderId="141" xfId="3" applyFont="1" applyFill="1" applyBorder="1" applyAlignment="1">
      <alignment vertical="top" wrapText="1"/>
    </xf>
    <xf numFmtId="0" fontId="85" fillId="5" borderId="141" xfId="3" applyFont="1" applyFill="1" applyBorder="1" applyAlignment="1">
      <alignment vertical="center" wrapText="1"/>
    </xf>
    <xf numFmtId="0" fontId="95" fillId="5" borderId="141" xfId="3" applyFont="1" applyFill="1" applyBorder="1" applyAlignment="1">
      <alignment horizontal="center"/>
    </xf>
    <xf numFmtId="0" fontId="95" fillId="5" borderId="141" xfId="3" applyFont="1" applyFill="1" applyBorder="1" applyAlignment="1">
      <alignment horizontal="center" vertical="center"/>
    </xf>
    <xf numFmtId="168" fontId="95" fillId="5" borderId="141" xfId="4" applyNumberFormat="1" applyFont="1" applyFill="1" applyBorder="1" applyAlignment="1">
      <alignment horizontal="center" vertical="center"/>
    </xf>
    <xf numFmtId="0" fontId="82" fillId="0" borderId="141" xfId="3" applyFont="1" applyBorder="1" applyAlignment="1">
      <alignment horizontal="center" vertical="center"/>
    </xf>
    <xf numFmtId="168" fontId="84" fillId="0" borderId="141" xfId="4" applyNumberFormat="1" applyFont="1" applyBorder="1" applyAlignment="1">
      <alignment horizontal="center" vertical="center"/>
    </xf>
    <xf numFmtId="0" fontId="84" fillId="0" borderId="141" xfId="3" applyFont="1" applyBorder="1" applyAlignment="1">
      <alignment horizontal="center" vertical="center"/>
    </xf>
    <xf numFmtId="0" fontId="84" fillId="5" borderId="141" xfId="3" applyFont="1" applyFill="1" applyBorder="1" applyAlignment="1">
      <alignment horizontal="center" vertical="center"/>
    </xf>
    <xf numFmtId="0" fontId="86" fillId="0" borderId="141" xfId="3" applyFont="1" applyBorder="1" applyAlignment="1">
      <alignment vertical="center"/>
    </xf>
    <xf numFmtId="0" fontId="96" fillId="0" borderId="141" xfId="3" applyFont="1" applyBorder="1" applyAlignment="1">
      <alignment horizontal="center" vertical="center"/>
    </xf>
    <xf numFmtId="168" fontId="84" fillId="0" borderId="142" xfId="4" applyNumberFormat="1" applyFont="1" applyBorder="1" applyAlignment="1">
      <alignment horizontal="center" vertical="center"/>
    </xf>
    <xf numFmtId="0" fontId="86" fillId="5" borderId="141" xfId="3" applyFont="1" applyFill="1" applyBorder="1" applyAlignment="1">
      <alignment vertical="top" wrapText="1"/>
    </xf>
    <xf numFmtId="0" fontId="84" fillId="5" borderId="143" xfId="3" applyFont="1" applyFill="1" applyBorder="1" applyAlignment="1">
      <alignment horizontal="center" vertical="center"/>
    </xf>
    <xf numFmtId="0" fontId="84" fillId="0" borderId="141" xfId="3" applyFont="1" applyBorder="1" applyAlignment="1">
      <alignment horizontal="center" vertical="center" wrapText="1"/>
    </xf>
    <xf numFmtId="0" fontId="92" fillId="5" borderId="144" xfId="3" applyFont="1" applyFill="1" applyBorder="1" applyAlignment="1">
      <alignment horizontal="center" vertical="center"/>
    </xf>
    <xf numFmtId="0" fontId="82" fillId="0" borderId="142" xfId="3" applyFont="1" applyBorder="1" applyAlignment="1">
      <alignment horizontal="center" vertical="center"/>
    </xf>
    <xf numFmtId="0" fontId="84" fillId="5" borderId="144" xfId="3" applyFont="1" applyFill="1" applyBorder="1" applyAlignment="1">
      <alignment horizontal="center" vertical="center"/>
    </xf>
    <xf numFmtId="0" fontId="97" fillId="0" borderId="141" xfId="3" applyFont="1" applyBorder="1" applyAlignment="1">
      <alignment horizontal="center" vertical="center"/>
    </xf>
    <xf numFmtId="0" fontId="87" fillId="5" borderId="141" xfId="3" applyFont="1" applyFill="1" applyBorder="1" applyAlignment="1">
      <alignment horizontal="center" vertical="center"/>
    </xf>
    <xf numFmtId="0" fontId="93" fillId="0" borderId="141" xfId="3" applyFont="1" applyBorder="1" applyAlignment="1">
      <alignment vertical="top" wrapText="1"/>
    </xf>
    <xf numFmtId="0" fontId="86" fillId="0" borderId="141" xfId="3" applyFont="1" applyBorder="1" applyAlignment="1">
      <alignment vertical="center" wrapText="1"/>
    </xf>
    <xf numFmtId="0" fontId="82" fillId="5" borderId="141" xfId="3" applyFont="1" applyFill="1" applyBorder="1" applyAlignment="1">
      <alignment horizontal="center" vertical="center"/>
    </xf>
    <xf numFmtId="168" fontId="84" fillId="5" borderId="141" xfId="4" applyNumberFormat="1" applyFont="1" applyFill="1" applyBorder="1" applyAlignment="1">
      <alignment horizontal="center" vertical="center"/>
    </xf>
    <xf numFmtId="0" fontId="86" fillId="5" borderId="141" xfId="3" applyFont="1" applyFill="1" applyBorder="1" applyAlignment="1">
      <alignment vertical="center"/>
    </xf>
    <xf numFmtId="0" fontId="96" fillId="5" borderId="142" xfId="3" applyFont="1" applyFill="1" applyBorder="1" applyAlignment="1">
      <alignment horizontal="center" vertical="center"/>
    </xf>
    <xf numFmtId="0" fontId="86" fillId="5" borderId="141" xfId="3" applyFont="1" applyFill="1" applyBorder="1" applyAlignment="1">
      <alignment vertical="center" wrapText="1"/>
    </xf>
    <xf numFmtId="0" fontId="82" fillId="5" borderId="142" xfId="3" applyFont="1" applyFill="1" applyBorder="1" applyAlignment="1">
      <alignment horizontal="center" vertical="center"/>
    </xf>
    <xf numFmtId="0" fontId="84" fillId="5" borderId="142" xfId="3" applyFont="1" applyFill="1" applyBorder="1" applyAlignment="1">
      <alignment horizontal="center" vertical="center"/>
    </xf>
    <xf numFmtId="0" fontId="86" fillId="5" borderId="142" xfId="3" applyFont="1" applyFill="1" applyBorder="1" applyAlignment="1">
      <alignment vertical="center"/>
    </xf>
    <xf numFmtId="0" fontId="85" fillId="5" borderId="142" xfId="3" applyFont="1" applyFill="1" applyBorder="1" applyAlignment="1">
      <alignment vertical="center" wrapText="1"/>
    </xf>
    <xf numFmtId="0" fontId="88" fillId="7" borderId="145" xfId="3" applyFont="1" applyFill="1" applyBorder="1"/>
    <xf numFmtId="168" fontId="89" fillId="7" borderId="145" xfId="4" applyNumberFormat="1" applyFont="1" applyFill="1" applyBorder="1" applyAlignment="1"/>
    <xf numFmtId="0" fontId="89" fillId="7" borderId="145" xfId="3" applyFont="1" applyFill="1" applyBorder="1"/>
    <xf numFmtId="0" fontId="89" fillId="7" borderId="145" xfId="3" applyFont="1" applyFill="1" applyBorder="1" applyAlignment="1">
      <alignment vertical="center"/>
    </xf>
    <xf numFmtId="0" fontId="91" fillId="7" borderId="145" xfId="3" applyFont="1" applyFill="1" applyBorder="1" applyAlignment="1">
      <alignment wrapText="1"/>
    </xf>
    <xf numFmtId="0" fontId="91" fillId="7" borderId="145" xfId="3" applyFont="1" applyFill="1" applyBorder="1" applyAlignment="1">
      <alignment vertical="center"/>
    </xf>
    <xf numFmtId="168" fontId="99" fillId="8" borderId="146" xfId="4" applyNumberFormat="1" applyFont="1" applyFill="1" applyBorder="1" applyAlignment="1">
      <alignment horizontal="center" vertical="center" wrapText="1"/>
    </xf>
    <xf numFmtId="168" fontId="99" fillId="8" borderId="39" xfId="4" applyNumberFormat="1" applyFont="1" applyFill="1" applyBorder="1" applyAlignment="1">
      <alignment horizontal="center" vertical="center" wrapText="1"/>
    </xf>
    <xf numFmtId="0" fontId="100" fillId="0" borderId="1" xfId="3" applyFont="1" applyAlignment="1" applyProtection="1">
      <alignment horizontal="center" vertical="center"/>
      <protection locked="0" hidden="1"/>
    </xf>
    <xf numFmtId="0" fontId="100" fillId="6" borderId="1" xfId="3" applyFont="1" applyFill="1" applyAlignment="1" applyProtection="1">
      <alignment horizontal="center" vertical="center"/>
      <protection locked="0" hidden="1"/>
    </xf>
    <xf numFmtId="168" fontId="101" fillId="6" borderId="1" xfId="4" applyNumberFormat="1" applyFont="1" applyFill="1" applyBorder="1" applyAlignment="1" applyProtection="1">
      <alignment horizontal="center" vertical="center"/>
      <protection locked="0" hidden="1"/>
    </xf>
    <xf numFmtId="169" fontId="101" fillId="6" borderId="1" xfId="3" applyNumberFormat="1" applyFont="1" applyFill="1" applyAlignment="1" applyProtection="1">
      <alignment horizontal="center" vertical="center"/>
      <protection locked="0" hidden="1"/>
    </xf>
    <xf numFmtId="49" fontId="101" fillId="6" borderId="1" xfId="3" applyNumberFormat="1" applyFont="1" applyFill="1" applyAlignment="1" applyProtection="1">
      <alignment horizontal="center" vertical="center"/>
      <protection locked="0" hidden="1"/>
    </xf>
    <xf numFmtId="49" fontId="99" fillId="6" borderId="1" xfId="3" applyNumberFormat="1" applyFont="1" applyFill="1" applyAlignment="1" applyProtection="1">
      <alignment vertical="center"/>
      <protection locked="0" hidden="1"/>
    </xf>
    <xf numFmtId="49" fontId="102" fillId="6" borderId="27" xfId="3" applyNumberFormat="1" applyFont="1" applyFill="1" applyBorder="1" applyAlignment="1" applyProtection="1">
      <alignment horizontal="center" vertical="center"/>
      <protection locked="0" hidden="1"/>
    </xf>
    <xf numFmtId="49" fontId="103" fillId="6" borderId="1" xfId="3" applyNumberFormat="1" applyFont="1" applyFill="1" applyAlignment="1" applyProtection="1">
      <alignment vertical="center"/>
      <protection locked="0" hidden="1"/>
    </xf>
    <xf numFmtId="49" fontId="101" fillId="6" borderId="1" xfId="3" applyNumberFormat="1" applyFont="1" applyFill="1" applyAlignment="1" applyProtection="1">
      <alignment vertical="center"/>
      <protection locked="0" hidden="1"/>
    </xf>
    <xf numFmtId="0" fontId="100" fillId="9" borderId="1" xfId="3" applyFont="1" applyFill="1" applyAlignment="1" applyProtection="1">
      <alignment horizontal="center" vertical="center"/>
      <protection locked="0" hidden="1"/>
    </xf>
    <xf numFmtId="0" fontId="46" fillId="0" borderId="0" xfId="1" applyAlignment="1" applyProtection="1">
      <alignment horizontal="left" vertical="center"/>
    </xf>
    <xf numFmtId="0" fontId="0" fillId="0" borderId="0" xfId="0"/>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right" vertical="center"/>
    </xf>
    <xf numFmtId="0" fontId="23" fillId="4" borderId="8" xfId="0" applyFont="1" applyFill="1" applyBorder="1" applyAlignment="1" applyProtection="1">
      <alignment horizontal="center"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46" fillId="0" borderId="0" xfId="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53" fillId="0" borderId="40" xfId="2" applyFont="1" applyBorder="1" applyAlignment="1">
      <alignment horizontal="left"/>
    </xf>
    <xf numFmtId="0" fontId="53" fillId="0" borderId="39" xfId="2" applyFont="1" applyBorder="1" applyAlignment="1">
      <alignment horizontal="left"/>
    </xf>
    <xf numFmtId="0" fontId="49" fillId="0" borderId="43" xfId="2" applyFont="1" applyBorder="1" applyAlignment="1">
      <alignment horizontal="left"/>
    </xf>
    <xf numFmtId="0" fontId="49" fillId="0" borderId="42" xfId="2" applyFont="1" applyBorder="1" applyAlignment="1">
      <alignment horizontal="left"/>
    </xf>
    <xf numFmtId="0" fontId="58" fillId="0" borderId="1" xfId="2" applyFont="1" applyAlignment="1">
      <alignment horizontal="center" vertical="center"/>
    </xf>
    <xf numFmtId="0" fontId="57" fillId="0" borderId="1" xfId="2" applyFont="1" applyAlignment="1">
      <alignment horizontal="center" vertical="center"/>
    </xf>
    <xf numFmtId="0" fontId="56" fillId="0" borderId="1" xfId="2" applyFont="1" applyAlignment="1">
      <alignment horizontal="left"/>
    </xf>
    <xf numFmtId="0" fontId="54" fillId="0" borderId="49" xfId="2" applyFont="1" applyBorder="1" applyAlignment="1">
      <alignment horizontal="center"/>
    </xf>
    <xf numFmtId="0" fontId="54" fillId="0" borderId="48" xfId="2" applyFont="1" applyBorder="1" applyAlignment="1">
      <alignment horizontal="center"/>
    </xf>
    <xf numFmtId="0" fontId="49" fillId="0" borderId="46" xfId="2" applyFont="1" applyBorder="1" applyAlignment="1">
      <alignment horizontal="left"/>
    </xf>
    <xf numFmtId="0" fontId="49" fillId="0" borderId="45" xfId="2" applyFont="1" applyBorder="1" applyAlignment="1">
      <alignment horizontal="left"/>
    </xf>
    <xf numFmtId="5" fontId="61" fillId="0" borderId="30" xfId="2" applyNumberFormat="1" applyFont="1" applyBorder="1" applyAlignment="1">
      <alignment horizontal="right"/>
    </xf>
    <xf numFmtId="5" fontId="61" fillId="0" borderId="31" xfId="2" applyNumberFormat="1" applyFont="1" applyBorder="1" applyAlignment="1">
      <alignment horizontal="right"/>
    </xf>
    <xf numFmtId="5" fontId="61" fillId="0" borderId="57" xfId="2" applyNumberFormat="1" applyFont="1" applyBorder="1" applyAlignment="1">
      <alignment horizontal="right"/>
    </xf>
    <xf numFmtId="5" fontId="61" fillId="0" borderId="58" xfId="2" applyNumberFormat="1" applyFont="1" applyBorder="1" applyAlignment="1">
      <alignment horizontal="right"/>
    </xf>
    <xf numFmtId="168" fontId="60" fillId="0" borderId="52" xfId="2" applyNumberFormat="1" applyFont="1" applyBorder="1" applyAlignment="1">
      <alignment horizontal="center"/>
    </xf>
    <xf numFmtId="168" fontId="60" fillId="0" borderId="51" xfId="2" applyNumberFormat="1" applyFont="1" applyBorder="1" applyAlignment="1">
      <alignment horizontal="center"/>
    </xf>
    <xf numFmtId="168" fontId="60" fillId="0" borderId="50" xfId="2" applyNumberFormat="1" applyFont="1" applyBorder="1" applyAlignment="1">
      <alignment horizontal="center"/>
    </xf>
    <xf numFmtId="0" fontId="73" fillId="0" borderId="1" xfId="2" applyFont="1" applyAlignment="1">
      <alignment horizontal="center"/>
    </xf>
    <xf numFmtId="0" fontId="65" fillId="0" borderId="1" xfId="2" applyFont="1" applyAlignment="1">
      <alignment horizontal="left"/>
    </xf>
    <xf numFmtId="0" fontId="51" fillId="0" borderId="125" xfId="2" applyFont="1" applyBorder="1" applyAlignment="1">
      <alignment horizontal="center" vertical="center"/>
    </xf>
    <xf numFmtId="0" fontId="51" fillId="0" borderId="124" xfId="2" applyFont="1" applyBorder="1" applyAlignment="1">
      <alignment horizontal="center" vertical="center"/>
    </xf>
    <xf numFmtId="0" fontId="51" fillId="0" borderId="119" xfId="2" applyFont="1" applyBorder="1" applyAlignment="1">
      <alignment horizontal="center" vertical="center"/>
    </xf>
    <xf numFmtId="0" fontId="51" fillId="0" borderId="116" xfId="2" applyFont="1" applyBorder="1" applyAlignment="1">
      <alignment horizontal="center" vertical="center"/>
    </xf>
    <xf numFmtId="0" fontId="51" fillId="0" borderId="123" xfId="2" applyFont="1" applyBorder="1" applyAlignment="1">
      <alignment horizontal="center" vertical="center"/>
    </xf>
    <xf numFmtId="0" fontId="51" fillId="0" borderId="118" xfId="2" applyFont="1" applyBorder="1" applyAlignment="1">
      <alignment horizontal="center" vertical="center"/>
    </xf>
    <xf numFmtId="0" fontId="70" fillId="0" borderId="123" xfId="2" applyFont="1" applyBorder="1" applyAlignment="1">
      <alignment horizontal="center" vertical="center"/>
    </xf>
    <xf numFmtId="0" fontId="70" fillId="0" borderId="118" xfId="2" applyFont="1" applyBorder="1" applyAlignment="1">
      <alignment horizontal="center" vertical="center"/>
    </xf>
    <xf numFmtId="0" fontId="71" fillId="0" borderId="122" xfId="2" applyFont="1" applyBorder="1" applyAlignment="1">
      <alignment horizontal="center" vertical="center"/>
    </xf>
    <xf numFmtId="0" fontId="71" fillId="0" borderId="117" xfId="2" applyFont="1" applyBorder="1" applyAlignment="1">
      <alignment horizontal="center" vertical="center"/>
    </xf>
    <xf numFmtId="0" fontId="64" fillId="0" borderId="120" xfId="2" applyFont="1" applyBorder="1" applyAlignment="1">
      <alignment horizontal="center"/>
    </xf>
    <xf numFmtId="0" fontId="64" fillId="0" borderId="121" xfId="2" applyFont="1" applyBorder="1" applyAlignment="1">
      <alignment horizontal="center"/>
    </xf>
    <xf numFmtId="0" fontId="64" fillId="0" borderId="35" xfId="2" applyFont="1" applyBorder="1" applyAlignment="1">
      <alignment horizontal="center"/>
    </xf>
    <xf numFmtId="49" fontId="104" fillId="6" borderId="27" xfId="3" applyNumberFormat="1" applyFont="1" applyFill="1" applyBorder="1" applyAlignment="1" applyProtection="1">
      <alignment horizontal="center" vertical="center"/>
      <protection locked="0" hidden="1"/>
    </xf>
    <xf numFmtId="49" fontId="104" fillId="6" borderId="1" xfId="3" applyNumberFormat="1" applyFont="1" applyFill="1" applyAlignment="1" applyProtection="1">
      <alignment horizontal="center" vertical="center"/>
      <protection locked="0" hidden="1"/>
    </xf>
    <xf numFmtId="49" fontId="99" fillId="8" borderId="49" xfId="5" applyNumberFormat="1" applyFont="1" applyFill="1" applyBorder="1" applyAlignment="1">
      <alignment vertical="center" textRotation="255"/>
    </xf>
    <xf numFmtId="49" fontId="99" fillId="8" borderId="40" xfId="5" applyNumberFormat="1" applyFont="1" applyFill="1" applyBorder="1" applyAlignment="1">
      <alignment vertical="center" textRotation="255"/>
    </xf>
    <xf numFmtId="0" fontId="99" fillId="8" borderId="149" xfId="5" applyFont="1" applyFill="1" applyBorder="1" applyAlignment="1">
      <alignment horizontal="center" vertical="center" wrapText="1" shrinkToFit="1"/>
    </xf>
    <xf numFmtId="0" fontId="99" fillId="8" borderId="147" xfId="5" applyFont="1" applyFill="1" applyBorder="1" applyAlignment="1">
      <alignment horizontal="center" vertical="center" wrapText="1" shrinkToFit="1"/>
    </xf>
    <xf numFmtId="0" fontId="99" fillId="8" borderId="149" xfId="5" applyFont="1" applyFill="1" applyBorder="1" applyAlignment="1">
      <alignment horizontal="center" vertical="center" textRotation="255"/>
    </xf>
    <xf numFmtId="0" fontId="99" fillId="8" borderId="147" xfId="5" applyFont="1" applyFill="1" applyBorder="1" applyAlignment="1">
      <alignment horizontal="center" vertical="center" textRotation="255"/>
    </xf>
    <xf numFmtId="0" fontId="92" fillId="8" borderId="47" xfId="5" applyFont="1" applyFill="1" applyBorder="1" applyAlignment="1">
      <alignment horizontal="center" vertical="center" wrapText="1" shrinkToFit="1"/>
    </xf>
    <xf numFmtId="0" fontId="92" fillId="8" borderId="38" xfId="5" applyFont="1" applyFill="1" applyBorder="1" applyAlignment="1">
      <alignment horizontal="center" vertical="center" wrapText="1" shrinkToFit="1"/>
    </xf>
    <xf numFmtId="168" fontId="99" fillId="8" borderId="48" xfId="4" applyNumberFormat="1" applyFont="1" applyFill="1" applyBorder="1" applyAlignment="1">
      <alignment horizontal="center" vertical="top" wrapText="1"/>
    </xf>
    <xf numFmtId="168" fontId="99" fillId="8" borderId="148" xfId="4" applyNumberFormat="1" applyFont="1" applyFill="1" applyBorder="1" applyAlignment="1">
      <alignment horizontal="center" vertical="top" wrapText="1"/>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xf numFmtId="4" fontId="105" fillId="0" borderId="1" xfId="2" applyNumberFormat="1" applyFont="1"/>
    <xf numFmtId="4" fontId="106" fillId="0" borderId="1" xfId="2" applyNumberFormat="1" applyFont="1"/>
    <xf numFmtId="0" fontId="107" fillId="0" borderId="1" xfId="2" applyFont="1"/>
    <xf numFmtId="0" fontId="108" fillId="0" borderId="1" xfId="2" applyFont="1"/>
    <xf numFmtId="4" fontId="108" fillId="0" borderId="1" xfId="2" applyNumberFormat="1" applyFont="1"/>
    <xf numFmtId="0" fontId="109" fillId="0" borderId="1" xfId="2" applyFont="1"/>
    <xf numFmtId="4" fontId="48" fillId="0" borderId="1" xfId="2" applyNumberFormat="1"/>
    <xf numFmtId="0" fontId="110" fillId="0" borderId="1" xfId="2" applyFont="1"/>
    <xf numFmtId="2" fontId="48" fillId="0" borderId="1" xfId="2" applyNumberFormat="1"/>
    <xf numFmtId="0" fontId="48" fillId="5" borderId="1" xfId="2" applyFill="1"/>
    <xf numFmtId="0" fontId="98" fillId="0" borderId="1" xfId="2" applyFont="1"/>
    <xf numFmtId="0" fontId="59" fillId="0" borderId="1" xfId="2" applyFont="1"/>
    <xf numFmtId="4" fontId="98" fillId="0" borderId="1" xfId="2" applyNumberFormat="1" applyFont="1"/>
    <xf numFmtId="169" fontId="48" fillId="0" borderId="1" xfId="2" applyNumberFormat="1"/>
    <xf numFmtId="0" fontId="48" fillId="0" borderId="1" xfId="2" applyAlignment="1">
      <alignment horizontal="left"/>
    </xf>
    <xf numFmtId="0" fontId="108" fillId="0" borderId="1" xfId="2" applyFont="1" applyAlignment="1">
      <alignment horizontal="center"/>
    </xf>
    <xf numFmtId="0" fontId="111" fillId="0" borderId="1" xfId="2" applyFont="1" applyAlignment="1">
      <alignment horizontal="center"/>
    </xf>
    <xf numFmtId="0" fontId="111" fillId="0" borderId="1" xfId="2" applyFont="1"/>
  </cellXfs>
  <cellStyles count="6">
    <cellStyle name="Hypertextový odkaz" xfId="1" builtinId="8"/>
    <cellStyle name="Měna 2" xfId="4" xr:uid="{2E00DDCE-A5FA-456C-91E9-D55B5EDBFDFA}"/>
    <cellStyle name="Normální" xfId="0" builtinId="0" customBuiltin="1"/>
    <cellStyle name="Normální 2" xfId="2" xr:uid="{ECC8B51F-C1C3-44DF-BCB4-7A00032EDC9F}"/>
    <cellStyle name="Normální 3" xfId="3" xr:uid="{32E3A851-7D14-404E-943A-4FE9E10BB0B8}"/>
    <cellStyle name="normální_SSaZ - VZOR " xfId="5" xr:uid="{01AC42DE-95C5-4366-B995-897672E3498D}"/>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selection activeCell="BE5" sqref="BE5:BE3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651"/>
      <c r="AS2" s="651"/>
      <c r="AT2" s="651"/>
      <c r="AU2" s="651"/>
      <c r="AV2" s="651"/>
      <c r="AW2" s="651"/>
      <c r="AX2" s="651"/>
      <c r="AY2" s="651"/>
      <c r="AZ2" s="651"/>
      <c r="BA2" s="651"/>
      <c r="BB2" s="651"/>
      <c r="BC2" s="651"/>
      <c r="BD2" s="651"/>
      <c r="BE2" s="651"/>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662" t="s">
        <v>14</v>
      </c>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24"/>
      <c r="AQ5" s="24"/>
      <c r="AR5" s="22"/>
      <c r="BE5" s="659" t="s">
        <v>15</v>
      </c>
      <c r="BS5" s="19" t="s">
        <v>6</v>
      </c>
    </row>
    <row r="6" spans="1:74" s="1" customFormat="1" ht="36.950000000000003" customHeight="1">
      <c r="B6" s="23"/>
      <c r="C6" s="24"/>
      <c r="D6" s="30" t="s">
        <v>16</v>
      </c>
      <c r="E6" s="24"/>
      <c r="F6" s="24"/>
      <c r="G6" s="24"/>
      <c r="H6" s="24"/>
      <c r="I6" s="24"/>
      <c r="J6" s="24"/>
      <c r="K6" s="664" t="s">
        <v>17</v>
      </c>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24"/>
      <c r="AQ6" s="24"/>
      <c r="AR6" s="22"/>
      <c r="BE6" s="660"/>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660"/>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660"/>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660"/>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660"/>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660"/>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660"/>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660"/>
      <c r="BS13" s="19" t="s">
        <v>6</v>
      </c>
    </row>
    <row r="14" spans="1:74" ht="12.75">
      <c r="B14" s="23"/>
      <c r="C14" s="24"/>
      <c r="D14" s="24"/>
      <c r="E14" s="665" t="s">
        <v>30</v>
      </c>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31" t="s">
        <v>28</v>
      </c>
      <c r="AL14" s="24"/>
      <c r="AM14" s="24"/>
      <c r="AN14" s="33" t="s">
        <v>30</v>
      </c>
      <c r="AO14" s="24"/>
      <c r="AP14" s="24"/>
      <c r="AQ14" s="24"/>
      <c r="AR14" s="22"/>
      <c r="BE14" s="660"/>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660"/>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660"/>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660"/>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660"/>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660"/>
      <c r="BS19" s="19" t="s">
        <v>6</v>
      </c>
    </row>
    <row r="20" spans="1:71" s="1" customFormat="1" ht="18.399999999999999" customHeight="1">
      <c r="B20" s="23"/>
      <c r="C20" s="24"/>
      <c r="D20" s="24"/>
      <c r="E20" s="650" t="s">
        <v>2102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660"/>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660"/>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660"/>
    </row>
    <row r="23" spans="1:71" s="1" customFormat="1" ht="47.25" customHeight="1">
      <c r="B23" s="23"/>
      <c r="C23" s="24"/>
      <c r="D23" s="24"/>
      <c r="E23" s="667" t="s">
        <v>37</v>
      </c>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24"/>
      <c r="AP23" s="24"/>
      <c r="AQ23" s="24"/>
      <c r="AR23" s="22"/>
      <c r="BE23" s="660"/>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660"/>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660"/>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668">
        <f>ROUND(AG54,2)</f>
        <v>0</v>
      </c>
      <c r="AL26" s="669"/>
      <c r="AM26" s="669"/>
      <c r="AN26" s="669"/>
      <c r="AO26" s="669"/>
      <c r="AP26" s="38"/>
      <c r="AQ26" s="38"/>
      <c r="AR26" s="41"/>
      <c r="BE26" s="660"/>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660"/>
    </row>
    <row r="28" spans="1:71" s="2" customFormat="1" ht="12.75">
      <c r="A28" s="36"/>
      <c r="B28" s="37"/>
      <c r="C28" s="38"/>
      <c r="D28" s="38"/>
      <c r="E28" s="38"/>
      <c r="F28" s="38"/>
      <c r="G28" s="38"/>
      <c r="H28" s="38"/>
      <c r="I28" s="38"/>
      <c r="J28" s="38"/>
      <c r="K28" s="38"/>
      <c r="L28" s="670" t="s">
        <v>39</v>
      </c>
      <c r="M28" s="670"/>
      <c r="N28" s="670"/>
      <c r="O28" s="670"/>
      <c r="P28" s="670"/>
      <c r="Q28" s="38"/>
      <c r="R28" s="38"/>
      <c r="S28" s="38"/>
      <c r="T28" s="38"/>
      <c r="U28" s="38"/>
      <c r="V28" s="38"/>
      <c r="W28" s="670" t="s">
        <v>40</v>
      </c>
      <c r="X28" s="670"/>
      <c r="Y28" s="670"/>
      <c r="Z28" s="670"/>
      <c r="AA28" s="670"/>
      <c r="AB28" s="670"/>
      <c r="AC28" s="670"/>
      <c r="AD28" s="670"/>
      <c r="AE28" s="670"/>
      <c r="AF28" s="38"/>
      <c r="AG28" s="38"/>
      <c r="AH28" s="38"/>
      <c r="AI28" s="38"/>
      <c r="AJ28" s="38"/>
      <c r="AK28" s="670" t="s">
        <v>41</v>
      </c>
      <c r="AL28" s="670"/>
      <c r="AM28" s="670"/>
      <c r="AN28" s="670"/>
      <c r="AO28" s="670"/>
      <c r="AP28" s="38"/>
      <c r="AQ28" s="38"/>
      <c r="AR28" s="41"/>
      <c r="BE28" s="660"/>
    </row>
    <row r="29" spans="1:71" s="3" customFormat="1" ht="14.45" customHeight="1">
      <c r="B29" s="42"/>
      <c r="C29" s="43"/>
      <c r="D29" s="31" t="s">
        <v>42</v>
      </c>
      <c r="E29" s="43"/>
      <c r="F29" s="31" t="s">
        <v>43</v>
      </c>
      <c r="G29" s="43"/>
      <c r="H29" s="43"/>
      <c r="I29" s="43"/>
      <c r="J29" s="43"/>
      <c r="K29" s="43"/>
      <c r="L29" s="654">
        <v>0.21</v>
      </c>
      <c r="M29" s="653"/>
      <c r="N29" s="653"/>
      <c r="O29" s="653"/>
      <c r="P29" s="653"/>
      <c r="Q29" s="43"/>
      <c r="R29" s="43"/>
      <c r="S29" s="43"/>
      <c r="T29" s="43"/>
      <c r="U29" s="43"/>
      <c r="V29" s="43"/>
      <c r="W29" s="652">
        <f>SUM(AK26)</f>
        <v>0</v>
      </c>
      <c r="X29" s="653"/>
      <c r="Y29" s="653"/>
      <c r="Z29" s="653"/>
      <c r="AA29" s="653"/>
      <c r="AB29" s="653"/>
      <c r="AC29" s="653"/>
      <c r="AD29" s="653"/>
      <c r="AE29" s="653"/>
      <c r="AF29" s="43"/>
      <c r="AG29" s="43"/>
      <c r="AH29" s="43"/>
      <c r="AI29" s="43"/>
      <c r="AJ29" s="43"/>
      <c r="AK29" s="652">
        <f>SUM(W29*L29)</f>
        <v>0</v>
      </c>
      <c r="AL29" s="653"/>
      <c r="AM29" s="653"/>
      <c r="AN29" s="653"/>
      <c r="AO29" s="653"/>
      <c r="AP29" s="43"/>
      <c r="AQ29" s="43"/>
      <c r="AR29" s="44"/>
      <c r="BE29" s="661"/>
    </row>
    <row r="30" spans="1:71" s="3" customFormat="1" ht="14.45" customHeight="1">
      <c r="B30" s="42"/>
      <c r="C30" s="43"/>
      <c r="D30" s="43"/>
      <c r="E30" s="43"/>
      <c r="F30" s="31" t="s">
        <v>44</v>
      </c>
      <c r="G30" s="43"/>
      <c r="H30" s="43"/>
      <c r="I30" s="43"/>
      <c r="J30" s="43"/>
      <c r="K30" s="43"/>
      <c r="L30" s="654">
        <v>0.15</v>
      </c>
      <c r="M30" s="653"/>
      <c r="N30" s="653"/>
      <c r="O30" s="653"/>
      <c r="P30" s="653"/>
      <c r="Q30" s="43"/>
      <c r="R30" s="43"/>
      <c r="S30" s="43"/>
      <c r="T30" s="43"/>
      <c r="U30" s="43"/>
      <c r="V30" s="43"/>
      <c r="W30" s="652">
        <v>0</v>
      </c>
      <c r="X30" s="653"/>
      <c r="Y30" s="653"/>
      <c r="Z30" s="653"/>
      <c r="AA30" s="653"/>
      <c r="AB30" s="653"/>
      <c r="AC30" s="653"/>
      <c r="AD30" s="653"/>
      <c r="AE30" s="653"/>
      <c r="AF30" s="43"/>
      <c r="AG30" s="43"/>
      <c r="AH30" s="43"/>
      <c r="AI30" s="43"/>
      <c r="AJ30" s="43"/>
      <c r="AK30" s="652">
        <v>0</v>
      </c>
      <c r="AL30" s="653"/>
      <c r="AM30" s="653"/>
      <c r="AN30" s="653"/>
      <c r="AO30" s="653"/>
      <c r="AP30" s="43"/>
      <c r="AQ30" s="43"/>
      <c r="AR30" s="44"/>
      <c r="BE30" s="661"/>
    </row>
    <row r="31" spans="1:71" s="3" customFormat="1" ht="14.45" hidden="1" customHeight="1">
      <c r="B31" s="42"/>
      <c r="C31" s="43"/>
      <c r="D31" s="43"/>
      <c r="E31" s="43"/>
      <c r="F31" s="31" t="s">
        <v>45</v>
      </c>
      <c r="G31" s="43"/>
      <c r="H31" s="43"/>
      <c r="I31" s="43"/>
      <c r="J31" s="43"/>
      <c r="K31" s="43"/>
      <c r="L31" s="654">
        <v>0.21</v>
      </c>
      <c r="M31" s="653"/>
      <c r="N31" s="653"/>
      <c r="O31" s="653"/>
      <c r="P31" s="653"/>
      <c r="Q31" s="43"/>
      <c r="R31" s="43"/>
      <c r="S31" s="43"/>
      <c r="T31" s="43"/>
      <c r="U31" s="43"/>
      <c r="V31" s="43"/>
      <c r="W31" s="652" t="e">
        <f>ROUND(BB54, 2)</f>
        <v>#REF!</v>
      </c>
      <c r="X31" s="653"/>
      <c r="Y31" s="653"/>
      <c r="Z31" s="653"/>
      <c r="AA31" s="653"/>
      <c r="AB31" s="653"/>
      <c r="AC31" s="653"/>
      <c r="AD31" s="653"/>
      <c r="AE31" s="653"/>
      <c r="AF31" s="43"/>
      <c r="AG31" s="43"/>
      <c r="AH31" s="43"/>
      <c r="AI31" s="43"/>
      <c r="AJ31" s="43"/>
      <c r="AK31" s="652">
        <v>0</v>
      </c>
      <c r="AL31" s="653"/>
      <c r="AM31" s="653"/>
      <c r="AN31" s="653"/>
      <c r="AO31" s="653"/>
      <c r="AP31" s="43"/>
      <c r="AQ31" s="43"/>
      <c r="AR31" s="44"/>
      <c r="BE31" s="661"/>
    </row>
    <row r="32" spans="1:71" s="3" customFormat="1" ht="14.45" hidden="1" customHeight="1">
      <c r="B32" s="42"/>
      <c r="C32" s="43"/>
      <c r="D32" s="43"/>
      <c r="E32" s="43"/>
      <c r="F32" s="31" t="s">
        <v>46</v>
      </c>
      <c r="G32" s="43"/>
      <c r="H32" s="43"/>
      <c r="I32" s="43"/>
      <c r="J32" s="43"/>
      <c r="K32" s="43"/>
      <c r="L32" s="654">
        <v>0.15</v>
      </c>
      <c r="M32" s="653"/>
      <c r="N32" s="653"/>
      <c r="O32" s="653"/>
      <c r="P32" s="653"/>
      <c r="Q32" s="43"/>
      <c r="R32" s="43"/>
      <c r="S32" s="43"/>
      <c r="T32" s="43"/>
      <c r="U32" s="43"/>
      <c r="V32" s="43"/>
      <c r="W32" s="652" t="e">
        <f>ROUND(BC54, 2)</f>
        <v>#REF!</v>
      </c>
      <c r="X32" s="653"/>
      <c r="Y32" s="653"/>
      <c r="Z32" s="653"/>
      <c r="AA32" s="653"/>
      <c r="AB32" s="653"/>
      <c r="AC32" s="653"/>
      <c r="AD32" s="653"/>
      <c r="AE32" s="653"/>
      <c r="AF32" s="43"/>
      <c r="AG32" s="43"/>
      <c r="AH32" s="43"/>
      <c r="AI32" s="43"/>
      <c r="AJ32" s="43"/>
      <c r="AK32" s="652">
        <v>0</v>
      </c>
      <c r="AL32" s="653"/>
      <c r="AM32" s="653"/>
      <c r="AN32" s="653"/>
      <c r="AO32" s="653"/>
      <c r="AP32" s="43"/>
      <c r="AQ32" s="43"/>
      <c r="AR32" s="44"/>
      <c r="BE32" s="661"/>
    </row>
    <row r="33" spans="1:57" s="3" customFormat="1" ht="14.45" hidden="1" customHeight="1">
      <c r="B33" s="42"/>
      <c r="C33" s="43"/>
      <c r="D33" s="43"/>
      <c r="E33" s="43"/>
      <c r="F33" s="31" t="s">
        <v>47</v>
      </c>
      <c r="G33" s="43"/>
      <c r="H33" s="43"/>
      <c r="I33" s="43"/>
      <c r="J33" s="43"/>
      <c r="K33" s="43"/>
      <c r="L33" s="654">
        <v>0</v>
      </c>
      <c r="M33" s="653"/>
      <c r="N33" s="653"/>
      <c r="O33" s="653"/>
      <c r="P33" s="653"/>
      <c r="Q33" s="43"/>
      <c r="R33" s="43"/>
      <c r="S33" s="43"/>
      <c r="T33" s="43"/>
      <c r="U33" s="43"/>
      <c r="V33" s="43"/>
      <c r="W33" s="652" t="e">
        <f>ROUND(BD54, 2)</f>
        <v>#REF!</v>
      </c>
      <c r="X33" s="653"/>
      <c r="Y33" s="653"/>
      <c r="Z33" s="653"/>
      <c r="AA33" s="653"/>
      <c r="AB33" s="653"/>
      <c r="AC33" s="653"/>
      <c r="AD33" s="653"/>
      <c r="AE33" s="653"/>
      <c r="AF33" s="43"/>
      <c r="AG33" s="43"/>
      <c r="AH33" s="43"/>
      <c r="AI33" s="43"/>
      <c r="AJ33" s="43"/>
      <c r="AK33" s="652">
        <v>0</v>
      </c>
      <c r="AL33" s="653"/>
      <c r="AM33" s="653"/>
      <c r="AN33" s="653"/>
      <c r="AO33" s="65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658" t="s">
        <v>50</v>
      </c>
      <c r="Y35" s="656"/>
      <c r="Z35" s="656"/>
      <c r="AA35" s="656"/>
      <c r="AB35" s="656"/>
      <c r="AC35" s="47"/>
      <c r="AD35" s="47"/>
      <c r="AE35" s="47"/>
      <c r="AF35" s="47"/>
      <c r="AG35" s="47"/>
      <c r="AH35" s="47"/>
      <c r="AI35" s="47"/>
      <c r="AJ35" s="47"/>
      <c r="AK35" s="655">
        <f>SUM(AK26:AK33)</f>
        <v>0</v>
      </c>
      <c r="AL35" s="656"/>
      <c r="AM35" s="656"/>
      <c r="AN35" s="656"/>
      <c r="AO35" s="65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00</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680" t="str">
        <f>K6</f>
        <v>Stavební úpravy kuchyně MŠ U Sluníčka, Dlouhá 620/1, Horní Slavkov</v>
      </c>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Horní Slavkov, Dlouhá 620/1</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682" t="str">
        <f>IF(AN8= "","",AN8)</f>
        <v>29. 11. 2019</v>
      </c>
      <c r="AN47" s="68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Město horní Slavkov</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683" t="str">
        <f>IF(E17="","",E17)</f>
        <v>CENTRASTAV s.r.o.</v>
      </c>
      <c r="AN49" s="684"/>
      <c r="AO49" s="684"/>
      <c r="AP49" s="684"/>
      <c r="AQ49" s="38"/>
      <c r="AR49" s="41"/>
      <c r="AS49" s="685" t="s">
        <v>52</v>
      </c>
      <c r="AT49" s="686"/>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691" t="s">
        <v>2102</v>
      </c>
      <c r="AN50" s="684"/>
      <c r="AO50" s="684"/>
      <c r="AP50" s="684"/>
      <c r="AQ50" s="38"/>
      <c r="AR50" s="41"/>
      <c r="AS50" s="687"/>
      <c r="AT50" s="68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689"/>
      <c r="AT51" s="690"/>
      <c r="AU51" s="66"/>
      <c r="AV51" s="66"/>
      <c r="AW51" s="66"/>
      <c r="AX51" s="66"/>
      <c r="AY51" s="66"/>
      <c r="AZ51" s="66"/>
      <c r="BA51" s="66"/>
      <c r="BB51" s="66"/>
      <c r="BC51" s="66"/>
      <c r="BD51" s="67"/>
      <c r="BE51" s="36"/>
    </row>
    <row r="52" spans="1:91" s="2" customFormat="1" ht="29.25" customHeight="1">
      <c r="A52" s="36"/>
      <c r="B52" s="37"/>
      <c r="C52" s="674" t="s">
        <v>53</v>
      </c>
      <c r="D52" s="675"/>
      <c r="E52" s="675"/>
      <c r="F52" s="675"/>
      <c r="G52" s="675"/>
      <c r="H52" s="68"/>
      <c r="I52" s="677" t="s">
        <v>54</v>
      </c>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6" t="s">
        <v>55</v>
      </c>
      <c r="AH52" s="675"/>
      <c r="AI52" s="675"/>
      <c r="AJ52" s="675"/>
      <c r="AK52" s="675"/>
      <c r="AL52" s="675"/>
      <c r="AM52" s="675"/>
      <c r="AN52" s="677" t="s">
        <v>56</v>
      </c>
      <c r="AO52" s="675"/>
      <c r="AP52" s="675"/>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678">
        <f>ROUND(SUM(AG55:AG61),2)</f>
        <v>0</v>
      </c>
      <c r="AH54" s="678"/>
      <c r="AI54" s="678"/>
      <c r="AJ54" s="678"/>
      <c r="AK54" s="678"/>
      <c r="AL54" s="678"/>
      <c r="AM54" s="678"/>
      <c r="AN54" s="679">
        <f>SUM(AN55:AP61)</f>
        <v>0</v>
      </c>
      <c r="AO54" s="679"/>
      <c r="AP54" s="679"/>
      <c r="AQ54" s="80" t="s">
        <v>19</v>
      </c>
      <c r="AR54" s="81"/>
      <c r="AS54" s="82">
        <f>ROUND(SUM(AS55:AS61),2)</f>
        <v>0</v>
      </c>
      <c r="AT54" s="83" t="e">
        <f t="shared" ref="AT54:AT61" si="0">ROUND(SUM(AV54:AW54),2)</f>
        <v>#REF!</v>
      </c>
      <c r="AU54" s="84" t="e">
        <f>ROUND(SUM(AU55:AU61),5)</f>
        <v>#REF!</v>
      </c>
      <c r="AV54" s="83" t="e">
        <f>ROUND(AZ54*L29,2)</f>
        <v>#REF!</v>
      </c>
      <c r="AW54" s="83" t="e">
        <f>ROUND(BA54*L30,2)</f>
        <v>#REF!</v>
      </c>
      <c r="AX54" s="83" t="e">
        <f>ROUND(BB54*L29,2)</f>
        <v>#REF!</v>
      </c>
      <c r="AY54" s="83" t="e">
        <f>ROUND(BC54*L30,2)</f>
        <v>#REF!</v>
      </c>
      <c r="AZ54" s="83" t="e">
        <f>ROUND(SUM(AZ55:AZ61),2)</f>
        <v>#REF!</v>
      </c>
      <c r="BA54" s="83" t="e">
        <f>ROUND(SUM(BA55:BA61),2)</f>
        <v>#REF!</v>
      </c>
      <c r="BB54" s="83" t="e">
        <f>ROUND(SUM(BB55:BB61),2)</f>
        <v>#REF!</v>
      </c>
      <c r="BC54" s="83" t="e">
        <f>ROUND(SUM(BC55:BC61),2)</f>
        <v>#REF!</v>
      </c>
      <c r="BD54" s="85" t="e">
        <f>ROUND(SUM(BD55:BD61),2)</f>
        <v>#REF!</v>
      </c>
      <c r="BS54" s="86" t="s">
        <v>71</v>
      </c>
      <c r="BT54" s="86" t="s">
        <v>72</v>
      </c>
      <c r="BU54" s="87" t="s">
        <v>73</v>
      </c>
      <c r="BV54" s="86" t="s">
        <v>74</v>
      </c>
      <c r="BW54" s="86" t="s">
        <v>5</v>
      </c>
      <c r="BX54" s="86" t="s">
        <v>75</v>
      </c>
      <c r="CL54" s="86" t="s">
        <v>19</v>
      </c>
    </row>
    <row r="55" spans="1:91" s="7" customFormat="1" ht="16.5" customHeight="1">
      <c r="A55" s="88" t="s">
        <v>76</v>
      </c>
      <c r="B55" s="89"/>
      <c r="C55" s="90"/>
      <c r="D55" s="673" t="s">
        <v>14</v>
      </c>
      <c r="E55" s="673"/>
      <c r="F55" s="673"/>
      <c r="G55" s="673"/>
      <c r="H55" s="673"/>
      <c r="I55" s="91"/>
      <c r="J55" s="673" t="s">
        <v>77</v>
      </c>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1">
        <f>'00 - VRN'!J30</f>
        <v>0</v>
      </c>
      <c r="AH55" s="672"/>
      <c r="AI55" s="672"/>
      <c r="AJ55" s="672"/>
      <c r="AK55" s="672"/>
      <c r="AL55" s="672"/>
      <c r="AM55" s="672"/>
      <c r="AN55" s="671">
        <f t="shared" ref="AN55:AN60" si="1">SUM(AG55,AT55)</f>
        <v>0</v>
      </c>
      <c r="AO55" s="672"/>
      <c r="AP55" s="672"/>
      <c r="AQ55" s="92" t="s">
        <v>78</v>
      </c>
      <c r="AR55" s="93"/>
      <c r="AS55" s="94">
        <v>0</v>
      </c>
      <c r="AT55" s="95">
        <f t="shared" si="0"/>
        <v>0</v>
      </c>
      <c r="AU55" s="96">
        <f>'00 - VRN'!P85</f>
        <v>0</v>
      </c>
      <c r="AV55" s="95">
        <f>'00 - VRN'!J33</f>
        <v>0</v>
      </c>
      <c r="AW55" s="95">
        <f>'00 - VRN'!J34</f>
        <v>0</v>
      </c>
      <c r="AX55" s="95">
        <f>'00 - VRN'!J35</f>
        <v>0</v>
      </c>
      <c r="AY55" s="95">
        <f>'00 - VRN'!J36</f>
        <v>0</v>
      </c>
      <c r="AZ55" s="95">
        <f>'00 - VRN'!F33</f>
        <v>0</v>
      </c>
      <c r="BA55" s="95">
        <f>'00 - VRN'!F34</f>
        <v>0</v>
      </c>
      <c r="BB55" s="95">
        <f>'00 - VRN'!F35</f>
        <v>0</v>
      </c>
      <c r="BC55" s="95">
        <f>'00 - VRN'!F36</f>
        <v>0</v>
      </c>
      <c r="BD55" s="97">
        <f>'00 - VRN'!F37</f>
        <v>0</v>
      </c>
      <c r="BT55" s="98" t="s">
        <v>79</v>
      </c>
      <c r="BV55" s="98" t="s">
        <v>74</v>
      </c>
      <c r="BW55" s="98" t="s">
        <v>80</v>
      </c>
      <c r="BX55" s="98" t="s">
        <v>5</v>
      </c>
      <c r="CL55" s="98" t="s">
        <v>19</v>
      </c>
      <c r="CM55" s="98" t="s">
        <v>81</v>
      </c>
    </row>
    <row r="56" spans="1:91" s="7" customFormat="1" ht="16.5" customHeight="1">
      <c r="A56" s="88" t="s">
        <v>76</v>
      </c>
      <c r="B56" s="89"/>
      <c r="C56" s="90"/>
      <c r="D56" s="673" t="s">
        <v>82</v>
      </c>
      <c r="E56" s="673"/>
      <c r="F56" s="673"/>
      <c r="G56" s="673"/>
      <c r="H56" s="673"/>
      <c r="I56" s="91"/>
      <c r="J56" s="673" t="s">
        <v>83</v>
      </c>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1">
        <f>'01 - Stavební část'!J30</f>
        <v>0</v>
      </c>
      <c r="AH56" s="672"/>
      <c r="AI56" s="672"/>
      <c r="AJ56" s="672"/>
      <c r="AK56" s="672"/>
      <c r="AL56" s="672"/>
      <c r="AM56" s="672"/>
      <c r="AN56" s="671">
        <f t="shared" si="1"/>
        <v>0</v>
      </c>
      <c r="AO56" s="672"/>
      <c r="AP56" s="672"/>
      <c r="AQ56" s="92" t="s">
        <v>78</v>
      </c>
      <c r="AR56" s="93"/>
      <c r="AS56" s="94">
        <v>0</v>
      </c>
      <c r="AT56" s="95">
        <f t="shared" si="0"/>
        <v>0</v>
      </c>
      <c r="AU56" s="96">
        <f>'01 - Stavební část'!P98</f>
        <v>0</v>
      </c>
      <c r="AV56" s="95">
        <f>'01 - Stavební část'!J33</f>
        <v>0</v>
      </c>
      <c r="AW56" s="95">
        <f>'01 - Stavební část'!J34</f>
        <v>0</v>
      </c>
      <c r="AX56" s="95">
        <f>'01 - Stavební část'!J35</f>
        <v>0</v>
      </c>
      <c r="AY56" s="95">
        <f>'01 - Stavební část'!J36</f>
        <v>0</v>
      </c>
      <c r="AZ56" s="95">
        <f>'01 - Stavební část'!F33</f>
        <v>0</v>
      </c>
      <c r="BA56" s="95">
        <f>'01 - Stavební část'!F34</f>
        <v>0</v>
      </c>
      <c r="BB56" s="95">
        <f>'01 - Stavební část'!F35</f>
        <v>0</v>
      </c>
      <c r="BC56" s="95">
        <f>'01 - Stavební část'!F36</f>
        <v>0</v>
      </c>
      <c r="BD56" s="97">
        <f>'01 - Stavební část'!F37</f>
        <v>0</v>
      </c>
      <c r="BT56" s="98" t="s">
        <v>79</v>
      </c>
      <c r="BV56" s="98" t="s">
        <v>74</v>
      </c>
      <c r="BW56" s="98" t="s">
        <v>84</v>
      </c>
      <c r="BX56" s="98" t="s">
        <v>5</v>
      </c>
      <c r="CL56" s="98" t="s">
        <v>19</v>
      </c>
      <c r="CM56" s="98" t="s">
        <v>81</v>
      </c>
    </row>
    <row r="57" spans="1:91" s="7" customFormat="1" ht="16.5" customHeight="1">
      <c r="A57" s="88" t="s">
        <v>76</v>
      </c>
      <c r="B57" s="89"/>
      <c r="C57" s="90"/>
      <c r="D57" s="673" t="s">
        <v>85</v>
      </c>
      <c r="E57" s="673"/>
      <c r="F57" s="673"/>
      <c r="G57" s="673"/>
      <c r="H57" s="673"/>
      <c r="I57" s="91"/>
      <c r="J57" s="673" t="s">
        <v>86</v>
      </c>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1">
        <f>'02 - ZTI'!J30</f>
        <v>0</v>
      </c>
      <c r="AH57" s="672"/>
      <c r="AI57" s="672"/>
      <c r="AJ57" s="672"/>
      <c r="AK57" s="672"/>
      <c r="AL57" s="672"/>
      <c r="AM57" s="672"/>
      <c r="AN57" s="671">
        <f t="shared" si="1"/>
        <v>0</v>
      </c>
      <c r="AO57" s="672"/>
      <c r="AP57" s="672"/>
      <c r="AQ57" s="92" t="s">
        <v>78</v>
      </c>
      <c r="AR57" s="93"/>
      <c r="AS57" s="94">
        <v>0</v>
      </c>
      <c r="AT57" s="95">
        <f t="shared" si="0"/>
        <v>0</v>
      </c>
      <c r="AU57" s="96">
        <f>'02 - ZTI'!P85</f>
        <v>0</v>
      </c>
      <c r="AV57" s="95">
        <f>'02 - ZTI'!J33</f>
        <v>0</v>
      </c>
      <c r="AW57" s="95">
        <f>'02 - ZTI'!J34</f>
        <v>0</v>
      </c>
      <c r="AX57" s="95">
        <f>'02 - ZTI'!J35</f>
        <v>0</v>
      </c>
      <c r="AY57" s="95">
        <f>'02 - ZTI'!J36</f>
        <v>0</v>
      </c>
      <c r="AZ57" s="95">
        <f>'02 - ZTI'!F33</f>
        <v>0</v>
      </c>
      <c r="BA57" s="95">
        <f>'02 - ZTI'!F34</f>
        <v>0</v>
      </c>
      <c r="BB57" s="95">
        <f>'02 - ZTI'!F35</f>
        <v>0</v>
      </c>
      <c r="BC57" s="95">
        <f>'02 - ZTI'!F36</f>
        <v>0</v>
      </c>
      <c r="BD57" s="97">
        <f>'02 - ZTI'!F37</f>
        <v>0</v>
      </c>
      <c r="BT57" s="98" t="s">
        <v>79</v>
      </c>
      <c r="BV57" s="98" t="s">
        <v>74</v>
      </c>
      <c r="BW57" s="98" t="s">
        <v>87</v>
      </c>
      <c r="BX57" s="98" t="s">
        <v>5</v>
      </c>
      <c r="CL57" s="98" t="s">
        <v>19</v>
      </c>
      <c r="CM57" s="98" t="s">
        <v>81</v>
      </c>
    </row>
    <row r="58" spans="1:91" s="7" customFormat="1" ht="16.5" customHeight="1">
      <c r="A58" s="88" t="s">
        <v>76</v>
      </c>
      <c r="B58" s="89"/>
      <c r="C58" s="90"/>
      <c r="D58" s="673" t="s">
        <v>88</v>
      </c>
      <c r="E58" s="673"/>
      <c r="F58" s="673"/>
      <c r="G58" s="673"/>
      <c r="H58" s="673"/>
      <c r="I58" s="91"/>
      <c r="J58" s="673" t="s">
        <v>89</v>
      </c>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1">
        <f>SUM('03 - Rek VZT'!D14)</f>
        <v>0</v>
      </c>
      <c r="AH58" s="672"/>
      <c r="AI58" s="672"/>
      <c r="AJ58" s="672"/>
      <c r="AK58" s="672"/>
      <c r="AL58" s="672"/>
      <c r="AM58" s="672"/>
      <c r="AN58" s="671">
        <f>SUM(AG58*1.21)</f>
        <v>0</v>
      </c>
      <c r="AO58" s="672"/>
      <c r="AP58" s="672"/>
      <c r="AQ58" s="92" t="s">
        <v>78</v>
      </c>
      <c r="AR58" s="93"/>
      <c r="AS58" s="94">
        <v>0</v>
      </c>
      <c r="AT58" s="95" t="e">
        <f t="shared" si="0"/>
        <v>#REF!</v>
      </c>
      <c r="AU58" s="96" t="e">
        <f>#REF!</f>
        <v>#REF!</v>
      </c>
      <c r="AV58" s="95" t="e">
        <f>#REF!</f>
        <v>#REF!</v>
      </c>
      <c r="AW58" s="95" t="e">
        <f>#REF!</f>
        <v>#REF!</v>
      </c>
      <c r="AX58" s="95" t="e">
        <f>#REF!</f>
        <v>#REF!</v>
      </c>
      <c r="AY58" s="95" t="e">
        <f>#REF!</f>
        <v>#REF!</v>
      </c>
      <c r="AZ58" s="95" t="e">
        <f>#REF!</f>
        <v>#REF!</v>
      </c>
      <c r="BA58" s="95" t="e">
        <f>#REF!</f>
        <v>#REF!</v>
      </c>
      <c r="BB58" s="95" t="e">
        <f>#REF!</f>
        <v>#REF!</v>
      </c>
      <c r="BC58" s="95" t="e">
        <f>#REF!</f>
        <v>#REF!</v>
      </c>
      <c r="BD58" s="97" t="e">
        <f>#REF!</f>
        <v>#REF!</v>
      </c>
      <c r="BT58" s="98" t="s">
        <v>79</v>
      </c>
      <c r="BV58" s="98" t="s">
        <v>74</v>
      </c>
      <c r="BW58" s="98" t="s">
        <v>90</v>
      </c>
      <c r="BX58" s="98" t="s">
        <v>5</v>
      </c>
      <c r="CL58" s="98" t="s">
        <v>19</v>
      </c>
      <c r="CM58" s="98" t="s">
        <v>81</v>
      </c>
    </row>
    <row r="59" spans="1:91" s="7" customFormat="1" ht="16.5" customHeight="1">
      <c r="A59" s="88" t="s">
        <v>76</v>
      </c>
      <c r="B59" s="89"/>
      <c r="C59" s="90"/>
      <c r="D59" s="673" t="s">
        <v>91</v>
      </c>
      <c r="E59" s="673"/>
      <c r="F59" s="673"/>
      <c r="G59" s="673"/>
      <c r="H59" s="673"/>
      <c r="I59" s="91"/>
      <c r="J59" s="673" t="s">
        <v>92</v>
      </c>
      <c r="K59" s="673"/>
      <c r="L59" s="673"/>
      <c r="M59" s="673"/>
      <c r="N59" s="673"/>
      <c r="O59" s="673"/>
      <c r="P59" s="673"/>
      <c r="Q59" s="673"/>
      <c r="R59" s="673"/>
      <c r="S59" s="673"/>
      <c r="T59" s="673"/>
      <c r="U59" s="673"/>
      <c r="V59" s="673"/>
      <c r="W59" s="673"/>
      <c r="X59" s="673"/>
      <c r="Y59" s="673"/>
      <c r="Z59" s="673"/>
      <c r="AA59" s="673"/>
      <c r="AB59" s="673"/>
      <c r="AC59" s="673"/>
      <c r="AD59" s="673"/>
      <c r="AE59" s="673"/>
      <c r="AF59" s="673"/>
      <c r="AG59" s="671">
        <f>'04 - VYT'!J30</f>
        <v>0</v>
      </c>
      <c r="AH59" s="672"/>
      <c r="AI59" s="672"/>
      <c r="AJ59" s="672"/>
      <c r="AK59" s="672"/>
      <c r="AL59" s="672"/>
      <c r="AM59" s="672"/>
      <c r="AN59" s="671">
        <f t="shared" si="1"/>
        <v>0</v>
      </c>
      <c r="AO59" s="672"/>
      <c r="AP59" s="672"/>
      <c r="AQ59" s="92" t="s">
        <v>78</v>
      </c>
      <c r="AR59" s="93"/>
      <c r="AS59" s="94">
        <v>0</v>
      </c>
      <c r="AT59" s="95">
        <f t="shared" si="0"/>
        <v>0</v>
      </c>
      <c r="AU59" s="96">
        <f>'04 - VYT'!P83</f>
        <v>0</v>
      </c>
      <c r="AV59" s="95">
        <f>'04 - VYT'!J33</f>
        <v>0</v>
      </c>
      <c r="AW59" s="95">
        <f>'04 - VYT'!J34</f>
        <v>0</v>
      </c>
      <c r="AX59" s="95">
        <f>'04 - VYT'!J35</f>
        <v>0</v>
      </c>
      <c r="AY59" s="95">
        <f>'04 - VYT'!J36</f>
        <v>0</v>
      </c>
      <c r="AZ59" s="95">
        <f>'04 - VYT'!F33</f>
        <v>0</v>
      </c>
      <c r="BA59" s="95">
        <f>'04 - VYT'!F34</f>
        <v>0</v>
      </c>
      <c r="BB59" s="95">
        <f>'04 - VYT'!F35</f>
        <v>0</v>
      </c>
      <c r="BC59" s="95">
        <f>'04 - VYT'!F36</f>
        <v>0</v>
      </c>
      <c r="BD59" s="97">
        <f>'04 - VYT'!F37</f>
        <v>0</v>
      </c>
      <c r="BT59" s="98" t="s">
        <v>79</v>
      </c>
      <c r="BV59" s="98" t="s">
        <v>74</v>
      </c>
      <c r="BW59" s="98" t="s">
        <v>93</v>
      </c>
      <c r="BX59" s="98" t="s">
        <v>5</v>
      </c>
      <c r="CL59" s="98" t="s">
        <v>19</v>
      </c>
      <c r="CM59" s="98" t="s">
        <v>81</v>
      </c>
    </row>
    <row r="60" spans="1:91" s="7" customFormat="1" ht="16.5" customHeight="1">
      <c r="A60" s="88" t="s">
        <v>76</v>
      </c>
      <c r="B60" s="89"/>
      <c r="C60" s="90"/>
      <c r="D60" s="673" t="s">
        <v>94</v>
      </c>
      <c r="E60" s="673"/>
      <c r="F60" s="673"/>
      <c r="G60" s="673"/>
      <c r="H60" s="673"/>
      <c r="I60" s="91"/>
      <c r="J60" s="673" t="s">
        <v>95</v>
      </c>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1">
        <f>SUM('05 - El'!F130)</f>
        <v>0</v>
      </c>
      <c r="AH60" s="672"/>
      <c r="AI60" s="672"/>
      <c r="AJ60" s="672"/>
      <c r="AK60" s="672"/>
      <c r="AL60" s="672"/>
      <c r="AM60" s="672"/>
      <c r="AN60" s="671">
        <f>SUM(AG60*1.21)</f>
        <v>0</v>
      </c>
      <c r="AO60" s="672"/>
      <c r="AP60" s="672"/>
      <c r="AQ60" s="92" t="s">
        <v>78</v>
      </c>
      <c r="AR60" s="93"/>
      <c r="AS60" s="94">
        <v>0</v>
      </c>
      <c r="AT60" s="95" t="e">
        <f t="shared" si="0"/>
        <v>#REF!</v>
      </c>
      <c r="AU60" s="96" t="e">
        <f>#REF!</f>
        <v>#REF!</v>
      </c>
      <c r="AV60" s="95" t="e">
        <f>#REF!</f>
        <v>#REF!</v>
      </c>
      <c r="AW60" s="95" t="e">
        <f>#REF!</f>
        <v>#REF!</v>
      </c>
      <c r="AX60" s="95" t="e">
        <f>#REF!</f>
        <v>#REF!</v>
      </c>
      <c r="AY60" s="95" t="e">
        <f>#REF!</f>
        <v>#REF!</v>
      </c>
      <c r="AZ60" s="95" t="e">
        <f>#REF!</f>
        <v>#REF!</v>
      </c>
      <c r="BA60" s="95" t="e">
        <f>#REF!</f>
        <v>#REF!</v>
      </c>
      <c r="BB60" s="95" t="e">
        <f>#REF!</f>
        <v>#REF!</v>
      </c>
      <c r="BC60" s="95" t="e">
        <f>#REF!</f>
        <v>#REF!</v>
      </c>
      <c r="BD60" s="97" t="e">
        <f>#REF!</f>
        <v>#REF!</v>
      </c>
      <c r="BT60" s="98" t="s">
        <v>79</v>
      </c>
      <c r="BV60" s="98" t="s">
        <v>74</v>
      </c>
      <c r="BW60" s="98" t="s">
        <v>96</v>
      </c>
      <c r="BX60" s="98" t="s">
        <v>5</v>
      </c>
      <c r="CL60" s="98" t="s">
        <v>19</v>
      </c>
      <c r="CM60" s="98" t="s">
        <v>81</v>
      </c>
    </row>
    <row r="61" spans="1:91" s="7" customFormat="1" ht="16.5" customHeight="1">
      <c r="A61" s="88" t="s">
        <v>76</v>
      </c>
      <c r="B61" s="89"/>
      <c r="C61" s="90"/>
      <c r="D61" s="673" t="s">
        <v>97</v>
      </c>
      <c r="E61" s="673"/>
      <c r="F61" s="673"/>
      <c r="G61" s="673"/>
      <c r="H61" s="673"/>
      <c r="I61" s="91"/>
      <c r="J61" s="673" t="s">
        <v>98</v>
      </c>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1">
        <f>SUM('06 - Vybavení'!C133)</f>
        <v>0</v>
      </c>
      <c r="AH61" s="672"/>
      <c r="AI61" s="672"/>
      <c r="AJ61" s="672"/>
      <c r="AK61" s="672"/>
      <c r="AL61" s="672"/>
      <c r="AM61" s="672"/>
      <c r="AN61" s="671">
        <f>SUM(AG61*1.21)</f>
        <v>0</v>
      </c>
      <c r="AO61" s="672"/>
      <c r="AP61" s="672"/>
      <c r="AQ61" s="92" t="s">
        <v>78</v>
      </c>
      <c r="AR61" s="93"/>
      <c r="AS61" s="99">
        <v>0</v>
      </c>
      <c r="AT61" s="100" t="e">
        <f t="shared" si="0"/>
        <v>#REF!</v>
      </c>
      <c r="AU61" s="101" t="e">
        <f>#REF!</f>
        <v>#REF!</v>
      </c>
      <c r="AV61" s="100" t="e">
        <f>#REF!</f>
        <v>#REF!</v>
      </c>
      <c r="AW61" s="100" t="e">
        <f>#REF!</f>
        <v>#REF!</v>
      </c>
      <c r="AX61" s="100" t="e">
        <f>#REF!</f>
        <v>#REF!</v>
      </c>
      <c r="AY61" s="100" t="e">
        <f>#REF!</f>
        <v>#REF!</v>
      </c>
      <c r="AZ61" s="100" t="e">
        <f>#REF!</f>
        <v>#REF!</v>
      </c>
      <c r="BA61" s="100" t="e">
        <f>#REF!</f>
        <v>#REF!</v>
      </c>
      <c r="BB61" s="100" t="e">
        <f>#REF!</f>
        <v>#REF!</v>
      </c>
      <c r="BC61" s="100" t="e">
        <f>#REF!</f>
        <v>#REF!</v>
      </c>
      <c r="BD61" s="102" t="e">
        <f>#REF!</f>
        <v>#REF!</v>
      </c>
      <c r="BT61" s="98" t="s">
        <v>79</v>
      </c>
      <c r="BV61" s="98" t="s">
        <v>74</v>
      </c>
      <c r="BW61" s="98" t="s">
        <v>99</v>
      </c>
      <c r="BX61" s="98" t="s">
        <v>5</v>
      </c>
      <c r="CL61" s="98" t="s">
        <v>19</v>
      </c>
      <c r="CM61" s="98" t="s">
        <v>81</v>
      </c>
    </row>
    <row r="62" spans="1:91" s="2" customFormat="1" ht="30" customHeight="1">
      <c r="A62" s="36"/>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6"/>
      <c r="AT62" s="36"/>
      <c r="AU62" s="36"/>
      <c r="AV62" s="36"/>
      <c r="AW62" s="36"/>
      <c r="AX62" s="36"/>
      <c r="AY62" s="36"/>
      <c r="AZ62" s="36"/>
      <c r="BA62" s="36"/>
      <c r="BB62" s="36"/>
      <c r="BC62" s="36"/>
      <c r="BD62" s="36"/>
      <c r="BE62" s="36"/>
    </row>
    <row r="63" spans="1:91" s="2" customFormat="1" ht="6.95" customHeight="1">
      <c r="A63" s="36"/>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1"/>
      <c r="AS63" s="36"/>
      <c r="AT63" s="36"/>
      <c r="AU63" s="36"/>
      <c r="AV63" s="36"/>
      <c r="AW63" s="36"/>
      <c r="AX63" s="36"/>
      <c r="AY63" s="36"/>
      <c r="AZ63" s="36"/>
      <c r="BA63" s="36"/>
      <c r="BB63" s="36"/>
      <c r="BC63" s="36"/>
      <c r="BD63" s="36"/>
      <c r="BE63" s="36"/>
    </row>
  </sheetData>
  <sheetProtection algorithmName="SHA-512" hashValue="F+Jg9nJR+BpKA8v74oSEpn0vu7frbfFL8gaETdncPVWOe19yuP56WV7MzkR4NPlMv587q6yPYUbNBIFxlfkuQA==" saltValue="FlA3SPZSsHHKDeRDzZS0mA==" spinCount="100000" sheet="1" objects="1" scenarios="1" formatColumns="0" formatRows="0"/>
  <mergeCells count="66">
    <mergeCell ref="AS49:AT51"/>
    <mergeCell ref="AM50:AP50"/>
    <mergeCell ref="C52:G52"/>
    <mergeCell ref="AG52:AM52"/>
    <mergeCell ref="I52:AF52"/>
    <mergeCell ref="AN52:AP52"/>
    <mergeCell ref="D55:H55"/>
    <mergeCell ref="AG55:AM55"/>
    <mergeCell ref="J55:AF55"/>
    <mergeCell ref="AN55:AP55"/>
    <mergeCell ref="AG54:AM54"/>
    <mergeCell ref="AN54:AP54"/>
    <mergeCell ref="D56:H56"/>
    <mergeCell ref="AG56:AM56"/>
    <mergeCell ref="AN56:AP56"/>
    <mergeCell ref="AN57:AP57"/>
    <mergeCell ref="D57:H57"/>
    <mergeCell ref="J57:AF57"/>
    <mergeCell ref="AG57:AM57"/>
    <mergeCell ref="D58:H58"/>
    <mergeCell ref="J58:AF58"/>
    <mergeCell ref="AN59:AP59"/>
    <mergeCell ref="AG59:AM59"/>
    <mergeCell ref="D59:H59"/>
    <mergeCell ref="J59:AF59"/>
    <mergeCell ref="D60:H60"/>
    <mergeCell ref="J60:AF60"/>
    <mergeCell ref="AN61:AP61"/>
    <mergeCell ref="AG61:AM61"/>
    <mergeCell ref="D61:H61"/>
    <mergeCell ref="J61:AF61"/>
    <mergeCell ref="AK30:AO30"/>
    <mergeCell ref="L30:P30"/>
    <mergeCell ref="W30:AE30"/>
    <mergeCell ref="L31:P31"/>
    <mergeCell ref="AN60:AP60"/>
    <mergeCell ref="AG60:AM60"/>
    <mergeCell ref="AN58:AP58"/>
    <mergeCell ref="AG58:AM58"/>
    <mergeCell ref="J56:AF56"/>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00 - VRN'!C2" display="/" xr:uid="{00000000-0004-0000-0000-000000000000}"/>
    <hyperlink ref="A56" location="'01 - Stavební část'!C2" display="/" xr:uid="{00000000-0004-0000-0000-000001000000}"/>
    <hyperlink ref="A57" location="'02 - ZTI'!C2" display="/" xr:uid="{00000000-0004-0000-0000-000002000000}"/>
    <hyperlink ref="A58" location="'03 - VZT'!C2" display="/" xr:uid="{00000000-0004-0000-0000-000003000000}"/>
    <hyperlink ref="A59" location="'04 - VYT'!C2" display="/" xr:uid="{00000000-0004-0000-0000-000004000000}"/>
    <hyperlink ref="A60" location="'05 - El'!C2" display="/" xr:uid="{00000000-0004-0000-0000-000005000000}"/>
    <hyperlink ref="A61" location="'06 - Vybavení'!C2" display="/" xr:uid="{00000000-0004-0000-0000-000006000000}"/>
    <hyperlink ref="E20" r:id="rId1" xr:uid="{AB8D1829-8281-4610-BF71-A42DDEEAFE9B}"/>
    <hyperlink ref="AM50" r:id="rId2" xr:uid="{F8DEE430-D5EA-4BFE-A299-F99C7073EB8E}"/>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9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651"/>
      <c r="M2" s="651"/>
      <c r="N2" s="651"/>
      <c r="O2" s="651"/>
      <c r="P2" s="651"/>
      <c r="Q2" s="651"/>
      <c r="R2" s="651"/>
      <c r="S2" s="651"/>
      <c r="T2" s="651"/>
      <c r="U2" s="651"/>
      <c r="V2" s="651"/>
      <c r="AT2" s="19" t="s">
        <v>80</v>
      </c>
    </row>
    <row r="3" spans="1:46" s="1" customFormat="1" ht="6.95" customHeight="1">
      <c r="B3" s="104"/>
      <c r="C3" s="105"/>
      <c r="D3" s="105"/>
      <c r="E3" s="105"/>
      <c r="F3" s="105"/>
      <c r="G3" s="105"/>
      <c r="H3" s="105"/>
      <c r="I3" s="106"/>
      <c r="J3" s="105"/>
      <c r="K3" s="105"/>
      <c r="L3" s="22"/>
      <c r="AT3" s="19" t="s">
        <v>81</v>
      </c>
    </row>
    <row r="4" spans="1:46" s="1" customFormat="1" ht="24.95" customHeight="1">
      <c r="B4" s="22"/>
      <c r="D4" s="107" t="s">
        <v>100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695" t="str">
        <f>'Rekapitulace stavby'!K6</f>
        <v>Stavební úpravy kuchyně MŠ U Sluníčka, Dlouhá 620/1, Horní Slavkov</v>
      </c>
      <c r="F7" s="696"/>
      <c r="G7" s="696"/>
      <c r="H7" s="696"/>
      <c r="I7" s="103"/>
      <c r="L7" s="22"/>
    </row>
    <row r="8" spans="1:46" s="2" customFormat="1" ht="12" customHeight="1">
      <c r="A8" s="36"/>
      <c r="B8" s="41"/>
      <c r="C8" s="36"/>
      <c r="D8" s="109" t="s">
        <v>101</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697" t="s">
        <v>102</v>
      </c>
      <c r="F9" s="698"/>
      <c r="G9" s="698"/>
      <c r="H9" s="698"/>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29. 11. 2019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699" t="str">
        <f>'Rekapitulace stavby'!E14</f>
        <v>Vyplň údaj</v>
      </c>
      <c r="F18" s="700"/>
      <c r="G18" s="700"/>
      <c r="H18" s="700"/>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19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32</v>
      </c>
      <c r="F21" s="36"/>
      <c r="G21" s="36"/>
      <c r="H21" s="36"/>
      <c r="I21" s="113" t="s">
        <v>28</v>
      </c>
      <c r="J21" s="112" t="s">
        <v>19</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26</v>
      </c>
      <c r="J23" s="112" t="s">
        <v>19</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35</v>
      </c>
      <c r="F24" s="36"/>
      <c r="G24" s="36"/>
      <c r="H24" s="36"/>
      <c r="I24" s="113" t="s">
        <v>28</v>
      </c>
      <c r="J24" s="112" t="s">
        <v>19</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36</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701" t="s">
        <v>19</v>
      </c>
      <c r="F27" s="701"/>
      <c r="G27" s="701"/>
      <c r="H27" s="701"/>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110"/>
      <c r="J30" s="122">
        <f>ROUND(J85,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4" t="s">
        <v>39</v>
      </c>
      <c r="J32" s="123" t="s">
        <v>41</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42</v>
      </c>
      <c r="E33" s="109" t="s">
        <v>43</v>
      </c>
      <c r="F33" s="126">
        <f>ROUND((SUM(BE85:BE97)),  2)</f>
        <v>0</v>
      </c>
      <c r="G33" s="36"/>
      <c r="H33" s="36"/>
      <c r="I33" s="127">
        <v>0.21</v>
      </c>
      <c r="J33" s="126">
        <f>ROUND(((SUM(BE85:BE97))*I33),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44</v>
      </c>
      <c r="F34" s="126">
        <f>ROUND((SUM(BF85:BF97)),  2)</f>
        <v>0</v>
      </c>
      <c r="G34" s="36"/>
      <c r="H34" s="36"/>
      <c r="I34" s="127">
        <v>0.15</v>
      </c>
      <c r="J34" s="126">
        <f>ROUND(((SUM(BF85:BF97))*I34),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45</v>
      </c>
      <c r="F35" s="126">
        <f>ROUND((SUM(BG85:BG97)),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46</v>
      </c>
      <c r="F36" s="126">
        <f>ROUND((SUM(BH85:BH97)),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47</v>
      </c>
      <c r="F37" s="126">
        <f>ROUND((SUM(BI85:BI97)),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103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693" t="str">
        <f>E7</f>
        <v>Stavební úpravy kuchyně MŠ U Sluníčka, Dlouhá 620/1, Horní Slavkov</v>
      </c>
      <c r="F48" s="694"/>
      <c r="G48" s="694"/>
      <c r="H48" s="69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680" t="str">
        <f>E9</f>
        <v>00 - VRN</v>
      </c>
      <c r="F50" s="692"/>
      <c r="G50" s="692"/>
      <c r="H50" s="6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Horní Slavkov, Dlouhá 620/1</v>
      </c>
      <c r="G52" s="38"/>
      <c r="H52" s="38"/>
      <c r="I52" s="113" t="s">
        <v>23</v>
      </c>
      <c r="J52" s="61" t="str">
        <f>IF(J12="","",J12)</f>
        <v>29. 11. 2019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Město horní Slavkov</v>
      </c>
      <c r="G54" s="38"/>
      <c r="H54" s="38"/>
      <c r="I54" s="113" t="s">
        <v>31</v>
      </c>
      <c r="J54" s="34" t="str">
        <f>E21</f>
        <v>CENTRASTAV s.r.o.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34</v>
      </c>
      <c r="J55" s="34" t="str">
        <f>E24</f>
        <v>Michal Kubelka</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104</v>
      </c>
      <c r="D57" s="143"/>
      <c r="E57" s="143"/>
      <c r="F57" s="143"/>
      <c r="G57" s="143"/>
      <c r="H57" s="143"/>
      <c r="I57" s="144"/>
      <c r="J57" s="145" t="s">
        <v>105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70</v>
      </c>
      <c r="D59" s="38"/>
      <c r="E59" s="38"/>
      <c r="F59" s="38"/>
      <c r="G59" s="38"/>
      <c r="H59" s="38"/>
      <c r="I59" s="110"/>
      <c r="J59" s="79">
        <f>J85</f>
        <v>0</v>
      </c>
      <c r="K59" s="38"/>
      <c r="L59" s="111"/>
      <c r="S59" s="36"/>
      <c r="T59" s="36"/>
      <c r="U59" s="36"/>
      <c r="V59" s="36"/>
      <c r="W59" s="36"/>
      <c r="X59" s="36"/>
      <c r="Y59" s="36"/>
      <c r="Z59" s="36"/>
      <c r="AA59" s="36"/>
      <c r="AB59" s="36"/>
      <c r="AC59" s="36"/>
      <c r="AD59" s="36"/>
      <c r="AE59" s="36"/>
      <c r="AU59" s="19" t="s">
        <v>106</v>
      </c>
    </row>
    <row r="60" spans="1:47" s="9" customFormat="1" ht="24.95" customHeight="1">
      <c r="B60" s="147"/>
      <c r="C60" s="148"/>
      <c r="D60" s="149" t="s">
        <v>107</v>
      </c>
      <c r="E60" s="150"/>
      <c r="F60" s="150"/>
      <c r="G60" s="150"/>
      <c r="H60" s="150"/>
      <c r="I60" s="151"/>
      <c r="J60" s="152">
        <f>J86</f>
        <v>0</v>
      </c>
      <c r="K60" s="148"/>
      <c r="L60" s="153"/>
    </row>
    <row r="61" spans="1:47" s="10" customFormat="1" ht="19.899999999999999" customHeight="1">
      <c r="B61" s="154"/>
      <c r="C61" s="155"/>
      <c r="D61" s="156" t="s">
        <v>108</v>
      </c>
      <c r="E61" s="157"/>
      <c r="F61" s="157"/>
      <c r="G61" s="157"/>
      <c r="H61" s="157"/>
      <c r="I61" s="158"/>
      <c r="J61" s="159">
        <f>J87</f>
        <v>0</v>
      </c>
      <c r="K61" s="155"/>
      <c r="L61" s="160"/>
    </row>
    <row r="62" spans="1:47" s="10" customFormat="1" ht="19.899999999999999" customHeight="1">
      <c r="B62" s="154"/>
      <c r="C62" s="155"/>
      <c r="D62" s="156" t="s">
        <v>109</v>
      </c>
      <c r="E62" s="157"/>
      <c r="F62" s="157"/>
      <c r="G62" s="157"/>
      <c r="H62" s="157"/>
      <c r="I62" s="158"/>
      <c r="J62" s="159">
        <f>J89</f>
        <v>0</v>
      </c>
      <c r="K62" s="155"/>
      <c r="L62" s="160"/>
    </row>
    <row r="63" spans="1:47" s="10" customFormat="1" ht="19.899999999999999" customHeight="1">
      <c r="B63" s="154"/>
      <c r="C63" s="155"/>
      <c r="D63" s="156" t="s">
        <v>110</v>
      </c>
      <c r="E63" s="157"/>
      <c r="F63" s="157"/>
      <c r="G63" s="157"/>
      <c r="H63" s="157"/>
      <c r="I63" s="158"/>
      <c r="J63" s="159">
        <f>J92</f>
        <v>0</v>
      </c>
      <c r="K63" s="155"/>
      <c r="L63" s="160"/>
    </row>
    <row r="64" spans="1:47" s="10" customFormat="1" ht="19.899999999999999" customHeight="1">
      <c r="B64" s="154"/>
      <c r="C64" s="155"/>
      <c r="D64" s="156" t="s">
        <v>111</v>
      </c>
      <c r="E64" s="157"/>
      <c r="F64" s="157"/>
      <c r="G64" s="157"/>
      <c r="H64" s="157"/>
      <c r="I64" s="158"/>
      <c r="J64" s="159">
        <f>J94</f>
        <v>0</v>
      </c>
      <c r="K64" s="155"/>
      <c r="L64" s="160"/>
    </row>
    <row r="65" spans="1:31" s="10" customFormat="1" ht="19.899999999999999" customHeight="1">
      <c r="B65" s="154"/>
      <c r="C65" s="155"/>
      <c r="D65" s="156" t="s">
        <v>112</v>
      </c>
      <c r="E65" s="157"/>
      <c r="F65" s="157"/>
      <c r="G65" s="157"/>
      <c r="H65" s="157"/>
      <c r="I65" s="158"/>
      <c r="J65" s="159">
        <f>J96</f>
        <v>0</v>
      </c>
      <c r="K65" s="155"/>
      <c r="L65" s="160"/>
    </row>
    <row r="66" spans="1:31" s="2" customFormat="1" ht="21.75" customHeight="1">
      <c r="A66" s="36"/>
      <c r="B66" s="37"/>
      <c r="C66" s="38"/>
      <c r="D66" s="38"/>
      <c r="E66" s="38"/>
      <c r="F66" s="38"/>
      <c r="G66" s="38"/>
      <c r="H66" s="38"/>
      <c r="I66" s="110"/>
      <c r="J66" s="38"/>
      <c r="K66" s="38"/>
      <c r="L66" s="111"/>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38"/>
      <c r="J67" s="50"/>
      <c r="K67" s="50"/>
      <c r="L67" s="111"/>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1"/>
      <c r="J71" s="52"/>
      <c r="K71" s="52"/>
      <c r="L71" s="111"/>
      <c r="S71" s="36"/>
      <c r="T71" s="36"/>
      <c r="U71" s="36"/>
      <c r="V71" s="36"/>
      <c r="W71" s="36"/>
      <c r="X71" s="36"/>
      <c r="Y71" s="36"/>
      <c r="Z71" s="36"/>
      <c r="AA71" s="36"/>
      <c r="AB71" s="36"/>
      <c r="AC71" s="36"/>
      <c r="AD71" s="36"/>
      <c r="AE71" s="36"/>
    </row>
    <row r="72" spans="1:31" s="2" customFormat="1" ht="24.95" customHeight="1">
      <c r="A72" s="36"/>
      <c r="B72" s="37"/>
      <c r="C72" s="25" t="s">
        <v>113</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693" t="str">
        <f>E7</f>
        <v>Stavební úpravy kuchyně MŠ U Sluníčka, Dlouhá 620/1, Horní Slavkov</v>
      </c>
      <c r="F75" s="694"/>
      <c r="G75" s="694"/>
      <c r="H75" s="694"/>
      <c r="I75" s="110"/>
      <c r="J75" s="38"/>
      <c r="K75" s="38"/>
      <c r="L75" s="111"/>
      <c r="S75" s="36"/>
      <c r="T75" s="36"/>
      <c r="U75" s="36"/>
      <c r="V75" s="36"/>
      <c r="W75" s="36"/>
      <c r="X75" s="36"/>
      <c r="Y75" s="36"/>
      <c r="Z75" s="36"/>
      <c r="AA75" s="36"/>
      <c r="AB75" s="36"/>
      <c r="AC75" s="36"/>
      <c r="AD75" s="36"/>
      <c r="AE75" s="36"/>
    </row>
    <row r="76" spans="1:31" s="2" customFormat="1" ht="12" customHeight="1">
      <c r="A76" s="36"/>
      <c r="B76" s="37"/>
      <c r="C76" s="31" t="s">
        <v>101</v>
      </c>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6.5" customHeight="1">
      <c r="A77" s="36"/>
      <c r="B77" s="37"/>
      <c r="C77" s="38"/>
      <c r="D77" s="38"/>
      <c r="E77" s="680" t="str">
        <f>E9</f>
        <v>00 - VRN</v>
      </c>
      <c r="F77" s="692"/>
      <c r="G77" s="692"/>
      <c r="H77" s="692"/>
      <c r="I77" s="110"/>
      <c r="J77" s="38"/>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Horní Slavkov, Dlouhá 620/1</v>
      </c>
      <c r="G79" s="38"/>
      <c r="H79" s="38"/>
      <c r="I79" s="113" t="s">
        <v>23</v>
      </c>
      <c r="J79" s="61" t="str">
        <f>IF(J12="","",J12)</f>
        <v>29. 11. 2019</v>
      </c>
      <c r="K79" s="38"/>
      <c r="L79" s="111"/>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25.7" customHeight="1">
      <c r="A81" s="36"/>
      <c r="B81" s="37"/>
      <c r="C81" s="31" t="s">
        <v>25</v>
      </c>
      <c r="D81" s="38"/>
      <c r="E81" s="38"/>
      <c r="F81" s="29" t="str">
        <f>E15</f>
        <v>Město horní Slavkov</v>
      </c>
      <c r="G81" s="38"/>
      <c r="H81" s="38"/>
      <c r="I81" s="113" t="s">
        <v>31</v>
      </c>
      <c r="J81" s="34" t="str">
        <f>E21</f>
        <v>CENTRASTAV s.r.o.</v>
      </c>
      <c r="K81" s="38"/>
      <c r="L81" s="111"/>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3" t="s">
        <v>34</v>
      </c>
      <c r="J82" s="34" t="str">
        <f>E24</f>
        <v>Michal Kubelka</v>
      </c>
      <c r="K82" s="38"/>
      <c r="L82" s="111"/>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11" customFormat="1" ht="29.25" customHeight="1">
      <c r="A84" s="161"/>
      <c r="B84" s="162"/>
      <c r="C84" s="163" t="s">
        <v>114</v>
      </c>
      <c r="D84" s="164" t="s">
        <v>57</v>
      </c>
      <c r="E84" s="164" t="s">
        <v>53</v>
      </c>
      <c r="F84" s="164" t="s">
        <v>54</v>
      </c>
      <c r="G84" s="164" t="s">
        <v>115</v>
      </c>
      <c r="H84" s="164" t="s">
        <v>116</v>
      </c>
      <c r="I84" s="165" t="s">
        <v>117</v>
      </c>
      <c r="J84" s="164" t="s">
        <v>105</v>
      </c>
      <c r="K84" s="166" t="s">
        <v>118</v>
      </c>
      <c r="L84" s="167"/>
      <c r="M84" s="70" t="s">
        <v>19</v>
      </c>
      <c r="N84" s="71" t="s">
        <v>42</v>
      </c>
      <c r="O84" s="71" t="s">
        <v>119</v>
      </c>
      <c r="P84" s="71" t="s">
        <v>120</v>
      </c>
      <c r="Q84" s="71" t="s">
        <v>121</v>
      </c>
      <c r="R84" s="71" t="s">
        <v>122</v>
      </c>
      <c r="S84" s="71" t="s">
        <v>123</v>
      </c>
      <c r="T84" s="72" t="s">
        <v>124</v>
      </c>
      <c r="U84" s="161"/>
      <c r="V84" s="161"/>
      <c r="W84" s="161"/>
      <c r="X84" s="161"/>
      <c r="Y84" s="161"/>
      <c r="Z84" s="161"/>
      <c r="AA84" s="161"/>
      <c r="AB84" s="161"/>
      <c r="AC84" s="161"/>
      <c r="AD84" s="161"/>
      <c r="AE84" s="161"/>
    </row>
    <row r="85" spans="1:65" s="2" customFormat="1" ht="22.9" customHeight="1">
      <c r="A85" s="36"/>
      <c r="B85" s="37"/>
      <c r="C85" s="77" t="s">
        <v>125</v>
      </c>
      <c r="D85" s="38"/>
      <c r="E85" s="38"/>
      <c r="F85" s="38"/>
      <c r="G85" s="38"/>
      <c r="H85" s="38"/>
      <c r="I85" s="110"/>
      <c r="J85" s="168">
        <f>BK85</f>
        <v>0</v>
      </c>
      <c r="K85" s="38"/>
      <c r="L85" s="41"/>
      <c r="M85" s="73"/>
      <c r="N85" s="169"/>
      <c r="O85" s="74"/>
      <c r="P85" s="170">
        <f>P86</f>
        <v>0</v>
      </c>
      <c r="Q85" s="74"/>
      <c r="R85" s="170">
        <f>R86</f>
        <v>0</v>
      </c>
      <c r="S85" s="74"/>
      <c r="T85" s="171">
        <f>T86</f>
        <v>0</v>
      </c>
      <c r="U85" s="36"/>
      <c r="V85" s="36"/>
      <c r="W85" s="36"/>
      <c r="X85" s="36"/>
      <c r="Y85" s="36"/>
      <c r="Z85" s="36"/>
      <c r="AA85" s="36"/>
      <c r="AB85" s="36"/>
      <c r="AC85" s="36"/>
      <c r="AD85" s="36"/>
      <c r="AE85" s="36"/>
      <c r="AT85" s="19" t="s">
        <v>71</v>
      </c>
      <c r="AU85" s="19" t="s">
        <v>106</v>
      </c>
      <c r="BK85" s="172">
        <f>BK86</f>
        <v>0</v>
      </c>
    </row>
    <row r="86" spans="1:65" s="12" customFormat="1" ht="25.9" customHeight="1">
      <c r="B86" s="173"/>
      <c r="C86" s="174"/>
      <c r="D86" s="175" t="s">
        <v>71</v>
      </c>
      <c r="E86" s="176" t="s">
        <v>77</v>
      </c>
      <c r="F86" s="176" t="s">
        <v>126</v>
      </c>
      <c r="G86" s="174"/>
      <c r="H86" s="174"/>
      <c r="I86" s="177"/>
      <c r="J86" s="178">
        <f>BK86</f>
        <v>0</v>
      </c>
      <c r="K86" s="174"/>
      <c r="L86" s="179"/>
      <c r="M86" s="180"/>
      <c r="N86" s="181"/>
      <c r="O86" s="181"/>
      <c r="P86" s="182">
        <f>P87+P89+P92+P94+P96</f>
        <v>0</v>
      </c>
      <c r="Q86" s="181"/>
      <c r="R86" s="182">
        <f>R87+R89+R92+R94+R96</f>
        <v>0</v>
      </c>
      <c r="S86" s="181"/>
      <c r="T86" s="183">
        <f>T87+T89+T92+T94+T96</f>
        <v>0</v>
      </c>
      <c r="AR86" s="184" t="s">
        <v>127</v>
      </c>
      <c r="AT86" s="185" t="s">
        <v>71</v>
      </c>
      <c r="AU86" s="185" t="s">
        <v>72</v>
      </c>
      <c r="AY86" s="184" t="s">
        <v>128</v>
      </c>
      <c r="BK86" s="186">
        <f>BK87+BK89+BK92+BK94+BK96</f>
        <v>0</v>
      </c>
    </row>
    <row r="87" spans="1:65" s="12" customFormat="1" ht="22.9" customHeight="1">
      <c r="B87" s="173"/>
      <c r="C87" s="174"/>
      <c r="D87" s="175" t="s">
        <v>71</v>
      </c>
      <c r="E87" s="187" t="s">
        <v>129</v>
      </c>
      <c r="F87" s="187" t="s">
        <v>130</v>
      </c>
      <c r="G87" s="174"/>
      <c r="H87" s="174"/>
      <c r="I87" s="177"/>
      <c r="J87" s="188">
        <f>BK87</f>
        <v>0</v>
      </c>
      <c r="K87" s="174"/>
      <c r="L87" s="179"/>
      <c r="M87" s="180"/>
      <c r="N87" s="181"/>
      <c r="O87" s="181"/>
      <c r="P87" s="182">
        <f>P88</f>
        <v>0</v>
      </c>
      <c r="Q87" s="181"/>
      <c r="R87" s="182">
        <f>R88</f>
        <v>0</v>
      </c>
      <c r="S87" s="181"/>
      <c r="T87" s="183">
        <f>T88</f>
        <v>0</v>
      </c>
      <c r="AR87" s="184" t="s">
        <v>127</v>
      </c>
      <c r="AT87" s="185" t="s">
        <v>71</v>
      </c>
      <c r="AU87" s="185" t="s">
        <v>79</v>
      </c>
      <c r="AY87" s="184" t="s">
        <v>128</v>
      </c>
      <c r="BK87" s="186">
        <f>BK88</f>
        <v>0</v>
      </c>
    </row>
    <row r="88" spans="1:65" s="2" customFormat="1" ht="16.5" customHeight="1">
      <c r="A88" s="36"/>
      <c r="B88" s="37"/>
      <c r="C88" s="189" t="s">
        <v>79</v>
      </c>
      <c r="D88" s="189" t="s">
        <v>131</v>
      </c>
      <c r="E88" s="190" t="s">
        <v>132</v>
      </c>
      <c r="F88" s="191" t="s">
        <v>133</v>
      </c>
      <c r="G88" s="192" t="s">
        <v>134</v>
      </c>
      <c r="H88" s="193">
        <v>1</v>
      </c>
      <c r="I88" s="194"/>
      <c r="J88" s="195">
        <f>ROUND(I88*H88,2)</f>
        <v>0</v>
      </c>
      <c r="K88" s="191" t="s">
        <v>135</v>
      </c>
      <c r="L88" s="41"/>
      <c r="M88" s="196" t="s">
        <v>19</v>
      </c>
      <c r="N88" s="197" t="s">
        <v>43</v>
      </c>
      <c r="O88" s="66"/>
      <c r="P88" s="198">
        <f>O88*H88</f>
        <v>0</v>
      </c>
      <c r="Q88" s="198">
        <v>0</v>
      </c>
      <c r="R88" s="198">
        <f>Q88*H88</f>
        <v>0</v>
      </c>
      <c r="S88" s="198">
        <v>0</v>
      </c>
      <c r="T88" s="199">
        <f>S88*H88</f>
        <v>0</v>
      </c>
      <c r="U88" s="36"/>
      <c r="V88" s="36"/>
      <c r="W88" s="36"/>
      <c r="X88" s="36"/>
      <c r="Y88" s="36"/>
      <c r="Z88" s="36"/>
      <c r="AA88" s="36"/>
      <c r="AB88" s="36"/>
      <c r="AC88" s="36"/>
      <c r="AD88" s="36"/>
      <c r="AE88" s="36"/>
      <c r="AR88" s="200" t="s">
        <v>136</v>
      </c>
      <c r="AT88" s="200" t="s">
        <v>131</v>
      </c>
      <c r="AU88" s="200" t="s">
        <v>81</v>
      </c>
      <c r="AY88" s="19" t="s">
        <v>128</v>
      </c>
      <c r="BE88" s="201">
        <f>IF(N88="základní",J88,0)</f>
        <v>0</v>
      </c>
      <c r="BF88" s="201">
        <f>IF(N88="snížená",J88,0)</f>
        <v>0</v>
      </c>
      <c r="BG88" s="201">
        <f>IF(N88="zákl. přenesená",J88,0)</f>
        <v>0</v>
      </c>
      <c r="BH88" s="201">
        <f>IF(N88="sníž. přenesená",J88,0)</f>
        <v>0</v>
      </c>
      <c r="BI88" s="201">
        <f>IF(N88="nulová",J88,0)</f>
        <v>0</v>
      </c>
      <c r="BJ88" s="19" t="s">
        <v>79</v>
      </c>
      <c r="BK88" s="201">
        <f>ROUND(I88*H88,2)</f>
        <v>0</v>
      </c>
      <c r="BL88" s="19" t="s">
        <v>136</v>
      </c>
      <c r="BM88" s="200" t="s">
        <v>137</v>
      </c>
    </row>
    <row r="89" spans="1:65" s="12" customFormat="1" ht="22.9" customHeight="1">
      <c r="B89" s="173"/>
      <c r="C89" s="174"/>
      <c r="D89" s="175" t="s">
        <v>71</v>
      </c>
      <c r="E89" s="187" t="s">
        <v>138</v>
      </c>
      <c r="F89" s="187" t="s">
        <v>139</v>
      </c>
      <c r="G89" s="174"/>
      <c r="H89" s="174"/>
      <c r="I89" s="177"/>
      <c r="J89" s="188">
        <f>BK89</f>
        <v>0</v>
      </c>
      <c r="K89" s="174"/>
      <c r="L89" s="179"/>
      <c r="M89" s="180"/>
      <c r="N89" s="181"/>
      <c r="O89" s="181"/>
      <c r="P89" s="182">
        <f>SUM(P90:P91)</f>
        <v>0</v>
      </c>
      <c r="Q89" s="181"/>
      <c r="R89" s="182">
        <f>SUM(R90:R91)</f>
        <v>0</v>
      </c>
      <c r="S89" s="181"/>
      <c r="T89" s="183">
        <f>SUM(T90:T91)</f>
        <v>0</v>
      </c>
      <c r="AR89" s="184" t="s">
        <v>127</v>
      </c>
      <c r="AT89" s="185" t="s">
        <v>71</v>
      </c>
      <c r="AU89" s="185" t="s">
        <v>79</v>
      </c>
      <c r="AY89" s="184" t="s">
        <v>128</v>
      </c>
      <c r="BK89" s="186">
        <f>SUM(BK90:BK91)</f>
        <v>0</v>
      </c>
    </row>
    <row r="90" spans="1:65" s="2" customFormat="1" ht="16.5" customHeight="1">
      <c r="A90" s="36"/>
      <c r="B90" s="37"/>
      <c r="C90" s="189" t="s">
        <v>81</v>
      </c>
      <c r="D90" s="189" t="s">
        <v>131</v>
      </c>
      <c r="E90" s="190" t="s">
        <v>140</v>
      </c>
      <c r="F90" s="191" t="s">
        <v>139</v>
      </c>
      <c r="G90" s="192" t="s">
        <v>134</v>
      </c>
      <c r="H90" s="193">
        <v>1</v>
      </c>
      <c r="I90" s="194"/>
      <c r="J90" s="195">
        <f>ROUND(I90*H90,2)</f>
        <v>0</v>
      </c>
      <c r="K90" s="191" t="s">
        <v>135</v>
      </c>
      <c r="L90" s="41"/>
      <c r="M90" s="196" t="s">
        <v>19</v>
      </c>
      <c r="N90" s="197" t="s">
        <v>43</v>
      </c>
      <c r="O90" s="66"/>
      <c r="P90" s="198">
        <f>O90*H90</f>
        <v>0</v>
      </c>
      <c r="Q90" s="198">
        <v>0</v>
      </c>
      <c r="R90" s="198">
        <f>Q90*H90</f>
        <v>0</v>
      </c>
      <c r="S90" s="198">
        <v>0</v>
      </c>
      <c r="T90" s="199">
        <f>S90*H90</f>
        <v>0</v>
      </c>
      <c r="U90" s="36"/>
      <c r="V90" s="36"/>
      <c r="W90" s="36"/>
      <c r="X90" s="36"/>
      <c r="Y90" s="36"/>
      <c r="Z90" s="36"/>
      <c r="AA90" s="36"/>
      <c r="AB90" s="36"/>
      <c r="AC90" s="36"/>
      <c r="AD90" s="36"/>
      <c r="AE90" s="36"/>
      <c r="AR90" s="200" t="s">
        <v>136</v>
      </c>
      <c r="AT90" s="200" t="s">
        <v>131</v>
      </c>
      <c r="AU90" s="200" t="s">
        <v>81</v>
      </c>
      <c r="AY90" s="19" t="s">
        <v>128</v>
      </c>
      <c r="BE90" s="201">
        <f>IF(N90="základní",J90,0)</f>
        <v>0</v>
      </c>
      <c r="BF90" s="201">
        <f>IF(N90="snížená",J90,0)</f>
        <v>0</v>
      </c>
      <c r="BG90" s="201">
        <f>IF(N90="zákl. přenesená",J90,0)</f>
        <v>0</v>
      </c>
      <c r="BH90" s="201">
        <f>IF(N90="sníž. přenesená",J90,0)</f>
        <v>0</v>
      </c>
      <c r="BI90" s="201">
        <f>IF(N90="nulová",J90,0)</f>
        <v>0</v>
      </c>
      <c r="BJ90" s="19" t="s">
        <v>79</v>
      </c>
      <c r="BK90" s="201">
        <f>ROUND(I90*H90,2)</f>
        <v>0</v>
      </c>
      <c r="BL90" s="19" t="s">
        <v>136</v>
      </c>
      <c r="BM90" s="200" t="s">
        <v>141</v>
      </c>
    </row>
    <row r="91" spans="1:65" s="2" customFormat="1" ht="16.5" customHeight="1">
      <c r="A91" s="36"/>
      <c r="B91" s="37"/>
      <c r="C91" s="189" t="s">
        <v>142</v>
      </c>
      <c r="D91" s="189" t="s">
        <v>131</v>
      </c>
      <c r="E91" s="190" t="s">
        <v>143</v>
      </c>
      <c r="F91" s="191" t="s">
        <v>144</v>
      </c>
      <c r="G91" s="192" t="s">
        <v>134</v>
      </c>
      <c r="H91" s="193">
        <v>1</v>
      </c>
      <c r="I91" s="194"/>
      <c r="J91" s="195">
        <f>ROUND(I91*H91,2)</f>
        <v>0</v>
      </c>
      <c r="K91" s="191" t="s">
        <v>19</v>
      </c>
      <c r="L91" s="41"/>
      <c r="M91" s="196" t="s">
        <v>19</v>
      </c>
      <c r="N91" s="197" t="s">
        <v>43</v>
      </c>
      <c r="O91" s="66"/>
      <c r="P91" s="198">
        <f>O91*H91</f>
        <v>0</v>
      </c>
      <c r="Q91" s="198">
        <v>0</v>
      </c>
      <c r="R91" s="198">
        <f>Q91*H91</f>
        <v>0</v>
      </c>
      <c r="S91" s="198">
        <v>0</v>
      </c>
      <c r="T91" s="199">
        <f>S91*H91</f>
        <v>0</v>
      </c>
      <c r="U91" s="36"/>
      <c r="V91" s="36"/>
      <c r="W91" s="36"/>
      <c r="X91" s="36"/>
      <c r="Y91" s="36"/>
      <c r="Z91" s="36"/>
      <c r="AA91" s="36"/>
      <c r="AB91" s="36"/>
      <c r="AC91" s="36"/>
      <c r="AD91" s="36"/>
      <c r="AE91" s="36"/>
      <c r="AR91" s="200" t="s">
        <v>136</v>
      </c>
      <c r="AT91" s="200" t="s">
        <v>131</v>
      </c>
      <c r="AU91" s="200" t="s">
        <v>81</v>
      </c>
      <c r="AY91" s="19" t="s">
        <v>128</v>
      </c>
      <c r="BE91" s="201">
        <f>IF(N91="základní",J91,0)</f>
        <v>0</v>
      </c>
      <c r="BF91" s="201">
        <f>IF(N91="snížená",J91,0)</f>
        <v>0</v>
      </c>
      <c r="BG91" s="201">
        <f>IF(N91="zákl. přenesená",J91,0)</f>
        <v>0</v>
      </c>
      <c r="BH91" s="201">
        <f>IF(N91="sníž. přenesená",J91,0)</f>
        <v>0</v>
      </c>
      <c r="BI91" s="201">
        <f>IF(N91="nulová",J91,0)</f>
        <v>0</v>
      </c>
      <c r="BJ91" s="19" t="s">
        <v>79</v>
      </c>
      <c r="BK91" s="201">
        <f>ROUND(I91*H91,2)</f>
        <v>0</v>
      </c>
      <c r="BL91" s="19" t="s">
        <v>136</v>
      </c>
      <c r="BM91" s="200" t="s">
        <v>145</v>
      </c>
    </row>
    <row r="92" spans="1:65" s="12" customFormat="1" ht="22.9" customHeight="1">
      <c r="B92" s="173"/>
      <c r="C92" s="174"/>
      <c r="D92" s="175" t="s">
        <v>71</v>
      </c>
      <c r="E92" s="187" t="s">
        <v>146</v>
      </c>
      <c r="F92" s="187" t="s">
        <v>147</v>
      </c>
      <c r="G92" s="174"/>
      <c r="H92" s="174"/>
      <c r="I92" s="177"/>
      <c r="J92" s="188">
        <f>BK92</f>
        <v>0</v>
      </c>
      <c r="K92" s="174"/>
      <c r="L92" s="179"/>
      <c r="M92" s="180"/>
      <c r="N92" s="181"/>
      <c r="O92" s="181"/>
      <c r="P92" s="182">
        <f>P93</f>
        <v>0</v>
      </c>
      <c r="Q92" s="181"/>
      <c r="R92" s="182">
        <f>R93</f>
        <v>0</v>
      </c>
      <c r="S92" s="181"/>
      <c r="T92" s="183">
        <f>T93</f>
        <v>0</v>
      </c>
      <c r="AR92" s="184" t="s">
        <v>127</v>
      </c>
      <c r="AT92" s="185" t="s">
        <v>71</v>
      </c>
      <c r="AU92" s="185" t="s">
        <v>79</v>
      </c>
      <c r="AY92" s="184" t="s">
        <v>128</v>
      </c>
      <c r="BK92" s="186">
        <f>BK93</f>
        <v>0</v>
      </c>
    </row>
    <row r="93" spans="1:65" s="2" customFormat="1" ht="16.5" customHeight="1">
      <c r="A93" s="36"/>
      <c r="B93" s="37"/>
      <c r="C93" s="189" t="s">
        <v>148</v>
      </c>
      <c r="D93" s="189" t="s">
        <v>131</v>
      </c>
      <c r="E93" s="190" t="s">
        <v>149</v>
      </c>
      <c r="F93" s="191" t="s">
        <v>150</v>
      </c>
      <c r="G93" s="192" t="s">
        <v>134</v>
      </c>
      <c r="H93" s="193">
        <v>1</v>
      </c>
      <c r="I93" s="194"/>
      <c r="J93" s="195">
        <f>ROUND(I93*H93,2)</f>
        <v>0</v>
      </c>
      <c r="K93" s="191" t="s">
        <v>135</v>
      </c>
      <c r="L93" s="41"/>
      <c r="M93" s="196" t="s">
        <v>19</v>
      </c>
      <c r="N93" s="197" t="s">
        <v>43</v>
      </c>
      <c r="O93" s="66"/>
      <c r="P93" s="198">
        <f>O93*H93</f>
        <v>0</v>
      </c>
      <c r="Q93" s="198">
        <v>0</v>
      </c>
      <c r="R93" s="198">
        <f>Q93*H93</f>
        <v>0</v>
      </c>
      <c r="S93" s="198">
        <v>0</v>
      </c>
      <c r="T93" s="199">
        <f>S93*H93</f>
        <v>0</v>
      </c>
      <c r="U93" s="36"/>
      <c r="V93" s="36"/>
      <c r="W93" s="36"/>
      <c r="X93" s="36"/>
      <c r="Y93" s="36"/>
      <c r="Z93" s="36"/>
      <c r="AA93" s="36"/>
      <c r="AB93" s="36"/>
      <c r="AC93" s="36"/>
      <c r="AD93" s="36"/>
      <c r="AE93" s="36"/>
      <c r="AR93" s="200" t="s">
        <v>136</v>
      </c>
      <c r="AT93" s="200" t="s">
        <v>131</v>
      </c>
      <c r="AU93" s="200" t="s">
        <v>81</v>
      </c>
      <c r="AY93" s="19" t="s">
        <v>128</v>
      </c>
      <c r="BE93" s="201">
        <f>IF(N93="základní",J93,0)</f>
        <v>0</v>
      </c>
      <c r="BF93" s="201">
        <f>IF(N93="snížená",J93,0)</f>
        <v>0</v>
      </c>
      <c r="BG93" s="201">
        <f>IF(N93="zákl. přenesená",J93,0)</f>
        <v>0</v>
      </c>
      <c r="BH93" s="201">
        <f>IF(N93="sníž. přenesená",J93,0)</f>
        <v>0</v>
      </c>
      <c r="BI93" s="201">
        <f>IF(N93="nulová",J93,0)</f>
        <v>0</v>
      </c>
      <c r="BJ93" s="19" t="s">
        <v>79</v>
      </c>
      <c r="BK93" s="201">
        <f>ROUND(I93*H93,2)</f>
        <v>0</v>
      </c>
      <c r="BL93" s="19" t="s">
        <v>136</v>
      </c>
      <c r="BM93" s="200" t="s">
        <v>151</v>
      </c>
    </row>
    <row r="94" spans="1:65" s="12" customFormat="1" ht="22.9" customHeight="1">
      <c r="B94" s="173"/>
      <c r="C94" s="174"/>
      <c r="D94" s="175" t="s">
        <v>71</v>
      </c>
      <c r="E94" s="187" t="s">
        <v>152</v>
      </c>
      <c r="F94" s="187" t="s">
        <v>153</v>
      </c>
      <c r="G94" s="174"/>
      <c r="H94" s="174"/>
      <c r="I94" s="177"/>
      <c r="J94" s="188">
        <f>BK94</f>
        <v>0</v>
      </c>
      <c r="K94" s="174"/>
      <c r="L94" s="179"/>
      <c r="M94" s="180"/>
      <c r="N94" s="181"/>
      <c r="O94" s="181"/>
      <c r="P94" s="182">
        <f>P95</f>
        <v>0</v>
      </c>
      <c r="Q94" s="181"/>
      <c r="R94" s="182">
        <f>R95</f>
        <v>0</v>
      </c>
      <c r="S94" s="181"/>
      <c r="T94" s="183">
        <f>T95</f>
        <v>0</v>
      </c>
      <c r="AR94" s="184" t="s">
        <v>127</v>
      </c>
      <c r="AT94" s="185" t="s">
        <v>71</v>
      </c>
      <c r="AU94" s="185" t="s">
        <v>79</v>
      </c>
      <c r="AY94" s="184" t="s">
        <v>128</v>
      </c>
      <c r="BK94" s="186">
        <f>BK95</f>
        <v>0</v>
      </c>
    </row>
    <row r="95" spans="1:65" s="2" customFormat="1" ht="16.5" customHeight="1">
      <c r="A95" s="36"/>
      <c r="B95" s="37"/>
      <c r="C95" s="189" t="s">
        <v>127</v>
      </c>
      <c r="D95" s="189" t="s">
        <v>131</v>
      </c>
      <c r="E95" s="190" t="s">
        <v>154</v>
      </c>
      <c r="F95" s="191" t="s">
        <v>155</v>
      </c>
      <c r="G95" s="192" t="s">
        <v>134</v>
      </c>
      <c r="H95" s="193">
        <v>1</v>
      </c>
      <c r="I95" s="194"/>
      <c r="J95" s="195">
        <f>ROUND(I95*H95,2)</f>
        <v>0</v>
      </c>
      <c r="K95" s="191" t="s">
        <v>135</v>
      </c>
      <c r="L95" s="41"/>
      <c r="M95" s="196" t="s">
        <v>19</v>
      </c>
      <c r="N95" s="197" t="s">
        <v>43</v>
      </c>
      <c r="O95" s="66"/>
      <c r="P95" s="198">
        <f>O95*H95</f>
        <v>0</v>
      </c>
      <c r="Q95" s="198">
        <v>0</v>
      </c>
      <c r="R95" s="198">
        <f>Q95*H95</f>
        <v>0</v>
      </c>
      <c r="S95" s="198">
        <v>0</v>
      </c>
      <c r="T95" s="199">
        <f>S95*H95</f>
        <v>0</v>
      </c>
      <c r="U95" s="36"/>
      <c r="V95" s="36"/>
      <c r="W95" s="36"/>
      <c r="X95" s="36"/>
      <c r="Y95" s="36"/>
      <c r="Z95" s="36"/>
      <c r="AA95" s="36"/>
      <c r="AB95" s="36"/>
      <c r="AC95" s="36"/>
      <c r="AD95" s="36"/>
      <c r="AE95" s="36"/>
      <c r="AR95" s="200" t="s">
        <v>136</v>
      </c>
      <c r="AT95" s="200" t="s">
        <v>131</v>
      </c>
      <c r="AU95" s="200" t="s">
        <v>81</v>
      </c>
      <c r="AY95" s="19" t="s">
        <v>128</v>
      </c>
      <c r="BE95" s="201">
        <f>IF(N95="základní",J95,0)</f>
        <v>0</v>
      </c>
      <c r="BF95" s="201">
        <f>IF(N95="snížená",J95,0)</f>
        <v>0</v>
      </c>
      <c r="BG95" s="201">
        <f>IF(N95="zákl. přenesená",J95,0)</f>
        <v>0</v>
      </c>
      <c r="BH95" s="201">
        <f>IF(N95="sníž. přenesená",J95,0)</f>
        <v>0</v>
      </c>
      <c r="BI95" s="201">
        <f>IF(N95="nulová",J95,0)</f>
        <v>0</v>
      </c>
      <c r="BJ95" s="19" t="s">
        <v>79</v>
      </c>
      <c r="BK95" s="201">
        <f>ROUND(I95*H95,2)</f>
        <v>0</v>
      </c>
      <c r="BL95" s="19" t="s">
        <v>136</v>
      </c>
      <c r="BM95" s="200" t="s">
        <v>156</v>
      </c>
    </row>
    <row r="96" spans="1:65" s="12" customFormat="1" ht="22.9" customHeight="1">
      <c r="B96" s="173"/>
      <c r="C96" s="174"/>
      <c r="D96" s="175" t="s">
        <v>71</v>
      </c>
      <c r="E96" s="187" t="s">
        <v>157</v>
      </c>
      <c r="F96" s="187" t="s">
        <v>158</v>
      </c>
      <c r="G96" s="174"/>
      <c r="H96" s="174"/>
      <c r="I96" s="177"/>
      <c r="J96" s="188">
        <f>BK96</f>
        <v>0</v>
      </c>
      <c r="K96" s="174"/>
      <c r="L96" s="179"/>
      <c r="M96" s="180"/>
      <c r="N96" s="181"/>
      <c r="O96" s="181"/>
      <c r="P96" s="182">
        <f>P97</f>
        <v>0</v>
      </c>
      <c r="Q96" s="181"/>
      <c r="R96" s="182">
        <f>R97</f>
        <v>0</v>
      </c>
      <c r="S96" s="181"/>
      <c r="T96" s="183">
        <f>T97</f>
        <v>0</v>
      </c>
      <c r="AR96" s="184" t="s">
        <v>127</v>
      </c>
      <c r="AT96" s="185" t="s">
        <v>71</v>
      </c>
      <c r="AU96" s="185" t="s">
        <v>79</v>
      </c>
      <c r="AY96" s="184" t="s">
        <v>128</v>
      </c>
      <c r="BK96" s="186">
        <f>BK97</f>
        <v>0</v>
      </c>
    </row>
    <row r="97" spans="1:65" s="2" customFormat="1" ht="21.75" customHeight="1">
      <c r="A97" s="36"/>
      <c r="B97" s="37"/>
      <c r="C97" s="189" t="s">
        <v>159</v>
      </c>
      <c r="D97" s="189" t="s">
        <v>131</v>
      </c>
      <c r="E97" s="190" t="s">
        <v>160</v>
      </c>
      <c r="F97" s="191" t="s">
        <v>161</v>
      </c>
      <c r="G97" s="192" t="s">
        <v>134</v>
      </c>
      <c r="H97" s="193">
        <v>1</v>
      </c>
      <c r="I97" s="194"/>
      <c r="J97" s="195">
        <f>ROUND(I97*H97,2)</f>
        <v>0</v>
      </c>
      <c r="K97" s="191" t="s">
        <v>135</v>
      </c>
      <c r="L97" s="41"/>
      <c r="M97" s="202" t="s">
        <v>19</v>
      </c>
      <c r="N97" s="203" t="s">
        <v>43</v>
      </c>
      <c r="O97" s="204"/>
      <c r="P97" s="205">
        <f>O97*H97</f>
        <v>0</v>
      </c>
      <c r="Q97" s="205">
        <v>0</v>
      </c>
      <c r="R97" s="205">
        <f>Q97*H97</f>
        <v>0</v>
      </c>
      <c r="S97" s="205">
        <v>0</v>
      </c>
      <c r="T97" s="206">
        <f>S97*H97</f>
        <v>0</v>
      </c>
      <c r="U97" s="36"/>
      <c r="V97" s="36"/>
      <c r="W97" s="36"/>
      <c r="X97" s="36"/>
      <c r="Y97" s="36"/>
      <c r="Z97" s="36"/>
      <c r="AA97" s="36"/>
      <c r="AB97" s="36"/>
      <c r="AC97" s="36"/>
      <c r="AD97" s="36"/>
      <c r="AE97" s="36"/>
      <c r="AR97" s="200" t="s">
        <v>136</v>
      </c>
      <c r="AT97" s="200" t="s">
        <v>131</v>
      </c>
      <c r="AU97" s="200" t="s">
        <v>81</v>
      </c>
      <c r="AY97" s="19" t="s">
        <v>128</v>
      </c>
      <c r="BE97" s="201">
        <f>IF(N97="základní",J97,0)</f>
        <v>0</v>
      </c>
      <c r="BF97" s="201">
        <f>IF(N97="snížená",J97,0)</f>
        <v>0</v>
      </c>
      <c r="BG97" s="201">
        <f>IF(N97="zákl. přenesená",J97,0)</f>
        <v>0</v>
      </c>
      <c r="BH97" s="201">
        <f>IF(N97="sníž. přenesená",J97,0)</f>
        <v>0</v>
      </c>
      <c r="BI97" s="201">
        <f>IF(N97="nulová",J97,0)</f>
        <v>0</v>
      </c>
      <c r="BJ97" s="19" t="s">
        <v>79</v>
      </c>
      <c r="BK97" s="201">
        <f>ROUND(I97*H97,2)</f>
        <v>0</v>
      </c>
      <c r="BL97" s="19" t="s">
        <v>136</v>
      </c>
      <c r="BM97" s="200" t="s">
        <v>162</v>
      </c>
    </row>
    <row r="98" spans="1:65" s="2" customFormat="1" ht="6.95" customHeight="1">
      <c r="A98" s="36"/>
      <c r="B98" s="49"/>
      <c r="C98" s="50"/>
      <c r="D98" s="50"/>
      <c r="E98" s="50"/>
      <c r="F98" s="50"/>
      <c r="G98" s="50"/>
      <c r="H98" s="50"/>
      <c r="I98" s="138"/>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CwFVciFcmsMvzzKlWRUQUQL0VNcb659OQ0zkcDnwZOfg2pE7ZhzddB/qirLY4PpzLYY5H8pOz9EEw9lmOGOyGQ==" saltValue="B94XlONsSuRLh2FT9z3RamohhbT0/hMKdszzp65fSLFAfZNz2w1UKA3k8rjzoGOAexhMfH8v9dxDNeq6JwqI4w==" spinCount="100000" sheet="1" objects="1" scenarios="1" formatColumns="0" formatRows="0" autoFilter="0"/>
  <autoFilter ref="C84:K97" xr:uid="{00000000-0009-0000-0000-00000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94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651"/>
      <c r="M2" s="651"/>
      <c r="N2" s="651"/>
      <c r="O2" s="651"/>
      <c r="P2" s="651"/>
      <c r="Q2" s="651"/>
      <c r="R2" s="651"/>
      <c r="S2" s="651"/>
      <c r="T2" s="651"/>
      <c r="U2" s="651"/>
      <c r="V2" s="651"/>
      <c r="AT2" s="19" t="s">
        <v>84</v>
      </c>
    </row>
    <row r="3" spans="1:46" s="1" customFormat="1" ht="6.95" customHeight="1">
      <c r="B3" s="104"/>
      <c r="C3" s="105"/>
      <c r="D3" s="105"/>
      <c r="E3" s="105"/>
      <c r="F3" s="105"/>
      <c r="G3" s="105"/>
      <c r="H3" s="105"/>
      <c r="I3" s="106"/>
      <c r="J3" s="105"/>
      <c r="K3" s="105"/>
      <c r="L3" s="22"/>
      <c r="AT3" s="19" t="s">
        <v>81</v>
      </c>
    </row>
    <row r="4" spans="1:46" s="1" customFormat="1" ht="24.95" customHeight="1">
      <c r="B4" s="22"/>
      <c r="D4" s="107" t="s">
        <v>100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695" t="str">
        <f>'Rekapitulace stavby'!K6</f>
        <v>Stavební úpravy kuchyně MŠ U Sluníčka, Dlouhá 620/1, Horní Slavkov</v>
      </c>
      <c r="F7" s="696"/>
      <c r="G7" s="696"/>
      <c r="H7" s="696"/>
      <c r="I7" s="103"/>
      <c r="L7" s="22"/>
    </row>
    <row r="8" spans="1:46" s="2" customFormat="1" ht="12" customHeight="1">
      <c r="A8" s="36"/>
      <c r="B8" s="41"/>
      <c r="C8" s="36"/>
      <c r="D8" s="109" t="s">
        <v>101</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697" t="s">
        <v>163</v>
      </c>
      <c r="F9" s="698"/>
      <c r="G9" s="698"/>
      <c r="H9" s="698"/>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29. 11. 2019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699" t="str">
        <f>'Rekapitulace stavby'!E14</f>
        <v>Vyplň údaj</v>
      </c>
      <c r="F18" s="700"/>
      <c r="G18" s="700"/>
      <c r="H18" s="700"/>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19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32</v>
      </c>
      <c r="F21" s="36"/>
      <c r="G21" s="36"/>
      <c r="H21" s="36"/>
      <c r="I21" s="113" t="s">
        <v>28</v>
      </c>
      <c r="J21" s="112" t="s">
        <v>19</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26</v>
      </c>
      <c r="J23" s="112" t="s">
        <v>19</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35</v>
      </c>
      <c r="F24" s="36"/>
      <c r="G24" s="36"/>
      <c r="H24" s="36"/>
      <c r="I24" s="113" t="s">
        <v>28</v>
      </c>
      <c r="J24" s="112" t="s">
        <v>19</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36</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701" t="s">
        <v>19</v>
      </c>
      <c r="F27" s="701"/>
      <c r="G27" s="701"/>
      <c r="H27" s="701"/>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110"/>
      <c r="J30" s="122">
        <f>ROUND(J98,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4" t="s">
        <v>39</v>
      </c>
      <c r="J32" s="123" t="s">
        <v>41</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42</v>
      </c>
      <c r="E33" s="109" t="s">
        <v>43</v>
      </c>
      <c r="F33" s="126">
        <f>ROUND((SUM(BE98:BE948)),  2)</f>
        <v>0</v>
      </c>
      <c r="G33" s="36"/>
      <c r="H33" s="36"/>
      <c r="I33" s="127">
        <v>0.21</v>
      </c>
      <c r="J33" s="126">
        <f>ROUND(((SUM(BE98:BE948))*I33),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44</v>
      </c>
      <c r="F34" s="126">
        <f>ROUND((SUM(BF98:BF948)),  2)</f>
        <v>0</v>
      </c>
      <c r="G34" s="36"/>
      <c r="H34" s="36"/>
      <c r="I34" s="127">
        <v>0.15</v>
      </c>
      <c r="J34" s="126">
        <f>ROUND(((SUM(BF98:BF948))*I34),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45</v>
      </c>
      <c r="F35" s="126">
        <f>ROUND((SUM(BG98:BG948)),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46</v>
      </c>
      <c r="F36" s="126">
        <f>ROUND((SUM(BH98:BH948)),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47</v>
      </c>
      <c r="F37" s="126">
        <f>ROUND((SUM(BI98:BI948)),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103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693" t="str">
        <f>E7</f>
        <v>Stavební úpravy kuchyně MŠ U Sluníčka, Dlouhá 620/1, Horní Slavkov</v>
      </c>
      <c r="F48" s="694"/>
      <c r="G48" s="694"/>
      <c r="H48" s="69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680" t="str">
        <f>E9</f>
        <v>01 - Stavební část</v>
      </c>
      <c r="F50" s="692"/>
      <c r="G50" s="692"/>
      <c r="H50" s="6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Horní Slavkov, Dlouhá 620/1</v>
      </c>
      <c r="G52" s="38"/>
      <c r="H52" s="38"/>
      <c r="I52" s="113" t="s">
        <v>23</v>
      </c>
      <c r="J52" s="61" t="str">
        <f>IF(J12="","",J12)</f>
        <v>29. 11. 2019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Město horní Slavkov</v>
      </c>
      <c r="G54" s="38"/>
      <c r="H54" s="38"/>
      <c r="I54" s="113" t="s">
        <v>31</v>
      </c>
      <c r="J54" s="34" t="str">
        <f>E21</f>
        <v>CENTRASTAV s.r.o.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34</v>
      </c>
      <c r="J55" s="34" t="str">
        <f>E24</f>
        <v>Michal Kubelka</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104</v>
      </c>
      <c r="D57" s="143"/>
      <c r="E57" s="143"/>
      <c r="F57" s="143"/>
      <c r="G57" s="143"/>
      <c r="H57" s="143"/>
      <c r="I57" s="144"/>
      <c r="J57" s="145" t="s">
        <v>105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70</v>
      </c>
      <c r="D59" s="38"/>
      <c r="E59" s="38"/>
      <c r="F59" s="38"/>
      <c r="G59" s="38"/>
      <c r="H59" s="38"/>
      <c r="I59" s="110"/>
      <c r="J59" s="79">
        <f>J98</f>
        <v>0</v>
      </c>
      <c r="K59" s="38"/>
      <c r="L59" s="111"/>
      <c r="S59" s="36"/>
      <c r="T59" s="36"/>
      <c r="U59" s="36"/>
      <c r="V59" s="36"/>
      <c r="W59" s="36"/>
      <c r="X59" s="36"/>
      <c r="Y59" s="36"/>
      <c r="Z59" s="36"/>
      <c r="AA59" s="36"/>
      <c r="AB59" s="36"/>
      <c r="AC59" s="36"/>
      <c r="AD59" s="36"/>
      <c r="AE59" s="36"/>
      <c r="AU59" s="19" t="s">
        <v>106</v>
      </c>
    </row>
    <row r="60" spans="1:47" s="9" customFormat="1" ht="24.95" customHeight="1">
      <c r="B60" s="147"/>
      <c r="C60" s="148"/>
      <c r="D60" s="149" t="s">
        <v>164</v>
      </c>
      <c r="E60" s="150"/>
      <c r="F60" s="150"/>
      <c r="G60" s="150"/>
      <c r="H60" s="150"/>
      <c r="I60" s="151"/>
      <c r="J60" s="152">
        <f>J99</f>
        <v>0</v>
      </c>
      <c r="K60" s="148"/>
      <c r="L60" s="153"/>
    </row>
    <row r="61" spans="1:47" s="10" customFormat="1" ht="19.899999999999999" customHeight="1">
      <c r="B61" s="154"/>
      <c r="C61" s="155"/>
      <c r="D61" s="156" t="s">
        <v>165</v>
      </c>
      <c r="E61" s="157"/>
      <c r="F61" s="157"/>
      <c r="G61" s="157"/>
      <c r="H61" s="157"/>
      <c r="I61" s="158"/>
      <c r="J61" s="159">
        <f>J100</f>
        <v>0</v>
      </c>
      <c r="K61" s="155"/>
      <c r="L61" s="160"/>
    </row>
    <row r="62" spans="1:47" s="10" customFormat="1" ht="19.899999999999999" customHeight="1">
      <c r="B62" s="154"/>
      <c r="C62" s="155"/>
      <c r="D62" s="156" t="s">
        <v>166</v>
      </c>
      <c r="E62" s="157"/>
      <c r="F62" s="157"/>
      <c r="G62" s="157"/>
      <c r="H62" s="157"/>
      <c r="I62" s="158"/>
      <c r="J62" s="159">
        <f>J125</f>
        <v>0</v>
      </c>
      <c r="K62" s="155"/>
      <c r="L62" s="160"/>
    </row>
    <row r="63" spans="1:47" s="10" customFormat="1" ht="19.899999999999999" customHeight="1">
      <c r="B63" s="154"/>
      <c r="C63" s="155"/>
      <c r="D63" s="156" t="s">
        <v>167</v>
      </c>
      <c r="E63" s="157"/>
      <c r="F63" s="157"/>
      <c r="G63" s="157"/>
      <c r="H63" s="157"/>
      <c r="I63" s="158"/>
      <c r="J63" s="159">
        <f>J173</f>
        <v>0</v>
      </c>
      <c r="K63" s="155"/>
      <c r="L63" s="160"/>
    </row>
    <row r="64" spans="1:47" s="10" customFormat="1" ht="19.899999999999999" customHeight="1">
      <c r="B64" s="154"/>
      <c r="C64" s="155"/>
      <c r="D64" s="156" t="s">
        <v>168</v>
      </c>
      <c r="E64" s="157"/>
      <c r="F64" s="157"/>
      <c r="G64" s="157"/>
      <c r="H64" s="157"/>
      <c r="I64" s="158"/>
      <c r="J64" s="159">
        <f>J177</f>
        <v>0</v>
      </c>
      <c r="K64" s="155"/>
      <c r="L64" s="160"/>
    </row>
    <row r="65" spans="1:31" s="10" customFormat="1" ht="19.899999999999999" customHeight="1">
      <c r="B65" s="154"/>
      <c r="C65" s="155"/>
      <c r="D65" s="156" t="s">
        <v>169</v>
      </c>
      <c r="E65" s="157"/>
      <c r="F65" s="157"/>
      <c r="G65" s="157"/>
      <c r="H65" s="157"/>
      <c r="I65" s="158"/>
      <c r="J65" s="159">
        <f>J348</f>
        <v>0</v>
      </c>
      <c r="K65" s="155"/>
      <c r="L65" s="160"/>
    </row>
    <row r="66" spans="1:31" s="10" customFormat="1" ht="19.899999999999999" customHeight="1">
      <c r="B66" s="154"/>
      <c r="C66" s="155"/>
      <c r="D66" s="156" t="s">
        <v>170</v>
      </c>
      <c r="E66" s="157"/>
      <c r="F66" s="157"/>
      <c r="G66" s="157"/>
      <c r="H66" s="157"/>
      <c r="I66" s="158"/>
      <c r="J66" s="159">
        <f>J352</f>
        <v>0</v>
      </c>
      <c r="K66" s="155"/>
      <c r="L66" s="160"/>
    </row>
    <row r="67" spans="1:31" s="10" customFormat="1" ht="19.899999999999999" customHeight="1">
      <c r="B67" s="154"/>
      <c r="C67" s="155"/>
      <c r="D67" s="156" t="s">
        <v>171</v>
      </c>
      <c r="E67" s="157"/>
      <c r="F67" s="157"/>
      <c r="G67" s="157"/>
      <c r="H67" s="157"/>
      <c r="I67" s="158"/>
      <c r="J67" s="159">
        <f>J551</f>
        <v>0</v>
      </c>
      <c r="K67" s="155"/>
      <c r="L67" s="160"/>
    </row>
    <row r="68" spans="1:31" s="10" customFormat="1" ht="19.899999999999999" customHeight="1">
      <c r="B68" s="154"/>
      <c r="C68" s="155"/>
      <c r="D68" s="156" t="s">
        <v>172</v>
      </c>
      <c r="E68" s="157"/>
      <c r="F68" s="157"/>
      <c r="G68" s="157"/>
      <c r="H68" s="157"/>
      <c r="I68" s="158"/>
      <c r="J68" s="159">
        <f>J569</f>
        <v>0</v>
      </c>
      <c r="K68" s="155"/>
      <c r="L68" s="160"/>
    </row>
    <row r="69" spans="1:31" s="9" customFormat="1" ht="24.95" customHeight="1">
      <c r="B69" s="147"/>
      <c r="C69" s="148"/>
      <c r="D69" s="149" t="s">
        <v>173</v>
      </c>
      <c r="E69" s="150"/>
      <c r="F69" s="150"/>
      <c r="G69" s="150"/>
      <c r="H69" s="150"/>
      <c r="I69" s="151"/>
      <c r="J69" s="152">
        <f>J572</f>
        <v>0</v>
      </c>
      <c r="K69" s="148"/>
      <c r="L69" s="153"/>
    </row>
    <row r="70" spans="1:31" s="10" customFormat="1" ht="19.899999999999999" customHeight="1">
      <c r="B70" s="154"/>
      <c r="C70" s="155"/>
      <c r="D70" s="156" t="s">
        <v>174</v>
      </c>
      <c r="E70" s="157"/>
      <c r="F70" s="157"/>
      <c r="G70" s="157"/>
      <c r="H70" s="157"/>
      <c r="I70" s="158"/>
      <c r="J70" s="159">
        <f>J573</f>
        <v>0</v>
      </c>
      <c r="K70" s="155"/>
      <c r="L70" s="160"/>
    </row>
    <row r="71" spans="1:31" s="10" customFormat="1" ht="19.899999999999999" customHeight="1">
      <c r="B71" s="154"/>
      <c r="C71" s="155"/>
      <c r="D71" s="156" t="s">
        <v>175</v>
      </c>
      <c r="E71" s="157"/>
      <c r="F71" s="157"/>
      <c r="G71" s="157"/>
      <c r="H71" s="157"/>
      <c r="I71" s="158"/>
      <c r="J71" s="159">
        <f>J625</f>
        <v>0</v>
      </c>
      <c r="K71" s="155"/>
      <c r="L71" s="160"/>
    </row>
    <row r="72" spans="1:31" s="10" customFormat="1" ht="19.899999999999999" customHeight="1">
      <c r="B72" s="154"/>
      <c r="C72" s="155"/>
      <c r="D72" s="156" t="s">
        <v>176</v>
      </c>
      <c r="E72" s="157"/>
      <c r="F72" s="157"/>
      <c r="G72" s="157"/>
      <c r="H72" s="157"/>
      <c r="I72" s="158"/>
      <c r="J72" s="159">
        <f>J649</f>
        <v>0</v>
      </c>
      <c r="K72" s="155"/>
      <c r="L72" s="160"/>
    </row>
    <row r="73" spans="1:31" s="10" customFormat="1" ht="19.899999999999999" customHeight="1">
      <c r="B73" s="154"/>
      <c r="C73" s="155"/>
      <c r="D73" s="156" t="s">
        <v>177</v>
      </c>
      <c r="E73" s="157"/>
      <c r="F73" s="157"/>
      <c r="G73" s="157"/>
      <c r="H73" s="157"/>
      <c r="I73" s="158"/>
      <c r="J73" s="159">
        <f>J654</f>
        <v>0</v>
      </c>
      <c r="K73" s="155"/>
      <c r="L73" s="160"/>
    </row>
    <row r="74" spans="1:31" s="10" customFormat="1" ht="19.899999999999999" customHeight="1">
      <c r="B74" s="154"/>
      <c r="C74" s="155"/>
      <c r="D74" s="156" t="s">
        <v>178</v>
      </c>
      <c r="E74" s="157"/>
      <c r="F74" s="157"/>
      <c r="G74" s="157"/>
      <c r="H74" s="157"/>
      <c r="I74" s="158"/>
      <c r="J74" s="159">
        <f>J691</f>
        <v>0</v>
      </c>
      <c r="K74" s="155"/>
      <c r="L74" s="160"/>
    </row>
    <row r="75" spans="1:31" s="10" customFormat="1" ht="19.899999999999999" customHeight="1">
      <c r="B75" s="154"/>
      <c r="C75" s="155"/>
      <c r="D75" s="156" t="s">
        <v>179</v>
      </c>
      <c r="E75" s="157"/>
      <c r="F75" s="157"/>
      <c r="G75" s="157"/>
      <c r="H75" s="157"/>
      <c r="I75" s="158"/>
      <c r="J75" s="159">
        <f>J751</f>
        <v>0</v>
      </c>
      <c r="K75" s="155"/>
      <c r="L75" s="160"/>
    </row>
    <row r="76" spans="1:31" s="10" customFormat="1" ht="19.899999999999999" customHeight="1">
      <c r="B76" s="154"/>
      <c r="C76" s="155"/>
      <c r="D76" s="156" t="s">
        <v>180</v>
      </c>
      <c r="E76" s="157"/>
      <c r="F76" s="157"/>
      <c r="G76" s="157"/>
      <c r="H76" s="157"/>
      <c r="I76" s="158"/>
      <c r="J76" s="159">
        <f>J757</f>
        <v>0</v>
      </c>
      <c r="K76" s="155"/>
      <c r="L76" s="160"/>
    </row>
    <row r="77" spans="1:31" s="10" customFormat="1" ht="19.899999999999999" customHeight="1">
      <c r="B77" s="154"/>
      <c r="C77" s="155"/>
      <c r="D77" s="156" t="s">
        <v>181</v>
      </c>
      <c r="E77" s="157"/>
      <c r="F77" s="157"/>
      <c r="G77" s="157"/>
      <c r="H77" s="157"/>
      <c r="I77" s="158"/>
      <c r="J77" s="159">
        <f>J861</f>
        <v>0</v>
      </c>
      <c r="K77" s="155"/>
      <c r="L77" s="160"/>
    </row>
    <row r="78" spans="1:31" s="10" customFormat="1" ht="19.899999999999999" customHeight="1">
      <c r="B78" s="154"/>
      <c r="C78" s="155"/>
      <c r="D78" s="156" t="s">
        <v>182</v>
      </c>
      <c r="E78" s="157"/>
      <c r="F78" s="157"/>
      <c r="G78" s="157"/>
      <c r="H78" s="157"/>
      <c r="I78" s="158"/>
      <c r="J78" s="159">
        <f>J899</f>
        <v>0</v>
      </c>
      <c r="K78" s="155"/>
      <c r="L78" s="160"/>
    </row>
    <row r="79" spans="1:31" s="2" customFormat="1" ht="21.7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138"/>
      <c r="J80" s="50"/>
      <c r="K80" s="50"/>
      <c r="L80" s="111"/>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141"/>
      <c r="J84" s="52"/>
      <c r="K84" s="52"/>
      <c r="L84" s="111"/>
      <c r="S84" s="36"/>
      <c r="T84" s="36"/>
      <c r="U84" s="36"/>
      <c r="V84" s="36"/>
      <c r="W84" s="36"/>
      <c r="X84" s="36"/>
      <c r="Y84" s="36"/>
      <c r="Z84" s="36"/>
      <c r="AA84" s="36"/>
      <c r="AB84" s="36"/>
      <c r="AC84" s="36"/>
      <c r="AD84" s="36"/>
      <c r="AE84" s="36"/>
    </row>
    <row r="85" spans="1:31" s="2" customFormat="1" ht="24.95" customHeight="1">
      <c r="A85" s="36"/>
      <c r="B85" s="37"/>
      <c r="C85" s="25" t="s">
        <v>113</v>
      </c>
      <c r="D85" s="38"/>
      <c r="E85" s="38"/>
      <c r="F85" s="38"/>
      <c r="G85" s="38"/>
      <c r="H85" s="38"/>
      <c r="I85" s="110"/>
      <c r="J85" s="38"/>
      <c r="K85" s="38"/>
      <c r="L85" s="111"/>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110"/>
      <c r="J86" s="38"/>
      <c r="K86" s="38"/>
      <c r="L86" s="111"/>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110"/>
      <c r="J87" s="38"/>
      <c r="K87" s="38"/>
      <c r="L87" s="111"/>
      <c r="S87" s="36"/>
      <c r="T87" s="36"/>
      <c r="U87" s="36"/>
      <c r="V87" s="36"/>
      <c r="W87" s="36"/>
      <c r="X87" s="36"/>
      <c r="Y87" s="36"/>
      <c r="Z87" s="36"/>
      <c r="AA87" s="36"/>
      <c r="AB87" s="36"/>
      <c r="AC87" s="36"/>
      <c r="AD87" s="36"/>
      <c r="AE87" s="36"/>
    </row>
    <row r="88" spans="1:31" s="2" customFormat="1" ht="16.5" customHeight="1">
      <c r="A88" s="36"/>
      <c r="B88" s="37"/>
      <c r="C88" s="38"/>
      <c r="D88" s="38"/>
      <c r="E88" s="693" t="str">
        <f>E7</f>
        <v>Stavební úpravy kuchyně MŠ U Sluníčka, Dlouhá 620/1, Horní Slavkov</v>
      </c>
      <c r="F88" s="694"/>
      <c r="G88" s="694"/>
      <c r="H88" s="694"/>
      <c r="I88" s="110"/>
      <c r="J88" s="38"/>
      <c r="K88" s="38"/>
      <c r="L88" s="111"/>
      <c r="S88" s="36"/>
      <c r="T88" s="36"/>
      <c r="U88" s="36"/>
      <c r="V88" s="36"/>
      <c r="W88" s="36"/>
      <c r="X88" s="36"/>
      <c r="Y88" s="36"/>
      <c r="Z88" s="36"/>
      <c r="AA88" s="36"/>
      <c r="AB88" s="36"/>
      <c r="AC88" s="36"/>
      <c r="AD88" s="36"/>
      <c r="AE88" s="36"/>
    </row>
    <row r="89" spans="1:31" s="2" customFormat="1" ht="12" customHeight="1">
      <c r="A89" s="36"/>
      <c r="B89" s="37"/>
      <c r="C89" s="31" t="s">
        <v>101</v>
      </c>
      <c r="D89" s="38"/>
      <c r="E89" s="38"/>
      <c r="F89" s="38"/>
      <c r="G89" s="38"/>
      <c r="H89" s="38"/>
      <c r="I89" s="110"/>
      <c r="J89" s="38"/>
      <c r="K89" s="38"/>
      <c r="L89" s="111"/>
      <c r="S89" s="36"/>
      <c r="T89" s="36"/>
      <c r="U89" s="36"/>
      <c r="V89" s="36"/>
      <c r="W89" s="36"/>
      <c r="X89" s="36"/>
      <c r="Y89" s="36"/>
      <c r="Z89" s="36"/>
      <c r="AA89" s="36"/>
      <c r="AB89" s="36"/>
      <c r="AC89" s="36"/>
      <c r="AD89" s="36"/>
      <c r="AE89" s="36"/>
    </row>
    <row r="90" spans="1:31" s="2" customFormat="1" ht="16.5" customHeight="1">
      <c r="A90" s="36"/>
      <c r="B90" s="37"/>
      <c r="C90" s="38"/>
      <c r="D90" s="38"/>
      <c r="E90" s="680" t="str">
        <f>E9</f>
        <v>01 - Stavební část</v>
      </c>
      <c r="F90" s="692"/>
      <c r="G90" s="692"/>
      <c r="H90" s="692"/>
      <c r="I90" s="110"/>
      <c r="J90" s="38"/>
      <c r="K90" s="38"/>
      <c r="L90" s="111"/>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0"/>
      <c r="J91" s="38"/>
      <c r="K91" s="38"/>
      <c r="L91" s="111"/>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F12</f>
        <v>Horní Slavkov, Dlouhá 620/1</v>
      </c>
      <c r="G92" s="38"/>
      <c r="H92" s="38"/>
      <c r="I92" s="113" t="s">
        <v>23</v>
      </c>
      <c r="J92" s="61" t="str">
        <f>IF(J12="","",J12)</f>
        <v>29. 11. 2019</v>
      </c>
      <c r="K92" s="38"/>
      <c r="L92" s="111"/>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0"/>
      <c r="J93" s="38"/>
      <c r="K93" s="38"/>
      <c r="L93" s="111"/>
      <c r="S93" s="36"/>
      <c r="T93" s="36"/>
      <c r="U93" s="36"/>
      <c r="V93" s="36"/>
      <c r="W93" s="36"/>
      <c r="X93" s="36"/>
      <c r="Y93" s="36"/>
      <c r="Z93" s="36"/>
      <c r="AA93" s="36"/>
      <c r="AB93" s="36"/>
      <c r="AC93" s="36"/>
      <c r="AD93" s="36"/>
      <c r="AE93" s="36"/>
    </row>
    <row r="94" spans="1:31" s="2" customFormat="1" ht="25.7" customHeight="1">
      <c r="A94" s="36"/>
      <c r="B94" s="37"/>
      <c r="C94" s="31" t="s">
        <v>25</v>
      </c>
      <c r="D94" s="38"/>
      <c r="E94" s="38"/>
      <c r="F94" s="29" t="str">
        <f>E15</f>
        <v>Město horní Slavkov</v>
      </c>
      <c r="G94" s="38"/>
      <c r="H94" s="38"/>
      <c r="I94" s="113" t="s">
        <v>31</v>
      </c>
      <c r="J94" s="34" t="str">
        <f>E21</f>
        <v>CENTRASTAV s.r.o.</v>
      </c>
      <c r="K94" s="38"/>
      <c r="L94" s="111"/>
      <c r="S94" s="36"/>
      <c r="T94" s="36"/>
      <c r="U94" s="36"/>
      <c r="V94" s="36"/>
      <c r="W94" s="36"/>
      <c r="X94" s="36"/>
      <c r="Y94" s="36"/>
      <c r="Z94" s="36"/>
      <c r="AA94" s="36"/>
      <c r="AB94" s="36"/>
      <c r="AC94" s="36"/>
      <c r="AD94" s="36"/>
      <c r="AE94" s="36"/>
    </row>
    <row r="95" spans="1:31" s="2" customFormat="1" ht="15.2" customHeight="1">
      <c r="A95" s="36"/>
      <c r="B95" s="37"/>
      <c r="C95" s="31" t="s">
        <v>29</v>
      </c>
      <c r="D95" s="38"/>
      <c r="E95" s="38"/>
      <c r="F95" s="29" t="str">
        <f>IF(E18="","",E18)</f>
        <v>Vyplň údaj</v>
      </c>
      <c r="G95" s="38"/>
      <c r="H95" s="38"/>
      <c r="I95" s="113" t="s">
        <v>34</v>
      </c>
      <c r="J95" s="34" t="str">
        <f>E24</f>
        <v>Michal Kubelka</v>
      </c>
      <c r="K95" s="38"/>
      <c r="L95" s="111"/>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0"/>
      <c r="J96" s="38"/>
      <c r="K96" s="38"/>
      <c r="L96" s="111"/>
      <c r="S96" s="36"/>
      <c r="T96" s="36"/>
      <c r="U96" s="36"/>
      <c r="V96" s="36"/>
      <c r="W96" s="36"/>
      <c r="X96" s="36"/>
      <c r="Y96" s="36"/>
      <c r="Z96" s="36"/>
      <c r="AA96" s="36"/>
      <c r="AB96" s="36"/>
      <c r="AC96" s="36"/>
      <c r="AD96" s="36"/>
      <c r="AE96" s="36"/>
    </row>
    <row r="97" spans="1:65" s="11" customFormat="1" ht="29.25" customHeight="1">
      <c r="A97" s="161"/>
      <c r="B97" s="162"/>
      <c r="C97" s="163" t="s">
        <v>114</v>
      </c>
      <c r="D97" s="164" t="s">
        <v>57</v>
      </c>
      <c r="E97" s="164" t="s">
        <v>53</v>
      </c>
      <c r="F97" s="164" t="s">
        <v>54</v>
      </c>
      <c r="G97" s="164" t="s">
        <v>115</v>
      </c>
      <c r="H97" s="164" t="s">
        <v>116</v>
      </c>
      <c r="I97" s="165" t="s">
        <v>117</v>
      </c>
      <c r="J97" s="164" t="s">
        <v>105</v>
      </c>
      <c r="K97" s="166" t="s">
        <v>118</v>
      </c>
      <c r="L97" s="167"/>
      <c r="M97" s="70" t="s">
        <v>19</v>
      </c>
      <c r="N97" s="71" t="s">
        <v>42</v>
      </c>
      <c r="O97" s="71" t="s">
        <v>119</v>
      </c>
      <c r="P97" s="71" t="s">
        <v>120</v>
      </c>
      <c r="Q97" s="71" t="s">
        <v>121</v>
      </c>
      <c r="R97" s="71" t="s">
        <v>122</v>
      </c>
      <c r="S97" s="71" t="s">
        <v>123</v>
      </c>
      <c r="T97" s="72" t="s">
        <v>124</v>
      </c>
      <c r="U97" s="161"/>
      <c r="V97" s="161"/>
      <c r="W97" s="161"/>
      <c r="X97" s="161"/>
      <c r="Y97" s="161"/>
      <c r="Z97" s="161"/>
      <c r="AA97" s="161"/>
      <c r="AB97" s="161"/>
      <c r="AC97" s="161"/>
      <c r="AD97" s="161"/>
      <c r="AE97" s="161"/>
    </row>
    <row r="98" spans="1:65" s="2" customFormat="1" ht="22.9" customHeight="1">
      <c r="A98" s="36"/>
      <c r="B98" s="37"/>
      <c r="C98" s="77" t="s">
        <v>125</v>
      </c>
      <c r="D98" s="38"/>
      <c r="E98" s="38"/>
      <c r="F98" s="38"/>
      <c r="G98" s="38"/>
      <c r="H98" s="38"/>
      <c r="I98" s="110"/>
      <c r="J98" s="168">
        <f>BK98</f>
        <v>0</v>
      </c>
      <c r="K98" s="38"/>
      <c r="L98" s="41"/>
      <c r="M98" s="73"/>
      <c r="N98" s="169"/>
      <c r="O98" s="74"/>
      <c r="P98" s="170">
        <f>P99+P572</f>
        <v>0</v>
      </c>
      <c r="Q98" s="74"/>
      <c r="R98" s="170">
        <f>R99+R572</f>
        <v>77.152845780000007</v>
      </c>
      <c r="S98" s="74"/>
      <c r="T98" s="171">
        <f>T99+T572</f>
        <v>61.096649250000013</v>
      </c>
      <c r="U98" s="36"/>
      <c r="V98" s="36"/>
      <c r="W98" s="36"/>
      <c r="X98" s="36"/>
      <c r="Y98" s="36"/>
      <c r="Z98" s="36"/>
      <c r="AA98" s="36"/>
      <c r="AB98" s="36"/>
      <c r="AC98" s="36"/>
      <c r="AD98" s="36"/>
      <c r="AE98" s="36"/>
      <c r="AT98" s="19" t="s">
        <v>71</v>
      </c>
      <c r="AU98" s="19" t="s">
        <v>106</v>
      </c>
      <c r="BK98" s="172">
        <f>BK99+BK572</f>
        <v>0</v>
      </c>
    </row>
    <row r="99" spans="1:65" s="12" customFormat="1" ht="25.9" customHeight="1">
      <c r="B99" s="173"/>
      <c r="C99" s="174"/>
      <c r="D99" s="175" t="s">
        <v>71</v>
      </c>
      <c r="E99" s="176" t="s">
        <v>183</v>
      </c>
      <c r="F99" s="176" t="s">
        <v>184</v>
      </c>
      <c r="G99" s="174"/>
      <c r="H99" s="174"/>
      <c r="I99" s="177"/>
      <c r="J99" s="178">
        <f>BK99</f>
        <v>0</v>
      </c>
      <c r="K99" s="174"/>
      <c r="L99" s="179"/>
      <c r="M99" s="180"/>
      <c r="N99" s="181"/>
      <c r="O99" s="181"/>
      <c r="P99" s="182">
        <f>P100+P125+P173+P177+P348+P352+P551+P569</f>
        <v>0</v>
      </c>
      <c r="Q99" s="181"/>
      <c r="R99" s="182">
        <f>R100+R125+R173+R177+R348+R352+R551+R569</f>
        <v>63.553219580000004</v>
      </c>
      <c r="S99" s="181"/>
      <c r="T99" s="183">
        <f>T100+T125+T173+T177+T348+T352+T551+T569</f>
        <v>60.473041000000016</v>
      </c>
      <c r="AR99" s="184" t="s">
        <v>79</v>
      </c>
      <c r="AT99" s="185" t="s">
        <v>71</v>
      </c>
      <c r="AU99" s="185" t="s">
        <v>72</v>
      </c>
      <c r="AY99" s="184" t="s">
        <v>128</v>
      </c>
      <c r="BK99" s="186">
        <f>BK100+BK125+BK173+BK177+BK348+BK352+BK551+BK569</f>
        <v>0</v>
      </c>
    </row>
    <row r="100" spans="1:65" s="12" customFormat="1" ht="22.9" customHeight="1">
      <c r="B100" s="173"/>
      <c r="C100" s="174"/>
      <c r="D100" s="175" t="s">
        <v>71</v>
      </c>
      <c r="E100" s="187" t="s">
        <v>79</v>
      </c>
      <c r="F100" s="187" t="s">
        <v>185</v>
      </c>
      <c r="G100" s="174"/>
      <c r="H100" s="174"/>
      <c r="I100" s="177"/>
      <c r="J100" s="188">
        <f>BK100</f>
        <v>0</v>
      </c>
      <c r="K100" s="174"/>
      <c r="L100" s="179"/>
      <c r="M100" s="180"/>
      <c r="N100" s="181"/>
      <c r="O100" s="181"/>
      <c r="P100" s="182">
        <f>SUM(P101:P124)</f>
        <v>0</v>
      </c>
      <c r="Q100" s="181"/>
      <c r="R100" s="182">
        <f>SUM(R101:R124)</f>
        <v>0</v>
      </c>
      <c r="S100" s="181"/>
      <c r="T100" s="183">
        <f>SUM(T101:T124)</f>
        <v>0</v>
      </c>
      <c r="AR100" s="184" t="s">
        <v>79</v>
      </c>
      <c r="AT100" s="185" t="s">
        <v>71</v>
      </c>
      <c r="AU100" s="185" t="s">
        <v>79</v>
      </c>
      <c r="AY100" s="184" t="s">
        <v>128</v>
      </c>
      <c r="BK100" s="186">
        <f>SUM(BK101:BK124)</f>
        <v>0</v>
      </c>
    </row>
    <row r="101" spans="1:65" s="2" customFormat="1" ht="16.5" customHeight="1">
      <c r="A101" s="36"/>
      <c r="B101" s="37"/>
      <c r="C101" s="189" t="s">
        <v>79</v>
      </c>
      <c r="D101" s="189" t="s">
        <v>131</v>
      </c>
      <c r="E101" s="190" t="s">
        <v>186</v>
      </c>
      <c r="F101" s="191" t="s">
        <v>187</v>
      </c>
      <c r="G101" s="192" t="s">
        <v>188</v>
      </c>
      <c r="H101" s="193">
        <v>13.278</v>
      </c>
      <c r="I101" s="194"/>
      <c r="J101" s="195">
        <f>ROUND(I101*H101,2)</f>
        <v>0</v>
      </c>
      <c r="K101" s="191" t="s">
        <v>135</v>
      </c>
      <c r="L101" s="41"/>
      <c r="M101" s="196" t="s">
        <v>19</v>
      </c>
      <c r="N101" s="197" t="s">
        <v>43</v>
      </c>
      <c r="O101" s="66"/>
      <c r="P101" s="198">
        <f>O101*H101</f>
        <v>0</v>
      </c>
      <c r="Q101" s="198">
        <v>0</v>
      </c>
      <c r="R101" s="198">
        <f>Q101*H101</f>
        <v>0</v>
      </c>
      <c r="S101" s="198">
        <v>0</v>
      </c>
      <c r="T101" s="199">
        <f>S101*H101</f>
        <v>0</v>
      </c>
      <c r="U101" s="36"/>
      <c r="V101" s="36"/>
      <c r="W101" s="36"/>
      <c r="X101" s="36"/>
      <c r="Y101" s="36"/>
      <c r="Z101" s="36"/>
      <c r="AA101" s="36"/>
      <c r="AB101" s="36"/>
      <c r="AC101" s="36"/>
      <c r="AD101" s="36"/>
      <c r="AE101" s="36"/>
      <c r="AR101" s="200" t="s">
        <v>148</v>
      </c>
      <c r="AT101" s="200" t="s">
        <v>131</v>
      </c>
      <c r="AU101" s="200" t="s">
        <v>81</v>
      </c>
      <c r="AY101" s="19" t="s">
        <v>128</v>
      </c>
      <c r="BE101" s="201">
        <f>IF(N101="základní",J101,0)</f>
        <v>0</v>
      </c>
      <c r="BF101" s="201">
        <f>IF(N101="snížená",J101,0)</f>
        <v>0</v>
      </c>
      <c r="BG101" s="201">
        <f>IF(N101="zákl. přenesená",J101,0)</f>
        <v>0</v>
      </c>
      <c r="BH101" s="201">
        <f>IF(N101="sníž. přenesená",J101,0)</f>
        <v>0</v>
      </c>
      <c r="BI101" s="201">
        <f>IF(N101="nulová",J101,0)</f>
        <v>0</v>
      </c>
      <c r="BJ101" s="19" t="s">
        <v>79</v>
      </c>
      <c r="BK101" s="201">
        <f>ROUND(I101*H101,2)</f>
        <v>0</v>
      </c>
      <c r="BL101" s="19" t="s">
        <v>148</v>
      </c>
      <c r="BM101" s="200" t="s">
        <v>189</v>
      </c>
    </row>
    <row r="102" spans="1:65" s="2" customFormat="1" ht="29.25">
      <c r="A102" s="36"/>
      <c r="B102" s="37"/>
      <c r="C102" s="38"/>
      <c r="D102" s="207" t="s">
        <v>190</v>
      </c>
      <c r="E102" s="38"/>
      <c r="F102" s="208" t="s">
        <v>191</v>
      </c>
      <c r="G102" s="38"/>
      <c r="H102" s="38"/>
      <c r="I102" s="110"/>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190</v>
      </c>
      <c r="AU102" s="19" t="s">
        <v>81</v>
      </c>
    </row>
    <row r="103" spans="1:65" s="13" customFormat="1">
      <c r="B103" s="211"/>
      <c r="C103" s="212"/>
      <c r="D103" s="207" t="s">
        <v>192</v>
      </c>
      <c r="E103" s="213" t="s">
        <v>19</v>
      </c>
      <c r="F103" s="214" t="s">
        <v>193</v>
      </c>
      <c r="G103" s="212"/>
      <c r="H103" s="213" t="s">
        <v>19</v>
      </c>
      <c r="I103" s="215"/>
      <c r="J103" s="212"/>
      <c r="K103" s="212"/>
      <c r="L103" s="216"/>
      <c r="M103" s="217"/>
      <c r="N103" s="218"/>
      <c r="O103" s="218"/>
      <c r="P103" s="218"/>
      <c r="Q103" s="218"/>
      <c r="R103" s="218"/>
      <c r="S103" s="218"/>
      <c r="T103" s="219"/>
      <c r="AT103" s="220" t="s">
        <v>192</v>
      </c>
      <c r="AU103" s="220" t="s">
        <v>81</v>
      </c>
      <c r="AV103" s="13" t="s">
        <v>79</v>
      </c>
      <c r="AW103" s="13" t="s">
        <v>33</v>
      </c>
      <c r="AX103" s="13" t="s">
        <v>72</v>
      </c>
      <c r="AY103" s="220" t="s">
        <v>128</v>
      </c>
    </row>
    <row r="104" spans="1:65" s="14" customFormat="1">
      <c r="B104" s="221"/>
      <c r="C104" s="222"/>
      <c r="D104" s="207" t="s">
        <v>192</v>
      </c>
      <c r="E104" s="223" t="s">
        <v>19</v>
      </c>
      <c r="F104" s="224" t="s">
        <v>194</v>
      </c>
      <c r="G104" s="222"/>
      <c r="H104" s="225">
        <v>13.278</v>
      </c>
      <c r="I104" s="226"/>
      <c r="J104" s="222"/>
      <c r="K104" s="222"/>
      <c r="L104" s="227"/>
      <c r="M104" s="228"/>
      <c r="N104" s="229"/>
      <c r="O104" s="229"/>
      <c r="P104" s="229"/>
      <c r="Q104" s="229"/>
      <c r="R104" s="229"/>
      <c r="S104" s="229"/>
      <c r="T104" s="230"/>
      <c r="AT104" s="231" t="s">
        <v>192</v>
      </c>
      <c r="AU104" s="231" t="s">
        <v>81</v>
      </c>
      <c r="AV104" s="14" t="s">
        <v>81</v>
      </c>
      <c r="AW104" s="14" t="s">
        <v>33</v>
      </c>
      <c r="AX104" s="14" t="s">
        <v>79</v>
      </c>
      <c r="AY104" s="231" t="s">
        <v>128</v>
      </c>
    </row>
    <row r="105" spans="1:65" s="2" customFormat="1" ht="21.75" customHeight="1">
      <c r="A105" s="36"/>
      <c r="B105" s="37"/>
      <c r="C105" s="189" t="s">
        <v>81</v>
      </c>
      <c r="D105" s="189" t="s">
        <v>131</v>
      </c>
      <c r="E105" s="190" t="s">
        <v>195</v>
      </c>
      <c r="F105" s="191" t="s">
        <v>196</v>
      </c>
      <c r="G105" s="192" t="s">
        <v>188</v>
      </c>
      <c r="H105" s="193">
        <v>10.622</v>
      </c>
      <c r="I105" s="194"/>
      <c r="J105" s="195">
        <f>ROUND(I105*H105,2)</f>
        <v>0</v>
      </c>
      <c r="K105" s="191" t="s">
        <v>135</v>
      </c>
      <c r="L105" s="41"/>
      <c r="M105" s="196" t="s">
        <v>19</v>
      </c>
      <c r="N105" s="197" t="s">
        <v>43</v>
      </c>
      <c r="O105" s="66"/>
      <c r="P105" s="198">
        <f>O105*H105</f>
        <v>0</v>
      </c>
      <c r="Q105" s="198">
        <v>0</v>
      </c>
      <c r="R105" s="198">
        <f>Q105*H105</f>
        <v>0</v>
      </c>
      <c r="S105" s="198">
        <v>0</v>
      </c>
      <c r="T105" s="199">
        <f>S105*H105</f>
        <v>0</v>
      </c>
      <c r="U105" s="36"/>
      <c r="V105" s="36"/>
      <c r="W105" s="36"/>
      <c r="X105" s="36"/>
      <c r="Y105" s="36"/>
      <c r="Z105" s="36"/>
      <c r="AA105" s="36"/>
      <c r="AB105" s="36"/>
      <c r="AC105" s="36"/>
      <c r="AD105" s="36"/>
      <c r="AE105" s="36"/>
      <c r="AR105" s="200" t="s">
        <v>148</v>
      </c>
      <c r="AT105" s="200" t="s">
        <v>131</v>
      </c>
      <c r="AU105" s="200" t="s">
        <v>81</v>
      </c>
      <c r="AY105" s="19" t="s">
        <v>128</v>
      </c>
      <c r="BE105" s="201">
        <f>IF(N105="základní",J105,0)</f>
        <v>0</v>
      </c>
      <c r="BF105" s="201">
        <f>IF(N105="snížená",J105,0)</f>
        <v>0</v>
      </c>
      <c r="BG105" s="201">
        <f>IF(N105="zákl. přenesená",J105,0)</f>
        <v>0</v>
      </c>
      <c r="BH105" s="201">
        <f>IF(N105="sníž. přenesená",J105,0)</f>
        <v>0</v>
      </c>
      <c r="BI105" s="201">
        <f>IF(N105="nulová",J105,0)</f>
        <v>0</v>
      </c>
      <c r="BJ105" s="19" t="s">
        <v>79</v>
      </c>
      <c r="BK105" s="201">
        <f>ROUND(I105*H105,2)</f>
        <v>0</v>
      </c>
      <c r="BL105" s="19" t="s">
        <v>148</v>
      </c>
      <c r="BM105" s="200" t="s">
        <v>197</v>
      </c>
    </row>
    <row r="106" spans="1:65" s="14" customFormat="1">
      <c r="B106" s="221"/>
      <c r="C106" s="222"/>
      <c r="D106" s="207" t="s">
        <v>192</v>
      </c>
      <c r="E106" s="223" t="s">
        <v>19</v>
      </c>
      <c r="F106" s="224" t="s">
        <v>198</v>
      </c>
      <c r="G106" s="222"/>
      <c r="H106" s="225">
        <v>10.622</v>
      </c>
      <c r="I106" s="226"/>
      <c r="J106" s="222"/>
      <c r="K106" s="222"/>
      <c r="L106" s="227"/>
      <c r="M106" s="228"/>
      <c r="N106" s="229"/>
      <c r="O106" s="229"/>
      <c r="P106" s="229"/>
      <c r="Q106" s="229"/>
      <c r="R106" s="229"/>
      <c r="S106" s="229"/>
      <c r="T106" s="230"/>
      <c r="AT106" s="231" t="s">
        <v>192</v>
      </c>
      <c r="AU106" s="231" t="s">
        <v>81</v>
      </c>
      <c r="AV106" s="14" t="s">
        <v>81</v>
      </c>
      <c r="AW106" s="14" t="s">
        <v>33</v>
      </c>
      <c r="AX106" s="14" t="s">
        <v>79</v>
      </c>
      <c r="AY106" s="231" t="s">
        <v>128</v>
      </c>
    </row>
    <row r="107" spans="1:65" s="2" customFormat="1" ht="33" customHeight="1">
      <c r="A107" s="36"/>
      <c r="B107" s="37"/>
      <c r="C107" s="189" t="s">
        <v>142</v>
      </c>
      <c r="D107" s="189" t="s">
        <v>131</v>
      </c>
      <c r="E107" s="190" t="s">
        <v>199</v>
      </c>
      <c r="F107" s="191" t="s">
        <v>200</v>
      </c>
      <c r="G107" s="192" t="s">
        <v>188</v>
      </c>
      <c r="H107" s="193">
        <v>31.866</v>
      </c>
      <c r="I107" s="194"/>
      <c r="J107" s="195">
        <f>ROUND(I107*H107,2)</f>
        <v>0</v>
      </c>
      <c r="K107" s="191" t="s">
        <v>135</v>
      </c>
      <c r="L107" s="41"/>
      <c r="M107" s="196" t="s">
        <v>19</v>
      </c>
      <c r="N107" s="197" t="s">
        <v>43</v>
      </c>
      <c r="O107" s="66"/>
      <c r="P107" s="198">
        <f>O107*H107</f>
        <v>0</v>
      </c>
      <c r="Q107" s="198">
        <v>0</v>
      </c>
      <c r="R107" s="198">
        <f>Q107*H107</f>
        <v>0</v>
      </c>
      <c r="S107" s="198">
        <v>0</v>
      </c>
      <c r="T107" s="199">
        <f>S107*H107</f>
        <v>0</v>
      </c>
      <c r="U107" s="36"/>
      <c r="V107" s="36"/>
      <c r="W107" s="36"/>
      <c r="X107" s="36"/>
      <c r="Y107" s="36"/>
      <c r="Z107" s="36"/>
      <c r="AA107" s="36"/>
      <c r="AB107" s="36"/>
      <c r="AC107" s="36"/>
      <c r="AD107" s="36"/>
      <c r="AE107" s="36"/>
      <c r="AR107" s="200" t="s">
        <v>148</v>
      </c>
      <c r="AT107" s="200" t="s">
        <v>131</v>
      </c>
      <c r="AU107" s="200" t="s">
        <v>81</v>
      </c>
      <c r="AY107" s="19" t="s">
        <v>128</v>
      </c>
      <c r="BE107" s="201">
        <f>IF(N107="základní",J107,0)</f>
        <v>0</v>
      </c>
      <c r="BF107" s="201">
        <f>IF(N107="snížená",J107,0)</f>
        <v>0</v>
      </c>
      <c r="BG107" s="201">
        <f>IF(N107="zákl. přenesená",J107,0)</f>
        <v>0</v>
      </c>
      <c r="BH107" s="201">
        <f>IF(N107="sníž. přenesená",J107,0)</f>
        <v>0</v>
      </c>
      <c r="BI107" s="201">
        <f>IF(N107="nulová",J107,0)</f>
        <v>0</v>
      </c>
      <c r="BJ107" s="19" t="s">
        <v>79</v>
      </c>
      <c r="BK107" s="201">
        <f>ROUND(I107*H107,2)</f>
        <v>0</v>
      </c>
      <c r="BL107" s="19" t="s">
        <v>148</v>
      </c>
      <c r="BM107" s="200" t="s">
        <v>201</v>
      </c>
    </row>
    <row r="108" spans="1:65" s="14" customFormat="1">
      <c r="B108" s="221"/>
      <c r="C108" s="222"/>
      <c r="D108" s="207" t="s">
        <v>192</v>
      </c>
      <c r="E108" s="223" t="s">
        <v>19</v>
      </c>
      <c r="F108" s="224" t="s">
        <v>202</v>
      </c>
      <c r="G108" s="222"/>
      <c r="H108" s="225">
        <v>31.866</v>
      </c>
      <c r="I108" s="226"/>
      <c r="J108" s="222"/>
      <c r="K108" s="222"/>
      <c r="L108" s="227"/>
      <c r="M108" s="228"/>
      <c r="N108" s="229"/>
      <c r="O108" s="229"/>
      <c r="P108" s="229"/>
      <c r="Q108" s="229"/>
      <c r="R108" s="229"/>
      <c r="S108" s="229"/>
      <c r="T108" s="230"/>
      <c r="AT108" s="231" t="s">
        <v>192</v>
      </c>
      <c r="AU108" s="231" t="s">
        <v>81</v>
      </c>
      <c r="AV108" s="14" t="s">
        <v>81</v>
      </c>
      <c r="AW108" s="14" t="s">
        <v>33</v>
      </c>
      <c r="AX108" s="14" t="s">
        <v>79</v>
      </c>
      <c r="AY108" s="231" t="s">
        <v>128</v>
      </c>
    </row>
    <row r="109" spans="1:65" s="2" customFormat="1" ht="21.75" customHeight="1">
      <c r="A109" s="36"/>
      <c r="B109" s="37"/>
      <c r="C109" s="189" t="s">
        <v>148</v>
      </c>
      <c r="D109" s="189" t="s">
        <v>131</v>
      </c>
      <c r="E109" s="190" t="s">
        <v>203</v>
      </c>
      <c r="F109" s="191" t="s">
        <v>204</v>
      </c>
      <c r="G109" s="192" t="s">
        <v>188</v>
      </c>
      <c r="H109" s="193">
        <v>10.622</v>
      </c>
      <c r="I109" s="194"/>
      <c r="J109" s="195">
        <f>ROUND(I109*H109,2)</f>
        <v>0</v>
      </c>
      <c r="K109" s="191" t="s">
        <v>135</v>
      </c>
      <c r="L109" s="41"/>
      <c r="M109" s="196" t="s">
        <v>19</v>
      </c>
      <c r="N109" s="197" t="s">
        <v>43</v>
      </c>
      <c r="O109" s="66"/>
      <c r="P109" s="198">
        <f>O109*H109</f>
        <v>0</v>
      </c>
      <c r="Q109" s="198">
        <v>0</v>
      </c>
      <c r="R109" s="198">
        <f>Q109*H109</f>
        <v>0</v>
      </c>
      <c r="S109" s="198">
        <v>0</v>
      </c>
      <c r="T109" s="199">
        <f>S109*H109</f>
        <v>0</v>
      </c>
      <c r="U109" s="36"/>
      <c r="V109" s="36"/>
      <c r="W109" s="36"/>
      <c r="X109" s="36"/>
      <c r="Y109" s="36"/>
      <c r="Z109" s="36"/>
      <c r="AA109" s="36"/>
      <c r="AB109" s="36"/>
      <c r="AC109" s="36"/>
      <c r="AD109" s="36"/>
      <c r="AE109" s="36"/>
      <c r="AR109" s="200" t="s">
        <v>148</v>
      </c>
      <c r="AT109" s="200" t="s">
        <v>131</v>
      </c>
      <c r="AU109" s="200" t="s">
        <v>81</v>
      </c>
      <c r="AY109" s="19" t="s">
        <v>128</v>
      </c>
      <c r="BE109" s="201">
        <f>IF(N109="základní",J109,0)</f>
        <v>0</v>
      </c>
      <c r="BF109" s="201">
        <f>IF(N109="snížená",J109,0)</f>
        <v>0</v>
      </c>
      <c r="BG109" s="201">
        <f>IF(N109="zákl. přenesená",J109,0)</f>
        <v>0</v>
      </c>
      <c r="BH109" s="201">
        <f>IF(N109="sníž. přenesená",J109,0)</f>
        <v>0</v>
      </c>
      <c r="BI109" s="201">
        <f>IF(N109="nulová",J109,0)</f>
        <v>0</v>
      </c>
      <c r="BJ109" s="19" t="s">
        <v>79</v>
      </c>
      <c r="BK109" s="201">
        <f>ROUND(I109*H109,2)</f>
        <v>0</v>
      </c>
      <c r="BL109" s="19" t="s">
        <v>148</v>
      </c>
      <c r="BM109" s="200" t="s">
        <v>205</v>
      </c>
    </row>
    <row r="110" spans="1:65" s="2" customFormat="1" ht="107.25">
      <c r="A110" s="36"/>
      <c r="B110" s="37"/>
      <c r="C110" s="38"/>
      <c r="D110" s="207" t="s">
        <v>190</v>
      </c>
      <c r="E110" s="38"/>
      <c r="F110" s="208" t="s">
        <v>206</v>
      </c>
      <c r="G110" s="38"/>
      <c r="H110" s="38"/>
      <c r="I110" s="110"/>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190</v>
      </c>
      <c r="AU110" s="19" t="s">
        <v>81</v>
      </c>
    </row>
    <row r="111" spans="1:65" s="2" customFormat="1" ht="21.75" customHeight="1">
      <c r="A111" s="36"/>
      <c r="B111" s="37"/>
      <c r="C111" s="189" t="s">
        <v>127</v>
      </c>
      <c r="D111" s="189" t="s">
        <v>131</v>
      </c>
      <c r="E111" s="190" t="s">
        <v>207</v>
      </c>
      <c r="F111" s="191" t="s">
        <v>208</v>
      </c>
      <c r="G111" s="192" t="s">
        <v>188</v>
      </c>
      <c r="H111" s="193">
        <v>10.622</v>
      </c>
      <c r="I111" s="194"/>
      <c r="J111" s="195">
        <f>ROUND(I111*H111,2)</f>
        <v>0</v>
      </c>
      <c r="K111" s="191" t="s">
        <v>135</v>
      </c>
      <c r="L111" s="41"/>
      <c r="M111" s="196" t="s">
        <v>19</v>
      </c>
      <c r="N111" s="197" t="s">
        <v>43</v>
      </c>
      <c r="O111" s="66"/>
      <c r="P111" s="198">
        <f>O111*H111</f>
        <v>0</v>
      </c>
      <c r="Q111" s="198">
        <v>0</v>
      </c>
      <c r="R111" s="198">
        <f>Q111*H111</f>
        <v>0</v>
      </c>
      <c r="S111" s="198">
        <v>0</v>
      </c>
      <c r="T111" s="199">
        <f>S111*H111</f>
        <v>0</v>
      </c>
      <c r="U111" s="36"/>
      <c r="V111" s="36"/>
      <c r="W111" s="36"/>
      <c r="X111" s="36"/>
      <c r="Y111" s="36"/>
      <c r="Z111" s="36"/>
      <c r="AA111" s="36"/>
      <c r="AB111" s="36"/>
      <c r="AC111" s="36"/>
      <c r="AD111" s="36"/>
      <c r="AE111" s="36"/>
      <c r="AR111" s="200" t="s">
        <v>148</v>
      </c>
      <c r="AT111" s="200" t="s">
        <v>131</v>
      </c>
      <c r="AU111" s="200" t="s">
        <v>81</v>
      </c>
      <c r="AY111" s="19" t="s">
        <v>128</v>
      </c>
      <c r="BE111" s="201">
        <f>IF(N111="základní",J111,0)</f>
        <v>0</v>
      </c>
      <c r="BF111" s="201">
        <f>IF(N111="snížená",J111,0)</f>
        <v>0</v>
      </c>
      <c r="BG111" s="201">
        <f>IF(N111="zákl. přenesená",J111,0)</f>
        <v>0</v>
      </c>
      <c r="BH111" s="201">
        <f>IF(N111="sníž. přenesená",J111,0)</f>
        <v>0</v>
      </c>
      <c r="BI111" s="201">
        <f>IF(N111="nulová",J111,0)</f>
        <v>0</v>
      </c>
      <c r="BJ111" s="19" t="s">
        <v>79</v>
      </c>
      <c r="BK111" s="201">
        <f>ROUND(I111*H111,2)</f>
        <v>0</v>
      </c>
      <c r="BL111" s="19" t="s">
        <v>148</v>
      </c>
      <c r="BM111" s="200" t="s">
        <v>209</v>
      </c>
    </row>
    <row r="112" spans="1:65" s="2" customFormat="1" ht="136.5">
      <c r="A112" s="36"/>
      <c r="B112" s="37"/>
      <c r="C112" s="38"/>
      <c r="D112" s="207" t="s">
        <v>190</v>
      </c>
      <c r="E112" s="38"/>
      <c r="F112" s="208" t="s">
        <v>210</v>
      </c>
      <c r="G112" s="38"/>
      <c r="H112" s="38"/>
      <c r="I112" s="110"/>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190</v>
      </c>
      <c r="AU112" s="19" t="s">
        <v>81</v>
      </c>
    </row>
    <row r="113" spans="1:65" s="2" customFormat="1" ht="33" customHeight="1">
      <c r="A113" s="36"/>
      <c r="B113" s="37"/>
      <c r="C113" s="189" t="s">
        <v>159</v>
      </c>
      <c r="D113" s="189" t="s">
        <v>131</v>
      </c>
      <c r="E113" s="190" t="s">
        <v>211</v>
      </c>
      <c r="F113" s="191" t="s">
        <v>212</v>
      </c>
      <c r="G113" s="192" t="s">
        <v>188</v>
      </c>
      <c r="H113" s="193">
        <v>169.952</v>
      </c>
      <c r="I113" s="194"/>
      <c r="J113" s="195">
        <f>ROUND(I113*H113,2)</f>
        <v>0</v>
      </c>
      <c r="K113" s="191" t="s">
        <v>135</v>
      </c>
      <c r="L113" s="41"/>
      <c r="M113" s="196" t="s">
        <v>19</v>
      </c>
      <c r="N113" s="197" t="s">
        <v>43</v>
      </c>
      <c r="O113" s="66"/>
      <c r="P113" s="198">
        <f>O113*H113</f>
        <v>0</v>
      </c>
      <c r="Q113" s="198">
        <v>0</v>
      </c>
      <c r="R113" s="198">
        <f>Q113*H113</f>
        <v>0</v>
      </c>
      <c r="S113" s="198">
        <v>0</v>
      </c>
      <c r="T113" s="199">
        <f>S113*H113</f>
        <v>0</v>
      </c>
      <c r="U113" s="36"/>
      <c r="V113" s="36"/>
      <c r="W113" s="36"/>
      <c r="X113" s="36"/>
      <c r="Y113" s="36"/>
      <c r="Z113" s="36"/>
      <c r="AA113" s="36"/>
      <c r="AB113" s="36"/>
      <c r="AC113" s="36"/>
      <c r="AD113" s="36"/>
      <c r="AE113" s="36"/>
      <c r="AR113" s="200" t="s">
        <v>148</v>
      </c>
      <c r="AT113" s="200" t="s">
        <v>131</v>
      </c>
      <c r="AU113" s="200" t="s">
        <v>81</v>
      </c>
      <c r="AY113" s="19" t="s">
        <v>128</v>
      </c>
      <c r="BE113" s="201">
        <f>IF(N113="základní",J113,0)</f>
        <v>0</v>
      </c>
      <c r="BF113" s="201">
        <f>IF(N113="snížená",J113,0)</f>
        <v>0</v>
      </c>
      <c r="BG113" s="201">
        <f>IF(N113="zákl. přenesená",J113,0)</f>
        <v>0</v>
      </c>
      <c r="BH113" s="201">
        <f>IF(N113="sníž. přenesená",J113,0)</f>
        <v>0</v>
      </c>
      <c r="BI113" s="201">
        <f>IF(N113="nulová",J113,0)</f>
        <v>0</v>
      </c>
      <c r="BJ113" s="19" t="s">
        <v>79</v>
      </c>
      <c r="BK113" s="201">
        <f>ROUND(I113*H113,2)</f>
        <v>0</v>
      </c>
      <c r="BL113" s="19" t="s">
        <v>148</v>
      </c>
      <c r="BM113" s="200" t="s">
        <v>213</v>
      </c>
    </row>
    <row r="114" spans="1:65" s="2" customFormat="1" ht="136.5">
      <c r="A114" s="36"/>
      <c r="B114" s="37"/>
      <c r="C114" s="38"/>
      <c r="D114" s="207" t="s">
        <v>190</v>
      </c>
      <c r="E114" s="38"/>
      <c r="F114" s="208" t="s">
        <v>210</v>
      </c>
      <c r="G114" s="38"/>
      <c r="H114" s="38"/>
      <c r="I114" s="110"/>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190</v>
      </c>
      <c r="AU114" s="19" t="s">
        <v>81</v>
      </c>
    </row>
    <row r="115" spans="1:65" s="14" customFormat="1">
      <c r="B115" s="221"/>
      <c r="C115" s="222"/>
      <c r="D115" s="207" t="s">
        <v>192</v>
      </c>
      <c r="E115" s="223" t="s">
        <v>19</v>
      </c>
      <c r="F115" s="224" t="s">
        <v>214</v>
      </c>
      <c r="G115" s="222"/>
      <c r="H115" s="225">
        <v>169.952</v>
      </c>
      <c r="I115" s="226"/>
      <c r="J115" s="222"/>
      <c r="K115" s="222"/>
      <c r="L115" s="227"/>
      <c r="M115" s="228"/>
      <c r="N115" s="229"/>
      <c r="O115" s="229"/>
      <c r="P115" s="229"/>
      <c r="Q115" s="229"/>
      <c r="R115" s="229"/>
      <c r="S115" s="229"/>
      <c r="T115" s="230"/>
      <c r="AT115" s="231" t="s">
        <v>192</v>
      </c>
      <c r="AU115" s="231" t="s">
        <v>81</v>
      </c>
      <c r="AV115" s="14" t="s">
        <v>81</v>
      </c>
      <c r="AW115" s="14" t="s">
        <v>33</v>
      </c>
      <c r="AX115" s="14" t="s">
        <v>79</v>
      </c>
      <c r="AY115" s="231" t="s">
        <v>128</v>
      </c>
    </row>
    <row r="116" spans="1:65" s="2" customFormat="1" ht="16.5" customHeight="1">
      <c r="A116" s="36"/>
      <c r="B116" s="37"/>
      <c r="C116" s="189" t="s">
        <v>215</v>
      </c>
      <c r="D116" s="189" t="s">
        <v>131</v>
      </c>
      <c r="E116" s="190" t="s">
        <v>216</v>
      </c>
      <c r="F116" s="191" t="s">
        <v>217</v>
      </c>
      <c r="G116" s="192" t="s">
        <v>188</v>
      </c>
      <c r="H116" s="193">
        <v>10.622</v>
      </c>
      <c r="I116" s="194"/>
      <c r="J116" s="195">
        <f>ROUND(I116*H116,2)</f>
        <v>0</v>
      </c>
      <c r="K116" s="191" t="s">
        <v>135</v>
      </c>
      <c r="L116" s="41"/>
      <c r="M116" s="196" t="s">
        <v>19</v>
      </c>
      <c r="N116" s="197" t="s">
        <v>43</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148</v>
      </c>
      <c r="AT116" s="200" t="s">
        <v>131</v>
      </c>
      <c r="AU116" s="200" t="s">
        <v>81</v>
      </c>
      <c r="AY116" s="19" t="s">
        <v>128</v>
      </c>
      <c r="BE116" s="201">
        <f>IF(N116="základní",J116,0)</f>
        <v>0</v>
      </c>
      <c r="BF116" s="201">
        <f>IF(N116="snížená",J116,0)</f>
        <v>0</v>
      </c>
      <c r="BG116" s="201">
        <f>IF(N116="zákl. přenesená",J116,0)</f>
        <v>0</v>
      </c>
      <c r="BH116" s="201">
        <f>IF(N116="sníž. přenesená",J116,0)</f>
        <v>0</v>
      </c>
      <c r="BI116" s="201">
        <f>IF(N116="nulová",J116,0)</f>
        <v>0</v>
      </c>
      <c r="BJ116" s="19" t="s">
        <v>79</v>
      </c>
      <c r="BK116" s="201">
        <f>ROUND(I116*H116,2)</f>
        <v>0</v>
      </c>
      <c r="BL116" s="19" t="s">
        <v>148</v>
      </c>
      <c r="BM116" s="200" t="s">
        <v>218</v>
      </c>
    </row>
    <row r="117" spans="1:65" s="2" customFormat="1" ht="214.5">
      <c r="A117" s="36"/>
      <c r="B117" s="37"/>
      <c r="C117" s="38"/>
      <c r="D117" s="207" t="s">
        <v>190</v>
      </c>
      <c r="E117" s="38"/>
      <c r="F117" s="208" t="s">
        <v>219</v>
      </c>
      <c r="G117" s="38"/>
      <c r="H117" s="38"/>
      <c r="I117" s="110"/>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190</v>
      </c>
      <c r="AU117" s="19" t="s">
        <v>81</v>
      </c>
    </row>
    <row r="118" spans="1:65" s="2" customFormat="1" ht="21.75" customHeight="1">
      <c r="A118" s="36"/>
      <c r="B118" s="37"/>
      <c r="C118" s="189" t="s">
        <v>220</v>
      </c>
      <c r="D118" s="189" t="s">
        <v>131</v>
      </c>
      <c r="E118" s="190" t="s">
        <v>221</v>
      </c>
      <c r="F118" s="191" t="s">
        <v>222</v>
      </c>
      <c r="G118" s="192" t="s">
        <v>223</v>
      </c>
      <c r="H118" s="193">
        <v>19.12</v>
      </c>
      <c r="I118" s="194"/>
      <c r="J118" s="195">
        <f>ROUND(I118*H118,2)</f>
        <v>0</v>
      </c>
      <c r="K118" s="191" t="s">
        <v>135</v>
      </c>
      <c r="L118" s="41"/>
      <c r="M118" s="196" t="s">
        <v>19</v>
      </c>
      <c r="N118" s="197" t="s">
        <v>43</v>
      </c>
      <c r="O118" s="66"/>
      <c r="P118" s="198">
        <f>O118*H118</f>
        <v>0</v>
      </c>
      <c r="Q118" s="198">
        <v>0</v>
      </c>
      <c r="R118" s="198">
        <f>Q118*H118</f>
        <v>0</v>
      </c>
      <c r="S118" s="198">
        <v>0</v>
      </c>
      <c r="T118" s="199">
        <f>S118*H118</f>
        <v>0</v>
      </c>
      <c r="U118" s="36"/>
      <c r="V118" s="36"/>
      <c r="W118" s="36"/>
      <c r="X118" s="36"/>
      <c r="Y118" s="36"/>
      <c r="Z118" s="36"/>
      <c r="AA118" s="36"/>
      <c r="AB118" s="36"/>
      <c r="AC118" s="36"/>
      <c r="AD118" s="36"/>
      <c r="AE118" s="36"/>
      <c r="AR118" s="200" t="s">
        <v>148</v>
      </c>
      <c r="AT118" s="200" t="s">
        <v>131</v>
      </c>
      <c r="AU118" s="200" t="s">
        <v>81</v>
      </c>
      <c r="AY118" s="19" t="s">
        <v>128</v>
      </c>
      <c r="BE118" s="201">
        <f>IF(N118="základní",J118,0)</f>
        <v>0</v>
      </c>
      <c r="BF118" s="201">
        <f>IF(N118="snížená",J118,0)</f>
        <v>0</v>
      </c>
      <c r="BG118" s="201">
        <f>IF(N118="zákl. přenesená",J118,0)</f>
        <v>0</v>
      </c>
      <c r="BH118" s="201">
        <f>IF(N118="sníž. přenesená",J118,0)</f>
        <v>0</v>
      </c>
      <c r="BI118" s="201">
        <f>IF(N118="nulová",J118,0)</f>
        <v>0</v>
      </c>
      <c r="BJ118" s="19" t="s">
        <v>79</v>
      </c>
      <c r="BK118" s="201">
        <f>ROUND(I118*H118,2)</f>
        <v>0</v>
      </c>
      <c r="BL118" s="19" t="s">
        <v>148</v>
      </c>
      <c r="BM118" s="200" t="s">
        <v>224</v>
      </c>
    </row>
    <row r="119" spans="1:65" s="2" customFormat="1" ht="29.25">
      <c r="A119" s="36"/>
      <c r="B119" s="37"/>
      <c r="C119" s="38"/>
      <c r="D119" s="207" t="s">
        <v>190</v>
      </c>
      <c r="E119" s="38"/>
      <c r="F119" s="208" t="s">
        <v>225</v>
      </c>
      <c r="G119" s="38"/>
      <c r="H119" s="38"/>
      <c r="I119" s="110"/>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190</v>
      </c>
      <c r="AU119" s="19" t="s">
        <v>81</v>
      </c>
    </row>
    <row r="120" spans="1:65" s="14" customFormat="1">
      <c r="B120" s="221"/>
      <c r="C120" s="222"/>
      <c r="D120" s="207" t="s">
        <v>192</v>
      </c>
      <c r="E120" s="223" t="s">
        <v>19</v>
      </c>
      <c r="F120" s="224" t="s">
        <v>226</v>
      </c>
      <c r="G120" s="222"/>
      <c r="H120" s="225">
        <v>19.12</v>
      </c>
      <c r="I120" s="226"/>
      <c r="J120" s="222"/>
      <c r="K120" s="222"/>
      <c r="L120" s="227"/>
      <c r="M120" s="228"/>
      <c r="N120" s="229"/>
      <c r="O120" s="229"/>
      <c r="P120" s="229"/>
      <c r="Q120" s="229"/>
      <c r="R120" s="229"/>
      <c r="S120" s="229"/>
      <c r="T120" s="230"/>
      <c r="AT120" s="231" t="s">
        <v>192</v>
      </c>
      <c r="AU120" s="231" t="s">
        <v>81</v>
      </c>
      <c r="AV120" s="14" t="s">
        <v>81</v>
      </c>
      <c r="AW120" s="14" t="s">
        <v>33</v>
      </c>
      <c r="AX120" s="14" t="s">
        <v>79</v>
      </c>
      <c r="AY120" s="231" t="s">
        <v>128</v>
      </c>
    </row>
    <row r="121" spans="1:65" s="2" customFormat="1" ht="21.75" customHeight="1">
      <c r="A121" s="36"/>
      <c r="B121" s="37"/>
      <c r="C121" s="189" t="s">
        <v>227</v>
      </c>
      <c r="D121" s="189" t="s">
        <v>131</v>
      </c>
      <c r="E121" s="190" t="s">
        <v>228</v>
      </c>
      <c r="F121" s="191" t="s">
        <v>229</v>
      </c>
      <c r="G121" s="192" t="s">
        <v>188</v>
      </c>
      <c r="H121" s="193">
        <v>2.6560000000000001</v>
      </c>
      <c r="I121" s="194"/>
      <c r="J121" s="195">
        <f>ROUND(I121*H121,2)</f>
        <v>0</v>
      </c>
      <c r="K121" s="191" t="s">
        <v>135</v>
      </c>
      <c r="L121" s="41"/>
      <c r="M121" s="196" t="s">
        <v>19</v>
      </c>
      <c r="N121" s="197" t="s">
        <v>43</v>
      </c>
      <c r="O121" s="66"/>
      <c r="P121" s="198">
        <f>O121*H121</f>
        <v>0</v>
      </c>
      <c r="Q121" s="198">
        <v>0</v>
      </c>
      <c r="R121" s="198">
        <f>Q121*H121</f>
        <v>0</v>
      </c>
      <c r="S121" s="198">
        <v>0</v>
      </c>
      <c r="T121" s="199">
        <f>S121*H121</f>
        <v>0</v>
      </c>
      <c r="U121" s="36"/>
      <c r="V121" s="36"/>
      <c r="W121" s="36"/>
      <c r="X121" s="36"/>
      <c r="Y121" s="36"/>
      <c r="Z121" s="36"/>
      <c r="AA121" s="36"/>
      <c r="AB121" s="36"/>
      <c r="AC121" s="36"/>
      <c r="AD121" s="36"/>
      <c r="AE121" s="36"/>
      <c r="AR121" s="200" t="s">
        <v>148</v>
      </c>
      <c r="AT121" s="200" t="s">
        <v>131</v>
      </c>
      <c r="AU121" s="200" t="s">
        <v>81</v>
      </c>
      <c r="AY121" s="19" t="s">
        <v>128</v>
      </c>
      <c r="BE121" s="201">
        <f>IF(N121="základní",J121,0)</f>
        <v>0</v>
      </c>
      <c r="BF121" s="201">
        <f>IF(N121="snížená",J121,0)</f>
        <v>0</v>
      </c>
      <c r="BG121" s="201">
        <f>IF(N121="zákl. přenesená",J121,0)</f>
        <v>0</v>
      </c>
      <c r="BH121" s="201">
        <f>IF(N121="sníž. přenesená",J121,0)</f>
        <v>0</v>
      </c>
      <c r="BI121" s="201">
        <f>IF(N121="nulová",J121,0)</f>
        <v>0</v>
      </c>
      <c r="BJ121" s="19" t="s">
        <v>79</v>
      </c>
      <c r="BK121" s="201">
        <f>ROUND(I121*H121,2)</f>
        <v>0</v>
      </c>
      <c r="BL121" s="19" t="s">
        <v>148</v>
      </c>
      <c r="BM121" s="200" t="s">
        <v>230</v>
      </c>
    </row>
    <row r="122" spans="1:65" s="2" customFormat="1" ht="282.75">
      <c r="A122" s="36"/>
      <c r="B122" s="37"/>
      <c r="C122" s="38"/>
      <c r="D122" s="207" t="s">
        <v>190</v>
      </c>
      <c r="E122" s="38"/>
      <c r="F122" s="208" t="s">
        <v>231</v>
      </c>
      <c r="G122" s="38"/>
      <c r="H122" s="38"/>
      <c r="I122" s="110"/>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190</v>
      </c>
      <c r="AU122" s="19" t="s">
        <v>81</v>
      </c>
    </row>
    <row r="123" spans="1:65" s="13" customFormat="1">
      <c r="B123" s="211"/>
      <c r="C123" s="212"/>
      <c r="D123" s="207" t="s">
        <v>192</v>
      </c>
      <c r="E123" s="213" t="s">
        <v>19</v>
      </c>
      <c r="F123" s="214" t="s">
        <v>193</v>
      </c>
      <c r="G123" s="212"/>
      <c r="H123" s="213" t="s">
        <v>19</v>
      </c>
      <c r="I123" s="215"/>
      <c r="J123" s="212"/>
      <c r="K123" s="212"/>
      <c r="L123" s="216"/>
      <c r="M123" s="217"/>
      <c r="N123" s="218"/>
      <c r="O123" s="218"/>
      <c r="P123" s="218"/>
      <c r="Q123" s="218"/>
      <c r="R123" s="218"/>
      <c r="S123" s="218"/>
      <c r="T123" s="219"/>
      <c r="AT123" s="220" t="s">
        <v>192</v>
      </c>
      <c r="AU123" s="220" t="s">
        <v>81</v>
      </c>
      <c r="AV123" s="13" t="s">
        <v>79</v>
      </c>
      <c r="AW123" s="13" t="s">
        <v>33</v>
      </c>
      <c r="AX123" s="13" t="s">
        <v>72</v>
      </c>
      <c r="AY123" s="220" t="s">
        <v>128</v>
      </c>
    </row>
    <row r="124" spans="1:65" s="14" customFormat="1">
      <c r="B124" s="221"/>
      <c r="C124" s="222"/>
      <c r="D124" s="207" t="s">
        <v>192</v>
      </c>
      <c r="E124" s="223" t="s">
        <v>19</v>
      </c>
      <c r="F124" s="224" t="s">
        <v>232</v>
      </c>
      <c r="G124" s="222"/>
      <c r="H124" s="225">
        <v>2.6560000000000001</v>
      </c>
      <c r="I124" s="226"/>
      <c r="J124" s="222"/>
      <c r="K124" s="222"/>
      <c r="L124" s="227"/>
      <c r="M124" s="228"/>
      <c r="N124" s="229"/>
      <c r="O124" s="229"/>
      <c r="P124" s="229"/>
      <c r="Q124" s="229"/>
      <c r="R124" s="229"/>
      <c r="S124" s="229"/>
      <c r="T124" s="230"/>
      <c r="AT124" s="231" t="s">
        <v>192</v>
      </c>
      <c r="AU124" s="231" t="s">
        <v>81</v>
      </c>
      <c r="AV124" s="14" t="s">
        <v>81</v>
      </c>
      <c r="AW124" s="14" t="s">
        <v>33</v>
      </c>
      <c r="AX124" s="14" t="s">
        <v>79</v>
      </c>
      <c r="AY124" s="231" t="s">
        <v>128</v>
      </c>
    </row>
    <row r="125" spans="1:65" s="12" customFormat="1" ht="22.9" customHeight="1">
      <c r="B125" s="173"/>
      <c r="C125" s="174"/>
      <c r="D125" s="175" t="s">
        <v>71</v>
      </c>
      <c r="E125" s="187" t="s">
        <v>142</v>
      </c>
      <c r="F125" s="187" t="s">
        <v>233</v>
      </c>
      <c r="G125" s="174"/>
      <c r="H125" s="174"/>
      <c r="I125" s="177"/>
      <c r="J125" s="188">
        <f>BK125</f>
        <v>0</v>
      </c>
      <c r="K125" s="174"/>
      <c r="L125" s="179"/>
      <c r="M125" s="180"/>
      <c r="N125" s="181"/>
      <c r="O125" s="181"/>
      <c r="P125" s="182">
        <f>SUM(P126:P172)</f>
        <v>0</v>
      </c>
      <c r="Q125" s="181"/>
      <c r="R125" s="182">
        <f>SUM(R126:R172)</f>
        <v>9.4087220299999981</v>
      </c>
      <c r="S125" s="181"/>
      <c r="T125" s="183">
        <f>SUM(T126:T172)</f>
        <v>0</v>
      </c>
      <c r="AR125" s="184" t="s">
        <v>79</v>
      </c>
      <c r="AT125" s="185" t="s">
        <v>71</v>
      </c>
      <c r="AU125" s="185" t="s">
        <v>79</v>
      </c>
      <c r="AY125" s="184" t="s">
        <v>128</v>
      </c>
      <c r="BK125" s="186">
        <f>SUM(BK126:BK172)</f>
        <v>0</v>
      </c>
    </row>
    <row r="126" spans="1:65" s="2" customFormat="1" ht="16.5" customHeight="1">
      <c r="A126" s="36"/>
      <c r="B126" s="37"/>
      <c r="C126" s="189" t="s">
        <v>234</v>
      </c>
      <c r="D126" s="189" t="s">
        <v>131</v>
      </c>
      <c r="E126" s="190" t="s">
        <v>235</v>
      </c>
      <c r="F126" s="191" t="s">
        <v>236</v>
      </c>
      <c r="G126" s="192" t="s">
        <v>188</v>
      </c>
      <c r="H126" s="193">
        <v>1.9219999999999999</v>
      </c>
      <c r="I126" s="194"/>
      <c r="J126" s="195">
        <f>ROUND(I126*H126,2)</f>
        <v>0</v>
      </c>
      <c r="K126" s="191" t="s">
        <v>19</v>
      </c>
      <c r="L126" s="41"/>
      <c r="M126" s="196" t="s">
        <v>19</v>
      </c>
      <c r="N126" s="197" t="s">
        <v>43</v>
      </c>
      <c r="O126" s="66"/>
      <c r="P126" s="198">
        <f>O126*H126</f>
        <v>0</v>
      </c>
      <c r="Q126" s="198">
        <v>1.2</v>
      </c>
      <c r="R126" s="198">
        <f>Q126*H126</f>
        <v>2.3064</v>
      </c>
      <c r="S126" s="198">
        <v>0</v>
      </c>
      <c r="T126" s="199">
        <f>S126*H126</f>
        <v>0</v>
      </c>
      <c r="U126" s="36"/>
      <c r="V126" s="36"/>
      <c r="W126" s="36"/>
      <c r="X126" s="36"/>
      <c r="Y126" s="36"/>
      <c r="Z126" s="36"/>
      <c r="AA126" s="36"/>
      <c r="AB126" s="36"/>
      <c r="AC126" s="36"/>
      <c r="AD126" s="36"/>
      <c r="AE126" s="36"/>
      <c r="AR126" s="200" t="s">
        <v>148</v>
      </c>
      <c r="AT126" s="200" t="s">
        <v>131</v>
      </c>
      <c r="AU126" s="200" t="s">
        <v>81</v>
      </c>
      <c r="AY126" s="19" t="s">
        <v>128</v>
      </c>
      <c r="BE126" s="201">
        <f>IF(N126="základní",J126,0)</f>
        <v>0</v>
      </c>
      <c r="BF126" s="201">
        <f>IF(N126="snížená",J126,0)</f>
        <v>0</v>
      </c>
      <c r="BG126" s="201">
        <f>IF(N126="zákl. přenesená",J126,0)</f>
        <v>0</v>
      </c>
      <c r="BH126" s="201">
        <f>IF(N126="sníž. přenesená",J126,0)</f>
        <v>0</v>
      </c>
      <c r="BI126" s="201">
        <f>IF(N126="nulová",J126,0)</f>
        <v>0</v>
      </c>
      <c r="BJ126" s="19" t="s">
        <v>79</v>
      </c>
      <c r="BK126" s="201">
        <f>ROUND(I126*H126,2)</f>
        <v>0</v>
      </c>
      <c r="BL126" s="19" t="s">
        <v>148</v>
      </c>
      <c r="BM126" s="200" t="s">
        <v>237</v>
      </c>
    </row>
    <row r="127" spans="1:65" s="14" customFormat="1">
      <c r="B127" s="221"/>
      <c r="C127" s="222"/>
      <c r="D127" s="207" t="s">
        <v>192</v>
      </c>
      <c r="E127" s="223" t="s">
        <v>19</v>
      </c>
      <c r="F127" s="224" t="s">
        <v>238</v>
      </c>
      <c r="G127" s="222"/>
      <c r="H127" s="225">
        <v>0.97199999999999998</v>
      </c>
      <c r="I127" s="226"/>
      <c r="J127" s="222"/>
      <c r="K127" s="222"/>
      <c r="L127" s="227"/>
      <c r="M127" s="228"/>
      <c r="N127" s="229"/>
      <c r="O127" s="229"/>
      <c r="P127" s="229"/>
      <c r="Q127" s="229"/>
      <c r="R127" s="229"/>
      <c r="S127" s="229"/>
      <c r="T127" s="230"/>
      <c r="AT127" s="231" t="s">
        <v>192</v>
      </c>
      <c r="AU127" s="231" t="s">
        <v>81</v>
      </c>
      <c r="AV127" s="14" t="s">
        <v>81</v>
      </c>
      <c r="AW127" s="14" t="s">
        <v>33</v>
      </c>
      <c r="AX127" s="14" t="s">
        <v>72</v>
      </c>
      <c r="AY127" s="231" t="s">
        <v>128</v>
      </c>
    </row>
    <row r="128" spans="1:65" s="14" customFormat="1">
      <c r="B128" s="221"/>
      <c r="C128" s="222"/>
      <c r="D128" s="207" t="s">
        <v>192</v>
      </c>
      <c r="E128" s="223" t="s">
        <v>19</v>
      </c>
      <c r="F128" s="224" t="s">
        <v>239</v>
      </c>
      <c r="G128" s="222"/>
      <c r="H128" s="225">
        <v>0.15</v>
      </c>
      <c r="I128" s="226"/>
      <c r="J128" s="222"/>
      <c r="K128" s="222"/>
      <c r="L128" s="227"/>
      <c r="M128" s="228"/>
      <c r="N128" s="229"/>
      <c r="O128" s="229"/>
      <c r="P128" s="229"/>
      <c r="Q128" s="229"/>
      <c r="R128" s="229"/>
      <c r="S128" s="229"/>
      <c r="T128" s="230"/>
      <c r="AT128" s="231" t="s">
        <v>192</v>
      </c>
      <c r="AU128" s="231" t="s">
        <v>81</v>
      </c>
      <c r="AV128" s="14" t="s">
        <v>81</v>
      </c>
      <c r="AW128" s="14" t="s">
        <v>33</v>
      </c>
      <c r="AX128" s="14" t="s">
        <v>72</v>
      </c>
      <c r="AY128" s="231" t="s">
        <v>128</v>
      </c>
    </row>
    <row r="129" spans="1:65" s="14" customFormat="1">
      <c r="B129" s="221"/>
      <c r="C129" s="222"/>
      <c r="D129" s="207" t="s">
        <v>192</v>
      </c>
      <c r="E129" s="223" t="s">
        <v>19</v>
      </c>
      <c r="F129" s="224" t="s">
        <v>240</v>
      </c>
      <c r="G129" s="222"/>
      <c r="H129" s="225">
        <v>0.8</v>
      </c>
      <c r="I129" s="226"/>
      <c r="J129" s="222"/>
      <c r="K129" s="222"/>
      <c r="L129" s="227"/>
      <c r="M129" s="228"/>
      <c r="N129" s="229"/>
      <c r="O129" s="229"/>
      <c r="P129" s="229"/>
      <c r="Q129" s="229"/>
      <c r="R129" s="229"/>
      <c r="S129" s="229"/>
      <c r="T129" s="230"/>
      <c r="AT129" s="231" t="s">
        <v>192</v>
      </c>
      <c r="AU129" s="231" t="s">
        <v>81</v>
      </c>
      <c r="AV129" s="14" t="s">
        <v>81</v>
      </c>
      <c r="AW129" s="14" t="s">
        <v>33</v>
      </c>
      <c r="AX129" s="14" t="s">
        <v>72</v>
      </c>
      <c r="AY129" s="231" t="s">
        <v>128</v>
      </c>
    </row>
    <row r="130" spans="1:65" s="15" customFormat="1">
      <c r="B130" s="232"/>
      <c r="C130" s="233"/>
      <c r="D130" s="207" t="s">
        <v>192</v>
      </c>
      <c r="E130" s="234" t="s">
        <v>19</v>
      </c>
      <c r="F130" s="235" t="s">
        <v>241</v>
      </c>
      <c r="G130" s="233"/>
      <c r="H130" s="236">
        <v>1.9219999999999999</v>
      </c>
      <c r="I130" s="237"/>
      <c r="J130" s="233"/>
      <c r="K130" s="233"/>
      <c r="L130" s="238"/>
      <c r="M130" s="239"/>
      <c r="N130" s="240"/>
      <c r="O130" s="240"/>
      <c r="P130" s="240"/>
      <c r="Q130" s="240"/>
      <c r="R130" s="240"/>
      <c r="S130" s="240"/>
      <c r="T130" s="241"/>
      <c r="AT130" s="242" t="s">
        <v>192</v>
      </c>
      <c r="AU130" s="242" t="s">
        <v>81</v>
      </c>
      <c r="AV130" s="15" t="s">
        <v>148</v>
      </c>
      <c r="AW130" s="15" t="s">
        <v>33</v>
      </c>
      <c r="AX130" s="15" t="s">
        <v>79</v>
      </c>
      <c r="AY130" s="242" t="s">
        <v>128</v>
      </c>
    </row>
    <row r="131" spans="1:65" s="2" customFormat="1" ht="16.5" customHeight="1">
      <c r="A131" s="36"/>
      <c r="B131" s="37"/>
      <c r="C131" s="189" t="s">
        <v>242</v>
      </c>
      <c r="D131" s="189" t="s">
        <v>131</v>
      </c>
      <c r="E131" s="190" t="s">
        <v>243</v>
      </c>
      <c r="F131" s="191" t="s">
        <v>244</v>
      </c>
      <c r="G131" s="192" t="s">
        <v>188</v>
      </c>
      <c r="H131" s="193">
        <v>0.09</v>
      </c>
      <c r="I131" s="194"/>
      <c r="J131" s="195">
        <f>ROUND(I131*H131,2)</f>
        <v>0</v>
      </c>
      <c r="K131" s="191" t="s">
        <v>135</v>
      </c>
      <c r="L131" s="41"/>
      <c r="M131" s="196" t="s">
        <v>19</v>
      </c>
      <c r="N131" s="197" t="s">
        <v>43</v>
      </c>
      <c r="O131" s="66"/>
      <c r="P131" s="198">
        <f>O131*H131</f>
        <v>0</v>
      </c>
      <c r="Q131" s="198">
        <v>1.6627000000000001</v>
      </c>
      <c r="R131" s="198">
        <f>Q131*H131</f>
        <v>0.149643</v>
      </c>
      <c r="S131" s="198">
        <v>0</v>
      </c>
      <c r="T131" s="199">
        <f>S131*H131</f>
        <v>0</v>
      </c>
      <c r="U131" s="36"/>
      <c r="V131" s="36"/>
      <c r="W131" s="36"/>
      <c r="X131" s="36"/>
      <c r="Y131" s="36"/>
      <c r="Z131" s="36"/>
      <c r="AA131" s="36"/>
      <c r="AB131" s="36"/>
      <c r="AC131" s="36"/>
      <c r="AD131" s="36"/>
      <c r="AE131" s="36"/>
      <c r="AR131" s="200" t="s">
        <v>148</v>
      </c>
      <c r="AT131" s="200" t="s">
        <v>131</v>
      </c>
      <c r="AU131" s="200" t="s">
        <v>81</v>
      </c>
      <c r="AY131" s="19" t="s">
        <v>128</v>
      </c>
      <c r="BE131" s="201">
        <f>IF(N131="základní",J131,0)</f>
        <v>0</v>
      </c>
      <c r="BF131" s="201">
        <f>IF(N131="snížená",J131,0)</f>
        <v>0</v>
      </c>
      <c r="BG131" s="201">
        <f>IF(N131="zákl. přenesená",J131,0)</f>
        <v>0</v>
      </c>
      <c r="BH131" s="201">
        <f>IF(N131="sníž. přenesená",J131,0)</f>
        <v>0</v>
      </c>
      <c r="BI131" s="201">
        <f>IF(N131="nulová",J131,0)</f>
        <v>0</v>
      </c>
      <c r="BJ131" s="19" t="s">
        <v>79</v>
      </c>
      <c r="BK131" s="201">
        <f>ROUND(I131*H131,2)</f>
        <v>0</v>
      </c>
      <c r="BL131" s="19" t="s">
        <v>148</v>
      </c>
      <c r="BM131" s="200" t="s">
        <v>245</v>
      </c>
    </row>
    <row r="132" spans="1:65" s="2" customFormat="1" ht="68.25">
      <c r="A132" s="36"/>
      <c r="B132" s="37"/>
      <c r="C132" s="38"/>
      <c r="D132" s="207" t="s">
        <v>190</v>
      </c>
      <c r="E132" s="38"/>
      <c r="F132" s="208" t="s">
        <v>246</v>
      </c>
      <c r="G132" s="38"/>
      <c r="H132" s="38"/>
      <c r="I132" s="110"/>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190</v>
      </c>
      <c r="AU132" s="19" t="s">
        <v>81</v>
      </c>
    </row>
    <row r="133" spans="1:65" s="13" customFormat="1">
      <c r="B133" s="211"/>
      <c r="C133" s="212"/>
      <c r="D133" s="207" t="s">
        <v>192</v>
      </c>
      <c r="E133" s="213" t="s">
        <v>19</v>
      </c>
      <c r="F133" s="214" t="s">
        <v>247</v>
      </c>
      <c r="G133" s="212"/>
      <c r="H133" s="213" t="s">
        <v>19</v>
      </c>
      <c r="I133" s="215"/>
      <c r="J133" s="212"/>
      <c r="K133" s="212"/>
      <c r="L133" s="216"/>
      <c r="M133" s="217"/>
      <c r="N133" s="218"/>
      <c r="O133" s="218"/>
      <c r="P133" s="218"/>
      <c r="Q133" s="218"/>
      <c r="R133" s="218"/>
      <c r="S133" s="218"/>
      <c r="T133" s="219"/>
      <c r="AT133" s="220" t="s">
        <v>192</v>
      </c>
      <c r="AU133" s="220" t="s">
        <v>81</v>
      </c>
      <c r="AV133" s="13" t="s">
        <v>79</v>
      </c>
      <c r="AW133" s="13" t="s">
        <v>33</v>
      </c>
      <c r="AX133" s="13" t="s">
        <v>72</v>
      </c>
      <c r="AY133" s="220" t="s">
        <v>128</v>
      </c>
    </row>
    <row r="134" spans="1:65" s="14" customFormat="1">
      <c r="B134" s="221"/>
      <c r="C134" s="222"/>
      <c r="D134" s="207" t="s">
        <v>192</v>
      </c>
      <c r="E134" s="223" t="s">
        <v>19</v>
      </c>
      <c r="F134" s="224" t="s">
        <v>248</v>
      </c>
      <c r="G134" s="222"/>
      <c r="H134" s="225">
        <v>0.09</v>
      </c>
      <c r="I134" s="226"/>
      <c r="J134" s="222"/>
      <c r="K134" s="222"/>
      <c r="L134" s="227"/>
      <c r="M134" s="228"/>
      <c r="N134" s="229"/>
      <c r="O134" s="229"/>
      <c r="P134" s="229"/>
      <c r="Q134" s="229"/>
      <c r="R134" s="229"/>
      <c r="S134" s="229"/>
      <c r="T134" s="230"/>
      <c r="AT134" s="231" t="s">
        <v>192</v>
      </c>
      <c r="AU134" s="231" t="s">
        <v>81</v>
      </c>
      <c r="AV134" s="14" t="s">
        <v>81</v>
      </c>
      <c r="AW134" s="14" t="s">
        <v>33</v>
      </c>
      <c r="AX134" s="14" t="s">
        <v>79</v>
      </c>
      <c r="AY134" s="231" t="s">
        <v>128</v>
      </c>
    </row>
    <row r="135" spans="1:65" s="2" customFormat="1" ht="21.75" customHeight="1">
      <c r="A135" s="36"/>
      <c r="B135" s="37"/>
      <c r="C135" s="189" t="s">
        <v>249</v>
      </c>
      <c r="D135" s="189" t="s">
        <v>131</v>
      </c>
      <c r="E135" s="190" t="s">
        <v>250</v>
      </c>
      <c r="F135" s="191" t="s">
        <v>251</v>
      </c>
      <c r="G135" s="192" t="s">
        <v>252</v>
      </c>
      <c r="H135" s="193">
        <v>1.68</v>
      </c>
      <c r="I135" s="194"/>
      <c r="J135" s="195">
        <f>ROUND(I135*H135,2)</f>
        <v>0</v>
      </c>
      <c r="K135" s="191" t="s">
        <v>135</v>
      </c>
      <c r="L135" s="41"/>
      <c r="M135" s="196" t="s">
        <v>19</v>
      </c>
      <c r="N135" s="197" t="s">
        <v>43</v>
      </c>
      <c r="O135" s="66"/>
      <c r="P135" s="198">
        <f>O135*H135</f>
        <v>0</v>
      </c>
      <c r="Q135" s="198">
        <v>7.2969999999999993E-2</v>
      </c>
      <c r="R135" s="198">
        <f>Q135*H135</f>
        <v>0.12258959999999998</v>
      </c>
      <c r="S135" s="198">
        <v>0</v>
      </c>
      <c r="T135" s="199">
        <f>S135*H135</f>
        <v>0</v>
      </c>
      <c r="U135" s="36"/>
      <c r="V135" s="36"/>
      <c r="W135" s="36"/>
      <c r="X135" s="36"/>
      <c r="Y135" s="36"/>
      <c r="Z135" s="36"/>
      <c r="AA135" s="36"/>
      <c r="AB135" s="36"/>
      <c r="AC135" s="36"/>
      <c r="AD135" s="36"/>
      <c r="AE135" s="36"/>
      <c r="AR135" s="200" t="s">
        <v>148</v>
      </c>
      <c r="AT135" s="200" t="s">
        <v>131</v>
      </c>
      <c r="AU135" s="200" t="s">
        <v>81</v>
      </c>
      <c r="AY135" s="19" t="s">
        <v>128</v>
      </c>
      <c r="BE135" s="201">
        <f>IF(N135="základní",J135,0)</f>
        <v>0</v>
      </c>
      <c r="BF135" s="201">
        <f>IF(N135="snížená",J135,0)</f>
        <v>0</v>
      </c>
      <c r="BG135" s="201">
        <f>IF(N135="zákl. přenesená",J135,0)</f>
        <v>0</v>
      </c>
      <c r="BH135" s="201">
        <f>IF(N135="sníž. přenesená",J135,0)</f>
        <v>0</v>
      </c>
      <c r="BI135" s="201">
        <f>IF(N135="nulová",J135,0)</f>
        <v>0</v>
      </c>
      <c r="BJ135" s="19" t="s">
        <v>79</v>
      </c>
      <c r="BK135" s="201">
        <f>ROUND(I135*H135,2)</f>
        <v>0</v>
      </c>
      <c r="BL135" s="19" t="s">
        <v>148</v>
      </c>
      <c r="BM135" s="200" t="s">
        <v>253</v>
      </c>
    </row>
    <row r="136" spans="1:65" s="14" customFormat="1">
      <c r="B136" s="221"/>
      <c r="C136" s="222"/>
      <c r="D136" s="207" t="s">
        <v>192</v>
      </c>
      <c r="E136" s="223" t="s">
        <v>19</v>
      </c>
      <c r="F136" s="224" t="s">
        <v>254</v>
      </c>
      <c r="G136" s="222"/>
      <c r="H136" s="225">
        <v>1.68</v>
      </c>
      <c r="I136" s="226"/>
      <c r="J136" s="222"/>
      <c r="K136" s="222"/>
      <c r="L136" s="227"/>
      <c r="M136" s="228"/>
      <c r="N136" s="229"/>
      <c r="O136" s="229"/>
      <c r="P136" s="229"/>
      <c r="Q136" s="229"/>
      <c r="R136" s="229"/>
      <c r="S136" s="229"/>
      <c r="T136" s="230"/>
      <c r="AT136" s="231" t="s">
        <v>192</v>
      </c>
      <c r="AU136" s="231" t="s">
        <v>81</v>
      </c>
      <c r="AV136" s="14" t="s">
        <v>81</v>
      </c>
      <c r="AW136" s="14" t="s">
        <v>33</v>
      </c>
      <c r="AX136" s="14" t="s">
        <v>79</v>
      </c>
      <c r="AY136" s="231" t="s">
        <v>128</v>
      </c>
    </row>
    <row r="137" spans="1:65" s="2" customFormat="1" ht="21.75" customHeight="1">
      <c r="A137" s="36"/>
      <c r="B137" s="37"/>
      <c r="C137" s="189" t="s">
        <v>255</v>
      </c>
      <c r="D137" s="189" t="s">
        <v>131</v>
      </c>
      <c r="E137" s="190" t="s">
        <v>256</v>
      </c>
      <c r="F137" s="191" t="s">
        <v>257</v>
      </c>
      <c r="G137" s="192" t="s">
        <v>252</v>
      </c>
      <c r="H137" s="193">
        <v>1.8029999999999999</v>
      </c>
      <c r="I137" s="194"/>
      <c r="J137" s="195">
        <f>ROUND(I137*H137,2)</f>
        <v>0</v>
      </c>
      <c r="K137" s="191" t="s">
        <v>135</v>
      </c>
      <c r="L137" s="41"/>
      <c r="M137" s="196" t="s">
        <v>19</v>
      </c>
      <c r="N137" s="197" t="s">
        <v>43</v>
      </c>
      <c r="O137" s="66"/>
      <c r="P137" s="198">
        <f>O137*H137</f>
        <v>0</v>
      </c>
      <c r="Q137" s="198">
        <v>6.9169999999999995E-2</v>
      </c>
      <c r="R137" s="198">
        <f>Q137*H137</f>
        <v>0.12471350999999999</v>
      </c>
      <c r="S137" s="198">
        <v>0</v>
      </c>
      <c r="T137" s="199">
        <f>S137*H137</f>
        <v>0</v>
      </c>
      <c r="U137" s="36"/>
      <c r="V137" s="36"/>
      <c r="W137" s="36"/>
      <c r="X137" s="36"/>
      <c r="Y137" s="36"/>
      <c r="Z137" s="36"/>
      <c r="AA137" s="36"/>
      <c r="AB137" s="36"/>
      <c r="AC137" s="36"/>
      <c r="AD137" s="36"/>
      <c r="AE137" s="36"/>
      <c r="AR137" s="200" t="s">
        <v>148</v>
      </c>
      <c r="AT137" s="200" t="s">
        <v>131</v>
      </c>
      <c r="AU137" s="200" t="s">
        <v>81</v>
      </c>
      <c r="AY137" s="19" t="s">
        <v>128</v>
      </c>
      <c r="BE137" s="201">
        <f>IF(N137="základní",J137,0)</f>
        <v>0</v>
      </c>
      <c r="BF137" s="201">
        <f>IF(N137="snížená",J137,0)</f>
        <v>0</v>
      </c>
      <c r="BG137" s="201">
        <f>IF(N137="zákl. přenesená",J137,0)</f>
        <v>0</v>
      </c>
      <c r="BH137" s="201">
        <f>IF(N137="sníž. přenesená",J137,0)</f>
        <v>0</v>
      </c>
      <c r="BI137" s="201">
        <f>IF(N137="nulová",J137,0)</f>
        <v>0</v>
      </c>
      <c r="BJ137" s="19" t="s">
        <v>79</v>
      </c>
      <c r="BK137" s="201">
        <f>ROUND(I137*H137,2)</f>
        <v>0</v>
      </c>
      <c r="BL137" s="19" t="s">
        <v>148</v>
      </c>
      <c r="BM137" s="200" t="s">
        <v>258</v>
      </c>
    </row>
    <row r="138" spans="1:65" s="14" customFormat="1">
      <c r="B138" s="221"/>
      <c r="C138" s="222"/>
      <c r="D138" s="207" t="s">
        <v>192</v>
      </c>
      <c r="E138" s="223" t="s">
        <v>19</v>
      </c>
      <c r="F138" s="224" t="s">
        <v>259</v>
      </c>
      <c r="G138" s="222"/>
      <c r="H138" s="225">
        <v>1.8029999999999999</v>
      </c>
      <c r="I138" s="226"/>
      <c r="J138" s="222"/>
      <c r="K138" s="222"/>
      <c r="L138" s="227"/>
      <c r="M138" s="228"/>
      <c r="N138" s="229"/>
      <c r="O138" s="229"/>
      <c r="P138" s="229"/>
      <c r="Q138" s="229"/>
      <c r="R138" s="229"/>
      <c r="S138" s="229"/>
      <c r="T138" s="230"/>
      <c r="AT138" s="231" t="s">
        <v>192</v>
      </c>
      <c r="AU138" s="231" t="s">
        <v>81</v>
      </c>
      <c r="AV138" s="14" t="s">
        <v>81</v>
      </c>
      <c r="AW138" s="14" t="s">
        <v>33</v>
      </c>
      <c r="AX138" s="14" t="s">
        <v>79</v>
      </c>
      <c r="AY138" s="231" t="s">
        <v>128</v>
      </c>
    </row>
    <row r="139" spans="1:65" s="2" customFormat="1" ht="21.75" customHeight="1">
      <c r="A139" s="36"/>
      <c r="B139" s="37"/>
      <c r="C139" s="189" t="s">
        <v>260</v>
      </c>
      <c r="D139" s="189" t="s">
        <v>131</v>
      </c>
      <c r="E139" s="190" t="s">
        <v>261</v>
      </c>
      <c r="F139" s="191" t="s">
        <v>262</v>
      </c>
      <c r="G139" s="192" t="s">
        <v>252</v>
      </c>
      <c r="H139" s="193">
        <v>56.261000000000003</v>
      </c>
      <c r="I139" s="194"/>
      <c r="J139" s="195">
        <f>ROUND(I139*H139,2)</f>
        <v>0</v>
      </c>
      <c r="K139" s="191" t="s">
        <v>135</v>
      </c>
      <c r="L139" s="41"/>
      <c r="M139" s="196" t="s">
        <v>19</v>
      </c>
      <c r="N139" s="197" t="s">
        <v>43</v>
      </c>
      <c r="O139" s="66"/>
      <c r="P139" s="198">
        <f>O139*H139</f>
        <v>0</v>
      </c>
      <c r="Q139" s="198">
        <v>0.10324999999999999</v>
      </c>
      <c r="R139" s="198">
        <f>Q139*H139</f>
        <v>5.8089482500000003</v>
      </c>
      <c r="S139" s="198">
        <v>0</v>
      </c>
      <c r="T139" s="199">
        <f>S139*H139</f>
        <v>0</v>
      </c>
      <c r="U139" s="36"/>
      <c r="V139" s="36"/>
      <c r="W139" s="36"/>
      <c r="X139" s="36"/>
      <c r="Y139" s="36"/>
      <c r="Z139" s="36"/>
      <c r="AA139" s="36"/>
      <c r="AB139" s="36"/>
      <c r="AC139" s="36"/>
      <c r="AD139" s="36"/>
      <c r="AE139" s="36"/>
      <c r="AR139" s="200" t="s">
        <v>148</v>
      </c>
      <c r="AT139" s="200" t="s">
        <v>131</v>
      </c>
      <c r="AU139" s="200" t="s">
        <v>81</v>
      </c>
      <c r="AY139" s="19" t="s">
        <v>128</v>
      </c>
      <c r="BE139" s="201">
        <f>IF(N139="základní",J139,0)</f>
        <v>0</v>
      </c>
      <c r="BF139" s="201">
        <f>IF(N139="snížená",J139,0)</f>
        <v>0</v>
      </c>
      <c r="BG139" s="201">
        <f>IF(N139="zákl. přenesená",J139,0)</f>
        <v>0</v>
      </c>
      <c r="BH139" s="201">
        <f>IF(N139="sníž. přenesená",J139,0)</f>
        <v>0</v>
      </c>
      <c r="BI139" s="201">
        <f>IF(N139="nulová",J139,0)</f>
        <v>0</v>
      </c>
      <c r="BJ139" s="19" t="s">
        <v>79</v>
      </c>
      <c r="BK139" s="201">
        <f>ROUND(I139*H139,2)</f>
        <v>0</v>
      </c>
      <c r="BL139" s="19" t="s">
        <v>148</v>
      </c>
      <c r="BM139" s="200" t="s">
        <v>263</v>
      </c>
    </row>
    <row r="140" spans="1:65" s="14" customFormat="1">
      <c r="B140" s="221"/>
      <c r="C140" s="222"/>
      <c r="D140" s="207" t="s">
        <v>192</v>
      </c>
      <c r="E140" s="223" t="s">
        <v>19</v>
      </c>
      <c r="F140" s="224" t="s">
        <v>264</v>
      </c>
      <c r="G140" s="222"/>
      <c r="H140" s="225">
        <v>62.368000000000002</v>
      </c>
      <c r="I140" s="226"/>
      <c r="J140" s="222"/>
      <c r="K140" s="222"/>
      <c r="L140" s="227"/>
      <c r="M140" s="228"/>
      <c r="N140" s="229"/>
      <c r="O140" s="229"/>
      <c r="P140" s="229"/>
      <c r="Q140" s="229"/>
      <c r="R140" s="229"/>
      <c r="S140" s="229"/>
      <c r="T140" s="230"/>
      <c r="AT140" s="231" t="s">
        <v>192</v>
      </c>
      <c r="AU140" s="231" t="s">
        <v>81</v>
      </c>
      <c r="AV140" s="14" t="s">
        <v>81</v>
      </c>
      <c r="AW140" s="14" t="s">
        <v>33</v>
      </c>
      <c r="AX140" s="14" t="s">
        <v>72</v>
      </c>
      <c r="AY140" s="231" t="s">
        <v>128</v>
      </c>
    </row>
    <row r="141" spans="1:65" s="14" customFormat="1">
      <c r="B141" s="221"/>
      <c r="C141" s="222"/>
      <c r="D141" s="207" t="s">
        <v>192</v>
      </c>
      <c r="E141" s="223" t="s">
        <v>19</v>
      </c>
      <c r="F141" s="224" t="s">
        <v>265</v>
      </c>
      <c r="G141" s="222"/>
      <c r="H141" s="225">
        <v>-4.7279999999999998</v>
      </c>
      <c r="I141" s="226"/>
      <c r="J141" s="222"/>
      <c r="K141" s="222"/>
      <c r="L141" s="227"/>
      <c r="M141" s="228"/>
      <c r="N141" s="229"/>
      <c r="O141" s="229"/>
      <c r="P141" s="229"/>
      <c r="Q141" s="229"/>
      <c r="R141" s="229"/>
      <c r="S141" s="229"/>
      <c r="T141" s="230"/>
      <c r="AT141" s="231" t="s">
        <v>192</v>
      </c>
      <c r="AU141" s="231" t="s">
        <v>81</v>
      </c>
      <c r="AV141" s="14" t="s">
        <v>81</v>
      </c>
      <c r="AW141" s="14" t="s">
        <v>33</v>
      </c>
      <c r="AX141" s="14" t="s">
        <v>72</v>
      </c>
      <c r="AY141" s="231" t="s">
        <v>128</v>
      </c>
    </row>
    <row r="142" spans="1:65" s="14" customFormat="1">
      <c r="B142" s="221"/>
      <c r="C142" s="222"/>
      <c r="D142" s="207" t="s">
        <v>192</v>
      </c>
      <c r="E142" s="223" t="s">
        <v>19</v>
      </c>
      <c r="F142" s="224" t="s">
        <v>266</v>
      </c>
      <c r="G142" s="222"/>
      <c r="H142" s="225">
        <v>-1.379</v>
      </c>
      <c r="I142" s="226"/>
      <c r="J142" s="222"/>
      <c r="K142" s="222"/>
      <c r="L142" s="227"/>
      <c r="M142" s="228"/>
      <c r="N142" s="229"/>
      <c r="O142" s="229"/>
      <c r="P142" s="229"/>
      <c r="Q142" s="229"/>
      <c r="R142" s="229"/>
      <c r="S142" s="229"/>
      <c r="T142" s="230"/>
      <c r="AT142" s="231" t="s">
        <v>192</v>
      </c>
      <c r="AU142" s="231" t="s">
        <v>81</v>
      </c>
      <c r="AV142" s="14" t="s">
        <v>81</v>
      </c>
      <c r="AW142" s="14" t="s">
        <v>33</v>
      </c>
      <c r="AX142" s="14" t="s">
        <v>72</v>
      </c>
      <c r="AY142" s="231" t="s">
        <v>128</v>
      </c>
    </row>
    <row r="143" spans="1:65" s="15" customFormat="1">
      <c r="B143" s="232"/>
      <c r="C143" s="233"/>
      <c r="D143" s="207" t="s">
        <v>192</v>
      </c>
      <c r="E143" s="234" t="s">
        <v>19</v>
      </c>
      <c r="F143" s="235" t="s">
        <v>241</v>
      </c>
      <c r="G143" s="233"/>
      <c r="H143" s="236">
        <v>56.261000000000003</v>
      </c>
      <c r="I143" s="237"/>
      <c r="J143" s="233"/>
      <c r="K143" s="233"/>
      <c r="L143" s="238"/>
      <c r="M143" s="239"/>
      <c r="N143" s="240"/>
      <c r="O143" s="240"/>
      <c r="P143" s="240"/>
      <c r="Q143" s="240"/>
      <c r="R143" s="240"/>
      <c r="S143" s="240"/>
      <c r="T143" s="241"/>
      <c r="AT143" s="242" t="s">
        <v>192</v>
      </c>
      <c r="AU143" s="242" t="s">
        <v>81</v>
      </c>
      <c r="AV143" s="15" t="s">
        <v>148</v>
      </c>
      <c r="AW143" s="15" t="s">
        <v>33</v>
      </c>
      <c r="AX143" s="15" t="s">
        <v>79</v>
      </c>
      <c r="AY143" s="242" t="s">
        <v>128</v>
      </c>
    </row>
    <row r="144" spans="1:65" s="2" customFormat="1" ht="21.75" customHeight="1">
      <c r="A144" s="36"/>
      <c r="B144" s="37"/>
      <c r="C144" s="189" t="s">
        <v>8</v>
      </c>
      <c r="D144" s="189" t="s">
        <v>131</v>
      </c>
      <c r="E144" s="190" t="s">
        <v>267</v>
      </c>
      <c r="F144" s="191" t="s">
        <v>268</v>
      </c>
      <c r="G144" s="192" t="s">
        <v>252</v>
      </c>
      <c r="H144" s="193">
        <v>1.4330000000000001</v>
      </c>
      <c r="I144" s="194"/>
      <c r="J144" s="195">
        <f>ROUND(I144*H144,2)</f>
        <v>0</v>
      </c>
      <c r="K144" s="191" t="s">
        <v>135</v>
      </c>
      <c r="L144" s="41"/>
      <c r="M144" s="196" t="s">
        <v>19</v>
      </c>
      <c r="N144" s="197" t="s">
        <v>43</v>
      </c>
      <c r="O144" s="66"/>
      <c r="P144" s="198">
        <f>O144*H144</f>
        <v>0</v>
      </c>
      <c r="Q144" s="198">
        <v>7.1970000000000006E-2</v>
      </c>
      <c r="R144" s="198">
        <f>Q144*H144</f>
        <v>0.10313301000000001</v>
      </c>
      <c r="S144" s="198">
        <v>0</v>
      </c>
      <c r="T144" s="199">
        <f>S144*H144</f>
        <v>0</v>
      </c>
      <c r="U144" s="36"/>
      <c r="V144" s="36"/>
      <c r="W144" s="36"/>
      <c r="X144" s="36"/>
      <c r="Y144" s="36"/>
      <c r="Z144" s="36"/>
      <c r="AA144" s="36"/>
      <c r="AB144" s="36"/>
      <c r="AC144" s="36"/>
      <c r="AD144" s="36"/>
      <c r="AE144" s="36"/>
      <c r="AR144" s="200" t="s">
        <v>148</v>
      </c>
      <c r="AT144" s="200" t="s">
        <v>131</v>
      </c>
      <c r="AU144" s="200" t="s">
        <v>81</v>
      </c>
      <c r="AY144" s="19" t="s">
        <v>128</v>
      </c>
      <c r="BE144" s="201">
        <f>IF(N144="základní",J144,0)</f>
        <v>0</v>
      </c>
      <c r="BF144" s="201">
        <f>IF(N144="snížená",J144,0)</f>
        <v>0</v>
      </c>
      <c r="BG144" s="201">
        <f>IF(N144="zákl. přenesená",J144,0)</f>
        <v>0</v>
      </c>
      <c r="BH144" s="201">
        <f>IF(N144="sníž. přenesená",J144,0)</f>
        <v>0</v>
      </c>
      <c r="BI144" s="201">
        <f>IF(N144="nulová",J144,0)</f>
        <v>0</v>
      </c>
      <c r="BJ144" s="19" t="s">
        <v>79</v>
      </c>
      <c r="BK144" s="201">
        <f>ROUND(I144*H144,2)</f>
        <v>0</v>
      </c>
      <c r="BL144" s="19" t="s">
        <v>148</v>
      </c>
      <c r="BM144" s="200" t="s">
        <v>269</v>
      </c>
    </row>
    <row r="145" spans="1:65" s="13" customFormat="1">
      <c r="B145" s="211"/>
      <c r="C145" s="212"/>
      <c r="D145" s="207" t="s">
        <v>192</v>
      </c>
      <c r="E145" s="213" t="s">
        <v>19</v>
      </c>
      <c r="F145" s="214" t="s">
        <v>270</v>
      </c>
      <c r="G145" s="212"/>
      <c r="H145" s="213" t="s">
        <v>19</v>
      </c>
      <c r="I145" s="215"/>
      <c r="J145" s="212"/>
      <c r="K145" s="212"/>
      <c r="L145" s="216"/>
      <c r="M145" s="217"/>
      <c r="N145" s="218"/>
      <c r="O145" s="218"/>
      <c r="P145" s="218"/>
      <c r="Q145" s="218"/>
      <c r="R145" s="218"/>
      <c r="S145" s="218"/>
      <c r="T145" s="219"/>
      <c r="AT145" s="220" t="s">
        <v>192</v>
      </c>
      <c r="AU145" s="220" t="s">
        <v>81</v>
      </c>
      <c r="AV145" s="13" t="s">
        <v>79</v>
      </c>
      <c r="AW145" s="13" t="s">
        <v>33</v>
      </c>
      <c r="AX145" s="13" t="s">
        <v>72</v>
      </c>
      <c r="AY145" s="220" t="s">
        <v>128</v>
      </c>
    </row>
    <row r="146" spans="1:65" s="14" customFormat="1">
      <c r="B146" s="221"/>
      <c r="C146" s="222"/>
      <c r="D146" s="207" t="s">
        <v>192</v>
      </c>
      <c r="E146" s="223" t="s">
        <v>19</v>
      </c>
      <c r="F146" s="224" t="s">
        <v>271</v>
      </c>
      <c r="G146" s="222"/>
      <c r="H146" s="225">
        <v>3.2109999999999999</v>
      </c>
      <c r="I146" s="226"/>
      <c r="J146" s="222"/>
      <c r="K146" s="222"/>
      <c r="L146" s="227"/>
      <c r="M146" s="228"/>
      <c r="N146" s="229"/>
      <c r="O146" s="229"/>
      <c r="P146" s="229"/>
      <c r="Q146" s="229"/>
      <c r="R146" s="229"/>
      <c r="S146" s="229"/>
      <c r="T146" s="230"/>
      <c r="AT146" s="231" t="s">
        <v>192</v>
      </c>
      <c r="AU146" s="231" t="s">
        <v>81</v>
      </c>
      <c r="AV146" s="14" t="s">
        <v>81</v>
      </c>
      <c r="AW146" s="14" t="s">
        <v>33</v>
      </c>
      <c r="AX146" s="14" t="s">
        <v>72</v>
      </c>
      <c r="AY146" s="231" t="s">
        <v>128</v>
      </c>
    </row>
    <row r="147" spans="1:65" s="14" customFormat="1">
      <c r="B147" s="221"/>
      <c r="C147" s="222"/>
      <c r="D147" s="207" t="s">
        <v>192</v>
      </c>
      <c r="E147" s="223" t="s">
        <v>19</v>
      </c>
      <c r="F147" s="224" t="s">
        <v>272</v>
      </c>
      <c r="G147" s="222"/>
      <c r="H147" s="225">
        <v>-1.778</v>
      </c>
      <c r="I147" s="226"/>
      <c r="J147" s="222"/>
      <c r="K147" s="222"/>
      <c r="L147" s="227"/>
      <c r="M147" s="228"/>
      <c r="N147" s="229"/>
      <c r="O147" s="229"/>
      <c r="P147" s="229"/>
      <c r="Q147" s="229"/>
      <c r="R147" s="229"/>
      <c r="S147" s="229"/>
      <c r="T147" s="230"/>
      <c r="AT147" s="231" t="s">
        <v>192</v>
      </c>
      <c r="AU147" s="231" t="s">
        <v>81</v>
      </c>
      <c r="AV147" s="14" t="s">
        <v>81</v>
      </c>
      <c r="AW147" s="14" t="s">
        <v>33</v>
      </c>
      <c r="AX147" s="14" t="s">
        <v>72</v>
      </c>
      <c r="AY147" s="231" t="s">
        <v>128</v>
      </c>
    </row>
    <row r="148" spans="1:65" s="15" customFormat="1">
      <c r="B148" s="232"/>
      <c r="C148" s="233"/>
      <c r="D148" s="207" t="s">
        <v>192</v>
      </c>
      <c r="E148" s="234" t="s">
        <v>19</v>
      </c>
      <c r="F148" s="235" t="s">
        <v>241</v>
      </c>
      <c r="G148" s="233"/>
      <c r="H148" s="236">
        <v>1.4329999999999998</v>
      </c>
      <c r="I148" s="237"/>
      <c r="J148" s="233"/>
      <c r="K148" s="233"/>
      <c r="L148" s="238"/>
      <c r="M148" s="239"/>
      <c r="N148" s="240"/>
      <c r="O148" s="240"/>
      <c r="P148" s="240"/>
      <c r="Q148" s="240"/>
      <c r="R148" s="240"/>
      <c r="S148" s="240"/>
      <c r="T148" s="241"/>
      <c r="AT148" s="242" t="s">
        <v>192</v>
      </c>
      <c r="AU148" s="242" t="s">
        <v>81</v>
      </c>
      <c r="AV148" s="15" t="s">
        <v>148</v>
      </c>
      <c r="AW148" s="15" t="s">
        <v>33</v>
      </c>
      <c r="AX148" s="15" t="s">
        <v>79</v>
      </c>
      <c r="AY148" s="242" t="s">
        <v>128</v>
      </c>
    </row>
    <row r="149" spans="1:65" s="2" customFormat="1" ht="16.5" customHeight="1">
      <c r="A149" s="36"/>
      <c r="B149" s="37"/>
      <c r="C149" s="189" t="s">
        <v>273</v>
      </c>
      <c r="D149" s="189" t="s">
        <v>131</v>
      </c>
      <c r="E149" s="190" t="s">
        <v>274</v>
      </c>
      <c r="F149" s="191" t="s">
        <v>275</v>
      </c>
      <c r="G149" s="192" t="s">
        <v>276</v>
      </c>
      <c r="H149" s="193">
        <v>31.77</v>
      </c>
      <c r="I149" s="194"/>
      <c r="J149" s="195">
        <f>ROUND(I149*H149,2)</f>
        <v>0</v>
      </c>
      <c r="K149" s="191" t="s">
        <v>135</v>
      </c>
      <c r="L149" s="41"/>
      <c r="M149" s="196" t="s">
        <v>19</v>
      </c>
      <c r="N149" s="197" t="s">
        <v>43</v>
      </c>
      <c r="O149" s="66"/>
      <c r="P149" s="198">
        <f>O149*H149</f>
        <v>0</v>
      </c>
      <c r="Q149" s="198">
        <v>1.2E-4</v>
      </c>
      <c r="R149" s="198">
        <f>Q149*H149</f>
        <v>3.8124000000000001E-3</v>
      </c>
      <c r="S149" s="198">
        <v>0</v>
      </c>
      <c r="T149" s="199">
        <f>S149*H149</f>
        <v>0</v>
      </c>
      <c r="U149" s="36"/>
      <c r="V149" s="36"/>
      <c r="W149" s="36"/>
      <c r="X149" s="36"/>
      <c r="Y149" s="36"/>
      <c r="Z149" s="36"/>
      <c r="AA149" s="36"/>
      <c r="AB149" s="36"/>
      <c r="AC149" s="36"/>
      <c r="AD149" s="36"/>
      <c r="AE149" s="36"/>
      <c r="AR149" s="200" t="s">
        <v>148</v>
      </c>
      <c r="AT149" s="200" t="s">
        <v>131</v>
      </c>
      <c r="AU149" s="200" t="s">
        <v>81</v>
      </c>
      <c r="AY149" s="19" t="s">
        <v>128</v>
      </c>
      <c r="BE149" s="201">
        <f>IF(N149="základní",J149,0)</f>
        <v>0</v>
      </c>
      <c r="BF149" s="201">
        <f>IF(N149="snížená",J149,0)</f>
        <v>0</v>
      </c>
      <c r="BG149" s="201">
        <f>IF(N149="zákl. přenesená",J149,0)</f>
        <v>0</v>
      </c>
      <c r="BH149" s="201">
        <f>IF(N149="sníž. přenesená",J149,0)</f>
        <v>0</v>
      </c>
      <c r="BI149" s="201">
        <f>IF(N149="nulová",J149,0)</f>
        <v>0</v>
      </c>
      <c r="BJ149" s="19" t="s">
        <v>79</v>
      </c>
      <c r="BK149" s="201">
        <f>ROUND(I149*H149,2)</f>
        <v>0</v>
      </c>
      <c r="BL149" s="19" t="s">
        <v>148</v>
      </c>
      <c r="BM149" s="200" t="s">
        <v>277</v>
      </c>
    </row>
    <row r="150" spans="1:65" s="2" customFormat="1" ht="68.25">
      <c r="A150" s="36"/>
      <c r="B150" s="37"/>
      <c r="C150" s="38"/>
      <c r="D150" s="207" t="s">
        <v>190</v>
      </c>
      <c r="E150" s="38"/>
      <c r="F150" s="208" t="s">
        <v>278</v>
      </c>
      <c r="G150" s="38"/>
      <c r="H150" s="38"/>
      <c r="I150" s="110"/>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190</v>
      </c>
      <c r="AU150" s="19" t="s">
        <v>81</v>
      </c>
    </row>
    <row r="151" spans="1:65" s="14" customFormat="1">
      <c r="B151" s="221"/>
      <c r="C151" s="222"/>
      <c r="D151" s="207" t="s">
        <v>192</v>
      </c>
      <c r="E151" s="223" t="s">
        <v>19</v>
      </c>
      <c r="F151" s="224" t="s">
        <v>279</v>
      </c>
      <c r="G151" s="222"/>
      <c r="H151" s="225">
        <v>31.77</v>
      </c>
      <c r="I151" s="226"/>
      <c r="J151" s="222"/>
      <c r="K151" s="222"/>
      <c r="L151" s="227"/>
      <c r="M151" s="228"/>
      <c r="N151" s="229"/>
      <c r="O151" s="229"/>
      <c r="P151" s="229"/>
      <c r="Q151" s="229"/>
      <c r="R151" s="229"/>
      <c r="S151" s="229"/>
      <c r="T151" s="230"/>
      <c r="AT151" s="231" t="s">
        <v>192</v>
      </c>
      <c r="AU151" s="231" t="s">
        <v>81</v>
      </c>
      <c r="AV151" s="14" t="s">
        <v>81</v>
      </c>
      <c r="AW151" s="14" t="s">
        <v>33</v>
      </c>
      <c r="AX151" s="14" t="s">
        <v>79</v>
      </c>
      <c r="AY151" s="231" t="s">
        <v>128</v>
      </c>
    </row>
    <row r="152" spans="1:65" s="2" customFormat="1" ht="21.75" customHeight="1">
      <c r="A152" s="36"/>
      <c r="B152" s="37"/>
      <c r="C152" s="189" t="s">
        <v>280</v>
      </c>
      <c r="D152" s="189" t="s">
        <v>131</v>
      </c>
      <c r="E152" s="190" t="s">
        <v>281</v>
      </c>
      <c r="F152" s="191" t="s">
        <v>282</v>
      </c>
      <c r="G152" s="192" t="s">
        <v>283</v>
      </c>
      <c r="H152" s="193">
        <v>1</v>
      </c>
      <c r="I152" s="194"/>
      <c r="J152" s="195">
        <f>ROUND(I152*H152,2)</f>
        <v>0</v>
      </c>
      <c r="K152" s="191" t="s">
        <v>135</v>
      </c>
      <c r="L152" s="41"/>
      <c r="M152" s="196" t="s">
        <v>19</v>
      </c>
      <c r="N152" s="197" t="s">
        <v>43</v>
      </c>
      <c r="O152" s="66"/>
      <c r="P152" s="198">
        <f>O152*H152</f>
        <v>0</v>
      </c>
      <c r="Q152" s="198">
        <v>2.6280000000000001E-2</v>
      </c>
      <c r="R152" s="198">
        <f>Q152*H152</f>
        <v>2.6280000000000001E-2</v>
      </c>
      <c r="S152" s="198">
        <v>0</v>
      </c>
      <c r="T152" s="199">
        <f>S152*H152</f>
        <v>0</v>
      </c>
      <c r="U152" s="36"/>
      <c r="V152" s="36"/>
      <c r="W152" s="36"/>
      <c r="X152" s="36"/>
      <c r="Y152" s="36"/>
      <c r="Z152" s="36"/>
      <c r="AA152" s="36"/>
      <c r="AB152" s="36"/>
      <c r="AC152" s="36"/>
      <c r="AD152" s="36"/>
      <c r="AE152" s="36"/>
      <c r="AR152" s="200" t="s">
        <v>148</v>
      </c>
      <c r="AT152" s="200" t="s">
        <v>131</v>
      </c>
      <c r="AU152" s="200" t="s">
        <v>81</v>
      </c>
      <c r="AY152" s="19" t="s">
        <v>128</v>
      </c>
      <c r="BE152" s="201">
        <f>IF(N152="základní",J152,0)</f>
        <v>0</v>
      </c>
      <c r="BF152" s="201">
        <f>IF(N152="snížená",J152,0)</f>
        <v>0</v>
      </c>
      <c r="BG152" s="201">
        <f>IF(N152="zákl. přenesená",J152,0)</f>
        <v>0</v>
      </c>
      <c r="BH152" s="201">
        <f>IF(N152="sníž. přenesená",J152,0)</f>
        <v>0</v>
      </c>
      <c r="BI152" s="201">
        <f>IF(N152="nulová",J152,0)</f>
        <v>0</v>
      </c>
      <c r="BJ152" s="19" t="s">
        <v>79</v>
      </c>
      <c r="BK152" s="201">
        <f>ROUND(I152*H152,2)</f>
        <v>0</v>
      </c>
      <c r="BL152" s="19" t="s">
        <v>148</v>
      </c>
      <c r="BM152" s="200" t="s">
        <v>284</v>
      </c>
    </row>
    <row r="153" spans="1:65" s="2" customFormat="1" ht="29.25">
      <c r="A153" s="36"/>
      <c r="B153" s="37"/>
      <c r="C153" s="38"/>
      <c r="D153" s="207" t="s">
        <v>190</v>
      </c>
      <c r="E153" s="38"/>
      <c r="F153" s="208" t="s">
        <v>285</v>
      </c>
      <c r="G153" s="38"/>
      <c r="H153" s="38"/>
      <c r="I153" s="110"/>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190</v>
      </c>
      <c r="AU153" s="19" t="s">
        <v>81</v>
      </c>
    </row>
    <row r="154" spans="1:65" s="2" customFormat="1" ht="21.75" customHeight="1">
      <c r="A154" s="36"/>
      <c r="B154" s="37"/>
      <c r="C154" s="189" t="s">
        <v>286</v>
      </c>
      <c r="D154" s="189" t="s">
        <v>131</v>
      </c>
      <c r="E154" s="190" t="s">
        <v>287</v>
      </c>
      <c r="F154" s="191" t="s">
        <v>288</v>
      </c>
      <c r="G154" s="192" t="s">
        <v>283</v>
      </c>
      <c r="H154" s="193">
        <v>4</v>
      </c>
      <c r="I154" s="194"/>
      <c r="J154" s="195">
        <f>ROUND(I154*H154,2)</f>
        <v>0</v>
      </c>
      <c r="K154" s="191" t="s">
        <v>135</v>
      </c>
      <c r="L154" s="41"/>
      <c r="M154" s="196" t="s">
        <v>19</v>
      </c>
      <c r="N154" s="197" t="s">
        <v>43</v>
      </c>
      <c r="O154" s="66"/>
      <c r="P154" s="198">
        <f>O154*H154</f>
        <v>0</v>
      </c>
      <c r="Q154" s="198">
        <v>3.9629999999999999E-2</v>
      </c>
      <c r="R154" s="198">
        <f>Q154*H154</f>
        <v>0.15851999999999999</v>
      </c>
      <c r="S154" s="198">
        <v>0</v>
      </c>
      <c r="T154" s="199">
        <f>S154*H154</f>
        <v>0</v>
      </c>
      <c r="U154" s="36"/>
      <c r="V154" s="36"/>
      <c r="W154" s="36"/>
      <c r="X154" s="36"/>
      <c r="Y154" s="36"/>
      <c r="Z154" s="36"/>
      <c r="AA154" s="36"/>
      <c r="AB154" s="36"/>
      <c r="AC154" s="36"/>
      <c r="AD154" s="36"/>
      <c r="AE154" s="36"/>
      <c r="AR154" s="200" t="s">
        <v>148</v>
      </c>
      <c r="AT154" s="200" t="s">
        <v>131</v>
      </c>
      <c r="AU154" s="200" t="s">
        <v>81</v>
      </c>
      <c r="AY154" s="19" t="s">
        <v>128</v>
      </c>
      <c r="BE154" s="201">
        <f>IF(N154="základní",J154,0)</f>
        <v>0</v>
      </c>
      <c r="BF154" s="201">
        <f>IF(N154="snížená",J154,0)</f>
        <v>0</v>
      </c>
      <c r="BG154" s="201">
        <f>IF(N154="zákl. přenesená",J154,0)</f>
        <v>0</v>
      </c>
      <c r="BH154" s="201">
        <f>IF(N154="sníž. přenesená",J154,0)</f>
        <v>0</v>
      </c>
      <c r="BI154" s="201">
        <f>IF(N154="nulová",J154,0)</f>
        <v>0</v>
      </c>
      <c r="BJ154" s="19" t="s">
        <v>79</v>
      </c>
      <c r="BK154" s="201">
        <f>ROUND(I154*H154,2)</f>
        <v>0</v>
      </c>
      <c r="BL154" s="19" t="s">
        <v>148</v>
      </c>
      <c r="BM154" s="200" t="s">
        <v>289</v>
      </c>
    </row>
    <row r="155" spans="1:65" s="2" customFormat="1" ht="29.25">
      <c r="A155" s="36"/>
      <c r="B155" s="37"/>
      <c r="C155" s="38"/>
      <c r="D155" s="207" t="s">
        <v>190</v>
      </c>
      <c r="E155" s="38"/>
      <c r="F155" s="208" t="s">
        <v>285</v>
      </c>
      <c r="G155" s="38"/>
      <c r="H155" s="38"/>
      <c r="I155" s="110"/>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190</v>
      </c>
      <c r="AU155" s="19" t="s">
        <v>81</v>
      </c>
    </row>
    <row r="156" spans="1:65" s="2" customFormat="1" ht="16.5" customHeight="1">
      <c r="A156" s="36"/>
      <c r="B156" s="37"/>
      <c r="C156" s="189" t="s">
        <v>290</v>
      </c>
      <c r="D156" s="189" t="s">
        <v>131</v>
      </c>
      <c r="E156" s="190" t="s">
        <v>291</v>
      </c>
      <c r="F156" s="191" t="s">
        <v>292</v>
      </c>
      <c r="G156" s="192" t="s">
        <v>223</v>
      </c>
      <c r="H156" s="193">
        <v>1.4E-2</v>
      </c>
      <c r="I156" s="194"/>
      <c r="J156" s="195">
        <f>ROUND(I156*H156,2)</f>
        <v>0</v>
      </c>
      <c r="K156" s="191" t="s">
        <v>135</v>
      </c>
      <c r="L156" s="41"/>
      <c r="M156" s="196" t="s">
        <v>19</v>
      </c>
      <c r="N156" s="197" t="s">
        <v>43</v>
      </c>
      <c r="O156" s="66"/>
      <c r="P156" s="198">
        <f>O156*H156</f>
        <v>0</v>
      </c>
      <c r="Q156" s="198">
        <v>1.0900000000000001</v>
      </c>
      <c r="R156" s="198">
        <f>Q156*H156</f>
        <v>1.5260000000000001E-2</v>
      </c>
      <c r="S156" s="198">
        <v>0</v>
      </c>
      <c r="T156" s="199">
        <f>S156*H156</f>
        <v>0</v>
      </c>
      <c r="U156" s="36"/>
      <c r="V156" s="36"/>
      <c r="W156" s="36"/>
      <c r="X156" s="36"/>
      <c r="Y156" s="36"/>
      <c r="Z156" s="36"/>
      <c r="AA156" s="36"/>
      <c r="AB156" s="36"/>
      <c r="AC156" s="36"/>
      <c r="AD156" s="36"/>
      <c r="AE156" s="36"/>
      <c r="AR156" s="200" t="s">
        <v>148</v>
      </c>
      <c r="AT156" s="200" t="s">
        <v>131</v>
      </c>
      <c r="AU156" s="200" t="s">
        <v>81</v>
      </c>
      <c r="AY156" s="19" t="s">
        <v>128</v>
      </c>
      <c r="BE156" s="201">
        <f>IF(N156="základní",J156,0)</f>
        <v>0</v>
      </c>
      <c r="BF156" s="201">
        <f>IF(N156="snížená",J156,0)</f>
        <v>0</v>
      </c>
      <c r="BG156" s="201">
        <f>IF(N156="zákl. přenesená",J156,0)</f>
        <v>0</v>
      </c>
      <c r="BH156" s="201">
        <f>IF(N156="sníž. přenesená",J156,0)</f>
        <v>0</v>
      </c>
      <c r="BI156" s="201">
        <f>IF(N156="nulová",J156,0)</f>
        <v>0</v>
      </c>
      <c r="BJ156" s="19" t="s">
        <v>79</v>
      </c>
      <c r="BK156" s="201">
        <f>ROUND(I156*H156,2)</f>
        <v>0</v>
      </c>
      <c r="BL156" s="19" t="s">
        <v>148</v>
      </c>
      <c r="BM156" s="200" t="s">
        <v>293</v>
      </c>
    </row>
    <row r="157" spans="1:65" s="2" customFormat="1" ht="39">
      <c r="A157" s="36"/>
      <c r="B157" s="37"/>
      <c r="C157" s="38"/>
      <c r="D157" s="207" t="s">
        <v>190</v>
      </c>
      <c r="E157" s="38"/>
      <c r="F157" s="208" t="s">
        <v>294</v>
      </c>
      <c r="G157" s="38"/>
      <c r="H157" s="38"/>
      <c r="I157" s="110"/>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190</v>
      </c>
      <c r="AU157" s="19" t="s">
        <v>81</v>
      </c>
    </row>
    <row r="158" spans="1:65" s="13" customFormat="1">
      <c r="B158" s="211"/>
      <c r="C158" s="212"/>
      <c r="D158" s="207" t="s">
        <v>192</v>
      </c>
      <c r="E158" s="213" t="s">
        <v>19</v>
      </c>
      <c r="F158" s="214" t="s">
        <v>295</v>
      </c>
      <c r="G158" s="212"/>
      <c r="H158" s="213" t="s">
        <v>19</v>
      </c>
      <c r="I158" s="215"/>
      <c r="J158" s="212"/>
      <c r="K158" s="212"/>
      <c r="L158" s="216"/>
      <c r="M158" s="217"/>
      <c r="N158" s="218"/>
      <c r="O158" s="218"/>
      <c r="P158" s="218"/>
      <c r="Q158" s="218"/>
      <c r="R158" s="218"/>
      <c r="S158" s="218"/>
      <c r="T158" s="219"/>
      <c r="AT158" s="220" t="s">
        <v>192</v>
      </c>
      <c r="AU158" s="220" t="s">
        <v>81</v>
      </c>
      <c r="AV158" s="13" t="s">
        <v>79</v>
      </c>
      <c r="AW158" s="13" t="s">
        <v>33</v>
      </c>
      <c r="AX158" s="13" t="s">
        <v>72</v>
      </c>
      <c r="AY158" s="220" t="s">
        <v>128</v>
      </c>
    </row>
    <row r="159" spans="1:65" s="14" customFormat="1">
      <c r="B159" s="221"/>
      <c r="C159" s="222"/>
      <c r="D159" s="207" t="s">
        <v>192</v>
      </c>
      <c r="E159" s="223" t="s">
        <v>19</v>
      </c>
      <c r="F159" s="224" t="s">
        <v>296</v>
      </c>
      <c r="G159" s="222"/>
      <c r="H159" s="225">
        <v>1.4E-2</v>
      </c>
      <c r="I159" s="226"/>
      <c r="J159" s="222"/>
      <c r="K159" s="222"/>
      <c r="L159" s="227"/>
      <c r="M159" s="228"/>
      <c r="N159" s="229"/>
      <c r="O159" s="229"/>
      <c r="P159" s="229"/>
      <c r="Q159" s="229"/>
      <c r="R159" s="229"/>
      <c r="S159" s="229"/>
      <c r="T159" s="230"/>
      <c r="AT159" s="231" t="s">
        <v>192</v>
      </c>
      <c r="AU159" s="231" t="s">
        <v>81</v>
      </c>
      <c r="AV159" s="14" t="s">
        <v>81</v>
      </c>
      <c r="AW159" s="14" t="s">
        <v>33</v>
      </c>
      <c r="AX159" s="14" t="s">
        <v>79</v>
      </c>
      <c r="AY159" s="231" t="s">
        <v>128</v>
      </c>
    </row>
    <row r="160" spans="1:65" s="2" customFormat="1" ht="16.5" customHeight="1">
      <c r="A160" s="36"/>
      <c r="B160" s="37"/>
      <c r="C160" s="189" t="s">
        <v>297</v>
      </c>
      <c r="D160" s="189" t="s">
        <v>131</v>
      </c>
      <c r="E160" s="190" t="s">
        <v>298</v>
      </c>
      <c r="F160" s="191" t="s">
        <v>299</v>
      </c>
      <c r="G160" s="192" t="s">
        <v>223</v>
      </c>
      <c r="H160" s="193">
        <v>9.7000000000000003E-2</v>
      </c>
      <c r="I160" s="194"/>
      <c r="J160" s="195">
        <f>ROUND(I160*H160,2)</f>
        <v>0</v>
      </c>
      <c r="K160" s="191" t="s">
        <v>135</v>
      </c>
      <c r="L160" s="41"/>
      <c r="M160" s="196" t="s">
        <v>19</v>
      </c>
      <c r="N160" s="197" t="s">
        <v>43</v>
      </c>
      <c r="O160" s="66"/>
      <c r="P160" s="198">
        <f>O160*H160</f>
        <v>0</v>
      </c>
      <c r="Q160" s="198">
        <v>1.0900000000000001</v>
      </c>
      <c r="R160" s="198">
        <f>Q160*H160</f>
        <v>0.10573</v>
      </c>
      <c r="S160" s="198">
        <v>0</v>
      </c>
      <c r="T160" s="199">
        <f>S160*H160</f>
        <v>0</v>
      </c>
      <c r="U160" s="36"/>
      <c r="V160" s="36"/>
      <c r="W160" s="36"/>
      <c r="X160" s="36"/>
      <c r="Y160" s="36"/>
      <c r="Z160" s="36"/>
      <c r="AA160" s="36"/>
      <c r="AB160" s="36"/>
      <c r="AC160" s="36"/>
      <c r="AD160" s="36"/>
      <c r="AE160" s="36"/>
      <c r="AR160" s="200" t="s">
        <v>148</v>
      </c>
      <c r="AT160" s="200" t="s">
        <v>131</v>
      </c>
      <c r="AU160" s="200" t="s">
        <v>81</v>
      </c>
      <c r="AY160" s="19" t="s">
        <v>128</v>
      </c>
      <c r="BE160" s="201">
        <f>IF(N160="základní",J160,0)</f>
        <v>0</v>
      </c>
      <c r="BF160" s="201">
        <f>IF(N160="snížená",J160,0)</f>
        <v>0</v>
      </c>
      <c r="BG160" s="201">
        <f>IF(N160="zákl. přenesená",J160,0)</f>
        <v>0</v>
      </c>
      <c r="BH160" s="201">
        <f>IF(N160="sníž. přenesená",J160,0)</f>
        <v>0</v>
      </c>
      <c r="BI160" s="201">
        <f>IF(N160="nulová",J160,0)</f>
        <v>0</v>
      </c>
      <c r="BJ160" s="19" t="s">
        <v>79</v>
      </c>
      <c r="BK160" s="201">
        <f>ROUND(I160*H160,2)</f>
        <v>0</v>
      </c>
      <c r="BL160" s="19" t="s">
        <v>148</v>
      </c>
      <c r="BM160" s="200" t="s">
        <v>300</v>
      </c>
    </row>
    <row r="161" spans="1:65" s="2" customFormat="1" ht="39">
      <c r="A161" s="36"/>
      <c r="B161" s="37"/>
      <c r="C161" s="38"/>
      <c r="D161" s="207" t="s">
        <v>190</v>
      </c>
      <c r="E161" s="38"/>
      <c r="F161" s="208" t="s">
        <v>294</v>
      </c>
      <c r="G161" s="38"/>
      <c r="H161" s="38"/>
      <c r="I161" s="110"/>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190</v>
      </c>
      <c r="AU161" s="19" t="s">
        <v>81</v>
      </c>
    </row>
    <row r="162" spans="1:65" s="13" customFormat="1">
      <c r="B162" s="211"/>
      <c r="C162" s="212"/>
      <c r="D162" s="207" t="s">
        <v>192</v>
      </c>
      <c r="E162" s="213" t="s">
        <v>19</v>
      </c>
      <c r="F162" s="214" t="s">
        <v>301</v>
      </c>
      <c r="G162" s="212"/>
      <c r="H162" s="213" t="s">
        <v>19</v>
      </c>
      <c r="I162" s="215"/>
      <c r="J162" s="212"/>
      <c r="K162" s="212"/>
      <c r="L162" s="216"/>
      <c r="M162" s="217"/>
      <c r="N162" s="218"/>
      <c r="O162" s="218"/>
      <c r="P162" s="218"/>
      <c r="Q162" s="218"/>
      <c r="R162" s="218"/>
      <c r="S162" s="218"/>
      <c r="T162" s="219"/>
      <c r="AT162" s="220" t="s">
        <v>192</v>
      </c>
      <c r="AU162" s="220" t="s">
        <v>81</v>
      </c>
      <c r="AV162" s="13" t="s">
        <v>79</v>
      </c>
      <c r="AW162" s="13" t="s">
        <v>33</v>
      </c>
      <c r="AX162" s="13" t="s">
        <v>72</v>
      </c>
      <c r="AY162" s="220" t="s">
        <v>128</v>
      </c>
    </row>
    <row r="163" spans="1:65" s="14" customFormat="1">
      <c r="B163" s="221"/>
      <c r="C163" s="222"/>
      <c r="D163" s="207" t="s">
        <v>192</v>
      </c>
      <c r="E163" s="223" t="s">
        <v>19</v>
      </c>
      <c r="F163" s="224" t="s">
        <v>302</v>
      </c>
      <c r="G163" s="222"/>
      <c r="H163" s="225">
        <v>9.7000000000000003E-2</v>
      </c>
      <c r="I163" s="226"/>
      <c r="J163" s="222"/>
      <c r="K163" s="222"/>
      <c r="L163" s="227"/>
      <c r="M163" s="228"/>
      <c r="N163" s="229"/>
      <c r="O163" s="229"/>
      <c r="P163" s="229"/>
      <c r="Q163" s="229"/>
      <c r="R163" s="229"/>
      <c r="S163" s="229"/>
      <c r="T163" s="230"/>
      <c r="AT163" s="231" t="s">
        <v>192</v>
      </c>
      <c r="AU163" s="231" t="s">
        <v>81</v>
      </c>
      <c r="AV163" s="14" t="s">
        <v>81</v>
      </c>
      <c r="AW163" s="14" t="s">
        <v>33</v>
      </c>
      <c r="AX163" s="14" t="s">
        <v>79</v>
      </c>
      <c r="AY163" s="231" t="s">
        <v>128</v>
      </c>
    </row>
    <row r="164" spans="1:65" s="2" customFormat="1" ht="16.5" customHeight="1">
      <c r="A164" s="36"/>
      <c r="B164" s="37"/>
      <c r="C164" s="189" t="s">
        <v>7</v>
      </c>
      <c r="D164" s="189" t="s">
        <v>131</v>
      </c>
      <c r="E164" s="190" t="s">
        <v>303</v>
      </c>
      <c r="F164" s="191" t="s">
        <v>304</v>
      </c>
      <c r="G164" s="192" t="s">
        <v>188</v>
      </c>
      <c r="H164" s="193">
        <v>0.151</v>
      </c>
      <c r="I164" s="194"/>
      <c r="J164" s="195">
        <f>ROUND(I164*H164,2)</f>
        <v>0</v>
      </c>
      <c r="K164" s="191" t="s">
        <v>135</v>
      </c>
      <c r="L164" s="41"/>
      <c r="M164" s="196" t="s">
        <v>19</v>
      </c>
      <c r="N164" s="197" t="s">
        <v>43</v>
      </c>
      <c r="O164" s="66"/>
      <c r="P164" s="198">
        <f>O164*H164</f>
        <v>0</v>
      </c>
      <c r="Q164" s="198">
        <v>1.94302</v>
      </c>
      <c r="R164" s="198">
        <f>Q164*H164</f>
        <v>0.29339601999999998</v>
      </c>
      <c r="S164" s="198">
        <v>0</v>
      </c>
      <c r="T164" s="199">
        <f>S164*H164</f>
        <v>0</v>
      </c>
      <c r="U164" s="36"/>
      <c r="V164" s="36"/>
      <c r="W164" s="36"/>
      <c r="X164" s="36"/>
      <c r="Y164" s="36"/>
      <c r="Z164" s="36"/>
      <c r="AA164" s="36"/>
      <c r="AB164" s="36"/>
      <c r="AC164" s="36"/>
      <c r="AD164" s="36"/>
      <c r="AE164" s="36"/>
      <c r="AR164" s="200" t="s">
        <v>148</v>
      </c>
      <c r="AT164" s="200" t="s">
        <v>131</v>
      </c>
      <c r="AU164" s="200" t="s">
        <v>81</v>
      </c>
      <c r="AY164" s="19" t="s">
        <v>128</v>
      </c>
      <c r="BE164" s="201">
        <f>IF(N164="základní",J164,0)</f>
        <v>0</v>
      </c>
      <c r="BF164" s="201">
        <f>IF(N164="snížená",J164,0)</f>
        <v>0</v>
      </c>
      <c r="BG164" s="201">
        <f>IF(N164="zákl. přenesená",J164,0)</f>
        <v>0</v>
      </c>
      <c r="BH164" s="201">
        <f>IF(N164="sníž. přenesená",J164,0)</f>
        <v>0</v>
      </c>
      <c r="BI164" s="201">
        <f>IF(N164="nulová",J164,0)</f>
        <v>0</v>
      </c>
      <c r="BJ164" s="19" t="s">
        <v>79</v>
      </c>
      <c r="BK164" s="201">
        <f>ROUND(I164*H164,2)</f>
        <v>0</v>
      </c>
      <c r="BL164" s="19" t="s">
        <v>148</v>
      </c>
      <c r="BM164" s="200" t="s">
        <v>305</v>
      </c>
    </row>
    <row r="165" spans="1:65" s="2" customFormat="1" ht="68.25">
      <c r="A165" s="36"/>
      <c r="B165" s="37"/>
      <c r="C165" s="38"/>
      <c r="D165" s="207" t="s">
        <v>190</v>
      </c>
      <c r="E165" s="38"/>
      <c r="F165" s="208" t="s">
        <v>306</v>
      </c>
      <c r="G165" s="38"/>
      <c r="H165" s="38"/>
      <c r="I165" s="110"/>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190</v>
      </c>
      <c r="AU165" s="19" t="s">
        <v>81</v>
      </c>
    </row>
    <row r="166" spans="1:65" s="14" customFormat="1">
      <c r="B166" s="221"/>
      <c r="C166" s="222"/>
      <c r="D166" s="207" t="s">
        <v>192</v>
      </c>
      <c r="E166" s="223" t="s">
        <v>19</v>
      </c>
      <c r="F166" s="224" t="s">
        <v>307</v>
      </c>
      <c r="G166" s="222"/>
      <c r="H166" s="225">
        <v>4.5999999999999999E-2</v>
      </c>
      <c r="I166" s="226"/>
      <c r="J166" s="222"/>
      <c r="K166" s="222"/>
      <c r="L166" s="227"/>
      <c r="M166" s="228"/>
      <c r="N166" s="229"/>
      <c r="O166" s="229"/>
      <c r="P166" s="229"/>
      <c r="Q166" s="229"/>
      <c r="R166" s="229"/>
      <c r="S166" s="229"/>
      <c r="T166" s="230"/>
      <c r="AT166" s="231" t="s">
        <v>192</v>
      </c>
      <c r="AU166" s="231" t="s">
        <v>81</v>
      </c>
      <c r="AV166" s="14" t="s">
        <v>81</v>
      </c>
      <c r="AW166" s="14" t="s">
        <v>33</v>
      </c>
      <c r="AX166" s="14" t="s">
        <v>72</v>
      </c>
      <c r="AY166" s="231" t="s">
        <v>128</v>
      </c>
    </row>
    <row r="167" spans="1:65" s="14" customFormat="1">
      <c r="B167" s="221"/>
      <c r="C167" s="222"/>
      <c r="D167" s="207" t="s">
        <v>192</v>
      </c>
      <c r="E167" s="223" t="s">
        <v>19</v>
      </c>
      <c r="F167" s="224" t="s">
        <v>308</v>
      </c>
      <c r="G167" s="222"/>
      <c r="H167" s="225">
        <v>0.105</v>
      </c>
      <c r="I167" s="226"/>
      <c r="J167" s="222"/>
      <c r="K167" s="222"/>
      <c r="L167" s="227"/>
      <c r="M167" s="228"/>
      <c r="N167" s="229"/>
      <c r="O167" s="229"/>
      <c r="P167" s="229"/>
      <c r="Q167" s="229"/>
      <c r="R167" s="229"/>
      <c r="S167" s="229"/>
      <c r="T167" s="230"/>
      <c r="AT167" s="231" t="s">
        <v>192</v>
      </c>
      <c r="AU167" s="231" t="s">
        <v>81</v>
      </c>
      <c r="AV167" s="14" t="s">
        <v>81</v>
      </c>
      <c r="AW167" s="14" t="s">
        <v>33</v>
      </c>
      <c r="AX167" s="14" t="s">
        <v>72</v>
      </c>
      <c r="AY167" s="231" t="s">
        <v>128</v>
      </c>
    </row>
    <row r="168" spans="1:65" s="15" customFormat="1">
      <c r="B168" s="232"/>
      <c r="C168" s="233"/>
      <c r="D168" s="207" t="s">
        <v>192</v>
      </c>
      <c r="E168" s="234" t="s">
        <v>19</v>
      </c>
      <c r="F168" s="235" t="s">
        <v>241</v>
      </c>
      <c r="G168" s="233"/>
      <c r="H168" s="236">
        <v>0.151</v>
      </c>
      <c r="I168" s="237"/>
      <c r="J168" s="233"/>
      <c r="K168" s="233"/>
      <c r="L168" s="238"/>
      <c r="M168" s="239"/>
      <c r="N168" s="240"/>
      <c r="O168" s="240"/>
      <c r="P168" s="240"/>
      <c r="Q168" s="240"/>
      <c r="R168" s="240"/>
      <c r="S168" s="240"/>
      <c r="T168" s="241"/>
      <c r="AT168" s="242" t="s">
        <v>192</v>
      </c>
      <c r="AU168" s="242" t="s">
        <v>81</v>
      </c>
      <c r="AV168" s="15" t="s">
        <v>148</v>
      </c>
      <c r="AW168" s="15" t="s">
        <v>33</v>
      </c>
      <c r="AX168" s="15" t="s">
        <v>79</v>
      </c>
      <c r="AY168" s="242" t="s">
        <v>128</v>
      </c>
    </row>
    <row r="169" spans="1:65" s="2" customFormat="1" ht="21.75" customHeight="1">
      <c r="A169" s="36"/>
      <c r="B169" s="37"/>
      <c r="C169" s="189" t="s">
        <v>309</v>
      </c>
      <c r="D169" s="189" t="s">
        <v>131</v>
      </c>
      <c r="E169" s="190" t="s">
        <v>310</v>
      </c>
      <c r="F169" s="191" t="s">
        <v>311</v>
      </c>
      <c r="G169" s="192" t="s">
        <v>252</v>
      </c>
      <c r="H169" s="193">
        <v>1.0680000000000001</v>
      </c>
      <c r="I169" s="194"/>
      <c r="J169" s="195">
        <f>ROUND(I169*H169,2)</f>
        <v>0</v>
      </c>
      <c r="K169" s="191" t="s">
        <v>19</v>
      </c>
      <c r="L169" s="41"/>
      <c r="M169" s="196" t="s">
        <v>19</v>
      </c>
      <c r="N169" s="197" t="s">
        <v>43</v>
      </c>
      <c r="O169" s="66"/>
      <c r="P169" s="198">
        <f>O169*H169</f>
        <v>0</v>
      </c>
      <c r="Q169" s="198">
        <v>0.17818000000000001</v>
      </c>
      <c r="R169" s="198">
        <f>Q169*H169</f>
        <v>0.19029624000000001</v>
      </c>
      <c r="S169" s="198">
        <v>0</v>
      </c>
      <c r="T169" s="199">
        <f>S169*H169</f>
        <v>0</v>
      </c>
      <c r="U169" s="36"/>
      <c r="V169" s="36"/>
      <c r="W169" s="36"/>
      <c r="X169" s="36"/>
      <c r="Y169" s="36"/>
      <c r="Z169" s="36"/>
      <c r="AA169" s="36"/>
      <c r="AB169" s="36"/>
      <c r="AC169" s="36"/>
      <c r="AD169" s="36"/>
      <c r="AE169" s="36"/>
      <c r="AR169" s="200" t="s">
        <v>148</v>
      </c>
      <c r="AT169" s="200" t="s">
        <v>131</v>
      </c>
      <c r="AU169" s="200" t="s">
        <v>81</v>
      </c>
      <c r="AY169" s="19" t="s">
        <v>128</v>
      </c>
      <c r="BE169" s="201">
        <f>IF(N169="základní",J169,0)</f>
        <v>0</v>
      </c>
      <c r="BF169" s="201">
        <f>IF(N169="snížená",J169,0)</f>
        <v>0</v>
      </c>
      <c r="BG169" s="201">
        <f>IF(N169="zákl. přenesená",J169,0)</f>
        <v>0</v>
      </c>
      <c r="BH169" s="201">
        <f>IF(N169="sníž. přenesená",J169,0)</f>
        <v>0</v>
      </c>
      <c r="BI169" s="201">
        <f>IF(N169="nulová",J169,0)</f>
        <v>0</v>
      </c>
      <c r="BJ169" s="19" t="s">
        <v>79</v>
      </c>
      <c r="BK169" s="201">
        <f>ROUND(I169*H169,2)</f>
        <v>0</v>
      </c>
      <c r="BL169" s="19" t="s">
        <v>148</v>
      </c>
      <c r="BM169" s="200" t="s">
        <v>312</v>
      </c>
    </row>
    <row r="170" spans="1:65" s="14" customFormat="1">
      <c r="B170" s="221"/>
      <c r="C170" s="222"/>
      <c r="D170" s="207" t="s">
        <v>192</v>
      </c>
      <c r="E170" s="223" t="s">
        <v>19</v>
      </c>
      <c r="F170" s="224" t="s">
        <v>313</v>
      </c>
      <c r="G170" s="222"/>
      <c r="H170" s="225">
        <v>0.75600000000000001</v>
      </c>
      <c r="I170" s="226"/>
      <c r="J170" s="222"/>
      <c r="K170" s="222"/>
      <c r="L170" s="227"/>
      <c r="M170" s="228"/>
      <c r="N170" s="229"/>
      <c r="O170" s="229"/>
      <c r="P170" s="229"/>
      <c r="Q170" s="229"/>
      <c r="R170" s="229"/>
      <c r="S170" s="229"/>
      <c r="T170" s="230"/>
      <c r="AT170" s="231" t="s">
        <v>192</v>
      </c>
      <c r="AU170" s="231" t="s">
        <v>81</v>
      </c>
      <c r="AV170" s="14" t="s">
        <v>81</v>
      </c>
      <c r="AW170" s="14" t="s">
        <v>33</v>
      </c>
      <c r="AX170" s="14" t="s">
        <v>72</v>
      </c>
      <c r="AY170" s="231" t="s">
        <v>128</v>
      </c>
    </row>
    <row r="171" spans="1:65" s="14" customFormat="1">
      <c r="B171" s="221"/>
      <c r="C171" s="222"/>
      <c r="D171" s="207" t="s">
        <v>192</v>
      </c>
      <c r="E171" s="223" t="s">
        <v>19</v>
      </c>
      <c r="F171" s="224" t="s">
        <v>314</v>
      </c>
      <c r="G171" s="222"/>
      <c r="H171" s="225">
        <v>0.312</v>
      </c>
      <c r="I171" s="226"/>
      <c r="J171" s="222"/>
      <c r="K171" s="222"/>
      <c r="L171" s="227"/>
      <c r="M171" s="228"/>
      <c r="N171" s="229"/>
      <c r="O171" s="229"/>
      <c r="P171" s="229"/>
      <c r="Q171" s="229"/>
      <c r="R171" s="229"/>
      <c r="S171" s="229"/>
      <c r="T171" s="230"/>
      <c r="AT171" s="231" t="s">
        <v>192</v>
      </c>
      <c r="AU171" s="231" t="s">
        <v>81</v>
      </c>
      <c r="AV171" s="14" t="s">
        <v>81</v>
      </c>
      <c r="AW171" s="14" t="s">
        <v>33</v>
      </c>
      <c r="AX171" s="14" t="s">
        <v>72</v>
      </c>
      <c r="AY171" s="231" t="s">
        <v>128</v>
      </c>
    </row>
    <row r="172" spans="1:65" s="15" customFormat="1">
      <c r="B172" s="232"/>
      <c r="C172" s="233"/>
      <c r="D172" s="207" t="s">
        <v>192</v>
      </c>
      <c r="E172" s="234" t="s">
        <v>19</v>
      </c>
      <c r="F172" s="235" t="s">
        <v>241</v>
      </c>
      <c r="G172" s="233"/>
      <c r="H172" s="236">
        <v>1.0680000000000001</v>
      </c>
      <c r="I172" s="237"/>
      <c r="J172" s="233"/>
      <c r="K172" s="233"/>
      <c r="L172" s="238"/>
      <c r="M172" s="239"/>
      <c r="N172" s="240"/>
      <c r="O172" s="240"/>
      <c r="P172" s="240"/>
      <c r="Q172" s="240"/>
      <c r="R172" s="240"/>
      <c r="S172" s="240"/>
      <c r="T172" s="241"/>
      <c r="AT172" s="242" t="s">
        <v>192</v>
      </c>
      <c r="AU172" s="242" t="s">
        <v>81</v>
      </c>
      <c r="AV172" s="15" t="s">
        <v>148</v>
      </c>
      <c r="AW172" s="15" t="s">
        <v>33</v>
      </c>
      <c r="AX172" s="15" t="s">
        <v>79</v>
      </c>
      <c r="AY172" s="242" t="s">
        <v>128</v>
      </c>
    </row>
    <row r="173" spans="1:65" s="12" customFormat="1" ht="22.9" customHeight="1">
      <c r="B173" s="173"/>
      <c r="C173" s="174"/>
      <c r="D173" s="175" t="s">
        <v>71</v>
      </c>
      <c r="E173" s="187" t="s">
        <v>148</v>
      </c>
      <c r="F173" s="187" t="s">
        <v>315</v>
      </c>
      <c r="G173" s="174"/>
      <c r="H173" s="174"/>
      <c r="I173" s="177"/>
      <c r="J173" s="188">
        <f>BK173</f>
        <v>0</v>
      </c>
      <c r="K173" s="174"/>
      <c r="L173" s="179"/>
      <c r="M173" s="180"/>
      <c r="N173" s="181"/>
      <c r="O173" s="181"/>
      <c r="P173" s="182">
        <f>SUM(P174:P176)</f>
        <v>0</v>
      </c>
      <c r="Q173" s="181"/>
      <c r="R173" s="182">
        <f>SUM(R174:R176)</f>
        <v>0</v>
      </c>
      <c r="S173" s="181"/>
      <c r="T173" s="183">
        <f>SUM(T174:T176)</f>
        <v>0</v>
      </c>
      <c r="AR173" s="184" t="s">
        <v>79</v>
      </c>
      <c r="AT173" s="185" t="s">
        <v>71</v>
      </c>
      <c r="AU173" s="185" t="s">
        <v>79</v>
      </c>
      <c r="AY173" s="184" t="s">
        <v>128</v>
      </c>
      <c r="BK173" s="186">
        <f>SUM(BK174:BK176)</f>
        <v>0</v>
      </c>
    </row>
    <row r="174" spans="1:65" s="2" customFormat="1" ht="16.5" customHeight="1">
      <c r="A174" s="36"/>
      <c r="B174" s="37"/>
      <c r="C174" s="189" t="s">
        <v>316</v>
      </c>
      <c r="D174" s="189" t="s">
        <v>131</v>
      </c>
      <c r="E174" s="190" t="s">
        <v>317</v>
      </c>
      <c r="F174" s="191" t="s">
        <v>318</v>
      </c>
      <c r="G174" s="192" t="s">
        <v>188</v>
      </c>
      <c r="H174" s="193">
        <v>2.6560000000000001</v>
      </c>
      <c r="I174" s="194"/>
      <c r="J174" s="195">
        <f>ROUND(I174*H174,2)</f>
        <v>0</v>
      </c>
      <c r="K174" s="191" t="s">
        <v>135</v>
      </c>
      <c r="L174" s="41"/>
      <c r="M174" s="196" t="s">
        <v>19</v>
      </c>
      <c r="N174" s="197" t="s">
        <v>43</v>
      </c>
      <c r="O174" s="66"/>
      <c r="P174" s="198">
        <f>O174*H174</f>
        <v>0</v>
      </c>
      <c r="Q174" s="198">
        <v>0</v>
      </c>
      <c r="R174" s="198">
        <f>Q174*H174</f>
        <v>0</v>
      </c>
      <c r="S174" s="198">
        <v>0</v>
      </c>
      <c r="T174" s="199">
        <f>S174*H174</f>
        <v>0</v>
      </c>
      <c r="U174" s="36"/>
      <c r="V174" s="36"/>
      <c r="W174" s="36"/>
      <c r="X174" s="36"/>
      <c r="Y174" s="36"/>
      <c r="Z174" s="36"/>
      <c r="AA174" s="36"/>
      <c r="AB174" s="36"/>
      <c r="AC174" s="36"/>
      <c r="AD174" s="36"/>
      <c r="AE174" s="36"/>
      <c r="AR174" s="200" t="s">
        <v>148</v>
      </c>
      <c r="AT174" s="200" t="s">
        <v>131</v>
      </c>
      <c r="AU174" s="200" t="s">
        <v>81</v>
      </c>
      <c r="AY174" s="19" t="s">
        <v>128</v>
      </c>
      <c r="BE174" s="201">
        <f>IF(N174="základní",J174,0)</f>
        <v>0</v>
      </c>
      <c r="BF174" s="201">
        <f>IF(N174="snížená",J174,0)</f>
        <v>0</v>
      </c>
      <c r="BG174" s="201">
        <f>IF(N174="zákl. přenesená",J174,0)</f>
        <v>0</v>
      </c>
      <c r="BH174" s="201">
        <f>IF(N174="sníž. přenesená",J174,0)</f>
        <v>0</v>
      </c>
      <c r="BI174" s="201">
        <f>IF(N174="nulová",J174,0)</f>
        <v>0</v>
      </c>
      <c r="BJ174" s="19" t="s">
        <v>79</v>
      </c>
      <c r="BK174" s="201">
        <f>ROUND(I174*H174,2)</f>
        <v>0</v>
      </c>
      <c r="BL174" s="19" t="s">
        <v>148</v>
      </c>
      <c r="BM174" s="200" t="s">
        <v>319</v>
      </c>
    </row>
    <row r="175" spans="1:65" s="2" customFormat="1" ht="39">
      <c r="A175" s="36"/>
      <c r="B175" s="37"/>
      <c r="C175" s="38"/>
      <c r="D175" s="207" t="s">
        <v>190</v>
      </c>
      <c r="E175" s="38"/>
      <c r="F175" s="208" t="s">
        <v>320</v>
      </c>
      <c r="G175" s="38"/>
      <c r="H175" s="38"/>
      <c r="I175" s="110"/>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190</v>
      </c>
      <c r="AU175" s="19" t="s">
        <v>81</v>
      </c>
    </row>
    <row r="176" spans="1:65" s="14" customFormat="1">
      <c r="B176" s="221"/>
      <c r="C176" s="222"/>
      <c r="D176" s="207" t="s">
        <v>192</v>
      </c>
      <c r="E176" s="223" t="s">
        <v>19</v>
      </c>
      <c r="F176" s="224" t="s">
        <v>232</v>
      </c>
      <c r="G176" s="222"/>
      <c r="H176" s="225">
        <v>2.6560000000000001</v>
      </c>
      <c r="I176" s="226"/>
      <c r="J176" s="222"/>
      <c r="K176" s="222"/>
      <c r="L176" s="227"/>
      <c r="M176" s="228"/>
      <c r="N176" s="229"/>
      <c r="O176" s="229"/>
      <c r="P176" s="229"/>
      <c r="Q176" s="229"/>
      <c r="R176" s="229"/>
      <c r="S176" s="229"/>
      <c r="T176" s="230"/>
      <c r="AT176" s="231" t="s">
        <v>192</v>
      </c>
      <c r="AU176" s="231" t="s">
        <v>81</v>
      </c>
      <c r="AV176" s="14" t="s">
        <v>81</v>
      </c>
      <c r="AW176" s="14" t="s">
        <v>33</v>
      </c>
      <c r="AX176" s="14" t="s">
        <v>79</v>
      </c>
      <c r="AY176" s="231" t="s">
        <v>128</v>
      </c>
    </row>
    <row r="177" spans="1:65" s="12" customFormat="1" ht="22.9" customHeight="1">
      <c r="B177" s="173"/>
      <c r="C177" s="174"/>
      <c r="D177" s="175" t="s">
        <v>71</v>
      </c>
      <c r="E177" s="187" t="s">
        <v>159</v>
      </c>
      <c r="F177" s="187" t="s">
        <v>321</v>
      </c>
      <c r="G177" s="174"/>
      <c r="H177" s="174"/>
      <c r="I177" s="177"/>
      <c r="J177" s="188">
        <f>BK177</f>
        <v>0</v>
      </c>
      <c r="K177" s="174"/>
      <c r="L177" s="179"/>
      <c r="M177" s="180"/>
      <c r="N177" s="181"/>
      <c r="O177" s="181"/>
      <c r="P177" s="182">
        <f>SUM(P178:P347)</f>
        <v>0</v>
      </c>
      <c r="Q177" s="181"/>
      <c r="R177" s="182">
        <f>SUM(R178:R347)</f>
        <v>54.107056340000007</v>
      </c>
      <c r="S177" s="181"/>
      <c r="T177" s="183">
        <f>SUM(T178:T347)</f>
        <v>0</v>
      </c>
      <c r="AR177" s="184" t="s">
        <v>79</v>
      </c>
      <c r="AT177" s="185" t="s">
        <v>71</v>
      </c>
      <c r="AU177" s="185" t="s">
        <v>79</v>
      </c>
      <c r="AY177" s="184" t="s">
        <v>128</v>
      </c>
      <c r="BK177" s="186">
        <f>SUM(BK178:BK347)</f>
        <v>0</v>
      </c>
    </row>
    <row r="178" spans="1:65" s="2" customFormat="1" ht="21.75" customHeight="1">
      <c r="A178" s="36"/>
      <c r="B178" s="37"/>
      <c r="C178" s="189" t="s">
        <v>322</v>
      </c>
      <c r="D178" s="189" t="s">
        <v>131</v>
      </c>
      <c r="E178" s="190" t="s">
        <v>323</v>
      </c>
      <c r="F178" s="191" t="s">
        <v>324</v>
      </c>
      <c r="G178" s="192" t="s">
        <v>252</v>
      </c>
      <c r="H178" s="193">
        <v>150.36600000000001</v>
      </c>
      <c r="I178" s="194"/>
      <c r="J178" s="195">
        <f>ROUND(I178*H178,2)</f>
        <v>0</v>
      </c>
      <c r="K178" s="191" t="s">
        <v>135</v>
      </c>
      <c r="L178" s="41"/>
      <c r="M178" s="196" t="s">
        <v>19</v>
      </c>
      <c r="N178" s="197" t="s">
        <v>43</v>
      </c>
      <c r="O178" s="66"/>
      <c r="P178" s="198">
        <f>O178*H178</f>
        <v>0</v>
      </c>
      <c r="Q178" s="198">
        <v>5.1000000000000004E-3</v>
      </c>
      <c r="R178" s="198">
        <f>Q178*H178</f>
        <v>0.76686660000000018</v>
      </c>
      <c r="S178" s="198">
        <v>0</v>
      </c>
      <c r="T178" s="199">
        <f>S178*H178</f>
        <v>0</v>
      </c>
      <c r="U178" s="36"/>
      <c r="V178" s="36"/>
      <c r="W178" s="36"/>
      <c r="X178" s="36"/>
      <c r="Y178" s="36"/>
      <c r="Z178" s="36"/>
      <c r="AA178" s="36"/>
      <c r="AB178" s="36"/>
      <c r="AC178" s="36"/>
      <c r="AD178" s="36"/>
      <c r="AE178" s="36"/>
      <c r="AR178" s="200" t="s">
        <v>148</v>
      </c>
      <c r="AT178" s="200" t="s">
        <v>131</v>
      </c>
      <c r="AU178" s="200" t="s">
        <v>81</v>
      </c>
      <c r="AY178" s="19" t="s">
        <v>128</v>
      </c>
      <c r="BE178" s="201">
        <f>IF(N178="základní",J178,0)</f>
        <v>0</v>
      </c>
      <c r="BF178" s="201">
        <f>IF(N178="snížená",J178,0)</f>
        <v>0</v>
      </c>
      <c r="BG178" s="201">
        <f>IF(N178="zákl. přenesená",J178,0)</f>
        <v>0</v>
      </c>
      <c r="BH178" s="201">
        <f>IF(N178="sníž. přenesená",J178,0)</f>
        <v>0</v>
      </c>
      <c r="BI178" s="201">
        <f>IF(N178="nulová",J178,0)</f>
        <v>0</v>
      </c>
      <c r="BJ178" s="19" t="s">
        <v>79</v>
      </c>
      <c r="BK178" s="201">
        <f>ROUND(I178*H178,2)</f>
        <v>0</v>
      </c>
      <c r="BL178" s="19" t="s">
        <v>148</v>
      </c>
      <c r="BM178" s="200" t="s">
        <v>325</v>
      </c>
    </row>
    <row r="179" spans="1:65" s="2" customFormat="1" ht="29.25">
      <c r="A179" s="36"/>
      <c r="B179" s="37"/>
      <c r="C179" s="38"/>
      <c r="D179" s="207" t="s">
        <v>190</v>
      </c>
      <c r="E179" s="38"/>
      <c r="F179" s="208" t="s">
        <v>326</v>
      </c>
      <c r="G179" s="38"/>
      <c r="H179" s="38"/>
      <c r="I179" s="110"/>
      <c r="J179" s="38"/>
      <c r="K179" s="38"/>
      <c r="L179" s="41"/>
      <c r="M179" s="209"/>
      <c r="N179" s="210"/>
      <c r="O179" s="66"/>
      <c r="P179" s="66"/>
      <c r="Q179" s="66"/>
      <c r="R179" s="66"/>
      <c r="S179" s="66"/>
      <c r="T179" s="67"/>
      <c r="U179" s="36"/>
      <c r="V179" s="36"/>
      <c r="W179" s="36"/>
      <c r="X179" s="36"/>
      <c r="Y179" s="36"/>
      <c r="Z179" s="36"/>
      <c r="AA179" s="36"/>
      <c r="AB179" s="36"/>
      <c r="AC179" s="36"/>
      <c r="AD179" s="36"/>
      <c r="AE179" s="36"/>
      <c r="AT179" s="19" t="s">
        <v>190</v>
      </c>
      <c r="AU179" s="19" t="s">
        <v>81</v>
      </c>
    </row>
    <row r="180" spans="1:65" s="14" customFormat="1">
      <c r="B180" s="221"/>
      <c r="C180" s="222"/>
      <c r="D180" s="207" t="s">
        <v>192</v>
      </c>
      <c r="E180" s="223" t="s">
        <v>19</v>
      </c>
      <c r="F180" s="224" t="s">
        <v>327</v>
      </c>
      <c r="G180" s="222"/>
      <c r="H180" s="225">
        <v>150.36600000000001</v>
      </c>
      <c r="I180" s="226"/>
      <c r="J180" s="222"/>
      <c r="K180" s="222"/>
      <c r="L180" s="227"/>
      <c r="M180" s="228"/>
      <c r="N180" s="229"/>
      <c r="O180" s="229"/>
      <c r="P180" s="229"/>
      <c r="Q180" s="229"/>
      <c r="R180" s="229"/>
      <c r="S180" s="229"/>
      <c r="T180" s="230"/>
      <c r="AT180" s="231" t="s">
        <v>192</v>
      </c>
      <c r="AU180" s="231" t="s">
        <v>81</v>
      </c>
      <c r="AV180" s="14" t="s">
        <v>81</v>
      </c>
      <c r="AW180" s="14" t="s">
        <v>33</v>
      </c>
      <c r="AX180" s="14" t="s">
        <v>79</v>
      </c>
      <c r="AY180" s="231" t="s">
        <v>128</v>
      </c>
    </row>
    <row r="181" spans="1:65" s="2" customFormat="1" ht="16.5" customHeight="1">
      <c r="A181" s="36"/>
      <c r="B181" s="37"/>
      <c r="C181" s="189" t="s">
        <v>328</v>
      </c>
      <c r="D181" s="189" t="s">
        <v>131</v>
      </c>
      <c r="E181" s="190" t="s">
        <v>329</v>
      </c>
      <c r="F181" s="191" t="s">
        <v>330</v>
      </c>
      <c r="G181" s="192" t="s">
        <v>252</v>
      </c>
      <c r="H181" s="193">
        <v>300.73200000000003</v>
      </c>
      <c r="I181" s="194"/>
      <c r="J181" s="195">
        <f>ROUND(I181*H181,2)</f>
        <v>0</v>
      </c>
      <c r="K181" s="191" t="s">
        <v>135</v>
      </c>
      <c r="L181" s="41"/>
      <c r="M181" s="196" t="s">
        <v>19</v>
      </c>
      <c r="N181" s="197" t="s">
        <v>43</v>
      </c>
      <c r="O181" s="66"/>
      <c r="P181" s="198">
        <f>O181*H181</f>
        <v>0</v>
      </c>
      <c r="Q181" s="198">
        <v>2.5999999999999998E-4</v>
      </c>
      <c r="R181" s="198">
        <f>Q181*H181</f>
        <v>7.8190319999999994E-2</v>
      </c>
      <c r="S181" s="198">
        <v>0</v>
      </c>
      <c r="T181" s="199">
        <f>S181*H181</f>
        <v>0</v>
      </c>
      <c r="U181" s="36"/>
      <c r="V181" s="36"/>
      <c r="W181" s="36"/>
      <c r="X181" s="36"/>
      <c r="Y181" s="36"/>
      <c r="Z181" s="36"/>
      <c r="AA181" s="36"/>
      <c r="AB181" s="36"/>
      <c r="AC181" s="36"/>
      <c r="AD181" s="36"/>
      <c r="AE181" s="36"/>
      <c r="AR181" s="200" t="s">
        <v>148</v>
      </c>
      <c r="AT181" s="200" t="s">
        <v>131</v>
      </c>
      <c r="AU181" s="200" t="s">
        <v>81</v>
      </c>
      <c r="AY181" s="19" t="s">
        <v>128</v>
      </c>
      <c r="BE181" s="201">
        <f>IF(N181="základní",J181,0)</f>
        <v>0</v>
      </c>
      <c r="BF181" s="201">
        <f>IF(N181="snížená",J181,0)</f>
        <v>0</v>
      </c>
      <c r="BG181" s="201">
        <f>IF(N181="zákl. přenesená",J181,0)</f>
        <v>0</v>
      </c>
      <c r="BH181" s="201">
        <f>IF(N181="sníž. přenesená",J181,0)</f>
        <v>0</v>
      </c>
      <c r="BI181" s="201">
        <f>IF(N181="nulová",J181,0)</f>
        <v>0</v>
      </c>
      <c r="BJ181" s="19" t="s">
        <v>79</v>
      </c>
      <c r="BK181" s="201">
        <f>ROUND(I181*H181,2)</f>
        <v>0</v>
      </c>
      <c r="BL181" s="19" t="s">
        <v>148</v>
      </c>
      <c r="BM181" s="200" t="s">
        <v>331</v>
      </c>
    </row>
    <row r="182" spans="1:65" s="13" customFormat="1">
      <c r="B182" s="211"/>
      <c r="C182" s="212"/>
      <c r="D182" s="207" t="s">
        <v>192</v>
      </c>
      <c r="E182" s="213" t="s">
        <v>19</v>
      </c>
      <c r="F182" s="214" t="s">
        <v>332</v>
      </c>
      <c r="G182" s="212"/>
      <c r="H182" s="213" t="s">
        <v>19</v>
      </c>
      <c r="I182" s="215"/>
      <c r="J182" s="212"/>
      <c r="K182" s="212"/>
      <c r="L182" s="216"/>
      <c r="M182" s="217"/>
      <c r="N182" s="218"/>
      <c r="O182" s="218"/>
      <c r="P182" s="218"/>
      <c r="Q182" s="218"/>
      <c r="R182" s="218"/>
      <c r="S182" s="218"/>
      <c r="T182" s="219"/>
      <c r="AT182" s="220" t="s">
        <v>192</v>
      </c>
      <c r="AU182" s="220" t="s">
        <v>81</v>
      </c>
      <c r="AV182" s="13" t="s">
        <v>79</v>
      </c>
      <c r="AW182" s="13" t="s">
        <v>33</v>
      </c>
      <c r="AX182" s="13" t="s">
        <v>72</v>
      </c>
      <c r="AY182" s="220" t="s">
        <v>128</v>
      </c>
    </row>
    <row r="183" spans="1:65" s="14" customFormat="1">
      <c r="B183" s="221"/>
      <c r="C183" s="222"/>
      <c r="D183" s="207" t="s">
        <v>192</v>
      </c>
      <c r="E183" s="223" t="s">
        <v>19</v>
      </c>
      <c r="F183" s="224" t="s">
        <v>333</v>
      </c>
      <c r="G183" s="222"/>
      <c r="H183" s="225">
        <v>300.73200000000003</v>
      </c>
      <c r="I183" s="226"/>
      <c r="J183" s="222"/>
      <c r="K183" s="222"/>
      <c r="L183" s="227"/>
      <c r="M183" s="228"/>
      <c r="N183" s="229"/>
      <c r="O183" s="229"/>
      <c r="P183" s="229"/>
      <c r="Q183" s="229"/>
      <c r="R183" s="229"/>
      <c r="S183" s="229"/>
      <c r="T183" s="230"/>
      <c r="AT183" s="231" t="s">
        <v>192</v>
      </c>
      <c r="AU183" s="231" t="s">
        <v>81</v>
      </c>
      <c r="AV183" s="14" t="s">
        <v>81</v>
      </c>
      <c r="AW183" s="14" t="s">
        <v>33</v>
      </c>
      <c r="AX183" s="14" t="s">
        <v>79</v>
      </c>
      <c r="AY183" s="231" t="s">
        <v>128</v>
      </c>
    </row>
    <row r="184" spans="1:65" s="2" customFormat="1" ht="21.75" customHeight="1">
      <c r="A184" s="36"/>
      <c r="B184" s="37"/>
      <c r="C184" s="189" t="s">
        <v>334</v>
      </c>
      <c r="D184" s="189" t="s">
        <v>131</v>
      </c>
      <c r="E184" s="190" t="s">
        <v>335</v>
      </c>
      <c r="F184" s="191" t="s">
        <v>336</v>
      </c>
      <c r="G184" s="192" t="s">
        <v>252</v>
      </c>
      <c r="H184" s="193">
        <v>150.36600000000001</v>
      </c>
      <c r="I184" s="194"/>
      <c r="J184" s="195">
        <f>ROUND(I184*H184,2)</f>
        <v>0</v>
      </c>
      <c r="K184" s="191" t="s">
        <v>135</v>
      </c>
      <c r="L184" s="41"/>
      <c r="M184" s="196" t="s">
        <v>19</v>
      </c>
      <c r="N184" s="197" t="s">
        <v>43</v>
      </c>
      <c r="O184" s="66"/>
      <c r="P184" s="198">
        <f>O184*H184</f>
        <v>0</v>
      </c>
      <c r="Q184" s="198">
        <v>4.3800000000000002E-3</v>
      </c>
      <c r="R184" s="198">
        <f>Q184*H184</f>
        <v>0.65860308000000012</v>
      </c>
      <c r="S184" s="198">
        <v>0</v>
      </c>
      <c r="T184" s="199">
        <f>S184*H184</f>
        <v>0</v>
      </c>
      <c r="U184" s="36"/>
      <c r="V184" s="36"/>
      <c r="W184" s="36"/>
      <c r="X184" s="36"/>
      <c r="Y184" s="36"/>
      <c r="Z184" s="36"/>
      <c r="AA184" s="36"/>
      <c r="AB184" s="36"/>
      <c r="AC184" s="36"/>
      <c r="AD184" s="36"/>
      <c r="AE184" s="36"/>
      <c r="AR184" s="200" t="s">
        <v>148</v>
      </c>
      <c r="AT184" s="200" t="s">
        <v>131</v>
      </c>
      <c r="AU184" s="200" t="s">
        <v>81</v>
      </c>
      <c r="AY184" s="19" t="s">
        <v>128</v>
      </c>
      <c r="BE184" s="201">
        <f>IF(N184="základní",J184,0)</f>
        <v>0</v>
      </c>
      <c r="BF184" s="201">
        <f>IF(N184="snížená",J184,0)</f>
        <v>0</v>
      </c>
      <c r="BG184" s="201">
        <f>IF(N184="zákl. přenesená",J184,0)</f>
        <v>0</v>
      </c>
      <c r="BH184" s="201">
        <f>IF(N184="sníž. přenesená",J184,0)</f>
        <v>0</v>
      </c>
      <c r="BI184" s="201">
        <f>IF(N184="nulová",J184,0)</f>
        <v>0</v>
      </c>
      <c r="BJ184" s="19" t="s">
        <v>79</v>
      </c>
      <c r="BK184" s="201">
        <f>ROUND(I184*H184,2)</f>
        <v>0</v>
      </c>
      <c r="BL184" s="19" t="s">
        <v>148</v>
      </c>
      <c r="BM184" s="200" t="s">
        <v>337</v>
      </c>
    </row>
    <row r="185" spans="1:65" s="2" customFormat="1" ht="29.25">
      <c r="A185" s="36"/>
      <c r="B185" s="37"/>
      <c r="C185" s="38"/>
      <c r="D185" s="207" t="s">
        <v>190</v>
      </c>
      <c r="E185" s="38"/>
      <c r="F185" s="208" t="s">
        <v>338</v>
      </c>
      <c r="G185" s="38"/>
      <c r="H185" s="38"/>
      <c r="I185" s="110"/>
      <c r="J185" s="38"/>
      <c r="K185" s="38"/>
      <c r="L185" s="41"/>
      <c r="M185" s="209"/>
      <c r="N185" s="210"/>
      <c r="O185" s="66"/>
      <c r="P185" s="66"/>
      <c r="Q185" s="66"/>
      <c r="R185" s="66"/>
      <c r="S185" s="66"/>
      <c r="T185" s="67"/>
      <c r="U185" s="36"/>
      <c r="V185" s="36"/>
      <c r="W185" s="36"/>
      <c r="X185" s="36"/>
      <c r="Y185" s="36"/>
      <c r="Z185" s="36"/>
      <c r="AA185" s="36"/>
      <c r="AB185" s="36"/>
      <c r="AC185" s="36"/>
      <c r="AD185" s="36"/>
      <c r="AE185" s="36"/>
      <c r="AT185" s="19" t="s">
        <v>190</v>
      </c>
      <c r="AU185" s="19" t="s">
        <v>81</v>
      </c>
    </row>
    <row r="186" spans="1:65" s="2" customFormat="1" ht="16.5" customHeight="1">
      <c r="A186" s="36"/>
      <c r="B186" s="37"/>
      <c r="C186" s="189" t="s">
        <v>339</v>
      </c>
      <c r="D186" s="189" t="s">
        <v>131</v>
      </c>
      <c r="E186" s="190" t="s">
        <v>340</v>
      </c>
      <c r="F186" s="191" t="s">
        <v>341</v>
      </c>
      <c r="G186" s="192" t="s">
        <v>252</v>
      </c>
      <c r="H186" s="193">
        <v>150.36600000000001</v>
      </c>
      <c r="I186" s="194"/>
      <c r="J186" s="195">
        <f>ROUND(I186*H186,2)</f>
        <v>0</v>
      </c>
      <c r="K186" s="191" t="s">
        <v>135</v>
      </c>
      <c r="L186" s="41"/>
      <c r="M186" s="196" t="s">
        <v>19</v>
      </c>
      <c r="N186" s="197" t="s">
        <v>43</v>
      </c>
      <c r="O186" s="66"/>
      <c r="P186" s="198">
        <f>O186*H186</f>
        <v>0</v>
      </c>
      <c r="Q186" s="198">
        <v>3.0000000000000001E-3</v>
      </c>
      <c r="R186" s="198">
        <f>Q186*H186</f>
        <v>0.45109800000000005</v>
      </c>
      <c r="S186" s="198">
        <v>0</v>
      </c>
      <c r="T186" s="199">
        <f>S186*H186</f>
        <v>0</v>
      </c>
      <c r="U186" s="36"/>
      <c r="V186" s="36"/>
      <c r="W186" s="36"/>
      <c r="X186" s="36"/>
      <c r="Y186" s="36"/>
      <c r="Z186" s="36"/>
      <c r="AA186" s="36"/>
      <c r="AB186" s="36"/>
      <c r="AC186" s="36"/>
      <c r="AD186" s="36"/>
      <c r="AE186" s="36"/>
      <c r="AR186" s="200" t="s">
        <v>148</v>
      </c>
      <c r="AT186" s="200" t="s">
        <v>131</v>
      </c>
      <c r="AU186" s="200" t="s">
        <v>81</v>
      </c>
      <c r="AY186" s="19" t="s">
        <v>128</v>
      </c>
      <c r="BE186" s="201">
        <f>IF(N186="základní",J186,0)</f>
        <v>0</v>
      </c>
      <c r="BF186" s="201">
        <f>IF(N186="snížená",J186,0)</f>
        <v>0</v>
      </c>
      <c r="BG186" s="201">
        <f>IF(N186="zákl. přenesená",J186,0)</f>
        <v>0</v>
      </c>
      <c r="BH186" s="201">
        <f>IF(N186="sníž. přenesená",J186,0)</f>
        <v>0</v>
      </c>
      <c r="BI186" s="201">
        <f>IF(N186="nulová",J186,0)</f>
        <v>0</v>
      </c>
      <c r="BJ186" s="19" t="s">
        <v>79</v>
      </c>
      <c r="BK186" s="201">
        <f>ROUND(I186*H186,2)</f>
        <v>0</v>
      </c>
      <c r="BL186" s="19" t="s">
        <v>148</v>
      </c>
      <c r="BM186" s="200" t="s">
        <v>342</v>
      </c>
    </row>
    <row r="187" spans="1:65" s="2" customFormat="1" ht="21.75" customHeight="1">
      <c r="A187" s="36"/>
      <c r="B187" s="37"/>
      <c r="C187" s="189" t="s">
        <v>343</v>
      </c>
      <c r="D187" s="189" t="s">
        <v>131</v>
      </c>
      <c r="E187" s="190" t="s">
        <v>344</v>
      </c>
      <c r="F187" s="191" t="s">
        <v>345</v>
      </c>
      <c r="G187" s="192" t="s">
        <v>252</v>
      </c>
      <c r="H187" s="193">
        <v>431.11099999999999</v>
      </c>
      <c r="I187" s="194"/>
      <c r="J187" s="195">
        <f>ROUND(I187*H187,2)</f>
        <v>0</v>
      </c>
      <c r="K187" s="191" t="s">
        <v>135</v>
      </c>
      <c r="L187" s="41"/>
      <c r="M187" s="196" t="s">
        <v>19</v>
      </c>
      <c r="N187" s="197" t="s">
        <v>43</v>
      </c>
      <c r="O187" s="66"/>
      <c r="P187" s="198">
        <f>O187*H187</f>
        <v>0</v>
      </c>
      <c r="Q187" s="198">
        <v>5.1999999999999998E-3</v>
      </c>
      <c r="R187" s="198">
        <f>Q187*H187</f>
        <v>2.2417772</v>
      </c>
      <c r="S187" s="198">
        <v>0</v>
      </c>
      <c r="T187" s="199">
        <f>S187*H187</f>
        <v>0</v>
      </c>
      <c r="U187" s="36"/>
      <c r="V187" s="36"/>
      <c r="W187" s="36"/>
      <c r="X187" s="36"/>
      <c r="Y187" s="36"/>
      <c r="Z187" s="36"/>
      <c r="AA187" s="36"/>
      <c r="AB187" s="36"/>
      <c r="AC187" s="36"/>
      <c r="AD187" s="36"/>
      <c r="AE187" s="36"/>
      <c r="AR187" s="200" t="s">
        <v>148</v>
      </c>
      <c r="AT187" s="200" t="s">
        <v>131</v>
      </c>
      <c r="AU187" s="200" t="s">
        <v>81</v>
      </c>
      <c r="AY187" s="19" t="s">
        <v>128</v>
      </c>
      <c r="BE187" s="201">
        <f>IF(N187="základní",J187,0)</f>
        <v>0</v>
      </c>
      <c r="BF187" s="201">
        <f>IF(N187="snížená",J187,0)</f>
        <v>0</v>
      </c>
      <c r="BG187" s="201">
        <f>IF(N187="zákl. přenesená",J187,0)</f>
        <v>0</v>
      </c>
      <c r="BH187" s="201">
        <f>IF(N187="sníž. přenesená",J187,0)</f>
        <v>0</v>
      </c>
      <c r="BI187" s="201">
        <f>IF(N187="nulová",J187,0)</f>
        <v>0</v>
      </c>
      <c r="BJ187" s="19" t="s">
        <v>79</v>
      </c>
      <c r="BK187" s="201">
        <f>ROUND(I187*H187,2)</f>
        <v>0</v>
      </c>
      <c r="BL187" s="19" t="s">
        <v>148</v>
      </c>
      <c r="BM187" s="200" t="s">
        <v>346</v>
      </c>
    </row>
    <row r="188" spans="1:65" s="2" customFormat="1" ht="29.25">
      <c r="A188" s="36"/>
      <c r="B188" s="37"/>
      <c r="C188" s="38"/>
      <c r="D188" s="207" t="s">
        <v>190</v>
      </c>
      <c r="E188" s="38"/>
      <c r="F188" s="208" t="s">
        <v>326</v>
      </c>
      <c r="G188" s="38"/>
      <c r="H188" s="38"/>
      <c r="I188" s="110"/>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190</v>
      </c>
      <c r="AU188" s="19" t="s">
        <v>81</v>
      </c>
    </row>
    <row r="189" spans="1:65" s="14" customFormat="1">
      <c r="B189" s="221"/>
      <c r="C189" s="222"/>
      <c r="D189" s="207" t="s">
        <v>192</v>
      </c>
      <c r="E189" s="223" t="s">
        <v>19</v>
      </c>
      <c r="F189" s="224" t="s">
        <v>347</v>
      </c>
      <c r="G189" s="222"/>
      <c r="H189" s="225">
        <v>431.11099999999999</v>
      </c>
      <c r="I189" s="226"/>
      <c r="J189" s="222"/>
      <c r="K189" s="222"/>
      <c r="L189" s="227"/>
      <c r="M189" s="228"/>
      <c r="N189" s="229"/>
      <c r="O189" s="229"/>
      <c r="P189" s="229"/>
      <c r="Q189" s="229"/>
      <c r="R189" s="229"/>
      <c r="S189" s="229"/>
      <c r="T189" s="230"/>
      <c r="AT189" s="231" t="s">
        <v>192</v>
      </c>
      <c r="AU189" s="231" t="s">
        <v>81</v>
      </c>
      <c r="AV189" s="14" t="s">
        <v>81</v>
      </c>
      <c r="AW189" s="14" t="s">
        <v>33</v>
      </c>
      <c r="AX189" s="14" t="s">
        <v>79</v>
      </c>
      <c r="AY189" s="231" t="s">
        <v>128</v>
      </c>
    </row>
    <row r="190" spans="1:65" s="2" customFormat="1" ht="16.5" customHeight="1">
      <c r="A190" s="36"/>
      <c r="B190" s="37"/>
      <c r="C190" s="189" t="s">
        <v>348</v>
      </c>
      <c r="D190" s="189" t="s">
        <v>131</v>
      </c>
      <c r="E190" s="190" t="s">
        <v>349</v>
      </c>
      <c r="F190" s="191" t="s">
        <v>350</v>
      </c>
      <c r="G190" s="192" t="s">
        <v>252</v>
      </c>
      <c r="H190" s="193">
        <v>16.981999999999999</v>
      </c>
      <c r="I190" s="194"/>
      <c r="J190" s="195">
        <f>ROUND(I190*H190,2)</f>
        <v>0</v>
      </c>
      <c r="K190" s="191" t="s">
        <v>135</v>
      </c>
      <c r="L190" s="41"/>
      <c r="M190" s="196" t="s">
        <v>19</v>
      </c>
      <c r="N190" s="197" t="s">
        <v>43</v>
      </c>
      <c r="O190" s="66"/>
      <c r="P190" s="198">
        <f>O190*H190</f>
        <v>0</v>
      </c>
      <c r="Q190" s="198">
        <v>6.4999999999999997E-3</v>
      </c>
      <c r="R190" s="198">
        <f>Q190*H190</f>
        <v>0.110383</v>
      </c>
      <c r="S190" s="198">
        <v>0</v>
      </c>
      <c r="T190" s="199">
        <f>S190*H190</f>
        <v>0</v>
      </c>
      <c r="U190" s="36"/>
      <c r="V190" s="36"/>
      <c r="W190" s="36"/>
      <c r="X190" s="36"/>
      <c r="Y190" s="36"/>
      <c r="Z190" s="36"/>
      <c r="AA190" s="36"/>
      <c r="AB190" s="36"/>
      <c r="AC190" s="36"/>
      <c r="AD190" s="36"/>
      <c r="AE190" s="36"/>
      <c r="AR190" s="200" t="s">
        <v>148</v>
      </c>
      <c r="AT190" s="200" t="s">
        <v>131</v>
      </c>
      <c r="AU190" s="200" t="s">
        <v>81</v>
      </c>
      <c r="AY190" s="19" t="s">
        <v>128</v>
      </c>
      <c r="BE190" s="201">
        <f>IF(N190="základní",J190,0)</f>
        <v>0</v>
      </c>
      <c r="BF190" s="201">
        <f>IF(N190="snížená",J190,0)</f>
        <v>0</v>
      </c>
      <c r="BG190" s="201">
        <f>IF(N190="zákl. přenesená",J190,0)</f>
        <v>0</v>
      </c>
      <c r="BH190" s="201">
        <f>IF(N190="sníž. přenesená",J190,0)</f>
        <v>0</v>
      </c>
      <c r="BI190" s="201">
        <f>IF(N190="nulová",J190,0)</f>
        <v>0</v>
      </c>
      <c r="BJ190" s="19" t="s">
        <v>79</v>
      </c>
      <c r="BK190" s="201">
        <f>ROUND(I190*H190,2)</f>
        <v>0</v>
      </c>
      <c r="BL190" s="19" t="s">
        <v>148</v>
      </c>
      <c r="BM190" s="200" t="s">
        <v>351</v>
      </c>
    </row>
    <row r="191" spans="1:65" s="13" customFormat="1">
      <c r="B191" s="211"/>
      <c r="C191" s="212"/>
      <c r="D191" s="207" t="s">
        <v>192</v>
      </c>
      <c r="E191" s="213" t="s">
        <v>19</v>
      </c>
      <c r="F191" s="214" t="s">
        <v>352</v>
      </c>
      <c r="G191" s="212"/>
      <c r="H191" s="213" t="s">
        <v>19</v>
      </c>
      <c r="I191" s="215"/>
      <c r="J191" s="212"/>
      <c r="K191" s="212"/>
      <c r="L191" s="216"/>
      <c r="M191" s="217"/>
      <c r="N191" s="218"/>
      <c r="O191" s="218"/>
      <c r="P191" s="218"/>
      <c r="Q191" s="218"/>
      <c r="R191" s="218"/>
      <c r="S191" s="218"/>
      <c r="T191" s="219"/>
      <c r="AT191" s="220" t="s">
        <v>192</v>
      </c>
      <c r="AU191" s="220" t="s">
        <v>81</v>
      </c>
      <c r="AV191" s="13" t="s">
        <v>79</v>
      </c>
      <c r="AW191" s="13" t="s">
        <v>33</v>
      </c>
      <c r="AX191" s="13" t="s">
        <v>72</v>
      </c>
      <c r="AY191" s="220" t="s">
        <v>128</v>
      </c>
    </row>
    <row r="192" spans="1:65" s="14" customFormat="1">
      <c r="B192" s="221"/>
      <c r="C192" s="222"/>
      <c r="D192" s="207" t="s">
        <v>192</v>
      </c>
      <c r="E192" s="223" t="s">
        <v>19</v>
      </c>
      <c r="F192" s="224" t="s">
        <v>353</v>
      </c>
      <c r="G192" s="222"/>
      <c r="H192" s="225">
        <v>3.5550000000000002</v>
      </c>
      <c r="I192" s="226"/>
      <c r="J192" s="222"/>
      <c r="K192" s="222"/>
      <c r="L192" s="227"/>
      <c r="M192" s="228"/>
      <c r="N192" s="229"/>
      <c r="O192" s="229"/>
      <c r="P192" s="229"/>
      <c r="Q192" s="229"/>
      <c r="R192" s="229"/>
      <c r="S192" s="229"/>
      <c r="T192" s="230"/>
      <c r="AT192" s="231" t="s">
        <v>192</v>
      </c>
      <c r="AU192" s="231" t="s">
        <v>81</v>
      </c>
      <c r="AV192" s="14" t="s">
        <v>81</v>
      </c>
      <c r="AW192" s="14" t="s">
        <v>33</v>
      </c>
      <c r="AX192" s="14" t="s">
        <v>72</v>
      </c>
      <c r="AY192" s="231" t="s">
        <v>128</v>
      </c>
    </row>
    <row r="193" spans="1:65" s="14" customFormat="1">
      <c r="B193" s="221"/>
      <c r="C193" s="222"/>
      <c r="D193" s="207" t="s">
        <v>192</v>
      </c>
      <c r="E193" s="223" t="s">
        <v>19</v>
      </c>
      <c r="F193" s="224" t="s">
        <v>354</v>
      </c>
      <c r="G193" s="222"/>
      <c r="H193" s="225">
        <v>0.79500000000000004</v>
      </c>
      <c r="I193" s="226"/>
      <c r="J193" s="222"/>
      <c r="K193" s="222"/>
      <c r="L193" s="227"/>
      <c r="M193" s="228"/>
      <c r="N193" s="229"/>
      <c r="O193" s="229"/>
      <c r="P193" s="229"/>
      <c r="Q193" s="229"/>
      <c r="R193" s="229"/>
      <c r="S193" s="229"/>
      <c r="T193" s="230"/>
      <c r="AT193" s="231" t="s">
        <v>192</v>
      </c>
      <c r="AU193" s="231" t="s">
        <v>81</v>
      </c>
      <c r="AV193" s="14" t="s">
        <v>81</v>
      </c>
      <c r="AW193" s="14" t="s">
        <v>33</v>
      </c>
      <c r="AX193" s="14" t="s">
        <v>72</v>
      </c>
      <c r="AY193" s="231" t="s">
        <v>128</v>
      </c>
    </row>
    <row r="194" spans="1:65" s="14" customFormat="1">
      <c r="B194" s="221"/>
      <c r="C194" s="222"/>
      <c r="D194" s="207" t="s">
        <v>192</v>
      </c>
      <c r="E194" s="223" t="s">
        <v>19</v>
      </c>
      <c r="F194" s="224" t="s">
        <v>355</v>
      </c>
      <c r="G194" s="222"/>
      <c r="H194" s="225">
        <v>1.968</v>
      </c>
      <c r="I194" s="226"/>
      <c r="J194" s="222"/>
      <c r="K194" s="222"/>
      <c r="L194" s="227"/>
      <c r="M194" s="228"/>
      <c r="N194" s="229"/>
      <c r="O194" s="229"/>
      <c r="P194" s="229"/>
      <c r="Q194" s="229"/>
      <c r="R194" s="229"/>
      <c r="S194" s="229"/>
      <c r="T194" s="230"/>
      <c r="AT194" s="231" t="s">
        <v>192</v>
      </c>
      <c r="AU194" s="231" t="s">
        <v>81</v>
      </c>
      <c r="AV194" s="14" t="s">
        <v>81</v>
      </c>
      <c r="AW194" s="14" t="s">
        <v>33</v>
      </c>
      <c r="AX194" s="14" t="s">
        <v>72</v>
      </c>
      <c r="AY194" s="231" t="s">
        <v>128</v>
      </c>
    </row>
    <row r="195" spans="1:65" s="14" customFormat="1">
      <c r="B195" s="221"/>
      <c r="C195" s="222"/>
      <c r="D195" s="207" t="s">
        <v>192</v>
      </c>
      <c r="E195" s="223" t="s">
        <v>19</v>
      </c>
      <c r="F195" s="224" t="s">
        <v>356</v>
      </c>
      <c r="G195" s="222"/>
      <c r="H195" s="225">
        <v>1.712</v>
      </c>
      <c r="I195" s="226"/>
      <c r="J195" s="222"/>
      <c r="K195" s="222"/>
      <c r="L195" s="227"/>
      <c r="M195" s="228"/>
      <c r="N195" s="229"/>
      <c r="O195" s="229"/>
      <c r="P195" s="229"/>
      <c r="Q195" s="229"/>
      <c r="R195" s="229"/>
      <c r="S195" s="229"/>
      <c r="T195" s="230"/>
      <c r="AT195" s="231" t="s">
        <v>192</v>
      </c>
      <c r="AU195" s="231" t="s">
        <v>81</v>
      </c>
      <c r="AV195" s="14" t="s">
        <v>81</v>
      </c>
      <c r="AW195" s="14" t="s">
        <v>33</v>
      </c>
      <c r="AX195" s="14" t="s">
        <v>72</v>
      </c>
      <c r="AY195" s="231" t="s">
        <v>128</v>
      </c>
    </row>
    <row r="196" spans="1:65" s="14" customFormat="1">
      <c r="B196" s="221"/>
      <c r="C196" s="222"/>
      <c r="D196" s="207" t="s">
        <v>192</v>
      </c>
      <c r="E196" s="223" t="s">
        <v>19</v>
      </c>
      <c r="F196" s="224" t="s">
        <v>357</v>
      </c>
      <c r="G196" s="222"/>
      <c r="H196" s="225">
        <v>2.5099999999999998</v>
      </c>
      <c r="I196" s="226"/>
      <c r="J196" s="222"/>
      <c r="K196" s="222"/>
      <c r="L196" s="227"/>
      <c r="M196" s="228"/>
      <c r="N196" s="229"/>
      <c r="O196" s="229"/>
      <c r="P196" s="229"/>
      <c r="Q196" s="229"/>
      <c r="R196" s="229"/>
      <c r="S196" s="229"/>
      <c r="T196" s="230"/>
      <c r="AT196" s="231" t="s">
        <v>192</v>
      </c>
      <c r="AU196" s="231" t="s">
        <v>81</v>
      </c>
      <c r="AV196" s="14" t="s">
        <v>81</v>
      </c>
      <c r="AW196" s="14" t="s">
        <v>33</v>
      </c>
      <c r="AX196" s="14" t="s">
        <v>72</v>
      </c>
      <c r="AY196" s="231" t="s">
        <v>128</v>
      </c>
    </row>
    <row r="197" spans="1:65" s="14" customFormat="1">
      <c r="B197" s="221"/>
      <c r="C197" s="222"/>
      <c r="D197" s="207" t="s">
        <v>192</v>
      </c>
      <c r="E197" s="223" t="s">
        <v>19</v>
      </c>
      <c r="F197" s="224" t="s">
        <v>358</v>
      </c>
      <c r="G197" s="222"/>
      <c r="H197" s="225">
        <v>0.25</v>
      </c>
      <c r="I197" s="226"/>
      <c r="J197" s="222"/>
      <c r="K197" s="222"/>
      <c r="L197" s="227"/>
      <c r="M197" s="228"/>
      <c r="N197" s="229"/>
      <c r="O197" s="229"/>
      <c r="P197" s="229"/>
      <c r="Q197" s="229"/>
      <c r="R197" s="229"/>
      <c r="S197" s="229"/>
      <c r="T197" s="230"/>
      <c r="AT197" s="231" t="s">
        <v>192</v>
      </c>
      <c r="AU197" s="231" t="s">
        <v>81</v>
      </c>
      <c r="AV197" s="14" t="s">
        <v>81</v>
      </c>
      <c r="AW197" s="14" t="s">
        <v>33</v>
      </c>
      <c r="AX197" s="14" t="s">
        <v>72</v>
      </c>
      <c r="AY197" s="231" t="s">
        <v>128</v>
      </c>
    </row>
    <row r="198" spans="1:65" s="14" customFormat="1">
      <c r="B198" s="221"/>
      <c r="C198" s="222"/>
      <c r="D198" s="207" t="s">
        <v>192</v>
      </c>
      <c r="E198" s="223" t="s">
        <v>19</v>
      </c>
      <c r="F198" s="224" t="s">
        <v>359</v>
      </c>
      <c r="G198" s="222"/>
      <c r="H198" s="225">
        <v>1.62</v>
      </c>
      <c r="I198" s="226"/>
      <c r="J198" s="222"/>
      <c r="K198" s="222"/>
      <c r="L198" s="227"/>
      <c r="M198" s="228"/>
      <c r="N198" s="229"/>
      <c r="O198" s="229"/>
      <c r="P198" s="229"/>
      <c r="Q198" s="229"/>
      <c r="R198" s="229"/>
      <c r="S198" s="229"/>
      <c r="T198" s="230"/>
      <c r="AT198" s="231" t="s">
        <v>192</v>
      </c>
      <c r="AU198" s="231" t="s">
        <v>81</v>
      </c>
      <c r="AV198" s="14" t="s">
        <v>81</v>
      </c>
      <c r="AW198" s="14" t="s">
        <v>33</v>
      </c>
      <c r="AX198" s="14" t="s">
        <v>72</v>
      </c>
      <c r="AY198" s="231" t="s">
        <v>128</v>
      </c>
    </row>
    <row r="199" spans="1:65" s="16" customFormat="1">
      <c r="B199" s="243"/>
      <c r="C199" s="244"/>
      <c r="D199" s="207" t="s">
        <v>192</v>
      </c>
      <c r="E199" s="245" t="s">
        <v>19</v>
      </c>
      <c r="F199" s="246" t="s">
        <v>360</v>
      </c>
      <c r="G199" s="244"/>
      <c r="H199" s="247">
        <v>12.41</v>
      </c>
      <c r="I199" s="248"/>
      <c r="J199" s="244"/>
      <c r="K199" s="244"/>
      <c r="L199" s="249"/>
      <c r="M199" s="250"/>
      <c r="N199" s="251"/>
      <c r="O199" s="251"/>
      <c r="P199" s="251"/>
      <c r="Q199" s="251"/>
      <c r="R199" s="251"/>
      <c r="S199" s="251"/>
      <c r="T199" s="252"/>
      <c r="AT199" s="253" t="s">
        <v>192</v>
      </c>
      <c r="AU199" s="253" t="s">
        <v>81</v>
      </c>
      <c r="AV199" s="16" t="s">
        <v>142</v>
      </c>
      <c r="AW199" s="16" t="s">
        <v>33</v>
      </c>
      <c r="AX199" s="16" t="s">
        <v>72</v>
      </c>
      <c r="AY199" s="253" t="s">
        <v>128</v>
      </c>
    </row>
    <row r="200" spans="1:65" s="13" customFormat="1">
      <c r="B200" s="211"/>
      <c r="C200" s="212"/>
      <c r="D200" s="207" t="s">
        <v>192</v>
      </c>
      <c r="E200" s="213" t="s">
        <v>19</v>
      </c>
      <c r="F200" s="214" t="s">
        <v>361</v>
      </c>
      <c r="G200" s="212"/>
      <c r="H200" s="213" t="s">
        <v>19</v>
      </c>
      <c r="I200" s="215"/>
      <c r="J200" s="212"/>
      <c r="K200" s="212"/>
      <c r="L200" s="216"/>
      <c r="M200" s="217"/>
      <c r="N200" s="218"/>
      <c r="O200" s="218"/>
      <c r="P200" s="218"/>
      <c r="Q200" s="218"/>
      <c r="R200" s="218"/>
      <c r="S200" s="218"/>
      <c r="T200" s="219"/>
      <c r="AT200" s="220" t="s">
        <v>192</v>
      </c>
      <c r="AU200" s="220" t="s">
        <v>81</v>
      </c>
      <c r="AV200" s="13" t="s">
        <v>79</v>
      </c>
      <c r="AW200" s="13" t="s">
        <v>33</v>
      </c>
      <c r="AX200" s="13" t="s">
        <v>72</v>
      </c>
      <c r="AY200" s="220" t="s">
        <v>128</v>
      </c>
    </row>
    <row r="201" spans="1:65" s="14" customFormat="1">
      <c r="B201" s="221"/>
      <c r="C201" s="222"/>
      <c r="D201" s="207" t="s">
        <v>192</v>
      </c>
      <c r="E201" s="223" t="s">
        <v>19</v>
      </c>
      <c r="F201" s="224" t="s">
        <v>362</v>
      </c>
      <c r="G201" s="222"/>
      <c r="H201" s="225">
        <v>3.048</v>
      </c>
      <c r="I201" s="226"/>
      <c r="J201" s="222"/>
      <c r="K201" s="222"/>
      <c r="L201" s="227"/>
      <c r="M201" s="228"/>
      <c r="N201" s="229"/>
      <c r="O201" s="229"/>
      <c r="P201" s="229"/>
      <c r="Q201" s="229"/>
      <c r="R201" s="229"/>
      <c r="S201" s="229"/>
      <c r="T201" s="230"/>
      <c r="AT201" s="231" t="s">
        <v>192</v>
      </c>
      <c r="AU201" s="231" t="s">
        <v>81</v>
      </c>
      <c r="AV201" s="14" t="s">
        <v>81</v>
      </c>
      <c r="AW201" s="14" t="s">
        <v>33</v>
      </c>
      <c r="AX201" s="14" t="s">
        <v>72</v>
      </c>
      <c r="AY201" s="231" t="s">
        <v>128</v>
      </c>
    </row>
    <row r="202" spans="1:65" s="14" customFormat="1">
      <c r="B202" s="221"/>
      <c r="C202" s="222"/>
      <c r="D202" s="207" t="s">
        <v>192</v>
      </c>
      <c r="E202" s="223" t="s">
        <v>19</v>
      </c>
      <c r="F202" s="224" t="s">
        <v>363</v>
      </c>
      <c r="G202" s="222"/>
      <c r="H202" s="225">
        <v>1.524</v>
      </c>
      <c r="I202" s="226"/>
      <c r="J202" s="222"/>
      <c r="K202" s="222"/>
      <c r="L202" s="227"/>
      <c r="M202" s="228"/>
      <c r="N202" s="229"/>
      <c r="O202" s="229"/>
      <c r="P202" s="229"/>
      <c r="Q202" s="229"/>
      <c r="R202" s="229"/>
      <c r="S202" s="229"/>
      <c r="T202" s="230"/>
      <c r="AT202" s="231" t="s">
        <v>192</v>
      </c>
      <c r="AU202" s="231" t="s">
        <v>81</v>
      </c>
      <c r="AV202" s="14" t="s">
        <v>81</v>
      </c>
      <c r="AW202" s="14" t="s">
        <v>33</v>
      </c>
      <c r="AX202" s="14" t="s">
        <v>72</v>
      </c>
      <c r="AY202" s="231" t="s">
        <v>128</v>
      </c>
    </row>
    <row r="203" spans="1:65" s="16" customFormat="1">
      <c r="B203" s="243"/>
      <c r="C203" s="244"/>
      <c r="D203" s="207" t="s">
        <v>192</v>
      </c>
      <c r="E203" s="245" t="s">
        <v>19</v>
      </c>
      <c r="F203" s="246" t="s">
        <v>360</v>
      </c>
      <c r="G203" s="244"/>
      <c r="H203" s="247">
        <v>4.5720000000000001</v>
      </c>
      <c r="I203" s="248"/>
      <c r="J203" s="244"/>
      <c r="K203" s="244"/>
      <c r="L203" s="249"/>
      <c r="M203" s="250"/>
      <c r="N203" s="251"/>
      <c r="O203" s="251"/>
      <c r="P203" s="251"/>
      <c r="Q203" s="251"/>
      <c r="R203" s="251"/>
      <c r="S203" s="251"/>
      <c r="T203" s="252"/>
      <c r="AT203" s="253" t="s">
        <v>192</v>
      </c>
      <c r="AU203" s="253" t="s">
        <v>81</v>
      </c>
      <c r="AV203" s="16" t="s">
        <v>142</v>
      </c>
      <c r="AW203" s="16" t="s">
        <v>33</v>
      </c>
      <c r="AX203" s="16" t="s">
        <v>72</v>
      </c>
      <c r="AY203" s="253" t="s">
        <v>128</v>
      </c>
    </row>
    <row r="204" spans="1:65" s="15" customFormat="1">
      <c r="B204" s="232"/>
      <c r="C204" s="233"/>
      <c r="D204" s="207" t="s">
        <v>192</v>
      </c>
      <c r="E204" s="234" t="s">
        <v>19</v>
      </c>
      <c r="F204" s="235" t="s">
        <v>241</v>
      </c>
      <c r="G204" s="233"/>
      <c r="H204" s="236">
        <v>16.981999999999999</v>
      </c>
      <c r="I204" s="237"/>
      <c r="J204" s="233"/>
      <c r="K204" s="233"/>
      <c r="L204" s="238"/>
      <c r="M204" s="239"/>
      <c r="N204" s="240"/>
      <c r="O204" s="240"/>
      <c r="P204" s="240"/>
      <c r="Q204" s="240"/>
      <c r="R204" s="240"/>
      <c r="S204" s="240"/>
      <c r="T204" s="241"/>
      <c r="AT204" s="242" t="s">
        <v>192</v>
      </c>
      <c r="AU204" s="242" t="s">
        <v>81</v>
      </c>
      <c r="AV204" s="15" t="s">
        <v>148</v>
      </c>
      <c r="AW204" s="15" t="s">
        <v>33</v>
      </c>
      <c r="AX204" s="15" t="s">
        <v>79</v>
      </c>
      <c r="AY204" s="242" t="s">
        <v>128</v>
      </c>
    </row>
    <row r="205" spans="1:65" s="2" customFormat="1" ht="21.75" customHeight="1">
      <c r="A205" s="36"/>
      <c r="B205" s="37"/>
      <c r="C205" s="189" t="s">
        <v>364</v>
      </c>
      <c r="D205" s="189" t="s">
        <v>131</v>
      </c>
      <c r="E205" s="190" t="s">
        <v>365</v>
      </c>
      <c r="F205" s="191" t="s">
        <v>366</v>
      </c>
      <c r="G205" s="192" t="s">
        <v>252</v>
      </c>
      <c r="H205" s="193">
        <v>16.981999999999999</v>
      </c>
      <c r="I205" s="194"/>
      <c r="J205" s="195">
        <f>ROUND(I205*H205,2)</f>
        <v>0</v>
      </c>
      <c r="K205" s="191" t="s">
        <v>135</v>
      </c>
      <c r="L205" s="41"/>
      <c r="M205" s="196" t="s">
        <v>19</v>
      </c>
      <c r="N205" s="197" t="s">
        <v>43</v>
      </c>
      <c r="O205" s="66"/>
      <c r="P205" s="198">
        <f>O205*H205</f>
        <v>0</v>
      </c>
      <c r="Q205" s="198">
        <v>1.54E-2</v>
      </c>
      <c r="R205" s="198">
        <f>Q205*H205</f>
        <v>0.2615228</v>
      </c>
      <c r="S205" s="198">
        <v>0</v>
      </c>
      <c r="T205" s="199">
        <f>S205*H205</f>
        <v>0</v>
      </c>
      <c r="U205" s="36"/>
      <c r="V205" s="36"/>
      <c r="W205" s="36"/>
      <c r="X205" s="36"/>
      <c r="Y205" s="36"/>
      <c r="Z205" s="36"/>
      <c r="AA205" s="36"/>
      <c r="AB205" s="36"/>
      <c r="AC205" s="36"/>
      <c r="AD205" s="36"/>
      <c r="AE205" s="36"/>
      <c r="AR205" s="200" t="s">
        <v>148</v>
      </c>
      <c r="AT205" s="200" t="s">
        <v>131</v>
      </c>
      <c r="AU205" s="200" t="s">
        <v>81</v>
      </c>
      <c r="AY205" s="19" t="s">
        <v>128</v>
      </c>
      <c r="BE205" s="201">
        <f>IF(N205="základní",J205,0)</f>
        <v>0</v>
      </c>
      <c r="BF205" s="201">
        <f>IF(N205="snížená",J205,0)</f>
        <v>0</v>
      </c>
      <c r="BG205" s="201">
        <f>IF(N205="zákl. přenesená",J205,0)</f>
        <v>0</v>
      </c>
      <c r="BH205" s="201">
        <f>IF(N205="sníž. přenesená",J205,0)</f>
        <v>0</v>
      </c>
      <c r="BI205" s="201">
        <f>IF(N205="nulová",J205,0)</f>
        <v>0</v>
      </c>
      <c r="BJ205" s="19" t="s">
        <v>79</v>
      </c>
      <c r="BK205" s="201">
        <f>ROUND(I205*H205,2)</f>
        <v>0</v>
      </c>
      <c r="BL205" s="19" t="s">
        <v>148</v>
      </c>
      <c r="BM205" s="200" t="s">
        <v>367</v>
      </c>
    </row>
    <row r="206" spans="1:65" s="2" customFormat="1" ht="48.75">
      <c r="A206" s="36"/>
      <c r="B206" s="37"/>
      <c r="C206" s="38"/>
      <c r="D206" s="207" t="s">
        <v>190</v>
      </c>
      <c r="E206" s="38"/>
      <c r="F206" s="208" t="s">
        <v>368</v>
      </c>
      <c r="G206" s="38"/>
      <c r="H206" s="38"/>
      <c r="I206" s="110"/>
      <c r="J206" s="38"/>
      <c r="K206" s="38"/>
      <c r="L206" s="41"/>
      <c r="M206" s="209"/>
      <c r="N206" s="210"/>
      <c r="O206" s="66"/>
      <c r="P206" s="66"/>
      <c r="Q206" s="66"/>
      <c r="R206" s="66"/>
      <c r="S206" s="66"/>
      <c r="T206" s="67"/>
      <c r="U206" s="36"/>
      <c r="V206" s="36"/>
      <c r="W206" s="36"/>
      <c r="X206" s="36"/>
      <c r="Y206" s="36"/>
      <c r="Z206" s="36"/>
      <c r="AA206" s="36"/>
      <c r="AB206" s="36"/>
      <c r="AC206" s="36"/>
      <c r="AD206" s="36"/>
      <c r="AE206" s="36"/>
      <c r="AT206" s="19" t="s">
        <v>190</v>
      </c>
      <c r="AU206" s="19" t="s">
        <v>81</v>
      </c>
    </row>
    <row r="207" spans="1:65" s="2" customFormat="1" ht="16.5" customHeight="1">
      <c r="A207" s="36"/>
      <c r="B207" s="37"/>
      <c r="C207" s="189" t="s">
        <v>369</v>
      </c>
      <c r="D207" s="189" t="s">
        <v>131</v>
      </c>
      <c r="E207" s="190" t="s">
        <v>370</v>
      </c>
      <c r="F207" s="191" t="s">
        <v>371</v>
      </c>
      <c r="G207" s="192" t="s">
        <v>252</v>
      </c>
      <c r="H207" s="193">
        <v>924.76</v>
      </c>
      <c r="I207" s="194"/>
      <c r="J207" s="195">
        <f>ROUND(I207*H207,2)</f>
        <v>0</v>
      </c>
      <c r="K207" s="191" t="s">
        <v>135</v>
      </c>
      <c r="L207" s="41"/>
      <c r="M207" s="196" t="s">
        <v>19</v>
      </c>
      <c r="N207" s="197" t="s">
        <v>43</v>
      </c>
      <c r="O207" s="66"/>
      <c r="P207" s="198">
        <f>O207*H207</f>
        <v>0</v>
      </c>
      <c r="Q207" s="198">
        <v>2.5999999999999998E-4</v>
      </c>
      <c r="R207" s="198">
        <f>Q207*H207</f>
        <v>0.24043759999999997</v>
      </c>
      <c r="S207" s="198">
        <v>0</v>
      </c>
      <c r="T207" s="199">
        <f>S207*H207</f>
        <v>0</v>
      </c>
      <c r="U207" s="36"/>
      <c r="V207" s="36"/>
      <c r="W207" s="36"/>
      <c r="X207" s="36"/>
      <c r="Y207" s="36"/>
      <c r="Z207" s="36"/>
      <c r="AA207" s="36"/>
      <c r="AB207" s="36"/>
      <c r="AC207" s="36"/>
      <c r="AD207" s="36"/>
      <c r="AE207" s="36"/>
      <c r="AR207" s="200" t="s">
        <v>148</v>
      </c>
      <c r="AT207" s="200" t="s">
        <v>131</v>
      </c>
      <c r="AU207" s="200" t="s">
        <v>81</v>
      </c>
      <c r="AY207" s="19" t="s">
        <v>128</v>
      </c>
      <c r="BE207" s="201">
        <f>IF(N207="základní",J207,0)</f>
        <v>0</v>
      </c>
      <c r="BF207" s="201">
        <f>IF(N207="snížená",J207,0)</f>
        <v>0</v>
      </c>
      <c r="BG207" s="201">
        <f>IF(N207="zákl. přenesená",J207,0)</f>
        <v>0</v>
      </c>
      <c r="BH207" s="201">
        <f>IF(N207="sníž. přenesená",J207,0)</f>
        <v>0</v>
      </c>
      <c r="BI207" s="201">
        <f>IF(N207="nulová",J207,0)</f>
        <v>0</v>
      </c>
      <c r="BJ207" s="19" t="s">
        <v>79</v>
      </c>
      <c r="BK207" s="201">
        <f>ROUND(I207*H207,2)</f>
        <v>0</v>
      </c>
      <c r="BL207" s="19" t="s">
        <v>148</v>
      </c>
      <c r="BM207" s="200" t="s">
        <v>372</v>
      </c>
    </row>
    <row r="208" spans="1:65" s="14" customFormat="1">
      <c r="B208" s="221"/>
      <c r="C208" s="222"/>
      <c r="D208" s="207" t="s">
        <v>192</v>
      </c>
      <c r="E208" s="223" t="s">
        <v>19</v>
      </c>
      <c r="F208" s="224" t="s">
        <v>373</v>
      </c>
      <c r="G208" s="222"/>
      <c r="H208" s="225">
        <v>560.64400000000001</v>
      </c>
      <c r="I208" s="226"/>
      <c r="J208" s="222"/>
      <c r="K208" s="222"/>
      <c r="L208" s="227"/>
      <c r="M208" s="228"/>
      <c r="N208" s="229"/>
      <c r="O208" s="229"/>
      <c r="P208" s="229"/>
      <c r="Q208" s="229"/>
      <c r="R208" s="229"/>
      <c r="S208" s="229"/>
      <c r="T208" s="230"/>
      <c r="AT208" s="231" t="s">
        <v>192</v>
      </c>
      <c r="AU208" s="231" t="s">
        <v>81</v>
      </c>
      <c r="AV208" s="14" t="s">
        <v>81</v>
      </c>
      <c r="AW208" s="14" t="s">
        <v>33</v>
      </c>
      <c r="AX208" s="14" t="s">
        <v>72</v>
      </c>
      <c r="AY208" s="231" t="s">
        <v>128</v>
      </c>
    </row>
    <row r="209" spans="1:65" s="14" customFormat="1">
      <c r="B209" s="221"/>
      <c r="C209" s="222"/>
      <c r="D209" s="207" t="s">
        <v>192</v>
      </c>
      <c r="E209" s="223" t="s">
        <v>19</v>
      </c>
      <c r="F209" s="224" t="s">
        <v>374</v>
      </c>
      <c r="G209" s="222"/>
      <c r="H209" s="225">
        <v>364.11599999999999</v>
      </c>
      <c r="I209" s="226"/>
      <c r="J209" s="222"/>
      <c r="K209" s="222"/>
      <c r="L209" s="227"/>
      <c r="M209" s="228"/>
      <c r="N209" s="229"/>
      <c r="O209" s="229"/>
      <c r="P209" s="229"/>
      <c r="Q209" s="229"/>
      <c r="R209" s="229"/>
      <c r="S209" s="229"/>
      <c r="T209" s="230"/>
      <c r="AT209" s="231" t="s">
        <v>192</v>
      </c>
      <c r="AU209" s="231" t="s">
        <v>81</v>
      </c>
      <c r="AV209" s="14" t="s">
        <v>81</v>
      </c>
      <c r="AW209" s="14" t="s">
        <v>33</v>
      </c>
      <c r="AX209" s="14" t="s">
        <v>72</v>
      </c>
      <c r="AY209" s="231" t="s">
        <v>128</v>
      </c>
    </row>
    <row r="210" spans="1:65" s="15" customFormat="1">
      <c r="B210" s="232"/>
      <c r="C210" s="233"/>
      <c r="D210" s="207" t="s">
        <v>192</v>
      </c>
      <c r="E210" s="234" t="s">
        <v>19</v>
      </c>
      <c r="F210" s="235" t="s">
        <v>241</v>
      </c>
      <c r="G210" s="233"/>
      <c r="H210" s="236">
        <v>924.76</v>
      </c>
      <c r="I210" s="237"/>
      <c r="J210" s="233"/>
      <c r="K210" s="233"/>
      <c r="L210" s="238"/>
      <c r="M210" s="239"/>
      <c r="N210" s="240"/>
      <c r="O210" s="240"/>
      <c r="P210" s="240"/>
      <c r="Q210" s="240"/>
      <c r="R210" s="240"/>
      <c r="S210" s="240"/>
      <c r="T210" s="241"/>
      <c r="AT210" s="242" t="s">
        <v>192</v>
      </c>
      <c r="AU210" s="242" t="s">
        <v>81</v>
      </c>
      <c r="AV210" s="15" t="s">
        <v>148</v>
      </c>
      <c r="AW210" s="15" t="s">
        <v>33</v>
      </c>
      <c r="AX210" s="15" t="s">
        <v>79</v>
      </c>
      <c r="AY210" s="242" t="s">
        <v>128</v>
      </c>
    </row>
    <row r="211" spans="1:65" s="2" customFormat="1" ht="21.75" customHeight="1">
      <c r="A211" s="36"/>
      <c r="B211" s="37"/>
      <c r="C211" s="189" t="s">
        <v>375</v>
      </c>
      <c r="D211" s="189" t="s">
        <v>131</v>
      </c>
      <c r="E211" s="190" t="s">
        <v>376</v>
      </c>
      <c r="F211" s="191" t="s">
        <v>377</v>
      </c>
      <c r="G211" s="192" t="s">
        <v>252</v>
      </c>
      <c r="H211" s="193">
        <v>560.64400000000001</v>
      </c>
      <c r="I211" s="194"/>
      <c r="J211" s="195">
        <f>ROUND(I211*H211,2)</f>
        <v>0</v>
      </c>
      <c r="K211" s="191" t="s">
        <v>135</v>
      </c>
      <c r="L211" s="41"/>
      <c r="M211" s="196" t="s">
        <v>19</v>
      </c>
      <c r="N211" s="197" t="s">
        <v>43</v>
      </c>
      <c r="O211" s="66"/>
      <c r="P211" s="198">
        <f>O211*H211</f>
        <v>0</v>
      </c>
      <c r="Q211" s="198">
        <v>4.3800000000000002E-3</v>
      </c>
      <c r="R211" s="198">
        <f>Q211*H211</f>
        <v>2.4556207200000002</v>
      </c>
      <c r="S211" s="198">
        <v>0</v>
      </c>
      <c r="T211" s="199">
        <f>S211*H211</f>
        <v>0</v>
      </c>
      <c r="U211" s="36"/>
      <c r="V211" s="36"/>
      <c r="W211" s="36"/>
      <c r="X211" s="36"/>
      <c r="Y211" s="36"/>
      <c r="Z211" s="36"/>
      <c r="AA211" s="36"/>
      <c r="AB211" s="36"/>
      <c r="AC211" s="36"/>
      <c r="AD211" s="36"/>
      <c r="AE211" s="36"/>
      <c r="AR211" s="200" t="s">
        <v>148</v>
      </c>
      <c r="AT211" s="200" t="s">
        <v>131</v>
      </c>
      <c r="AU211" s="200" t="s">
        <v>81</v>
      </c>
      <c r="AY211" s="19" t="s">
        <v>128</v>
      </c>
      <c r="BE211" s="201">
        <f>IF(N211="základní",J211,0)</f>
        <v>0</v>
      </c>
      <c r="BF211" s="201">
        <f>IF(N211="snížená",J211,0)</f>
        <v>0</v>
      </c>
      <c r="BG211" s="201">
        <f>IF(N211="zákl. přenesená",J211,0)</f>
        <v>0</v>
      </c>
      <c r="BH211" s="201">
        <f>IF(N211="sníž. přenesená",J211,0)</f>
        <v>0</v>
      </c>
      <c r="BI211" s="201">
        <f>IF(N211="nulová",J211,0)</f>
        <v>0</v>
      </c>
      <c r="BJ211" s="19" t="s">
        <v>79</v>
      </c>
      <c r="BK211" s="201">
        <f>ROUND(I211*H211,2)</f>
        <v>0</v>
      </c>
      <c r="BL211" s="19" t="s">
        <v>148</v>
      </c>
      <c r="BM211" s="200" t="s">
        <v>378</v>
      </c>
    </row>
    <row r="212" spans="1:65" s="2" customFormat="1" ht="29.25">
      <c r="A212" s="36"/>
      <c r="B212" s="37"/>
      <c r="C212" s="38"/>
      <c r="D212" s="207" t="s">
        <v>190</v>
      </c>
      <c r="E212" s="38"/>
      <c r="F212" s="208" t="s">
        <v>338</v>
      </c>
      <c r="G212" s="38"/>
      <c r="H212" s="38"/>
      <c r="I212" s="110"/>
      <c r="J212" s="38"/>
      <c r="K212" s="38"/>
      <c r="L212" s="41"/>
      <c r="M212" s="209"/>
      <c r="N212" s="210"/>
      <c r="O212" s="66"/>
      <c r="P212" s="66"/>
      <c r="Q212" s="66"/>
      <c r="R212" s="66"/>
      <c r="S212" s="66"/>
      <c r="T212" s="67"/>
      <c r="U212" s="36"/>
      <c r="V212" s="36"/>
      <c r="W212" s="36"/>
      <c r="X212" s="36"/>
      <c r="Y212" s="36"/>
      <c r="Z212" s="36"/>
      <c r="AA212" s="36"/>
      <c r="AB212" s="36"/>
      <c r="AC212" s="36"/>
      <c r="AD212" s="36"/>
      <c r="AE212" s="36"/>
      <c r="AT212" s="19" t="s">
        <v>190</v>
      </c>
      <c r="AU212" s="19" t="s">
        <v>81</v>
      </c>
    </row>
    <row r="213" spans="1:65" s="14" customFormat="1">
      <c r="B213" s="221"/>
      <c r="C213" s="222"/>
      <c r="D213" s="207" t="s">
        <v>192</v>
      </c>
      <c r="E213" s="223" t="s">
        <v>19</v>
      </c>
      <c r="F213" s="224" t="s">
        <v>379</v>
      </c>
      <c r="G213" s="222"/>
      <c r="H213" s="225">
        <v>448.09300000000002</v>
      </c>
      <c r="I213" s="226"/>
      <c r="J213" s="222"/>
      <c r="K213" s="222"/>
      <c r="L213" s="227"/>
      <c r="M213" s="228"/>
      <c r="N213" s="229"/>
      <c r="O213" s="229"/>
      <c r="P213" s="229"/>
      <c r="Q213" s="229"/>
      <c r="R213" s="229"/>
      <c r="S213" s="229"/>
      <c r="T213" s="230"/>
      <c r="AT213" s="231" t="s">
        <v>192</v>
      </c>
      <c r="AU213" s="231" t="s">
        <v>81</v>
      </c>
      <c r="AV213" s="14" t="s">
        <v>81</v>
      </c>
      <c r="AW213" s="14" t="s">
        <v>33</v>
      </c>
      <c r="AX213" s="14" t="s">
        <v>72</v>
      </c>
      <c r="AY213" s="231" t="s">
        <v>128</v>
      </c>
    </row>
    <row r="214" spans="1:65" s="14" customFormat="1">
      <c r="B214" s="221"/>
      <c r="C214" s="222"/>
      <c r="D214" s="207" t="s">
        <v>192</v>
      </c>
      <c r="E214" s="223" t="s">
        <v>19</v>
      </c>
      <c r="F214" s="224" t="s">
        <v>380</v>
      </c>
      <c r="G214" s="222"/>
      <c r="H214" s="225">
        <v>126.34099999999999</v>
      </c>
      <c r="I214" s="226"/>
      <c r="J214" s="222"/>
      <c r="K214" s="222"/>
      <c r="L214" s="227"/>
      <c r="M214" s="228"/>
      <c r="N214" s="229"/>
      <c r="O214" s="229"/>
      <c r="P214" s="229"/>
      <c r="Q214" s="229"/>
      <c r="R214" s="229"/>
      <c r="S214" s="229"/>
      <c r="T214" s="230"/>
      <c r="AT214" s="231" t="s">
        <v>192</v>
      </c>
      <c r="AU214" s="231" t="s">
        <v>81</v>
      </c>
      <c r="AV214" s="14" t="s">
        <v>81</v>
      </c>
      <c r="AW214" s="14" t="s">
        <v>33</v>
      </c>
      <c r="AX214" s="14" t="s">
        <v>72</v>
      </c>
      <c r="AY214" s="231" t="s">
        <v>128</v>
      </c>
    </row>
    <row r="215" spans="1:65" s="14" customFormat="1">
      <c r="B215" s="221"/>
      <c r="C215" s="222"/>
      <c r="D215" s="207" t="s">
        <v>192</v>
      </c>
      <c r="E215" s="223" t="s">
        <v>19</v>
      </c>
      <c r="F215" s="224" t="s">
        <v>381</v>
      </c>
      <c r="G215" s="222"/>
      <c r="H215" s="225">
        <v>-2.758</v>
      </c>
      <c r="I215" s="226"/>
      <c r="J215" s="222"/>
      <c r="K215" s="222"/>
      <c r="L215" s="227"/>
      <c r="M215" s="228"/>
      <c r="N215" s="229"/>
      <c r="O215" s="229"/>
      <c r="P215" s="229"/>
      <c r="Q215" s="229"/>
      <c r="R215" s="229"/>
      <c r="S215" s="229"/>
      <c r="T215" s="230"/>
      <c r="AT215" s="231" t="s">
        <v>192</v>
      </c>
      <c r="AU215" s="231" t="s">
        <v>81</v>
      </c>
      <c r="AV215" s="14" t="s">
        <v>81</v>
      </c>
      <c r="AW215" s="14" t="s">
        <v>33</v>
      </c>
      <c r="AX215" s="14" t="s">
        <v>72</v>
      </c>
      <c r="AY215" s="231" t="s">
        <v>128</v>
      </c>
    </row>
    <row r="216" spans="1:65" s="14" customFormat="1">
      <c r="B216" s="221"/>
      <c r="C216" s="222"/>
      <c r="D216" s="207" t="s">
        <v>192</v>
      </c>
      <c r="E216" s="223" t="s">
        <v>19</v>
      </c>
      <c r="F216" s="224" t="s">
        <v>382</v>
      </c>
      <c r="G216" s="222"/>
      <c r="H216" s="225">
        <v>-11.032</v>
      </c>
      <c r="I216" s="226"/>
      <c r="J216" s="222"/>
      <c r="K216" s="222"/>
      <c r="L216" s="227"/>
      <c r="M216" s="228"/>
      <c r="N216" s="229"/>
      <c r="O216" s="229"/>
      <c r="P216" s="229"/>
      <c r="Q216" s="229"/>
      <c r="R216" s="229"/>
      <c r="S216" s="229"/>
      <c r="T216" s="230"/>
      <c r="AT216" s="231" t="s">
        <v>192</v>
      </c>
      <c r="AU216" s="231" t="s">
        <v>81</v>
      </c>
      <c r="AV216" s="14" t="s">
        <v>81</v>
      </c>
      <c r="AW216" s="14" t="s">
        <v>33</v>
      </c>
      <c r="AX216" s="14" t="s">
        <v>72</v>
      </c>
      <c r="AY216" s="231" t="s">
        <v>128</v>
      </c>
    </row>
    <row r="217" spans="1:65" s="15" customFormat="1">
      <c r="B217" s="232"/>
      <c r="C217" s="233"/>
      <c r="D217" s="207" t="s">
        <v>192</v>
      </c>
      <c r="E217" s="234" t="s">
        <v>19</v>
      </c>
      <c r="F217" s="235" t="s">
        <v>241</v>
      </c>
      <c r="G217" s="233"/>
      <c r="H217" s="236">
        <v>560.64399999999989</v>
      </c>
      <c r="I217" s="237"/>
      <c r="J217" s="233"/>
      <c r="K217" s="233"/>
      <c r="L217" s="238"/>
      <c r="M217" s="239"/>
      <c r="N217" s="240"/>
      <c r="O217" s="240"/>
      <c r="P217" s="240"/>
      <c r="Q217" s="240"/>
      <c r="R217" s="240"/>
      <c r="S217" s="240"/>
      <c r="T217" s="241"/>
      <c r="AT217" s="242" t="s">
        <v>192</v>
      </c>
      <c r="AU217" s="242" t="s">
        <v>81</v>
      </c>
      <c r="AV217" s="15" t="s">
        <v>148</v>
      </c>
      <c r="AW217" s="15" t="s">
        <v>33</v>
      </c>
      <c r="AX217" s="15" t="s">
        <v>79</v>
      </c>
      <c r="AY217" s="242" t="s">
        <v>128</v>
      </c>
    </row>
    <row r="218" spans="1:65" s="2" customFormat="1" ht="21.75" customHeight="1">
      <c r="A218" s="36"/>
      <c r="B218" s="37"/>
      <c r="C218" s="189" t="s">
        <v>383</v>
      </c>
      <c r="D218" s="189" t="s">
        <v>131</v>
      </c>
      <c r="E218" s="190" t="s">
        <v>384</v>
      </c>
      <c r="F218" s="191" t="s">
        <v>385</v>
      </c>
      <c r="G218" s="192" t="s">
        <v>276</v>
      </c>
      <c r="H218" s="193">
        <v>137.97999999999999</v>
      </c>
      <c r="I218" s="194"/>
      <c r="J218" s="195">
        <f>ROUND(I218*H218,2)</f>
        <v>0</v>
      </c>
      <c r="K218" s="191" t="s">
        <v>135</v>
      </c>
      <c r="L218" s="41"/>
      <c r="M218" s="196" t="s">
        <v>19</v>
      </c>
      <c r="N218" s="197" t="s">
        <v>43</v>
      </c>
      <c r="O218" s="66"/>
      <c r="P218" s="198">
        <f>O218*H218</f>
        <v>0</v>
      </c>
      <c r="Q218" s="198">
        <v>0</v>
      </c>
      <c r="R218" s="198">
        <f>Q218*H218</f>
        <v>0</v>
      </c>
      <c r="S218" s="198">
        <v>0</v>
      </c>
      <c r="T218" s="199">
        <f>S218*H218</f>
        <v>0</v>
      </c>
      <c r="U218" s="36"/>
      <c r="V218" s="36"/>
      <c r="W218" s="36"/>
      <c r="X218" s="36"/>
      <c r="Y218" s="36"/>
      <c r="Z218" s="36"/>
      <c r="AA218" s="36"/>
      <c r="AB218" s="36"/>
      <c r="AC218" s="36"/>
      <c r="AD218" s="36"/>
      <c r="AE218" s="36"/>
      <c r="AR218" s="200" t="s">
        <v>148</v>
      </c>
      <c r="AT218" s="200" t="s">
        <v>131</v>
      </c>
      <c r="AU218" s="200" t="s">
        <v>81</v>
      </c>
      <c r="AY218" s="19" t="s">
        <v>128</v>
      </c>
      <c r="BE218" s="201">
        <f>IF(N218="základní",J218,0)</f>
        <v>0</v>
      </c>
      <c r="BF218" s="201">
        <f>IF(N218="snížená",J218,0)</f>
        <v>0</v>
      </c>
      <c r="BG218" s="201">
        <f>IF(N218="zákl. přenesená",J218,0)</f>
        <v>0</v>
      </c>
      <c r="BH218" s="201">
        <f>IF(N218="sníž. přenesená",J218,0)</f>
        <v>0</v>
      </c>
      <c r="BI218" s="201">
        <f>IF(N218="nulová",J218,0)</f>
        <v>0</v>
      </c>
      <c r="BJ218" s="19" t="s">
        <v>79</v>
      </c>
      <c r="BK218" s="201">
        <f>ROUND(I218*H218,2)</f>
        <v>0</v>
      </c>
      <c r="BL218" s="19" t="s">
        <v>148</v>
      </c>
      <c r="BM218" s="200" t="s">
        <v>386</v>
      </c>
    </row>
    <row r="219" spans="1:65" s="2" customFormat="1" ht="58.5">
      <c r="A219" s="36"/>
      <c r="B219" s="37"/>
      <c r="C219" s="38"/>
      <c r="D219" s="207" t="s">
        <v>190</v>
      </c>
      <c r="E219" s="38"/>
      <c r="F219" s="208" t="s">
        <v>387</v>
      </c>
      <c r="G219" s="38"/>
      <c r="H219" s="38"/>
      <c r="I219" s="110"/>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190</v>
      </c>
      <c r="AU219" s="19" t="s">
        <v>81</v>
      </c>
    </row>
    <row r="220" spans="1:65" s="14" customFormat="1" ht="22.5">
      <c r="B220" s="221"/>
      <c r="C220" s="222"/>
      <c r="D220" s="207" t="s">
        <v>192</v>
      </c>
      <c r="E220" s="223" t="s">
        <v>19</v>
      </c>
      <c r="F220" s="224" t="s">
        <v>388</v>
      </c>
      <c r="G220" s="222"/>
      <c r="H220" s="225">
        <v>50.14</v>
      </c>
      <c r="I220" s="226"/>
      <c r="J220" s="222"/>
      <c r="K220" s="222"/>
      <c r="L220" s="227"/>
      <c r="M220" s="228"/>
      <c r="N220" s="229"/>
      <c r="O220" s="229"/>
      <c r="P220" s="229"/>
      <c r="Q220" s="229"/>
      <c r="R220" s="229"/>
      <c r="S220" s="229"/>
      <c r="T220" s="230"/>
      <c r="AT220" s="231" t="s">
        <v>192</v>
      </c>
      <c r="AU220" s="231" t="s">
        <v>81</v>
      </c>
      <c r="AV220" s="14" t="s">
        <v>81</v>
      </c>
      <c r="AW220" s="14" t="s">
        <v>33</v>
      </c>
      <c r="AX220" s="14" t="s">
        <v>72</v>
      </c>
      <c r="AY220" s="231" t="s">
        <v>128</v>
      </c>
    </row>
    <row r="221" spans="1:65" s="14" customFormat="1" ht="22.5">
      <c r="B221" s="221"/>
      <c r="C221" s="222"/>
      <c r="D221" s="207" t="s">
        <v>192</v>
      </c>
      <c r="E221" s="223" t="s">
        <v>19</v>
      </c>
      <c r="F221" s="224" t="s">
        <v>389</v>
      </c>
      <c r="G221" s="222"/>
      <c r="H221" s="225">
        <v>52.75</v>
      </c>
      <c r="I221" s="226"/>
      <c r="J221" s="222"/>
      <c r="K221" s="222"/>
      <c r="L221" s="227"/>
      <c r="M221" s="228"/>
      <c r="N221" s="229"/>
      <c r="O221" s="229"/>
      <c r="P221" s="229"/>
      <c r="Q221" s="229"/>
      <c r="R221" s="229"/>
      <c r="S221" s="229"/>
      <c r="T221" s="230"/>
      <c r="AT221" s="231" t="s">
        <v>192</v>
      </c>
      <c r="AU221" s="231" t="s">
        <v>81</v>
      </c>
      <c r="AV221" s="14" t="s">
        <v>81</v>
      </c>
      <c r="AW221" s="14" t="s">
        <v>33</v>
      </c>
      <c r="AX221" s="14" t="s">
        <v>72</v>
      </c>
      <c r="AY221" s="231" t="s">
        <v>128</v>
      </c>
    </row>
    <row r="222" spans="1:65" s="14" customFormat="1" ht="22.5">
      <c r="B222" s="221"/>
      <c r="C222" s="222"/>
      <c r="D222" s="207" t="s">
        <v>192</v>
      </c>
      <c r="E222" s="223" t="s">
        <v>19</v>
      </c>
      <c r="F222" s="224" t="s">
        <v>390</v>
      </c>
      <c r="G222" s="222"/>
      <c r="H222" s="225">
        <v>35.090000000000003</v>
      </c>
      <c r="I222" s="226"/>
      <c r="J222" s="222"/>
      <c r="K222" s="222"/>
      <c r="L222" s="227"/>
      <c r="M222" s="228"/>
      <c r="N222" s="229"/>
      <c r="O222" s="229"/>
      <c r="P222" s="229"/>
      <c r="Q222" s="229"/>
      <c r="R222" s="229"/>
      <c r="S222" s="229"/>
      <c r="T222" s="230"/>
      <c r="AT222" s="231" t="s">
        <v>192</v>
      </c>
      <c r="AU222" s="231" t="s">
        <v>81</v>
      </c>
      <c r="AV222" s="14" t="s">
        <v>81</v>
      </c>
      <c r="AW222" s="14" t="s">
        <v>33</v>
      </c>
      <c r="AX222" s="14" t="s">
        <v>72</v>
      </c>
      <c r="AY222" s="231" t="s">
        <v>128</v>
      </c>
    </row>
    <row r="223" spans="1:65" s="15" customFormat="1">
      <c r="B223" s="232"/>
      <c r="C223" s="233"/>
      <c r="D223" s="207" t="s">
        <v>192</v>
      </c>
      <c r="E223" s="234" t="s">
        <v>19</v>
      </c>
      <c r="F223" s="235" t="s">
        <v>241</v>
      </c>
      <c r="G223" s="233"/>
      <c r="H223" s="236">
        <v>137.98000000000002</v>
      </c>
      <c r="I223" s="237"/>
      <c r="J223" s="233"/>
      <c r="K223" s="233"/>
      <c r="L223" s="238"/>
      <c r="M223" s="239"/>
      <c r="N223" s="240"/>
      <c r="O223" s="240"/>
      <c r="P223" s="240"/>
      <c r="Q223" s="240"/>
      <c r="R223" s="240"/>
      <c r="S223" s="240"/>
      <c r="T223" s="241"/>
      <c r="AT223" s="242" t="s">
        <v>192</v>
      </c>
      <c r="AU223" s="242" t="s">
        <v>81</v>
      </c>
      <c r="AV223" s="15" t="s">
        <v>148</v>
      </c>
      <c r="AW223" s="15" t="s">
        <v>33</v>
      </c>
      <c r="AX223" s="15" t="s">
        <v>79</v>
      </c>
      <c r="AY223" s="242" t="s">
        <v>128</v>
      </c>
    </row>
    <row r="224" spans="1:65" s="2" customFormat="1" ht="16.5" customHeight="1">
      <c r="A224" s="36"/>
      <c r="B224" s="37"/>
      <c r="C224" s="254" t="s">
        <v>391</v>
      </c>
      <c r="D224" s="254" t="s">
        <v>392</v>
      </c>
      <c r="E224" s="255" t="s">
        <v>393</v>
      </c>
      <c r="F224" s="256" t="s">
        <v>394</v>
      </c>
      <c r="G224" s="257" t="s">
        <v>276</v>
      </c>
      <c r="H224" s="258">
        <v>158.67699999999999</v>
      </c>
      <c r="I224" s="259"/>
      <c r="J224" s="260">
        <f>ROUND(I224*H224,2)</f>
        <v>0</v>
      </c>
      <c r="K224" s="256" t="s">
        <v>135</v>
      </c>
      <c r="L224" s="261"/>
      <c r="M224" s="262" t="s">
        <v>19</v>
      </c>
      <c r="N224" s="263" t="s">
        <v>43</v>
      </c>
      <c r="O224" s="66"/>
      <c r="P224" s="198">
        <f>O224*H224</f>
        <v>0</v>
      </c>
      <c r="Q224" s="198">
        <v>3.0000000000000001E-5</v>
      </c>
      <c r="R224" s="198">
        <f>Q224*H224</f>
        <v>4.7603100000000002E-3</v>
      </c>
      <c r="S224" s="198">
        <v>0</v>
      </c>
      <c r="T224" s="199">
        <f>S224*H224</f>
        <v>0</v>
      </c>
      <c r="U224" s="36"/>
      <c r="V224" s="36"/>
      <c r="W224" s="36"/>
      <c r="X224" s="36"/>
      <c r="Y224" s="36"/>
      <c r="Z224" s="36"/>
      <c r="AA224" s="36"/>
      <c r="AB224" s="36"/>
      <c r="AC224" s="36"/>
      <c r="AD224" s="36"/>
      <c r="AE224" s="36"/>
      <c r="AR224" s="200" t="s">
        <v>220</v>
      </c>
      <c r="AT224" s="200" t="s">
        <v>392</v>
      </c>
      <c r="AU224" s="200" t="s">
        <v>81</v>
      </c>
      <c r="AY224" s="19" t="s">
        <v>128</v>
      </c>
      <c r="BE224" s="201">
        <f>IF(N224="základní",J224,0)</f>
        <v>0</v>
      </c>
      <c r="BF224" s="201">
        <f>IF(N224="snížená",J224,0)</f>
        <v>0</v>
      </c>
      <c r="BG224" s="201">
        <f>IF(N224="zákl. přenesená",J224,0)</f>
        <v>0</v>
      </c>
      <c r="BH224" s="201">
        <f>IF(N224="sníž. přenesená",J224,0)</f>
        <v>0</v>
      </c>
      <c r="BI224" s="201">
        <f>IF(N224="nulová",J224,0)</f>
        <v>0</v>
      </c>
      <c r="BJ224" s="19" t="s">
        <v>79</v>
      </c>
      <c r="BK224" s="201">
        <f>ROUND(I224*H224,2)</f>
        <v>0</v>
      </c>
      <c r="BL224" s="19" t="s">
        <v>148</v>
      </c>
      <c r="BM224" s="200" t="s">
        <v>395</v>
      </c>
    </row>
    <row r="225" spans="1:65" s="14" customFormat="1">
      <c r="B225" s="221"/>
      <c r="C225" s="222"/>
      <c r="D225" s="207" t="s">
        <v>192</v>
      </c>
      <c r="E225" s="222"/>
      <c r="F225" s="224" t="s">
        <v>396</v>
      </c>
      <c r="G225" s="222"/>
      <c r="H225" s="225">
        <v>158.67699999999999</v>
      </c>
      <c r="I225" s="226"/>
      <c r="J225" s="222"/>
      <c r="K225" s="222"/>
      <c r="L225" s="227"/>
      <c r="M225" s="228"/>
      <c r="N225" s="229"/>
      <c r="O225" s="229"/>
      <c r="P225" s="229"/>
      <c r="Q225" s="229"/>
      <c r="R225" s="229"/>
      <c r="S225" s="229"/>
      <c r="T225" s="230"/>
      <c r="AT225" s="231" t="s">
        <v>192</v>
      </c>
      <c r="AU225" s="231" t="s">
        <v>81</v>
      </c>
      <c r="AV225" s="14" t="s">
        <v>81</v>
      </c>
      <c r="AW225" s="14" t="s">
        <v>4</v>
      </c>
      <c r="AX225" s="14" t="s">
        <v>79</v>
      </c>
      <c r="AY225" s="231" t="s">
        <v>128</v>
      </c>
    </row>
    <row r="226" spans="1:65" s="2" customFormat="1" ht="16.5" customHeight="1">
      <c r="A226" s="36"/>
      <c r="B226" s="37"/>
      <c r="C226" s="189" t="s">
        <v>397</v>
      </c>
      <c r="D226" s="189" t="s">
        <v>131</v>
      </c>
      <c r="E226" s="190" t="s">
        <v>398</v>
      </c>
      <c r="F226" s="191" t="s">
        <v>399</v>
      </c>
      <c r="G226" s="192" t="s">
        <v>252</v>
      </c>
      <c r="H226" s="193">
        <v>364.11599999999999</v>
      </c>
      <c r="I226" s="194"/>
      <c r="J226" s="195">
        <f>ROUND(I226*H226,2)</f>
        <v>0</v>
      </c>
      <c r="K226" s="191" t="s">
        <v>135</v>
      </c>
      <c r="L226" s="41"/>
      <c r="M226" s="196" t="s">
        <v>19</v>
      </c>
      <c r="N226" s="197" t="s">
        <v>43</v>
      </c>
      <c r="O226" s="66"/>
      <c r="P226" s="198">
        <f>O226*H226</f>
        <v>0</v>
      </c>
      <c r="Q226" s="198">
        <v>3.0000000000000001E-3</v>
      </c>
      <c r="R226" s="198">
        <f>Q226*H226</f>
        <v>1.0923479999999999</v>
      </c>
      <c r="S226" s="198">
        <v>0</v>
      </c>
      <c r="T226" s="199">
        <f>S226*H226</f>
        <v>0</v>
      </c>
      <c r="U226" s="36"/>
      <c r="V226" s="36"/>
      <c r="W226" s="36"/>
      <c r="X226" s="36"/>
      <c r="Y226" s="36"/>
      <c r="Z226" s="36"/>
      <c r="AA226" s="36"/>
      <c r="AB226" s="36"/>
      <c r="AC226" s="36"/>
      <c r="AD226" s="36"/>
      <c r="AE226" s="36"/>
      <c r="AR226" s="200" t="s">
        <v>148</v>
      </c>
      <c r="AT226" s="200" t="s">
        <v>131</v>
      </c>
      <c r="AU226" s="200" t="s">
        <v>81</v>
      </c>
      <c r="AY226" s="19" t="s">
        <v>128</v>
      </c>
      <c r="BE226" s="201">
        <f>IF(N226="základní",J226,0)</f>
        <v>0</v>
      </c>
      <c r="BF226" s="201">
        <f>IF(N226="snížená",J226,0)</f>
        <v>0</v>
      </c>
      <c r="BG226" s="201">
        <f>IF(N226="zákl. přenesená",J226,0)</f>
        <v>0</v>
      </c>
      <c r="BH226" s="201">
        <f>IF(N226="sníž. přenesená",J226,0)</f>
        <v>0</v>
      </c>
      <c r="BI226" s="201">
        <f>IF(N226="nulová",J226,0)</f>
        <v>0</v>
      </c>
      <c r="BJ226" s="19" t="s">
        <v>79</v>
      </c>
      <c r="BK226" s="201">
        <f>ROUND(I226*H226,2)</f>
        <v>0</v>
      </c>
      <c r="BL226" s="19" t="s">
        <v>148</v>
      </c>
      <c r="BM226" s="200" t="s">
        <v>400</v>
      </c>
    </row>
    <row r="227" spans="1:65" s="2" customFormat="1" ht="21.75" customHeight="1">
      <c r="A227" s="36"/>
      <c r="B227" s="37"/>
      <c r="C227" s="189" t="s">
        <v>401</v>
      </c>
      <c r="D227" s="189" t="s">
        <v>131</v>
      </c>
      <c r="E227" s="190" t="s">
        <v>402</v>
      </c>
      <c r="F227" s="191" t="s">
        <v>403</v>
      </c>
      <c r="G227" s="192" t="s">
        <v>252</v>
      </c>
      <c r="H227" s="193">
        <v>3.407</v>
      </c>
      <c r="I227" s="194"/>
      <c r="J227" s="195">
        <f>ROUND(I227*H227,2)</f>
        <v>0</v>
      </c>
      <c r="K227" s="191" t="s">
        <v>135</v>
      </c>
      <c r="L227" s="41"/>
      <c r="M227" s="196" t="s">
        <v>19</v>
      </c>
      <c r="N227" s="197" t="s">
        <v>43</v>
      </c>
      <c r="O227" s="66"/>
      <c r="P227" s="198">
        <f>O227*H227</f>
        <v>0</v>
      </c>
      <c r="Q227" s="198">
        <v>2.6360000000000001E-2</v>
      </c>
      <c r="R227" s="198">
        <f>Q227*H227</f>
        <v>8.9808520000000003E-2</v>
      </c>
      <c r="S227" s="198">
        <v>0</v>
      </c>
      <c r="T227" s="199">
        <f>S227*H227</f>
        <v>0</v>
      </c>
      <c r="U227" s="36"/>
      <c r="V227" s="36"/>
      <c r="W227" s="36"/>
      <c r="X227" s="36"/>
      <c r="Y227" s="36"/>
      <c r="Z227" s="36"/>
      <c r="AA227" s="36"/>
      <c r="AB227" s="36"/>
      <c r="AC227" s="36"/>
      <c r="AD227" s="36"/>
      <c r="AE227" s="36"/>
      <c r="AR227" s="200" t="s">
        <v>148</v>
      </c>
      <c r="AT227" s="200" t="s">
        <v>131</v>
      </c>
      <c r="AU227" s="200" t="s">
        <v>81</v>
      </c>
      <c r="AY227" s="19" t="s">
        <v>128</v>
      </c>
      <c r="BE227" s="201">
        <f>IF(N227="základní",J227,0)</f>
        <v>0</v>
      </c>
      <c r="BF227" s="201">
        <f>IF(N227="snížená",J227,0)</f>
        <v>0</v>
      </c>
      <c r="BG227" s="201">
        <f>IF(N227="zákl. přenesená",J227,0)</f>
        <v>0</v>
      </c>
      <c r="BH227" s="201">
        <f>IF(N227="sníž. přenesená",J227,0)</f>
        <v>0</v>
      </c>
      <c r="BI227" s="201">
        <f>IF(N227="nulová",J227,0)</f>
        <v>0</v>
      </c>
      <c r="BJ227" s="19" t="s">
        <v>79</v>
      </c>
      <c r="BK227" s="201">
        <f>ROUND(I227*H227,2)</f>
        <v>0</v>
      </c>
      <c r="BL227" s="19" t="s">
        <v>148</v>
      </c>
      <c r="BM227" s="200" t="s">
        <v>404</v>
      </c>
    </row>
    <row r="228" spans="1:65" s="2" customFormat="1" ht="39">
      <c r="A228" s="36"/>
      <c r="B228" s="37"/>
      <c r="C228" s="38"/>
      <c r="D228" s="207" t="s">
        <v>190</v>
      </c>
      <c r="E228" s="38"/>
      <c r="F228" s="208" t="s">
        <v>405</v>
      </c>
      <c r="G228" s="38"/>
      <c r="H228" s="38"/>
      <c r="I228" s="110"/>
      <c r="J228" s="38"/>
      <c r="K228" s="38"/>
      <c r="L228" s="41"/>
      <c r="M228" s="209"/>
      <c r="N228" s="210"/>
      <c r="O228" s="66"/>
      <c r="P228" s="66"/>
      <c r="Q228" s="66"/>
      <c r="R228" s="66"/>
      <c r="S228" s="66"/>
      <c r="T228" s="67"/>
      <c r="U228" s="36"/>
      <c r="V228" s="36"/>
      <c r="W228" s="36"/>
      <c r="X228" s="36"/>
      <c r="Y228" s="36"/>
      <c r="Z228" s="36"/>
      <c r="AA228" s="36"/>
      <c r="AB228" s="36"/>
      <c r="AC228" s="36"/>
      <c r="AD228" s="36"/>
      <c r="AE228" s="36"/>
      <c r="AT228" s="19" t="s">
        <v>190</v>
      </c>
      <c r="AU228" s="19" t="s">
        <v>81</v>
      </c>
    </row>
    <row r="229" spans="1:65" s="13" customFormat="1">
      <c r="B229" s="211"/>
      <c r="C229" s="212"/>
      <c r="D229" s="207" t="s">
        <v>192</v>
      </c>
      <c r="E229" s="213" t="s">
        <v>19</v>
      </c>
      <c r="F229" s="214" t="s">
        <v>406</v>
      </c>
      <c r="G229" s="212"/>
      <c r="H229" s="213" t="s">
        <v>19</v>
      </c>
      <c r="I229" s="215"/>
      <c r="J229" s="212"/>
      <c r="K229" s="212"/>
      <c r="L229" s="216"/>
      <c r="M229" s="217"/>
      <c r="N229" s="218"/>
      <c r="O229" s="218"/>
      <c r="P229" s="218"/>
      <c r="Q229" s="218"/>
      <c r="R229" s="218"/>
      <c r="S229" s="218"/>
      <c r="T229" s="219"/>
      <c r="AT229" s="220" t="s">
        <v>192</v>
      </c>
      <c r="AU229" s="220" t="s">
        <v>81</v>
      </c>
      <c r="AV229" s="13" t="s">
        <v>79</v>
      </c>
      <c r="AW229" s="13" t="s">
        <v>33</v>
      </c>
      <c r="AX229" s="13" t="s">
        <v>72</v>
      </c>
      <c r="AY229" s="220" t="s">
        <v>128</v>
      </c>
    </row>
    <row r="230" spans="1:65" s="14" customFormat="1">
      <c r="B230" s="221"/>
      <c r="C230" s="222"/>
      <c r="D230" s="207" t="s">
        <v>192</v>
      </c>
      <c r="E230" s="223" t="s">
        <v>19</v>
      </c>
      <c r="F230" s="224" t="s">
        <v>407</v>
      </c>
      <c r="G230" s="222"/>
      <c r="H230" s="225">
        <v>2.17</v>
      </c>
      <c r="I230" s="226"/>
      <c r="J230" s="222"/>
      <c r="K230" s="222"/>
      <c r="L230" s="227"/>
      <c r="M230" s="228"/>
      <c r="N230" s="229"/>
      <c r="O230" s="229"/>
      <c r="P230" s="229"/>
      <c r="Q230" s="229"/>
      <c r="R230" s="229"/>
      <c r="S230" s="229"/>
      <c r="T230" s="230"/>
      <c r="AT230" s="231" t="s">
        <v>192</v>
      </c>
      <c r="AU230" s="231" t="s">
        <v>81</v>
      </c>
      <c r="AV230" s="14" t="s">
        <v>81</v>
      </c>
      <c r="AW230" s="14" t="s">
        <v>33</v>
      </c>
      <c r="AX230" s="14" t="s">
        <v>72</v>
      </c>
      <c r="AY230" s="231" t="s">
        <v>128</v>
      </c>
    </row>
    <row r="231" spans="1:65" s="14" customFormat="1">
      <c r="B231" s="221"/>
      <c r="C231" s="222"/>
      <c r="D231" s="207" t="s">
        <v>192</v>
      </c>
      <c r="E231" s="223" t="s">
        <v>19</v>
      </c>
      <c r="F231" s="224" t="s">
        <v>408</v>
      </c>
      <c r="G231" s="222"/>
      <c r="H231" s="225">
        <v>0.59199999999999997</v>
      </c>
      <c r="I231" s="226"/>
      <c r="J231" s="222"/>
      <c r="K231" s="222"/>
      <c r="L231" s="227"/>
      <c r="M231" s="228"/>
      <c r="N231" s="229"/>
      <c r="O231" s="229"/>
      <c r="P231" s="229"/>
      <c r="Q231" s="229"/>
      <c r="R231" s="229"/>
      <c r="S231" s="229"/>
      <c r="T231" s="230"/>
      <c r="AT231" s="231" t="s">
        <v>192</v>
      </c>
      <c r="AU231" s="231" t="s">
        <v>81</v>
      </c>
      <c r="AV231" s="14" t="s">
        <v>81</v>
      </c>
      <c r="AW231" s="14" t="s">
        <v>33</v>
      </c>
      <c r="AX231" s="14" t="s">
        <v>72</v>
      </c>
      <c r="AY231" s="231" t="s">
        <v>128</v>
      </c>
    </row>
    <row r="232" spans="1:65" s="14" customFormat="1">
      <c r="B232" s="221"/>
      <c r="C232" s="222"/>
      <c r="D232" s="207" t="s">
        <v>192</v>
      </c>
      <c r="E232" s="223" t="s">
        <v>19</v>
      </c>
      <c r="F232" s="224" t="s">
        <v>409</v>
      </c>
      <c r="G232" s="222"/>
      <c r="H232" s="225">
        <v>0.64500000000000002</v>
      </c>
      <c r="I232" s="226"/>
      <c r="J232" s="222"/>
      <c r="K232" s="222"/>
      <c r="L232" s="227"/>
      <c r="M232" s="228"/>
      <c r="N232" s="229"/>
      <c r="O232" s="229"/>
      <c r="P232" s="229"/>
      <c r="Q232" s="229"/>
      <c r="R232" s="229"/>
      <c r="S232" s="229"/>
      <c r="T232" s="230"/>
      <c r="AT232" s="231" t="s">
        <v>192</v>
      </c>
      <c r="AU232" s="231" t="s">
        <v>81</v>
      </c>
      <c r="AV232" s="14" t="s">
        <v>81</v>
      </c>
      <c r="AW232" s="14" t="s">
        <v>33</v>
      </c>
      <c r="AX232" s="14" t="s">
        <v>72</v>
      </c>
      <c r="AY232" s="231" t="s">
        <v>128</v>
      </c>
    </row>
    <row r="233" spans="1:65" s="15" customFormat="1">
      <c r="B233" s="232"/>
      <c r="C233" s="233"/>
      <c r="D233" s="207" t="s">
        <v>192</v>
      </c>
      <c r="E233" s="234" t="s">
        <v>19</v>
      </c>
      <c r="F233" s="235" t="s">
        <v>241</v>
      </c>
      <c r="G233" s="233"/>
      <c r="H233" s="236">
        <v>3.407</v>
      </c>
      <c r="I233" s="237"/>
      <c r="J233" s="233"/>
      <c r="K233" s="233"/>
      <c r="L233" s="238"/>
      <c r="M233" s="239"/>
      <c r="N233" s="240"/>
      <c r="O233" s="240"/>
      <c r="P233" s="240"/>
      <c r="Q233" s="240"/>
      <c r="R233" s="240"/>
      <c r="S233" s="240"/>
      <c r="T233" s="241"/>
      <c r="AT233" s="242" t="s">
        <v>192</v>
      </c>
      <c r="AU233" s="242" t="s">
        <v>81</v>
      </c>
      <c r="AV233" s="15" t="s">
        <v>148</v>
      </c>
      <c r="AW233" s="15" t="s">
        <v>33</v>
      </c>
      <c r="AX233" s="15" t="s">
        <v>79</v>
      </c>
      <c r="AY233" s="242" t="s">
        <v>128</v>
      </c>
    </row>
    <row r="234" spans="1:65" s="2" customFormat="1" ht="21.75" customHeight="1">
      <c r="A234" s="36"/>
      <c r="B234" s="37"/>
      <c r="C234" s="189" t="s">
        <v>410</v>
      </c>
      <c r="D234" s="189" t="s">
        <v>131</v>
      </c>
      <c r="E234" s="190" t="s">
        <v>411</v>
      </c>
      <c r="F234" s="191" t="s">
        <v>412</v>
      </c>
      <c r="G234" s="192" t="s">
        <v>188</v>
      </c>
      <c r="H234" s="193">
        <v>3.9830000000000001</v>
      </c>
      <c r="I234" s="194"/>
      <c r="J234" s="195">
        <f>ROUND(I234*H234,2)</f>
        <v>0</v>
      </c>
      <c r="K234" s="191" t="s">
        <v>135</v>
      </c>
      <c r="L234" s="41"/>
      <c r="M234" s="196" t="s">
        <v>19</v>
      </c>
      <c r="N234" s="197" t="s">
        <v>43</v>
      </c>
      <c r="O234" s="66"/>
      <c r="P234" s="198">
        <f>O234*H234</f>
        <v>0</v>
      </c>
      <c r="Q234" s="198">
        <v>2.2563399999999998</v>
      </c>
      <c r="R234" s="198">
        <f>Q234*H234</f>
        <v>8.987002219999999</v>
      </c>
      <c r="S234" s="198">
        <v>0</v>
      </c>
      <c r="T234" s="199">
        <f>S234*H234</f>
        <v>0</v>
      </c>
      <c r="U234" s="36"/>
      <c r="V234" s="36"/>
      <c r="W234" s="36"/>
      <c r="X234" s="36"/>
      <c r="Y234" s="36"/>
      <c r="Z234" s="36"/>
      <c r="AA234" s="36"/>
      <c r="AB234" s="36"/>
      <c r="AC234" s="36"/>
      <c r="AD234" s="36"/>
      <c r="AE234" s="36"/>
      <c r="AR234" s="200" t="s">
        <v>148</v>
      </c>
      <c r="AT234" s="200" t="s">
        <v>131</v>
      </c>
      <c r="AU234" s="200" t="s">
        <v>81</v>
      </c>
      <c r="AY234" s="19" t="s">
        <v>128</v>
      </c>
      <c r="BE234" s="201">
        <f>IF(N234="základní",J234,0)</f>
        <v>0</v>
      </c>
      <c r="BF234" s="201">
        <f>IF(N234="snížená",J234,0)</f>
        <v>0</v>
      </c>
      <c r="BG234" s="201">
        <f>IF(N234="zákl. přenesená",J234,0)</f>
        <v>0</v>
      </c>
      <c r="BH234" s="201">
        <f>IF(N234="sníž. přenesená",J234,0)</f>
        <v>0</v>
      </c>
      <c r="BI234" s="201">
        <f>IF(N234="nulová",J234,0)</f>
        <v>0</v>
      </c>
      <c r="BJ234" s="19" t="s">
        <v>79</v>
      </c>
      <c r="BK234" s="201">
        <f>ROUND(I234*H234,2)</f>
        <v>0</v>
      </c>
      <c r="BL234" s="19" t="s">
        <v>148</v>
      </c>
      <c r="BM234" s="200" t="s">
        <v>413</v>
      </c>
    </row>
    <row r="235" spans="1:65" s="13" customFormat="1">
      <c r="B235" s="211"/>
      <c r="C235" s="212"/>
      <c r="D235" s="207" t="s">
        <v>192</v>
      </c>
      <c r="E235" s="213" t="s">
        <v>19</v>
      </c>
      <c r="F235" s="214" t="s">
        <v>414</v>
      </c>
      <c r="G235" s="212"/>
      <c r="H235" s="213" t="s">
        <v>19</v>
      </c>
      <c r="I235" s="215"/>
      <c r="J235" s="212"/>
      <c r="K235" s="212"/>
      <c r="L235" s="216"/>
      <c r="M235" s="217"/>
      <c r="N235" s="218"/>
      <c r="O235" s="218"/>
      <c r="P235" s="218"/>
      <c r="Q235" s="218"/>
      <c r="R235" s="218"/>
      <c r="S235" s="218"/>
      <c r="T235" s="219"/>
      <c r="AT235" s="220" t="s">
        <v>192</v>
      </c>
      <c r="AU235" s="220" t="s">
        <v>81</v>
      </c>
      <c r="AV235" s="13" t="s">
        <v>79</v>
      </c>
      <c r="AW235" s="13" t="s">
        <v>33</v>
      </c>
      <c r="AX235" s="13" t="s">
        <v>72</v>
      </c>
      <c r="AY235" s="220" t="s">
        <v>128</v>
      </c>
    </row>
    <row r="236" spans="1:65" s="14" customFormat="1">
      <c r="B236" s="221"/>
      <c r="C236" s="222"/>
      <c r="D236" s="207" t="s">
        <v>192</v>
      </c>
      <c r="E236" s="223" t="s">
        <v>19</v>
      </c>
      <c r="F236" s="224" t="s">
        <v>415</v>
      </c>
      <c r="G236" s="222"/>
      <c r="H236" s="225">
        <v>3.9830000000000001</v>
      </c>
      <c r="I236" s="226"/>
      <c r="J236" s="222"/>
      <c r="K236" s="222"/>
      <c r="L236" s="227"/>
      <c r="M236" s="228"/>
      <c r="N236" s="229"/>
      <c r="O236" s="229"/>
      <c r="P236" s="229"/>
      <c r="Q236" s="229"/>
      <c r="R236" s="229"/>
      <c r="S236" s="229"/>
      <c r="T236" s="230"/>
      <c r="AT236" s="231" t="s">
        <v>192</v>
      </c>
      <c r="AU236" s="231" t="s">
        <v>81</v>
      </c>
      <c r="AV236" s="14" t="s">
        <v>81</v>
      </c>
      <c r="AW236" s="14" t="s">
        <v>33</v>
      </c>
      <c r="AX236" s="14" t="s">
        <v>79</v>
      </c>
      <c r="AY236" s="231" t="s">
        <v>128</v>
      </c>
    </row>
    <row r="237" spans="1:65" s="2" customFormat="1" ht="16.5" customHeight="1">
      <c r="A237" s="36"/>
      <c r="B237" s="37"/>
      <c r="C237" s="189" t="s">
        <v>416</v>
      </c>
      <c r="D237" s="189" t="s">
        <v>131</v>
      </c>
      <c r="E237" s="190" t="s">
        <v>417</v>
      </c>
      <c r="F237" s="191" t="s">
        <v>418</v>
      </c>
      <c r="G237" s="192" t="s">
        <v>188</v>
      </c>
      <c r="H237" s="193">
        <v>12.457000000000001</v>
      </c>
      <c r="I237" s="194"/>
      <c r="J237" s="195">
        <f>ROUND(I237*H237,2)</f>
        <v>0</v>
      </c>
      <c r="K237" s="191" t="s">
        <v>135</v>
      </c>
      <c r="L237" s="41"/>
      <c r="M237" s="196" t="s">
        <v>19</v>
      </c>
      <c r="N237" s="197" t="s">
        <v>43</v>
      </c>
      <c r="O237" s="66"/>
      <c r="P237" s="198">
        <f>O237*H237</f>
        <v>0</v>
      </c>
      <c r="Q237" s="198">
        <v>2.45329</v>
      </c>
      <c r="R237" s="198">
        <f>Q237*H237</f>
        <v>30.56063353</v>
      </c>
      <c r="S237" s="198">
        <v>0</v>
      </c>
      <c r="T237" s="199">
        <f>S237*H237</f>
        <v>0</v>
      </c>
      <c r="U237" s="36"/>
      <c r="V237" s="36"/>
      <c r="W237" s="36"/>
      <c r="X237" s="36"/>
      <c r="Y237" s="36"/>
      <c r="Z237" s="36"/>
      <c r="AA237" s="36"/>
      <c r="AB237" s="36"/>
      <c r="AC237" s="36"/>
      <c r="AD237" s="36"/>
      <c r="AE237" s="36"/>
      <c r="AR237" s="200" t="s">
        <v>148</v>
      </c>
      <c r="AT237" s="200" t="s">
        <v>131</v>
      </c>
      <c r="AU237" s="200" t="s">
        <v>81</v>
      </c>
      <c r="AY237" s="19" t="s">
        <v>128</v>
      </c>
      <c r="BE237" s="201">
        <f>IF(N237="základní",J237,0)</f>
        <v>0</v>
      </c>
      <c r="BF237" s="201">
        <f>IF(N237="snížená",J237,0)</f>
        <v>0</v>
      </c>
      <c r="BG237" s="201">
        <f>IF(N237="zákl. přenesená",J237,0)</f>
        <v>0</v>
      </c>
      <c r="BH237" s="201">
        <f>IF(N237="sníž. přenesená",J237,0)</f>
        <v>0</v>
      </c>
      <c r="BI237" s="201">
        <f>IF(N237="nulová",J237,0)</f>
        <v>0</v>
      </c>
      <c r="BJ237" s="19" t="s">
        <v>79</v>
      </c>
      <c r="BK237" s="201">
        <f>ROUND(I237*H237,2)</f>
        <v>0</v>
      </c>
      <c r="BL237" s="19" t="s">
        <v>148</v>
      </c>
      <c r="BM237" s="200" t="s">
        <v>419</v>
      </c>
    </row>
    <row r="238" spans="1:65" s="2" customFormat="1" ht="146.25">
      <c r="A238" s="36"/>
      <c r="B238" s="37"/>
      <c r="C238" s="38"/>
      <c r="D238" s="207" t="s">
        <v>190</v>
      </c>
      <c r="E238" s="38"/>
      <c r="F238" s="208" t="s">
        <v>420</v>
      </c>
      <c r="G238" s="38"/>
      <c r="H238" s="38"/>
      <c r="I238" s="110"/>
      <c r="J238" s="38"/>
      <c r="K238" s="38"/>
      <c r="L238" s="41"/>
      <c r="M238" s="209"/>
      <c r="N238" s="210"/>
      <c r="O238" s="66"/>
      <c r="P238" s="66"/>
      <c r="Q238" s="66"/>
      <c r="R238" s="66"/>
      <c r="S238" s="66"/>
      <c r="T238" s="67"/>
      <c r="U238" s="36"/>
      <c r="V238" s="36"/>
      <c r="W238" s="36"/>
      <c r="X238" s="36"/>
      <c r="Y238" s="36"/>
      <c r="Z238" s="36"/>
      <c r="AA238" s="36"/>
      <c r="AB238" s="36"/>
      <c r="AC238" s="36"/>
      <c r="AD238" s="36"/>
      <c r="AE238" s="36"/>
      <c r="AT238" s="19" t="s">
        <v>190</v>
      </c>
      <c r="AU238" s="19" t="s">
        <v>81</v>
      </c>
    </row>
    <row r="239" spans="1:65" s="14" customFormat="1">
      <c r="B239" s="221"/>
      <c r="C239" s="222"/>
      <c r="D239" s="207" t="s">
        <v>192</v>
      </c>
      <c r="E239" s="223" t="s">
        <v>19</v>
      </c>
      <c r="F239" s="224" t="s">
        <v>421</v>
      </c>
      <c r="G239" s="222"/>
      <c r="H239" s="225">
        <v>0.81899999999999995</v>
      </c>
      <c r="I239" s="226"/>
      <c r="J239" s="222"/>
      <c r="K239" s="222"/>
      <c r="L239" s="227"/>
      <c r="M239" s="228"/>
      <c r="N239" s="229"/>
      <c r="O239" s="229"/>
      <c r="P239" s="229"/>
      <c r="Q239" s="229"/>
      <c r="R239" s="229"/>
      <c r="S239" s="229"/>
      <c r="T239" s="230"/>
      <c r="AT239" s="231" t="s">
        <v>192</v>
      </c>
      <c r="AU239" s="231" t="s">
        <v>81</v>
      </c>
      <c r="AV239" s="14" t="s">
        <v>81</v>
      </c>
      <c r="AW239" s="14" t="s">
        <v>33</v>
      </c>
      <c r="AX239" s="14" t="s">
        <v>72</v>
      </c>
      <c r="AY239" s="231" t="s">
        <v>128</v>
      </c>
    </row>
    <row r="240" spans="1:65" s="14" customFormat="1">
      <c r="B240" s="221"/>
      <c r="C240" s="222"/>
      <c r="D240" s="207" t="s">
        <v>192</v>
      </c>
      <c r="E240" s="223" t="s">
        <v>19</v>
      </c>
      <c r="F240" s="224" t="s">
        <v>422</v>
      </c>
      <c r="G240" s="222"/>
      <c r="H240" s="225">
        <v>5.8999999999999997E-2</v>
      </c>
      <c r="I240" s="226"/>
      <c r="J240" s="222"/>
      <c r="K240" s="222"/>
      <c r="L240" s="227"/>
      <c r="M240" s="228"/>
      <c r="N240" s="229"/>
      <c r="O240" s="229"/>
      <c r="P240" s="229"/>
      <c r="Q240" s="229"/>
      <c r="R240" s="229"/>
      <c r="S240" s="229"/>
      <c r="T240" s="230"/>
      <c r="AT240" s="231" t="s">
        <v>192</v>
      </c>
      <c r="AU240" s="231" t="s">
        <v>81</v>
      </c>
      <c r="AV240" s="14" t="s">
        <v>81</v>
      </c>
      <c r="AW240" s="14" t="s">
        <v>33</v>
      </c>
      <c r="AX240" s="14" t="s">
        <v>72</v>
      </c>
      <c r="AY240" s="231" t="s">
        <v>128</v>
      </c>
    </row>
    <row r="241" spans="2:51" s="14" customFormat="1">
      <c r="B241" s="221"/>
      <c r="C241" s="222"/>
      <c r="D241" s="207" t="s">
        <v>192</v>
      </c>
      <c r="E241" s="223" t="s">
        <v>19</v>
      </c>
      <c r="F241" s="224" t="s">
        <v>423</v>
      </c>
      <c r="G241" s="222"/>
      <c r="H241" s="225">
        <v>5.8319999999999999</v>
      </c>
      <c r="I241" s="226"/>
      <c r="J241" s="222"/>
      <c r="K241" s="222"/>
      <c r="L241" s="227"/>
      <c r="M241" s="228"/>
      <c r="N241" s="229"/>
      <c r="O241" s="229"/>
      <c r="P241" s="229"/>
      <c r="Q241" s="229"/>
      <c r="R241" s="229"/>
      <c r="S241" s="229"/>
      <c r="T241" s="230"/>
      <c r="AT241" s="231" t="s">
        <v>192</v>
      </c>
      <c r="AU241" s="231" t="s">
        <v>81</v>
      </c>
      <c r="AV241" s="14" t="s">
        <v>81</v>
      </c>
      <c r="AW241" s="14" t="s">
        <v>33</v>
      </c>
      <c r="AX241" s="14" t="s">
        <v>72</v>
      </c>
      <c r="AY241" s="231" t="s">
        <v>128</v>
      </c>
    </row>
    <row r="242" spans="2:51" s="14" customFormat="1">
      <c r="B242" s="221"/>
      <c r="C242" s="222"/>
      <c r="D242" s="207" t="s">
        <v>192</v>
      </c>
      <c r="E242" s="223" t="s">
        <v>19</v>
      </c>
      <c r="F242" s="224" t="s">
        <v>424</v>
      </c>
      <c r="G242" s="222"/>
      <c r="H242" s="225">
        <v>-1.7999999999999999E-2</v>
      </c>
      <c r="I242" s="226"/>
      <c r="J242" s="222"/>
      <c r="K242" s="222"/>
      <c r="L242" s="227"/>
      <c r="M242" s="228"/>
      <c r="N242" s="229"/>
      <c r="O242" s="229"/>
      <c r="P242" s="229"/>
      <c r="Q242" s="229"/>
      <c r="R242" s="229"/>
      <c r="S242" s="229"/>
      <c r="T242" s="230"/>
      <c r="AT242" s="231" t="s">
        <v>192</v>
      </c>
      <c r="AU242" s="231" t="s">
        <v>81</v>
      </c>
      <c r="AV242" s="14" t="s">
        <v>81</v>
      </c>
      <c r="AW242" s="14" t="s">
        <v>33</v>
      </c>
      <c r="AX242" s="14" t="s">
        <v>72</v>
      </c>
      <c r="AY242" s="231" t="s">
        <v>128</v>
      </c>
    </row>
    <row r="243" spans="2:51" s="14" customFormat="1">
      <c r="B243" s="221"/>
      <c r="C243" s="222"/>
      <c r="D243" s="207" t="s">
        <v>192</v>
      </c>
      <c r="E243" s="223" t="s">
        <v>19</v>
      </c>
      <c r="F243" s="224" t="s">
        <v>425</v>
      </c>
      <c r="G243" s="222"/>
      <c r="H243" s="225">
        <v>-3.5999999999999997E-2</v>
      </c>
      <c r="I243" s="226"/>
      <c r="J243" s="222"/>
      <c r="K243" s="222"/>
      <c r="L243" s="227"/>
      <c r="M243" s="228"/>
      <c r="N243" s="229"/>
      <c r="O243" s="229"/>
      <c r="P243" s="229"/>
      <c r="Q243" s="229"/>
      <c r="R243" s="229"/>
      <c r="S243" s="229"/>
      <c r="T243" s="230"/>
      <c r="AT243" s="231" t="s">
        <v>192</v>
      </c>
      <c r="AU243" s="231" t="s">
        <v>81</v>
      </c>
      <c r="AV243" s="14" t="s">
        <v>81</v>
      </c>
      <c r="AW243" s="14" t="s">
        <v>33</v>
      </c>
      <c r="AX243" s="14" t="s">
        <v>72</v>
      </c>
      <c r="AY243" s="231" t="s">
        <v>128</v>
      </c>
    </row>
    <row r="244" spans="2:51" s="14" customFormat="1">
      <c r="B244" s="221"/>
      <c r="C244" s="222"/>
      <c r="D244" s="207" t="s">
        <v>192</v>
      </c>
      <c r="E244" s="223" t="s">
        <v>19</v>
      </c>
      <c r="F244" s="224" t="s">
        <v>426</v>
      </c>
      <c r="G244" s="222"/>
      <c r="H244" s="225">
        <v>-0.152</v>
      </c>
      <c r="I244" s="226"/>
      <c r="J244" s="222"/>
      <c r="K244" s="222"/>
      <c r="L244" s="227"/>
      <c r="M244" s="228"/>
      <c r="N244" s="229"/>
      <c r="O244" s="229"/>
      <c r="P244" s="229"/>
      <c r="Q244" s="229"/>
      <c r="R244" s="229"/>
      <c r="S244" s="229"/>
      <c r="T244" s="230"/>
      <c r="AT244" s="231" t="s">
        <v>192</v>
      </c>
      <c r="AU244" s="231" t="s">
        <v>81</v>
      </c>
      <c r="AV244" s="14" t="s">
        <v>81</v>
      </c>
      <c r="AW244" s="14" t="s">
        <v>33</v>
      </c>
      <c r="AX244" s="14" t="s">
        <v>72</v>
      </c>
      <c r="AY244" s="231" t="s">
        <v>128</v>
      </c>
    </row>
    <row r="245" spans="2:51" s="14" customFormat="1">
      <c r="B245" s="221"/>
      <c r="C245" s="222"/>
      <c r="D245" s="207" t="s">
        <v>192</v>
      </c>
      <c r="E245" s="223" t="s">
        <v>19</v>
      </c>
      <c r="F245" s="224" t="s">
        <v>427</v>
      </c>
      <c r="G245" s="222"/>
      <c r="H245" s="225">
        <v>2.5999999999999999E-2</v>
      </c>
      <c r="I245" s="226"/>
      <c r="J245" s="222"/>
      <c r="K245" s="222"/>
      <c r="L245" s="227"/>
      <c r="M245" s="228"/>
      <c r="N245" s="229"/>
      <c r="O245" s="229"/>
      <c r="P245" s="229"/>
      <c r="Q245" s="229"/>
      <c r="R245" s="229"/>
      <c r="S245" s="229"/>
      <c r="T245" s="230"/>
      <c r="AT245" s="231" t="s">
        <v>192</v>
      </c>
      <c r="AU245" s="231" t="s">
        <v>81</v>
      </c>
      <c r="AV245" s="14" t="s">
        <v>81</v>
      </c>
      <c r="AW245" s="14" t="s">
        <v>33</v>
      </c>
      <c r="AX245" s="14" t="s">
        <v>72</v>
      </c>
      <c r="AY245" s="231" t="s">
        <v>128</v>
      </c>
    </row>
    <row r="246" spans="2:51" s="14" customFormat="1">
      <c r="B246" s="221"/>
      <c r="C246" s="222"/>
      <c r="D246" s="207" t="s">
        <v>192</v>
      </c>
      <c r="E246" s="223" t="s">
        <v>19</v>
      </c>
      <c r="F246" s="224" t="s">
        <v>428</v>
      </c>
      <c r="G246" s="222"/>
      <c r="H246" s="225">
        <v>4.0199999999999996</v>
      </c>
      <c r="I246" s="226"/>
      <c r="J246" s="222"/>
      <c r="K246" s="222"/>
      <c r="L246" s="227"/>
      <c r="M246" s="228"/>
      <c r="N246" s="229"/>
      <c r="O246" s="229"/>
      <c r="P246" s="229"/>
      <c r="Q246" s="229"/>
      <c r="R246" s="229"/>
      <c r="S246" s="229"/>
      <c r="T246" s="230"/>
      <c r="AT246" s="231" t="s">
        <v>192</v>
      </c>
      <c r="AU246" s="231" t="s">
        <v>81</v>
      </c>
      <c r="AV246" s="14" t="s">
        <v>81</v>
      </c>
      <c r="AW246" s="14" t="s">
        <v>33</v>
      </c>
      <c r="AX246" s="14" t="s">
        <v>72</v>
      </c>
      <c r="AY246" s="231" t="s">
        <v>128</v>
      </c>
    </row>
    <row r="247" spans="2:51" s="14" customFormat="1">
      <c r="B247" s="221"/>
      <c r="C247" s="222"/>
      <c r="D247" s="207" t="s">
        <v>192</v>
      </c>
      <c r="E247" s="223" t="s">
        <v>19</v>
      </c>
      <c r="F247" s="224" t="s">
        <v>427</v>
      </c>
      <c r="G247" s="222"/>
      <c r="H247" s="225">
        <v>2.5999999999999999E-2</v>
      </c>
      <c r="I247" s="226"/>
      <c r="J247" s="222"/>
      <c r="K247" s="222"/>
      <c r="L247" s="227"/>
      <c r="M247" s="228"/>
      <c r="N247" s="229"/>
      <c r="O247" s="229"/>
      <c r="P247" s="229"/>
      <c r="Q247" s="229"/>
      <c r="R247" s="229"/>
      <c r="S247" s="229"/>
      <c r="T247" s="230"/>
      <c r="AT247" s="231" t="s">
        <v>192</v>
      </c>
      <c r="AU247" s="231" t="s">
        <v>81</v>
      </c>
      <c r="AV247" s="14" t="s">
        <v>81</v>
      </c>
      <c r="AW247" s="14" t="s">
        <v>33</v>
      </c>
      <c r="AX247" s="14" t="s">
        <v>72</v>
      </c>
      <c r="AY247" s="231" t="s">
        <v>128</v>
      </c>
    </row>
    <row r="248" spans="2:51" s="14" customFormat="1">
      <c r="B248" s="221"/>
      <c r="C248" s="222"/>
      <c r="D248" s="207" t="s">
        <v>192</v>
      </c>
      <c r="E248" s="223" t="s">
        <v>19</v>
      </c>
      <c r="F248" s="224" t="s">
        <v>429</v>
      </c>
      <c r="G248" s="222"/>
      <c r="H248" s="225">
        <v>-0.108</v>
      </c>
      <c r="I248" s="226"/>
      <c r="J248" s="222"/>
      <c r="K248" s="222"/>
      <c r="L248" s="227"/>
      <c r="M248" s="228"/>
      <c r="N248" s="229"/>
      <c r="O248" s="229"/>
      <c r="P248" s="229"/>
      <c r="Q248" s="229"/>
      <c r="R248" s="229"/>
      <c r="S248" s="229"/>
      <c r="T248" s="230"/>
      <c r="AT248" s="231" t="s">
        <v>192</v>
      </c>
      <c r="AU248" s="231" t="s">
        <v>81</v>
      </c>
      <c r="AV248" s="14" t="s">
        <v>81</v>
      </c>
      <c r="AW248" s="14" t="s">
        <v>33</v>
      </c>
      <c r="AX248" s="14" t="s">
        <v>72</v>
      </c>
      <c r="AY248" s="231" t="s">
        <v>128</v>
      </c>
    </row>
    <row r="249" spans="2:51" s="14" customFormat="1">
      <c r="B249" s="221"/>
      <c r="C249" s="222"/>
      <c r="D249" s="207" t="s">
        <v>192</v>
      </c>
      <c r="E249" s="223" t="s">
        <v>19</v>
      </c>
      <c r="F249" s="224" t="s">
        <v>427</v>
      </c>
      <c r="G249" s="222"/>
      <c r="H249" s="225">
        <v>2.5999999999999999E-2</v>
      </c>
      <c r="I249" s="226"/>
      <c r="J249" s="222"/>
      <c r="K249" s="222"/>
      <c r="L249" s="227"/>
      <c r="M249" s="228"/>
      <c r="N249" s="229"/>
      <c r="O249" s="229"/>
      <c r="P249" s="229"/>
      <c r="Q249" s="229"/>
      <c r="R249" s="229"/>
      <c r="S249" s="229"/>
      <c r="T249" s="230"/>
      <c r="AT249" s="231" t="s">
        <v>192</v>
      </c>
      <c r="AU249" s="231" t="s">
        <v>81</v>
      </c>
      <c r="AV249" s="14" t="s">
        <v>81</v>
      </c>
      <c r="AW249" s="14" t="s">
        <v>33</v>
      </c>
      <c r="AX249" s="14" t="s">
        <v>72</v>
      </c>
      <c r="AY249" s="231" t="s">
        <v>128</v>
      </c>
    </row>
    <row r="250" spans="2:51" s="14" customFormat="1">
      <c r="B250" s="221"/>
      <c r="C250" s="222"/>
      <c r="D250" s="207" t="s">
        <v>192</v>
      </c>
      <c r="E250" s="223" t="s">
        <v>19</v>
      </c>
      <c r="F250" s="224" t="s">
        <v>430</v>
      </c>
      <c r="G250" s="222"/>
      <c r="H250" s="225">
        <v>0.80300000000000005</v>
      </c>
      <c r="I250" s="226"/>
      <c r="J250" s="222"/>
      <c r="K250" s="222"/>
      <c r="L250" s="227"/>
      <c r="M250" s="228"/>
      <c r="N250" s="229"/>
      <c r="O250" s="229"/>
      <c r="P250" s="229"/>
      <c r="Q250" s="229"/>
      <c r="R250" s="229"/>
      <c r="S250" s="229"/>
      <c r="T250" s="230"/>
      <c r="AT250" s="231" t="s">
        <v>192</v>
      </c>
      <c r="AU250" s="231" t="s">
        <v>81</v>
      </c>
      <c r="AV250" s="14" t="s">
        <v>81</v>
      </c>
      <c r="AW250" s="14" t="s">
        <v>33</v>
      </c>
      <c r="AX250" s="14" t="s">
        <v>72</v>
      </c>
      <c r="AY250" s="231" t="s">
        <v>128</v>
      </c>
    </row>
    <row r="251" spans="2:51" s="14" customFormat="1">
      <c r="B251" s="221"/>
      <c r="C251" s="222"/>
      <c r="D251" s="207" t="s">
        <v>192</v>
      </c>
      <c r="E251" s="223" t="s">
        <v>19</v>
      </c>
      <c r="F251" s="224" t="s">
        <v>431</v>
      </c>
      <c r="G251" s="222"/>
      <c r="H251" s="225">
        <v>7.1999999999999995E-2</v>
      </c>
      <c r="I251" s="226"/>
      <c r="J251" s="222"/>
      <c r="K251" s="222"/>
      <c r="L251" s="227"/>
      <c r="M251" s="228"/>
      <c r="N251" s="229"/>
      <c r="O251" s="229"/>
      <c r="P251" s="229"/>
      <c r="Q251" s="229"/>
      <c r="R251" s="229"/>
      <c r="S251" s="229"/>
      <c r="T251" s="230"/>
      <c r="AT251" s="231" t="s">
        <v>192</v>
      </c>
      <c r="AU251" s="231" t="s">
        <v>81</v>
      </c>
      <c r="AV251" s="14" t="s">
        <v>81</v>
      </c>
      <c r="AW251" s="14" t="s">
        <v>33</v>
      </c>
      <c r="AX251" s="14" t="s">
        <v>72</v>
      </c>
      <c r="AY251" s="231" t="s">
        <v>128</v>
      </c>
    </row>
    <row r="252" spans="2:51" s="14" customFormat="1">
      <c r="B252" s="221"/>
      <c r="C252" s="222"/>
      <c r="D252" s="207" t="s">
        <v>192</v>
      </c>
      <c r="E252" s="223" t="s">
        <v>19</v>
      </c>
      <c r="F252" s="224" t="s">
        <v>432</v>
      </c>
      <c r="G252" s="222"/>
      <c r="H252" s="225">
        <v>0.02</v>
      </c>
      <c r="I252" s="226"/>
      <c r="J252" s="222"/>
      <c r="K252" s="222"/>
      <c r="L252" s="227"/>
      <c r="M252" s="228"/>
      <c r="N252" s="229"/>
      <c r="O252" s="229"/>
      <c r="P252" s="229"/>
      <c r="Q252" s="229"/>
      <c r="R252" s="229"/>
      <c r="S252" s="229"/>
      <c r="T252" s="230"/>
      <c r="AT252" s="231" t="s">
        <v>192</v>
      </c>
      <c r="AU252" s="231" t="s">
        <v>81</v>
      </c>
      <c r="AV252" s="14" t="s">
        <v>81</v>
      </c>
      <c r="AW252" s="14" t="s">
        <v>33</v>
      </c>
      <c r="AX252" s="14" t="s">
        <v>72</v>
      </c>
      <c r="AY252" s="231" t="s">
        <v>128</v>
      </c>
    </row>
    <row r="253" spans="2:51" s="14" customFormat="1">
      <c r="B253" s="221"/>
      <c r="C253" s="222"/>
      <c r="D253" s="207" t="s">
        <v>192</v>
      </c>
      <c r="E253" s="223" t="s">
        <v>19</v>
      </c>
      <c r="F253" s="224" t="s">
        <v>433</v>
      </c>
      <c r="G253" s="222"/>
      <c r="H253" s="225">
        <v>1.2999999999999999E-2</v>
      </c>
      <c r="I253" s="226"/>
      <c r="J253" s="222"/>
      <c r="K253" s="222"/>
      <c r="L253" s="227"/>
      <c r="M253" s="228"/>
      <c r="N253" s="229"/>
      <c r="O253" s="229"/>
      <c r="P253" s="229"/>
      <c r="Q253" s="229"/>
      <c r="R253" s="229"/>
      <c r="S253" s="229"/>
      <c r="T253" s="230"/>
      <c r="AT253" s="231" t="s">
        <v>192</v>
      </c>
      <c r="AU253" s="231" t="s">
        <v>81</v>
      </c>
      <c r="AV253" s="14" t="s">
        <v>81</v>
      </c>
      <c r="AW253" s="14" t="s">
        <v>33</v>
      </c>
      <c r="AX253" s="14" t="s">
        <v>72</v>
      </c>
      <c r="AY253" s="231" t="s">
        <v>128</v>
      </c>
    </row>
    <row r="254" spans="2:51" s="14" customFormat="1">
      <c r="B254" s="221"/>
      <c r="C254" s="222"/>
      <c r="D254" s="207" t="s">
        <v>192</v>
      </c>
      <c r="E254" s="223" t="s">
        <v>19</v>
      </c>
      <c r="F254" s="224" t="s">
        <v>434</v>
      </c>
      <c r="G254" s="222"/>
      <c r="H254" s="225">
        <v>1.2999999999999999E-2</v>
      </c>
      <c r="I254" s="226"/>
      <c r="J254" s="222"/>
      <c r="K254" s="222"/>
      <c r="L254" s="227"/>
      <c r="M254" s="228"/>
      <c r="N254" s="229"/>
      <c r="O254" s="229"/>
      <c r="P254" s="229"/>
      <c r="Q254" s="229"/>
      <c r="R254" s="229"/>
      <c r="S254" s="229"/>
      <c r="T254" s="230"/>
      <c r="AT254" s="231" t="s">
        <v>192</v>
      </c>
      <c r="AU254" s="231" t="s">
        <v>81</v>
      </c>
      <c r="AV254" s="14" t="s">
        <v>81</v>
      </c>
      <c r="AW254" s="14" t="s">
        <v>33</v>
      </c>
      <c r="AX254" s="14" t="s">
        <v>72</v>
      </c>
      <c r="AY254" s="231" t="s">
        <v>128</v>
      </c>
    </row>
    <row r="255" spans="2:51" s="14" customFormat="1">
      <c r="B255" s="221"/>
      <c r="C255" s="222"/>
      <c r="D255" s="207" t="s">
        <v>192</v>
      </c>
      <c r="E255" s="223" t="s">
        <v>19</v>
      </c>
      <c r="F255" s="224" t="s">
        <v>435</v>
      </c>
      <c r="G255" s="222"/>
      <c r="H255" s="225">
        <v>0.57399999999999995</v>
      </c>
      <c r="I255" s="226"/>
      <c r="J255" s="222"/>
      <c r="K255" s="222"/>
      <c r="L255" s="227"/>
      <c r="M255" s="228"/>
      <c r="N255" s="229"/>
      <c r="O255" s="229"/>
      <c r="P255" s="229"/>
      <c r="Q255" s="229"/>
      <c r="R255" s="229"/>
      <c r="S255" s="229"/>
      <c r="T255" s="230"/>
      <c r="AT255" s="231" t="s">
        <v>192</v>
      </c>
      <c r="AU255" s="231" t="s">
        <v>81</v>
      </c>
      <c r="AV255" s="14" t="s">
        <v>81</v>
      </c>
      <c r="AW255" s="14" t="s">
        <v>33</v>
      </c>
      <c r="AX255" s="14" t="s">
        <v>72</v>
      </c>
      <c r="AY255" s="231" t="s">
        <v>128</v>
      </c>
    </row>
    <row r="256" spans="2:51" s="14" customFormat="1">
      <c r="B256" s="221"/>
      <c r="C256" s="222"/>
      <c r="D256" s="207" t="s">
        <v>192</v>
      </c>
      <c r="E256" s="223" t="s">
        <v>19</v>
      </c>
      <c r="F256" s="224" t="s">
        <v>436</v>
      </c>
      <c r="G256" s="222"/>
      <c r="H256" s="225">
        <v>0.46800000000000003</v>
      </c>
      <c r="I256" s="226"/>
      <c r="J256" s="222"/>
      <c r="K256" s="222"/>
      <c r="L256" s="227"/>
      <c r="M256" s="228"/>
      <c r="N256" s="229"/>
      <c r="O256" s="229"/>
      <c r="P256" s="229"/>
      <c r="Q256" s="229"/>
      <c r="R256" s="229"/>
      <c r="S256" s="229"/>
      <c r="T256" s="230"/>
      <c r="AT256" s="231" t="s">
        <v>192</v>
      </c>
      <c r="AU256" s="231" t="s">
        <v>81</v>
      </c>
      <c r="AV256" s="14" t="s">
        <v>81</v>
      </c>
      <c r="AW256" s="14" t="s">
        <v>33</v>
      </c>
      <c r="AX256" s="14" t="s">
        <v>72</v>
      </c>
      <c r="AY256" s="231" t="s">
        <v>128</v>
      </c>
    </row>
    <row r="257" spans="1:65" s="15" customFormat="1">
      <c r="B257" s="232"/>
      <c r="C257" s="233"/>
      <c r="D257" s="207" t="s">
        <v>192</v>
      </c>
      <c r="E257" s="234" t="s">
        <v>19</v>
      </c>
      <c r="F257" s="235" t="s">
        <v>241</v>
      </c>
      <c r="G257" s="233"/>
      <c r="H257" s="236">
        <v>12.456999999999999</v>
      </c>
      <c r="I257" s="237"/>
      <c r="J257" s="233"/>
      <c r="K257" s="233"/>
      <c r="L257" s="238"/>
      <c r="M257" s="239"/>
      <c r="N257" s="240"/>
      <c r="O257" s="240"/>
      <c r="P257" s="240"/>
      <c r="Q257" s="240"/>
      <c r="R257" s="240"/>
      <c r="S257" s="240"/>
      <c r="T257" s="241"/>
      <c r="AT257" s="242" t="s">
        <v>192</v>
      </c>
      <c r="AU257" s="242" t="s">
        <v>81</v>
      </c>
      <c r="AV257" s="15" t="s">
        <v>148</v>
      </c>
      <c r="AW257" s="15" t="s">
        <v>33</v>
      </c>
      <c r="AX257" s="15" t="s">
        <v>79</v>
      </c>
      <c r="AY257" s="242" t="s">
        <v>128</v>
      </c>
    </row>
    <row r="258" spans="1:65" s="2" customFormat="1" ht="16.5" customHeight="1">
      <c r="A258" s="36"/>
      <c r="B258" s="37"/>
      <c r="C258" s="189" t="s">
        <v>437</v>
      </c>
      <c r="D258" s="189" t="s">
        <v>131</v>
      </c>
      <c r="E258" s="190" t="s">
        <v>438</v>
      </c>
      <c r="F258" s="191" t="s">
        <v>439</v>
      </c>
      <c r="G258" s="192" t="s">
        <v>188</v>
      </c>
      <c r="H258" s="193">
        <v>12.457000000000001</v>
      </c>
      <c r="I258" s="194"/>
      <c r="J258" s="195">
        <f>ROUND(I258*H258,2)</f>
        <v>0</v>
      </c>
      <c r="K258" s="191" t="s">
        <v>135</v>
      </c>
      <c r="L258" s="41"/>
      <c r="M258" s="196" t="s">
        <v>19</v>
      </c>
      <c r="N258" s="197" t="s">
        <v>43</v>
      </c>
      <c r="O258" s="66"/>
      <c r="P258" s="198">
        <f>O258*H258</f>
        <v>0</v>
      </c>
      <c r="Q258" s="198">
        <v>0</v>
      </c>
      <c r="R258" s="198">
        <f>Q258*H258</f>
        <v>0</v>
      </c>
      <c r="S258" s="198">
        <v>0</v>
      </c>
      <c r="T258" s="199">
        <f>S258*H258</f>
        <v>0</v>
      </c>
      <c r="U258" s="36"/>
      <c r="V258" s="36"/>
      <c r="W258" s="36"/>
      <c r="X258" s="36"/>
      <c r="Y258" s="36"/>
      <c r="Z258" s="36"/>
      <c r="AA258" s="36"/>
      <c r="AB258" s="36"/>
      <c r="AC258" s="36"/>
      <c r="AD258" s="36"/>
      <c r="AE258" s="36"/>
      <c r="AR258" s="200" t="s">
        <v>148</v>
      </c>
      <c r="AT258" s="200" t="s">
        <v>131</v>
      </c>
      <c r="AU258" s="200" t="s">
        <v>81</v>
      </c>
      <c r="AY258" s="19" t="s">
        <v>128</v>
      </c>
      <c r="BE258" s="201">
        <f>IF(N258="základní",J258,0)</f>
        <v>0</v>
      </c>
      <c r="BF258" s="201">
        <f>IF(N258="snížená",J258,0)</f>
        <v>0</v>
      </c>
      <c r="BG258" s="201">
        <f>IF(N258="zákl. přenesená",J258,0)</f>
        <v>0</v>
      </c>
      <c r="BH258" s="201">
        <f>IF(N258="sníž. přenesená",J258,0)</f>
        <v>0</v>
      </c>
      <c r="BI258" s="201">
        <f>IF(N258="nulová",J258,0)</f>
        <v>0</v>
      </c>
      <c r="BJ258" s="19" t="s">
        <v>79</v>
      </c>
      <c r="BK258" s="201">
        <f>ROUND(I258*H258,2)</f>
        <v>0</v>
      </c>
      <c r="BL258" s="19" t="s">
        <v>148</v>
      </c>
      <c r="BM258" s="200" t="s">
        <v>440</v>
      </c>
    </row>
    <row r="259" spans="1:65" s="2" customFormat="1" ht="58.5">
      <c r="A259" s="36"/>
      <c r="B259" s="37"/>
      <c r="C259" s="38"/>
      <c r="D259" s="207" t="s">
        <v>190</v>
      </c>
      <c r="E259" s="38"/>
      <c r="F259" s="208" t="s">
        <v>441</v>
      </c>
      <c r="G259" s="38"/>
      <c r="H259" s="38"/>
      <c r="I259" s="110"/>
      <c r="J259" s="38"/>
      <c r="K259" s="38"/>
      <c r="L259" s="41"/>
      <c r="M259" s="209"/>
      <c r="N259" s="210"/>
      <c r="O259" s="66"/>
      <c r="P259" s="66"/>
      <c r="Q259" s="66"/>
      <c r="R259" s="66"/>
      <c r="S259" s="66"/>
      <c r="T259" s="67"/>
      <c r="U259" s="36"/>
      <c r="V259" s="36"/>
      <c r="W259" s="36"/>
      <c r="X259" s="36"/>
      <c r="Y259" s="36"/>
      <c r="Z259" s="36"/>
      <c r="AA259" s="36"/>
      <c r="AB259" s="36"/>
      <c r="AC259" s="36"/>
      <c r="AD259" s="36"/>
      <c r="AE259" s="36"/>
      <c r="AT259" s="19" t="s">
        <v>190</v>
      </c>
      <c r="AU259" s="19" t="s">
        <v>81</v>
      </c>
    </row>
    <row r="260" spans="1:65" s="2" customFormat="1" ht="21.75" customHeight="1">
      <c r="A260" s="36"/>
      <c r="B260" s="37"/>
      <c r="C260" s="189" t="s">
        <v>442</v>
      </c>
      <c r="D260" s="189" t="s">
        <v>131</v>
      </c>
      <c r="E260" s="190" t="s">
        <v>443</v>
      </c>
      <c r="F260" s="191" t="s">
        <v>444</v>
      </c>
      <c r="G260" s="192" t="s">
        <v>188</v>
      </c>
      <c r="H260" s="193">
        <v>12.457000000000001</v>
      </c>
      <c r="I260" s="194"/>
      <c r="J260" s="195">
        <f>ROUND(I260*H260,2)</f>
        <v>0</v>
      </c>
      <c r="K260" s="191" t="s">
        <v>135</v>
      </c>
      <c r="L260" s="41"/>
      <c r="M260" s="196" t="s">
        <v>19</v>
      </c>
      <c r="N260" s="197" t="s">
        <v>43</v>
      </c>
      <c r="O260" s="66"/>
      <c r="P260" s="198">
        <f>O260*H260</f>
        <v>0</v>
      </c>
      <c r="Q260" s="198">
        <v>0</v>
      </c>
      <c r="R260" s="198">
        <f>Q260*H260</f>
        <v>0</v>
      </c>
      <c r="S260" s="198">
        <v>0</v>
      </c>
      <c r="T260" s="199">
        <f>S260*H260</f>
        <v>0</v>
      </c>
      <c r="U260" s="36"/>
      <c r="V260" s="36"/>
      <c r="W260" s="36"/>
      <c r="X260" s="36"/>
      <c r="Y260" s="36"/>
      <c r="Z260" s="36"/>
      <c r="AA260" s="36"/>
      <c r="AB260" s="36"/>
      <c r="AC260" s="36"/>
      <c r="AD260" s="36"/>
      <c r="AE260" s="36"/>
      <c r="AR260" s="200" t="s">
        <v>148</v>
      </c>
      <c r="AT260" s="200" t="s">
        <v>131</v>
      </c>
      <c r="AU260" s="200" t="s">
        <v>81</v>
      </c>
      <c r="AY260" s="19" t="s">
        <v>128</v>
      </c>
      <c r="BE260" s="201">
        <f>IF(N260="základní",J260,0)</f>
        <v>0</v>
      </c>
      <c r="BF260" s="201">
        <f>IF(N260="snížená",J260,0)</f>
        <v>0</v>
      </c>
      <c r="BG260" s="201">
        <f>IF(N260="zákl. přenesená",J260,0)</f>
        <v>0</v>
      </c>
      <c r="BH260" s="201">
        <f>IF(N260="sníž. přenesená",J260,0)</f>
        <v>0</v>
      </c>
      <c r="BI260" s="201">
        <f>IF(N260="nulová",J260,0)</f>
        <v>0</v>
      </c>
      <c r="BJ260" s="19" t="s">
        <v>79</v>
      </c>
      <c r="BK260" s="201">
        <f>ROUND(I260*H260,2)</f>
        <v>0</v>
      </c>
      <c r="BL260" s="19" t="s">
        <v>148</v>
      </c>
      <c r="BM260" s="200" t="s">
        <v>445</v>
      </c>
    </row>
    <row r="261" spans="1:65" s="2" customFormat="1" ht="58.5">
      <c r="A261" s="36"/>
      <c r="B261" s="37"/>
      <c r="C261" s="38"/>
      <c r="D261" s="207" t="s">
        <v>190</v>
      </c>
      <c r="E261" s="38"/>
      <c r="F261" s="208" t="s">
        <v>441</v>
      </c>
      <c r="G261" s="38"/>
      <c r="H261" s="38"/>
      <c r="I261" s="110"/>
      <c r="J261" s="38"/>
      <c r="K261" s="38"/>
      <c r="L261" s="41"/>
      <c r="M261" s="209"/>
      <c r="N261" s="210"/>
      <c r="O261" s="66"/>
      <c r="P261" s="66"/>
      <c r="Q261" s="66"/>
      <c r="R261" s="66"/>
      <c r="S261" s="66"/>
      <c r="T261" s="67"/>
      <c r="U261" s="36"/>
      <c r="V261" s="36"/>
      <c r="W261" s="36"/>
      <c r="X261" s="36"/>
      <c r="Y261" s="36"/>
      <c r="Z261" s="36"/>
      <c r="AA261" s="36"/>
      <c r="AB261" s="36"/>
      <c r="AC261" s="36"/>
      <c r="AD261" s="36"/>
      <c r="AE261" s="36"/>
      <c r="AT261" s="19" t="s">
        <v>190</v>
      </c>
      <c r="AU261" s="19" t="s">
        <v>81</v>
      </c>
    </row>
    <row r="262" spans="1:65" s="2" customFormat="1" ht="16.5" customHeight="1">
      <c r="A262" s="36"/>
      <c r="B262" s="37"/>
      <c r="C262" s="189" t="s">
        <v>446</v>
      </c>
      <c r="D262" s="189" t="s">
        <v>131</v>
      </c>
      <c r="E262" s="190" t="s">
        <v>447</v>
      </c>
      <c r="F262" s="191" t="s">
        <v>448</v>
      </c>
      <c r="G262" s="192" t="s">
        <v>223</v>
      </c>
      <c r="H262" s="193">
        <v>0.872</v>
      </c>
      <c r="I262" s="194"/>
      <c r="J262" s="195">
        <f>ROUND(I262*H262,2)</f>
        <v>0</v>
      </c>
      <c r="K262" s="191" t="s">
        <v>135</v>
      </c>
      <c r="L262" s="41"/>
      <c r="M262" s="196" t="s">
        <v>19</v>
      </c>
      <c r="N262" s="197" t="s">
        <v>43</v>
      </c>
      <c r="O262" s="66"/>
      <c r="P262" s="198">
        <f>O262*H262</f>
        <v>0</v>
      </c>
      <c r="Q262" s="198">
        <v>1.06277</v>
      </c>
      <c r="R262" s="198">
        <f>Q262*H262</f>
        <v>0.92673543999999997</v>
      </c>
      <c r="S262" s="198">
        <v>0</v>
      </c>
      <c r="T262" s="199">
        <f>S262*H262</f>
        <v>0</v>
      </c>
      <c r="U262" s="36"/>
      <c r="V262" s="36"/>
      <c r="W262" s="36"/>
      <c r="X262" s="36"/>
      <c r="Y262" s="36"/>
      <c r="Z262" s="36"/>
      <c r="AA262" s="36"/>
      <c r="AB262" s="36"/>
      <c r="AC262" s="36"/>
      <c r="AD262" s="36"/>
      <c r="AE262" s="36"/>
      <c r="AR262" s="200" t="s">
        <v>148</v>
      </c>
      <c r="AT262" s="200" t="s">
        <v>131</v>
      </c>
      <c r="AU262" s="200" t="s">
        <v>81</v>
      </c>
      <c r="AY262" s="19" t="s">
        <v>128</v>
      </c>
      <c r="BE262" s="201">
        <f>IF(N262="základní",J262,0)</f>
        <v>0</v>
      </c>
      <c r="BF262" s="201">
        <f>IF(N262="snížená",J262,0)</f>
        <v>0</v>
      </c>
      <c r="BG262" s="201">
        <f>IF(N262="zákl. přenesená",J262,0)</f>
        <v>0</v>
      </c>
      <c r="BH262" s="201">
        <f>IF(N262="sníž. přenesená",J262,0)</f>
        <v>0</v>
      </c>
      <c r="BI262" s="201">
        <f>IF(N262="nulová",J262,0)</f>
        <v>0</v>
      </c>
      <c r="BJ262" s="19" t="s">
        <v>79</v>
      </c>
      <c r="BK262" s="201">
        <f>ROUND(I262*H262,2)</f>
        <v>0</v>
      </c>
      <c r="BL262" s="19" t="s">
        <v>148</v>
      </c>
      <c r="BM262" s="200" t="s">
        <v>449</v>
      </c>
    </row>
    <row r="263" spans="1:65" s="2" customFormat="1" ht="29.25">
      <c r="A263" s="36"/>
      <c r="B263" s="37"/>
      <c r="C263" s="38"/>
      <c r="D263" s="207" t="s">
        <v>190</v>
      </c>
      <c r="E263" s="38"/>
      <c r="F263" s="208" t="s">
        <v>450</v>
      </c>
      <c r="G263" s="38"/>
      <c r="H263" s="38"/>
      <c r="I263" s="110"/>
      <c r="J263" s="38"/>
      <c r="K263" s="38"/>
      <c r="L263" s="41"/>
      <c r="M263" s="209"/>
      <c r="N263" s="210"/>
      <c r="O263" s="66"/>
      <c r="P263" s="66"/>
      <c r="Q263" s="66"/>
      <c r="R263" s="66"/>
      <c r="S263" s="66"/>
      <c r="T263" s="67"/>
      <c r="U263" s="36"/>
      <c r="V263" s="36"/>
      <c r="W263" s="36"/>
      <c r="X263" s="36"/>
      <c r="Y263" s="36"/>
      <c r="Z263" s="36"/>
      <c r="AA263" s="36"/>
      <c r="AB263" s="36"/>
      <c r="AC263" s="36"/>
      <c r="AD263" s="36"/>
      <c r="AE263" s="36"/>
      <c r="AT263" s="19" t="s">
        <v>190</v>
      </c>
      <c r="AU263" s="19" t="s">
        <v>81</v>
      </c>
    </row>
    <row r="264" spans="1:65" s="13" customFormat="1">
      <c r="B264" s="211"/>
      <c r="C264" s="212"/>
      <c r="D264" s="207" t="s">
        <v>192</v>
      </c>
      <c r="E264" s="213" t="s">
        <v>19</v>
      </c>
      <c r="F264" s="214" t="s">
        <v>451</v>
      </c>
      <c r="G264" s="212"/>
      <c r="H264" s="213" t="s">
        <v>19</v>
      </c>
      <c r="I264" s="215"/>
      <c r="J264" s="212"/>
      <c r="K264" s="212"/>
      <c r="L264" s="216"/>
      <c r="M264" s="217"/>
      <c r="N264" s="218"/>
      <c r="O264" s="218"/>
      <c r="P264" s="218"/>
      <c r="Q264" s="218"/>
      <c r="R264" s="218"/>
      <c r="S264" s="218"/>
      <c r="T264" s="219"/>
      <c r="AT264" s="220" t="s">
        <v>192</v>
      </c>
      <c r="AU264" s="220" t="s">
        <v>81</v>
      </c>
      <c r="AV264" s="13" t="s">
        <v>79</v>
      </c>
      <c r="AW264" s="13" t="s">
        <v>33</v>
      </c>
      <c r="AX264" s="13" t="s">
        <v>72</v>
      </c>
      <c r="AY264" s="220" t="s">
        <v>128</v>
      </c>
    </row>
    <row r="265" spans="1:65" s="14" customFormat="1">
      <c r="B265" s="221"/>
      <c r="C265" s="222"/>
      <c r="D265" s="207" t="s">
        <v>192</v>
      </c>
      <c r="E265" s="223" t="s">
        <v>19</v>
      </c>
      <c r="F265" s="224" t="s">
        <v>452</v>
      </c>
      <c r="G265" s="222"/>
      <c r="H265" s="225">
        <v>0.71899999999999997</v>
      </c>
      <c r="I265" s="226"/>
      <c r="J265" s="222"/>
      <c r="K265" s="222"/>
      <c r="L265" s="227"/>
      <c r="M265" s="228"/>
      <c r="N265" s="229"/>
      <c r="O265" s="229"/>
      <c r="P265" s="229"/>
      <c r="Q265" s="229"/>
      <c r="R265" s="229"/>
      <c r="S265" s="229"/>
      <c r="T265" s="230"/>
      <c r="AT265" s="231" t="s">
        <v>192</v>
      </c>
      <c r="AU265" s="231" t="s">
        <v>81</v>
      </c>
      <c r="AV265" s="14" t="s">
        <v>81</v>
      </c>
      <c r="AW265" s="14" t="s">
        <v>33</v>
      </c>
      <c r="AX265" s="14" t="s">
        <v>72</v>
      </c>
      <c r="AY265" s="231" t="s">
        <v>128</v>
      </c>
    </row>
    <row r="266" spans="1:65" s="13" customFormat="1">
      <c r="B266" s="211"/>
      <c r="C266" s="212"/>
      <c r="D266" s="207" t="s">
        <v>192</v>
      </c>
      <c r="E266" s="213" t="s">
        <v>19</v>
      </c>
      <c r="F266" s="214" t="s">
        <v>414</v>
      </c>
      <c r="G266" s="212"/>
      <c r="H266" s="213" t="s">
        <v>19</v>
      </c>
      <c r="I266" s="215"/>
      <c r="J266" s="212"/>
      <c r="K266" s="212"/>
      <c r="L266" s="216"/>
      <c r="M266" s="217"/>
      <c r="N266" s="218"/>
      <c r="O266" s="218"/>
      <c r="P266" s="218"/>
      <c r="Q266" s="218"/>
      <c r="R266" s="218"/>
      <c r="S266" s="218"/>
      <c r="T266" s="219"/>
      <c r="AT266" s="220" t="s">
        <v>192</v>
      </c>
      <c r="AU266" s="220" t="s">
        <v>81</v>
      </c>
      <c r="AV266" s="13" t="s">
        <v>79</v>
      </c>
      <c r="AW266" s="13" t="s">
        <v>33</v>
      </c>
      <c r="AX266" s="13" t="s">
        <v>72</v>
      </c>
      <c r="AY266" s="220" t="s">
        <v>128</v>
      </c>
    </row>
    <row r="267" spans="1:65" s="14" customFormat="1">
      <c r="B267" s="221"/>
      <c r="C267" s="222"/>
      <c r="D267" s="207" t="s">
        <v>192</v>
      </c>
      <c r="E267" s="223" t="s">
        <v>19</v>
      </c>
      <c r="F267" s="224" t="s">
        <v>453</v>
      </c>
      <c r="G267" s="222"/>
      <c r="H267" s="225">
        <v>0.153</v>
      </c>
      <c r="I267" s="226"/>
      <c r="J267" s="222"/>
      <c r="K267" s="222"/>
      <c r="L267" s="227"/>
      <c r="M267" s="228"/>
      <c r="N267" s="229"/>
      <c r="O267" s="229"/>
      <c r="P267" s="229"/>
      <c r="Q267" s="229"/>
      <c r="R267" s="229"/>
      <c r="S267" s="229"/>
      <c r="T267" s="230"/>
      <c r="AT267" s="231" t="s">
        <v>192</v>
      </c>
      <c r="AU267" s="231" t="s">
        <v>81</v>
      </c>
      <c r="AV267" s="14" t="s">
        <v>81</v>
      </c>
      <c r="AW267" s="14" t="s">
        <v>33</v>
      </c>
      <c r="AX267" s="14" t="s">
        <v>72</v>
      </c>
      <c r="AY267" s="231" t="s">
        <v>128</v>
      </c>
    </row>
    <row r="268" spans="1:65" s="15" customFormat="1">
      <c r="B268" s="232"/>
      <c r="C268" s="233"/>
      <c r="D268" s="207" t="s">
        <v>192</v>
      </c>
      <c r="E268" s="234" t="s">
        <v>19</v>
      </c>
      <c r="F268" s="235" t="s">
        <v>241</v>
      </c>
      <c r="G268" s="233"/>
      <c r="H268" s="236">
        <v>0.872</v>
      </c>
      <c r="I268" s="237"/>
      <c r="J268" s="233"/>
      <c r="K268" s="233"/>
      <c r="L268" s="238"/>
      <c r="M268" s="239"/>
      <c r="N268" s="240"/>
      <c r="O268" s="240"/>
      <c r="P268" s="240"/>
      <c r="Q268" s="240"/>
      <c r="R268" s="240"/>
      <c r="S268" s="240"/>
      <c r="T268" s="241"/>
      <c r="AT268" s="242" t="s">
        <v>192</v>
      </c>
      <c r="AU268" s="242" t="s">
        <v>81</v>
      </c>
      <c r="AV268" s="15" t="s">
        <v>148</v>
      </c>
      <c r="AW268" s="15" t="s">
        <v>33</v>
      </c>
      <c r="AX268" s="15" t="s">
        <v>79</v>
      </c>
      <c r="AY268" s="242" t="s">
        <v>128</v>
      </c>
    </row>
    <row r="269" spans="1:65" s="2" customFormat="1" ht="16.5" customHeight="1">
      <c r="A269" s="36"/>
      <c r="B269" s="37"/>
      <c r="C269" s="189" t="s">
        <v>454</v>
      </c>
      <c r="D269" s="189" t="s">
        <v>131</v>
      </c>
      <c r="E269" s="190" t="s">
        <v>455</v>
      </c>
      <c r="F269" s="191" t="s">
        <v>456</v>
      </c>
      <c r="G269" s="192" t="s">
        <v>252</v>
      </c>
      <c r="H269" s="193">
        <v>168.91300000000001</v>
      </c>
      <c r="I269" s="194"/>
      <c r="J269" s="195">
        <f>ROUND(I269*H269,2)</f>
        <v>0</v>
      </c>
      <c r="K269" s="191" t="s">
        <v>135</v>
      </c>
      <c r="L269" s="41"/>
      <c r="M269" s="196" t="s">
        <v>19</v>
      </c>
      <c r="N269" s="197" t="s">
        <v>43</v>
      </c>
      <c r="O269" s="66"/>
      <c r="P269" s="198">
        <f>O269*H269</f>
        <v>0</v>
      </c>
      <c r="Q269" s="198">
        <v>2.0400000000000001E-2</v>
      </c>
      <c r="R269" s="198">
        <f>Q269*H269</f>
        <v>3.4458252000000003</v>
      </c>
      <c r="S269" s="198">
        <v>0</v>
      </c>
      <c r="T269" s="199">
        <f>S269*H269</f>
        <v>0</v>
      </c>
      <c r="U269" s="36"/>
      <c r="V269" s="36"/>
      <c r="W269" s="36"/>
      <c r="X269" s="36"/>
      <c r="Y269" s="36"/>
      <c r="Z269" s="36"/>
      <c r="AA269" s="36"/>
      <c r="AB269" s="36"/>
      <c r="AC269" s="36"/>
      <c r="AD269" s="36"/>
      <c r="AE269" s="36"/>
      <c r="AR269" s="200" t="s">
        <v>148</v>
      </c>
      <c r="AT269" s="200" t="s">
        <v>131</v>
      </c>
      <c r="AU269" s="200" t="s">
        <v>81</v>
      </c>
      <c r="AY269" s="19" t="s">
        <v>128</v>
      </c>
      <c r="BE269" s="201">
        <f>IF(N269="základní",J269,0)</f>
        <v>0</v>
      </c>
      <c r="BF269" s="201">
        <f>IF(N269="snížená",J269,0)</f>
        <v>0</v>
      </c>
      <c r="BG269" s="201">
        <f>IF(N269="zákl. přenesená",J269,0)</f>
        <v>0</v>
      </c>
      <c r="BH269" s="201">
        <f>IF(N269="sníž. přenesená",J269,0)</f>
        <v>0</v>
      </c>
      <c r="BI269" s="201">
        <f>IF(N269="nulová",J269,0)</f>
        <v>0</v>
      </c>
      <c r="BJ269" s="19" t="s">
        <v>79</v>
      </c>
      <c r="BK269" s="201">
        <f>ROUND(I269*H269,2)</f>
        <v>0</v>
      </c>
      <c r="BL269" s="19" t="s">
        <v>148</v>
      </c>
      <c r="BM269" s="200" t="s">
        <v>457</v>
      </c>
    </row>
    <row r="270" spans="1:65" s="14" customFormat="1">
      <c r="B270" s="221"/>
      <c r="C270" s="222"/>
      <c r="D270" s="207" t="s">
        <v>192</v>
      </c>
      <c r="E270" s="223" t="s">
        <v>19</v>
      </c>
      <c r="F270" s="224" t="s">
        <v>458</v>
      </c>
      <c r="G270" s="222"/>
      <c r="H270" s="225">
        <v>8.19</v>
      </c>
      <c r="I270" s="226"/>
      <c r="J270" s="222"/>
      <c r="K270" s="222"/>
      <c r="L270" s="227"/>
      <c r="M270" s="228"/>
      <c r="N270" s="229"/>
      <c r="O270" s="229"/>
      <c r="P270" s="229"/>
      <c r="Q270" s="229"/>
      <c r="R270" s="229"/>
      <c r="S270" s="229"/>
      <c r="T270" s="230"/>
      <c r="AT270" s="231" t="s">
        <v>192</v>
      </c>
      <c r="AU270" s="231" t="s">
        <v>81</v>
      </c>
      <c r="AV270" s="14" t="s">
        <v>81</v>
      </c>
      <c r="AW270" s="14" t="s">
        <v>33</v>
      </c>
      <c r="AX270" s="14" t="s">
        <v>72</v>
      </c>
      <c r="AY270" s="231" t="s">
        <v>128</v>
      </c>
    </row>
    <row r="271" spans="1:65" s="14" customFormat="1">
      <c r="B271" s="221"/>
      <c r="C271" s="222"/>
      <c r="D271" s="207" t="s">
        <v>192</v>
      </c>
      <c r="E271" s="223" t="s">
        <v>19</v>
      </c>
      <c r="F271" s="224" t="s">
        <v>459</v>
      </c>
      <c r="G271" s="222"/>
      <c r="H271" s="225">
        <v>0.09</v>
      </c>
      <c r="I271" s="226"/>
      <c r="J271" s="222"/>
      <c r="K271" s="222"/>
      <c r="L271" s="227"/>
      <c r="M271" s="228"/>
      <c r="N271" s="229"/>
      <c r="O271" s="229"/>
      <c r="P271" s="229"/>
      <c r="Q271" s="229"/>
      <c r="R271" s="229"/>
      <c r="S271" s="229"/>
      <c r="T271" s="230"/>
      <c r="AT271" s="231" t="s">
        <v>192</v>
      </c>
      <c r="AU271" s="231" t="s">
        <v>81</v>
      </c>
      <c r="AV271" s="14" t="s">
        <v>81</v>
      </c>
      <c r="AW271" s="14" t="s">
        <v>33</v>
      </c>
      <c r="AX271" s="14" t="s">
        <v>72</v>
      </c>
      <c r="AY271" s="231" t="s">
        <v>128</v>
      </c>
    </row>
    <row r="272" spans="1:65" s="14" customFormat="1">
      <c r="B272" s="221"/>
      <c r="C272" s="222"/>
      <c r="D272" s="207" t="s">
        <v>192</v>
      </c>
      <c r="E272" s="223" t="s">
        <v>19</v>
      </c>
      <c r="F272" s="224" t="s">
        <v>460</v>
      </c>
      <c r="G272" s="222"/>
      <c r="H272" s="225">
        <v>0.49</v>
      </c>
      <c r="I272" s="226"/>
      <c r="J272" s="222"/>
      <c r="K272" s="222"/>
      <c r="L272" s="227"/>
      <c r="M272" s="228"/>
      <c r="N272" s="229"/>
      <c r="O272" s="229"/>
      <c r="P272" s="229"/>
      <c r="Q272" s="229"/>
      <c r="R272" s="229"/>
      <c r="S272" s="229"/>
      <c r="T272" s="230"/>
      <c r="AT272" s="231" t="s">
        <v>192</v>
      </c>
      <c r="AU272" s="231" t="s">
        <v>81</v>
      </c>
      <c r="AV272" s="14" t="s">
        <v>81</v>
      </c>
      <c r="AW272" s="14" t="s">
        <v>33</v>
      </c>
      <c r="AX272" s="14" t="s">
        <v>72</v>
      </c>
      <c r="AY272" s="231" t="s">
        <v>128</v>
      </c>
    </row>
    <row r="273" spans="2:51" s="14" customFormat="1">
      <c r="B273" s="221"/>
      <c r="C273" s="222"/>
      <c r="D273" s="207" t="s">
        <v>192</v>
      </c>
      <c r="E273" s="223" t="s">
        <v>19</v>
      </c>
      <c r="F273" s="224" t="s">
        <v>461</v>
      </c>
      <c r="G273" s="222"/>
      <c r="H273" s="225">
        <v>22.68</v>
      </c>
      <c r="I273" s="226"/>
      <c r="J273" s="222"/>
      <c r="K273" s="222"/>
      <c r="L273" s="227"/>
      <c r="M273" s="228"/>
      <c r="N273" s="229"/>
      <c r="O273" s="229"/>
      <c r="P273" s="229"/>
      <c r="Q273" s="229"/>
      <c r="R273" s="229"/>
      <c r="S273" s="229"/>
      <c r="T273" s="230"/>
      <c r="AT273" s="231" t="s">
        <v>192</v>
      </c>
      <c r="AU273" s="231" t="s">
        <v>81</v>
      </c>
      <c r="AV273" s="14" t="s">
        <v>81</v>
      </c>
      <c r="AW273" s="14" t="s">
        <v>33</v>
      </c>
      <c r="AX273" s="14" t="s">
        <v>72</v>
      </c>
      <c r="AY273" s="231" t="s">
        <v>128</v>
      </c>
    </row>
    <row r="274" spans="2:51" s="14" customFormat="1">
      <c r="B274" s="221"/>
      <c r="C274" s="222"/>
      <c r="D274" s="207" t="s">
        <v>192</v>
      </c>
      <c r="E274" s="223" t="s">
        <v>19</v>
      </c>
      <c r="F274" s="224" t="s">
        <v>462</v>
      </c>
      <c r="G274" s="222"/>
      <c r="H274" s="225">
        <v>2.7</v>
      </c>
      <c r="I274" s="226"/>
      <c r="J274" s="222"/>
      <c r="K274" s="222"/>
      <c r="L274" s="227"/>
      <c r="M274" s="228"/>
      <c r="N274" s="229"/>
      <c r="O274" s="229"/>
      <c r="P274" s="229"/>
      <c r="Q274" s="229"/>
      <c r="R274" s="229"/>
      <c r="S274" s="229"/>
      <c r="T274" s="230"/>
      <c r="AT274" s="231" t="s">
        <v>192</v>
      </c>
      <c r="AU274" s="231" t="s">
        <v>81</v>
      </c>
      <c r="AV274" s="14" t="s">
        <v>81</v>
      </c>
      <c r="AW274" s="14" t="s">
        <v>33</v>
      </c>
      <c r="AX274" s="14" t="s">
        <v>72</v>
      </c>
      <c r="AY274" s="231" t="s">
        <v>128</v>
      </c>
    </row>
    <row r="275" spans="2:51" s="14" customFormat="1">
      <c r="B275" s="221"/>
      <c r="C275" s="222"/>
      <c r="D275" s="207" t="s">
        <v>192</v>
      </c>
      <c r="E275" s="223" t="s">
        <v>19</v>
      </c>
      <c r="F275" s="224" t="s">
        <v>463</v>
      </c>
      <c r="G275" s="222"/>
      <c r="H275" s="225">
        <v>14.58</v>
      </c>
      <c r="I275" s="226"/>
      <c r="J275" s="222"/>
      <c r="K275" s="222"/>
      <c r="L275" s="227"/>
      <c r="M275" s="228"/>
      <c r="N275" s="229"/>
      <c r="O275" s="229"/>
      <c r="P275" s="229"/>
      <c r="Q275" s="229"/>
      <c r="R275" s="229"/>
      <c r="S275" s="229"/>
      <c r="T275" s="230"/>
      <c r="AT275" s="231" t="s">
        <v>192</v>
      </c>
      <c r="AU275" s="231" t="s">
        <v>81</v>
      </c>
      <c r="AV275" s="14" t="s">
        <v>81</v>
      </c>
      <c r="AW275" s="14" t="s">
        <v>33</v>
      </c>
      <c r="AX275" s="14" t="s">
        <v>72</v>
      </c>
      <c r="AY275" s="231" t="s">
        <v>128</v>
      </c>
    </row>
    <row r="276" spans="2:51" s="14" customFormat="1">
      <c r="B276" s="221"/>
      <c r="C276" s="222"/>
      <c r="D276" s="207" t="s">
        <v>192</v>
      </c>
      <c r="E276" s="223" t="s">
        <v>19</v>
      </c>
      <c r="F276" s="224" t="s">
        <v>464</v>
      </c>
      <c r="G276" s="222"/>
      <c r="H276" s="225">
        <v>3.75</v>
      </c>
      <c r="I276" s="226"/>
      <c r="J276" s="222"/>
      <c r="K276" s="222"/>
      <c r="L276" s="227"/>
      <c r="M276" s="228"/>
      <c r="N276" s="229"/>
      <c r="O276" s="229"/>
      <c r="P276" s="229"/>
      <c r="Q276" s="229"/>
      <c r="R276" s="229"/>
      <c r="S276" s="229"/>
      <c r="T276" s="230"/>
      <c r="AT276" s="231" t="s">
        <v>192</v>
      </c>
      <c r="AU276" s="231" t="s">
        <v>81</v>
      </c>
      <c r="AV276" s="14" t="s">
        <v>81</v>
      </c>
      <c r="AW276" s="14" t="s">
        <v>33</v>
      </c>
      <c r="AX276" s="14" t="s">
        <v>72</v>
      </c>
      <c r="AY276" s="231" t="s">
        <v>128</v>
      </c>
    </row>
    <row r="277" spans="2:51" s="14" customFormat="1">
      <c r="B277" s="221"/>
      <c r="C277" s="222"/>
      <c r="D277" s="207" t="s">
        <v>192</v>
      </c>
      <c r="E277" s="223" t="s">
        <v>19</v>
      </c>
      <c r="F277" s="224" t="s">
        <v>465</v>
      </c>
      <c r="G277" s="222"/>
      <c r="H277" s="225">
        <v>7.0000000000000007E-2</v>
      </c>
      <c r="I277" s="226"/>
      <c r="J277" s="222"/>
      <c r="K277" s="222"/>
      <c r="L277" s="227"/>
      <c r="M277" s="228"/>
      <c r="N277" s="229"/>
      <c r="O277" s="229"/>
      <c r="P277" s="229"/>
      <c r="Q277" s="229"/>
      <c r="R277" s="229"/>
      <c r="S277" s="229"/>
      <c r="T277" s="230"/>
      <c r="AT277" s="231" t="s">
        <v>192</v>
      </c>
      <c r="AU277" s="231" t="s">
        <v>81</v>
      </c>
      <c r="AV277" s="14" t="s">
        <v>81</v>
      </c>
      <c r="AW277" s="14" t="s">
        <v>33</v>
      </c>
      <c r="AX277" s="14" t="s">
        <v>72</v>
      </c>
      <c r="AY277" s="231" t="s">
        <v>128</v>
      </c>
    </row>
    <row r="278" spans="2:51" s="14" customFormat="1">
      <c r="B278" s="221"/>
      <c r="C278" s="222"/>
      <c r="D278" s="207" t="s">
        <v>192</v>
      </c>
      <c r="E278" s="223" t="s">
        <v>19</v>
      </c>
      <c r="F278" s="224" t="s">
        <v>466</v>
      </c>
      <c r="G278" s="222"/>
      <c r="H278" s="225">
        <v>3.9E-2</v>
      </c>
      <c r="I278" s="226"/>
      <c r="J278" s="222"/>
      <c r="K278" s="222"/>
      <c r="L278" s="227"/>
      <c r="M278" s="228"/>
      <c r="N278" s="229"/>
      <c r="O278" s="229"/>
      <c r="P278" s="229"/>
      <c r="Q278" s="229"/>
      <c r="R278" s="229"/>
      <c r="S278" s="229"/>
      <c r="T278" s="230"/>
      <c r="AT278" s="231" t="s">
        <v>192</v>
      </c>
      <c r="AU278" s="231" t="s">
        <v>81</v>
      </c>
      <c r="AV278" s="14" t="s">
        <v>81</v>
      </c>
      <c r="AW278" s="14" t="s">
        <v>33</v>
      </c>
      <c r="AX278" s="14" t="s">
        <v>72</v>
      </c>
      <c r="AY278" s="231" t="s">
        <v>128</v>
      </c>
    </row>
    <row r="279" spans="2:51" s="14" customFormat="1">
      <c r="B279" s="221"/>
      <c r="C279" s="222"/>
      <c r="D279" s="207" t="s">
        <v>192</v>
      </c>
      <c r="E279" s="223" t="s">
        <v>19</v>
      </c>
      <c r="F279" s="224" t="s">
        <v>467</v>
      </c>
      <c r="G279" s="222"/>
      <c r="H279" s="225">
        <v>1.5</v>
      </c>
      <c r="I279" s="226"/>
      <c r="J279" s="222"/>
      <c r="K279" s="222"/>
      <c r="L279" s="227"/>
      <c r="M279" s="228"/>
      <c r="N279" s="229"/>
      <c r="O279" s="229"/>
      <c r="P279" s="229"/>
      <c r="Q279" s="229"/>
      <c r="R279" s="229"/>
      <c r="S279" s="229"/>
      <c r="T279" s="230"/>
      <c r="AT279" s="231" t="s">
        <v>192</v>
      </c>
      <c r="AU279" s="231" t="s">
        <v>81</v>
      </c>
      <c r="AV279" s="14" t="s">
        <v>81</v>
      </c>
      <c r="AW279" s="14" t="s">
        <v>33</v>
      </c>
      <c r="AX279" s="14" t="s">
        <v>72</v>
      </c>
      <c r="AY279" s="231" t="s">
        <v>128</v>
      </c>
    </row>
    <row r="280" spans="2:51" s="14" customFormat="1">
      <c r="B280" s="221"/>
      <c r="C280" s="222"/>
      <c r="D280" s="207" t="s">
        <v>192</v>
      </c>
      <c r="E280" s="223" t="s">
        <v>19</v>
      </c>
      <c r="F280" s="224" t="s">
        <v>468</v>
      </c>
      <c r="G280" s="222"/>
      <c r="H280" s="225">
        <v>10.8</v>
      </c>
      <c r="I280" s="226"/>
      <c r="J280" s="222"/>
      <c r="K280" s="222"/>
      <c r="L280" s="227"/>
      <c r="M280" s="228"/>
      <c r="N280" s="229"/>
      <c r="O280" s="229"/>
      <c r="P280" s="229"/>
      <c r="Q280" s="229"/>
      <c r="R280" s="229"/>
      <c r="S280" s="229"/>
      <c r="T280" s="230"/>
      <c r="AT280" s="231" t="s">
        <v>192</v>
      </c>
      <c r="AU280" s="231" t="s">
        <v>81</v>
      </c>
      <c r="AV280" s="14" t="s">
        <v>81</v>
      </c>
      <c r="AW280" s="14" t="s">
        <v>33</v>
      </c>
      <c r="AX280" s="14" t="s">
        <v>72</v>
      </c>
      <c r="AY280" s="231" t="s">
        <v>128</v>
      </c>
    </row>
    <row r="281" spans="2:51" s="14" customFormat="1">
      <c r="B281" s="221"/>
      <c r="C281" s="222"/>
      <c r="D281" s="207" t="s">
        <v>192</v>
      </c>
      <c r="E281" s="223" t="s">
        <v>19</v>
      </c>
      <c r="F281" s="224" t="s">
        <v>469</v>
      </c>
      <c r="G281" s="222"/>
      <c r="H281" s="225">
        <v>9</v>
      </c>
      <c r="I281" s="226"/>
      <c r="J281" s="222"/>
      <c r="K281" s="222"/>
      <c r="L281" s="227"/>
      <c r="M281" s="228"/>
      <c r="N281" s="229"/>
      <c r="O281" s="229"/>
      <c r="P281" s="229"/>
      <c r="Q281" s="229"/>
      <c r="R281" s="229"/>
      <c r="S281" s="229"/>
      <c r="T281" s="230"/>
      <c r="AT281" s="231" t="s">
        <v>192</v>
      </c>
      <c r="AU281" s="231" t="s">
        <v>81</v>
      </c>
      <c r="AV281" s="14" t="s">
        <v>81</v>
      </c>
      <c r="AW281" s="14" t="s">
        <v>33</v>
      </c>
      <c r="AX281" s="14" t="s">
        <v>72</v>
      </c>
      <c r="AY281" s="231" t="s">
        <v>128</v>
      </c>
    </row>
    <row r="282" spans="2:51" s="14" customFormat="1">
      <c r="B282" s="221"/>
      <c r="C282" s="222"/>
      <c r="D282" s="207" t="s">
        <v>192</v>
      </c>
      <c r="E282" s="223" t="s">
        <v>19</v>
      </c>
      <c r="F282" s="224" t="s">
        <v>470</v>
      </c>
      <c r="G282" s="222"/>
      <c r="H282" s="225">
        <v>12.06</v>
      </c>
      <c r="I282" s="226"/>
      <c r="J282" s="222"/>
      <c r="K282" s="222"/>
      <c r="L282" s="227"/>
      <c r="M282" s="228"/>
      <c r="N282" s="229"/>
      <c r="O282" s="229"/>
      <c r="P282" s="229"/>
      <c r="Q282" s="229"/>
      <c r="R282" s="229"/>
      <c r="S282" s="229"/>
      <c r="T282" s="230"/>
      <c r="AT282" s="231" t="s">
        <v>192</v>
      </c>
      <c r="AU282" s="231" t="s">
        <v>81</v>
      </c>
      <c r="AV282" s="14" t="s">
        <v>81</v>
      </c>
      <c r="AW282" s="14" t="s">
        <v>33</v>
      </c>
      <c r="AX282" s="14" t="s">
        <v>72</v>
      </c>
      <c r="AY282" s="231" t="s">
        <v>128</v>
      </c>
    </row>
    <row r="283" spans="2:51" s="14" customFormat="1">
      <c r="B283" s="221"/>
      <c r="C283" s="222"/>
      <c r="D283" s="207" t="s">
        <v>192</v>
      </c>
      <c r="E283" s="223" t="s">
        <v>19</v>
      </c>
      <c r="F283" s="224" t="s">
        <v>471</v>
      </c>
      <c r="G283" s="222"/>
      <c r="H283" s="225">
        <v>-1.08</v>
      </c>
      <c r="I283" s="226"/>
      <c r="J283" s="222"/>
      <c r="K283" s="222"/>
      <c r="L283" s="227"/>
      <c r="M283" s="228"/>
      <c r="N283" s="229"/>
      <c r="O283" s="229"/>
      <c r="P283" s="229"/>
      <c r="Q283" s="229"/>
      <c r="R283" s="229"/>
      <c r="S283" s="229"/>
      <c r="T283" s="230"/>
      <c r="AT283" s="231" t="s">
        <v>192</v>
      </c>
      <c r="AU283" s="231" t="s">
        <v>81</v>
      </c>
      <c r="AV283" s="14" t="s">
        <v>81</v>
      </c>
      <c r="AW283" s="14" t="s">
        <v>33</v>
      </c>
      <c r="AX283" s="14" t="s">
        <v>72</v>
      </c>
      <c r="AY283" s="231" t="s">
        <v>128</v>
      </c>
    </row>
    <row r="284" spans="2:51" s="14" customFormat="1">
      <c r="B284" s="221"/>
      <c r="C284" s="222"/>
      <c r="D284" s="207" t="s">
        <v>192</v>
      </c>
      <c r="E284" s="223" t="s">
        <v>19</v>
      </c>
      <c r="F284" s="224" t="s">
        <v>472</v>
      </c>
      <c r="G284" s="222"/>
      <c r="H284" s="225">
        <v>0.22</v>
      </c>
      <c r="I284" s="226"/>
      <c r="J284" s="222"/>
      <c r="K284" s="222"/>
      <c r="L284" s="227"/>
      <c r="M284" s="228"/>
      <c r="N284" s="229"/>
      <c r="O284" s="229"/>
      <c r="P284" s="229"/>
      <c r="Q284" s="229"/>
      <c r="R284" s="229"/>
      <c r="S284" s="229"/>
      <c r="T284" s="230"/>
      <c r="AT284" s="231" t="s">
        <v>192</v>
      </c>
      <c r="AU284" s="231" t="s">
        <v>81</v>
      </c>
      <c r="AV284" s="14" t="s">
        <v>81</v>
      </c>
      <c r="AW284" s="14" t="s">
        <v>33</v>
      </c>
      <c r="AX284" s="14" t="s">
        <v>72</v>
      </c>
      <c r="AY284" s="231" t="s">
        <v>128</v>
      </c>
    </row>
    <row r="285" spans="2:51" s="14" customFormat="1">
      <c r="B285" s="221"/>
      <c r="C285" s="222"/>
      <c r="D285" s="207" t="s">
        <v>192</v>
      </c>
      <c r="E285" s="223" t="s">
        <v>19</v>
      </c>
      <c r="F285" s="224" t="s">
        <v>472</v>
      </c>
      <c r="G285" s="222"/>
      <c r="H285" s="225">
        <v>0.22</v>
      </c>
      <c r="I285" s="226"/>
      <c r="J285" s="222"/>
      <c r="K285" s="222"/>
      <c r="L285" s="227"/>
      <c r="M285" s="228"/>
      <c r="N285" s="229"/>
      <c r="O285" s="229"/>
      <c r="P285" s="229"/>
      <c r="Q285" s="229"/>
      <c r="R285" s="229"/>
      <c r="S285" s="229"/>
      <c r="T285" s="230"/>
      <c r="AT285" s="231" t="s">
        <v>192</v>
      </c>
      <c r="AU285" s="231" t="s">
        <v>81</v>
      </c>
      <c r="AV285" s="14" t="s">
        <v>81</v>
      </c>
      <c r="AW285" s="14" t="s">
        <v>33</v>
      </c>
      <c r="AX285" s="14" t="s">
        <v>72</v>
      </c>
      <c r="AY285" s="231" t="s">
        <v>128</v>
      </c>
    </row>
    <row r="286" spans="2:51" s="14" customFormat="1">
      <c r="B286" s="221"/>
      <c r="C286" s="222"/>
      <c r="D286" s="207" t="s">
        <v>192</v>
      </c>
      <c r="E286" s="223" t="s">
        <v>19</v>
      </c>
      <c r="F286" s="224" t="s">
        <v>473</v>
      </c>
      <c r="G286" s="222"/>
      <c r="H286" s="225">
        <v>0.08</v>
      </c>
      <c r="I286" s="226"/>
      <c r="J286" s="222"/>
      <c r="K286" s="222"/>
      <c r="L286" s="227"/>
      <c r="M286" s="228"/>
      <c r="N286" s="229"/>
      <c r="O286" s="229"/>
      <c r="P286" s="229"/>
      <c r="Q286" s="229"/>
      <c r="R286" s="229"/>
      <c r="S286" s="229"/>
      <c r="T286" s="230"/>
      <c r="AT286" s="231" t="s">
        <v>192</v>
      </c>
      <c r="AU286" s="231" t="s">
        <v>81</v>
      </c>
      <c r="AV286" s="14" t="s">
        <v>81</v>
      </c>
      <c r="AW286" s="14" t="s">
        <v>33</v>
      </c>
      <c r="AX286" s="14" t="s">
        <v>72</v>
      </c>
      <c r="AY286" s="231" t="s">
        <v>128</v>
      </c>
    </row>
    <row r="287" spans="2:51" s="14" customFormat="1">
      <c r="B287" s="221"/>
      <c r="C287" s="222"/>
      <c r="D287" s="207" t="s">
        <v>192</v>
      </c>
      <c r="E287" s="223" t="s">
        <v>19</v>
      </c>
      <c r="F287" s="224" t="s">
        <v>473</v>
      </c>
      <c r="G287" s="222"/>
      <c r="H287" s="225">
        <v>0.08</v>
      </c>
      <c r="I287" s="226"/>
      <c r="J287" s="222"/>
      <c r="K287" s="222"/>
      <c r="L287" s="227"/>
      <c r="M287" s="228"/>
      <c r="N287" s="229"/>
      <c r="O287" s="229"/>
      <c r="P287" s="229"/>
      <c r="Q287" s="229"/>
      <c r="R287" s="229"/>
      <c r="S287" s="229"/>
      <c r="T287" s="230"/>
      <c r="AT287" s="231" t="s">
        <v>192</v>
      </c>
      <c r="AU287" s="231" t="s">
        <v>81</v>
      </c>
      <c r="AV287" s="14" t="s">
        <v>81</v>
      </c>
      <c r="AW287" s="14" t="s">
        <v>33</v>
      </c>
      <c r="AX287" s="14" t="s">
        <v>72</v>
      </c>
      <c r="AY287" s="231" t="s">
        <v>128</v>
      </c>
    </row>
    <row r="288" spans="2:51" s="14" customFormat="1">
      <c r="B288" s="221"/>
      <c r="C288" s="222"/>
      <c r="D288" s="207" t="s">
        <v>192</v>
      </c>
      <c r="E288" s="223" t="s">
        <v>19</v>
      </c>
      <c r="F288" s="224" t="s">
        <v>473</v>
      </c>
      <c r="G288" s="222"/>
      <c r="H288" s="225">
        <v>0.08</v>
      </c>
      <c r="I288" s="226"/>
      <c r="J288" s="222"/>
      <c r="K288" s="222"/>
      <c r="L288" s="227"/>
      <c r="M288" s="228"/>
      <c r="N288" s="229"/>
      <c r="O288" s="229"/>
      <c r="P288" s="229"/>
      <c r="Q288" s="229"/>
      <c r="R288" s="229"/>
      <c r="S288" s="229"/>
      <c r="T288" s="230"/>
      <c r="AT288" s="231" t="s">
        <v>192</v>
      </c>
      <c r="AU288" s="231" t="s">
        <v>81</v>
      </c>
      <c r="AV288" s="14" t="s">
        <v>81</v>
      </c>
      <c r="AW288" s="14" t="s">
        <v>33</v>
      </c>
      <c r="AX288" s="14" t="s">
        <v>72</v>
      </c>
      <c r="AY288" s="231" t="s">
        <v>128</v>
      </c>
    </row>
    <row r="289" spans="2:51" s="14" customFormat="1">
      <c r="B289" s="221"/>
      <c r="C289" s="222"/>
      <c r="D289" s="207" t="s">
        <v>192</v>
      </c>
      <c r="E289" s="223" t="s">
        <v>19</v>
      </c>
      <c r="F289" s="224" t="s">
        <v>474</v>
      </c>
      <c r="G289" s="222"/>
      <c r="H289" s="225">
        <v>4.3999999999999997E-2</v>
      </c>
      <c r="I289" s="226"/>
      <c r="J289" s="222"/>
      <c r="K289" s="222"/>
      <c r="L289" s="227"/>
      <c r="M289" s="228"/>
      <c r="N289" s="229"/>
      <c r="O289" s="229"/>
      <c r="P289" s="229"/>
      <c r="Q289" s="229"/>
      <c r="R289" s="229"/>
      <c r="S289" s="229"/>
      <c r="T289" s="230"/>
      <c r="AT289" s="231" t="s">
        <v>192</v>
      </c>
      <c r="AU289" s="231" t="s">
        <v>81</v>
      </c>
      <c r="AV289" s="14" t="s">
        <v>81</v>
      </c>
      <c r="AW289" s="14" t="s">
        <v>33</v>
      </c>
      <c r="AX289" s="14" t="s">
        <v>72</v>
      </c>
      <c r="AY289" s="231" t="s">
        <v>128</v>
      </c>
    </row>
    <row r="290" spans="2:51" s="14" customFormat="1">
      <c r="B290" s="221"/>
      <c r="C290" s="222"/>
      <c r="D290" s="207" t="s">
        <v>192</v>
      </c>
      <c r="E290" s="223" t="s">
        <v>19</v>
      </c>
      <c r="F290" s="224" t="s">
        <v>473</v>
      </c>
      <c r="G290" s="222"/>
      <c r="H290" s="225">
        <v>0.08</v>
      </c>
      <c r="I290" s="226"/>
      <c r="J290" s="222"/>
      <c r="K290" s="222"/>
      <c r="L290" s="227"/>
      <c r="M290" s="228"/>
      <c r="N290" s="229"/>
      <c r="O290" s="229"/>
      <c r="P290" s="229"/>
      <c r="Q290" s="229"/>
      <c r="R290" s="229"/>
      <c r="S290" s="229"/>
      <c r="T290" s="230"/>
      <c r="AT290" s="231" t="s">
        <v>192</v>
      </c>
      <c r="AU290" s="231" t="s">
        <v>81</v>
      </c>
      <c r="AV290" s="14" t="s">
        <v>81</v>
      </c>
      <c r="AW290" s="14" t="s">
        <v>33</v>
      </c>
      <c r="AX290" s="14" t="s">
        <v>72</v>
      </c>
      <c r="AY290" s="231" t="s">
        <v>128</v>
      </c>
    </row>
    <row r="291" spans="2:51" s="14" customFormat="1">
      <c r="B291" s="221"/>
      <c r="C291" s="222"/>
      <c r="D291" s="207" t="s">
        <v>192</v>
      </c>
      <c r="E291" s="223" t="s">
        <v>19</v>
      </c>
      <c r="F291" s="224" t="s">
        <v>475</v>
      </c>
      <c r="G291" s="222"/>
      <c r="H291" s="225">
        <v>0.17599999999999999</v>
      </c>
      <c r="I291" s="226"/>
      <c r="J291" s="222"/>
      <c r="K291" s="222"/>
      <c r="L291" s="227"/>
      <c r="M291" s="228"/>
      <c r="N291" s="229"/>
      <c r="O291" s="229"/>
      <c r="P291" s="229"/>
      <c r="Q291" s="229"/>
      <c r="R291" s="229"/>
      <c r="S291" s="229"/>
      <c r="T291" s="230"/>
      <c r="AT291" s="231" t="s">
        <v>192</v>
      </c>
      <c r="AU291" s="231" t="s">
        <v>81</v>
      </c>
      <c r="AV291" s="14" t="s">
        <v>81</v>
      </c>
      <c r="AW291" s="14" t="s">
        <v>33</v>
      </c>
      <c r="AX291" s="14" t="s">
        <v>72</v>
      </c>
      <c r="AY291" s="231" t="s">
        <v>128</v>
      </c>
    </row>
    <row r="292" spans="2:51" s="14" customFormat="1">
      <c r="B292" s="221"/>
      <c r="C292" s="222"/>
      <c r="D292" s="207" t="s">
        <v>192</v>
      </c>
      <c r="E292" s="223" t="s">
        <v>19</v>
      </c>
      <c r="F292" s="224" t="s">
        <v>473</v>
      </c>
      <c r="G292" s="222"/>
      <c r="H292" s="225">
        <v>0.08</v>
      </c>
      <c r="I292" s="226"/>
      <c r="J292" s="222"/>
      <c r="K292" s="222"/>
      <c r="L292" s="227"/>
      <c r="M292" s="228"/>
      <c r="N292" s="229"/>
      <c r="O292" s="229"/>
      <c r="P292" s="229"/>
      <c r="Q292" s="229"/>
      <c r="R292" s="229"/>
      <c r="S292" s="229"/>
      <c r="T292" s="230"/>
      <c r="AT292" s="231" t="s">
        <v>192</v>
      </c>
      <c r="AU292" s="231" t="s">
        <v>81</v>
      </c>
      <c r="AV292" s="14" t="s">
        <v>81</v>
      </c>
      <c r="AW292" s="14" t="s">
        <v>33</v>
      </c>
      <c r="AX292" s="14" t="s">
        <v>72</v>
      </c>
      <c r="AY292" s="231" t="s">
        <v>128</v>
      </c>
    </row>
    <row r="293" spans="2:51" s="14" customFormat="1">
      <c r="B293" s="221"/>
      <c r="C293" s="222"/>
      <c r="D293" s="207" t="s">
        <v>192</v>
      </c>
      <c r="E293" s="223" t="s">
        <v>19</v>
      </c>
      <c r="F293" s="224" t="s">
        <v>474</v>
      </c>
      <c r="G293" s="222"/>
      <c r="H293" s="225">
        <v>4.3999999999999997E-2</v>
      </c>
      <c r="I293" s="226"/>
      <c r="J293" s="222"/>
      <c r="K293" s="222"/>
      <c r="L293" s="227"/>
      <c r="M293" s="228"/>
      <c r="N293" s="229"/>
      <c r="O293" s="229"/>
      <c r="P293" s="229"/>
      <c r="Q293" s="229"/>
      <c r="R293" s="229"/>
      <c r="S293" s="229"/>
      <c r="T293" s="230"/>
      <c r="AT293" s="231" t="s">
        <v>192</v>
      </c>
      <c r="AU293" s="231" t="s">
        <v>81</v>
      </c>
      <c r="AV293" s="14" t="s">
        <v>81</v>
      </c>
      <c r="AW293" s="14" t="s">
        <v>33</v>
      </c>
      <c r="AX293" s="14" t="s">
        <v>72</v>
      </c>
      <c r="AY293" s="231" t="s">
        <v>128</v>
      </c>
    </row>
    <row r="294" spans="2:51" s="14" customFormat="1">
      <c r="B294" s="221"/>
      <c r="C294" s="222"/>
      <c r="D294" s="207" t="s">
        <v>192</v>
      </c>
      <c r="E294" s="223" t="s">
        <v>19</v>
      </c>
      <c r="F294" s="224" t="s">
        <v>474</v>
      </c>
      <c r="G294" s="222"/>
      <c r="H294" s="225">
        <v>4.3999999999999997E-2</v>
      </c>
      <c r="I294" s="226"/>
      <c r="J294" s="222"/>
      <c r="K294" s="222"/>
      <c r="L294" s="227"/>
      <c r="M294" s="228"/>
      <c r="N294" s="229"/>
      <c r="O294" s="229"/>
      <c r="P294" s="229"/>
      <c r="Q294" s="229"/>
      <c r="R294" s="229"/>
      <c r="S294" s="229"/>
      <c r="T294" s="230"/>
      <c r="AT294" s="231" t="s">
        <v>192</v>
      </c>
      <c r="AU294" s="231" t="s">
        <v>81</v>
      </c>
      <c r="AV294" s="14" t="s">
        <v>81</v>
      </c>
      <c r="AW294" s="14" t="s">
        <v>33</v>
      </c>
      <c r="AX294" s="14" t="s">
        <v>72</v>
      </c>
      <c r="AY294" s="231" t="s">
        <v>128</v>
      </c>
    </row>
    <row r="295" spans="2:51" s="14" customFormat="1">
      <c r="B295" s="221"/>
      <c r="C295" s="222"/>
      <c r="D295" s="207" t="s">
        <v>192</v>
      </c>
      <c r="E295" s="223" t="s">
        <v>19</v>
      </c>
      <c r="F295" s="224" t="s">
        <v>473</v>
      </c>
      <c r="G295" s="222"/>
      <c r="H295" s="225">
        <v>0.08</v>
      </c>
      <c r="I295" s="226"/>
      <c r="J295" s="222"/>
      <c r="K295" s="222"/>
      <c r="L295" s="227"/>
      <c r="M295" s="228"/>
      <c r="N295" s="229"/>
      <c r="O295" s="229"/>
      <c r="P295" s="229"/>
      <c r="Q295" s="229"/>
      <c r="R295" s="229"/>
      <c r="S295" s="229"/>
      <c r="T295" s="230"/>
      <c r="AT295" s="231" t="s">
        <v>192</v>
      </c>
      <c r="AU295" s="231" t="s">
        <v>81</v>
      </c>
      <c r="AV295" s="14" t="s">
        <v>81</v>
      </c>
      <c r="AW295" s="14" t="s">
        <v>33</v>
      </c>
      <c r="AX295" s="14" t="s">
        <v>72</v>
      </c>
      <c r="AY295" s="231" t="s">
        <v>128</v>
      </c>
    </row>
    <row r="296" spans="2:51" s="14" customFormat="1">
      <c r="B296" s="221"/>
      <c r="C296" s="222"/>
      <c r="D296" s="207" t="s">
        <v>192</v>
      </c>
      <c r="E296" s="223" t="s">
        <v>19</v>
      </c>
      <c r="F296" s="224" t="s">
        <v>476</v>
      </c>
      <c r="G296" s="222"/>
      <c r="H296" s="225">
        <v>9.923</v>
      </c>
      <c r="I296" s="226"/>
      <c r="J296" s="222"/>
      <c r="K296" s="222"/>
      <c r="L296" s="227"/>
      <c r="M296" s="228"/>
      <c r="N296" s="229"/>
      <c r="O296" s="229"/>
      <c r="P296" s="229"/>
      <c r="Q296" s="229"/>
      <c r="R296" s="229"/>
      <c r="S296" s="229"/>
      <c r="T296" s="230"/>
      <c r="AT296" s="231" t="s">
        <v>192</v>
      </c>
      <c r="AU296" s="231" t="s">
        <v>81</v>
      </c>
      <c r="AV296" s="14" t="s">
        <v>81</v>
      </c>
      <c r="AW296" s="14" t="s">
        <v>33</v>
      </c>
      <c r="AX296" s="14" t="s">
        <v>72</v>
      </c>
      <c r="AY296" s="231" t="s">
        <v>128</v>
      </c>
    </row>
    <row r="297" spans="2:51" s="14" customFormat="1">
      <c r="B297" s="221"/>
      <c r="C297" s="222"/>
      <c r="D297" s="207" t="s">
        <v>192</v>
      </c>
      <c r="E297" s="223" t="s">
        <v>19</v>
      </c>
      <c r="F297" s="224" t="s">
        <v>476</v>
      </c>
      <c r="G297" s="222"/>
      <c r="H297" s="225">
        <v>9.923</v>
      </c>
      <c r="I297" s="226"/>
      <c r="J297" s="222"/>
      <c r="K297" s="222"/>
      <c r="L297" s="227"/>
      <c r="M297" s="228"/>
      <c r="N297" s="229"/>
      <c r="O297" s="229"/>
      <c r="P297" s="229"/>
      <c r="Q297" s="229"/>
      <c r="R297" s="229"/>
      <c r="S297" s="229"/>
      <c r="T297" s="230"/>
      <c r="AT297" s="231" t="s">
        <v>192</v>
      </c>
      <c r="AU297" s="231" t="s">
        <v>81</v>
      </c>
      <c r="AV297" s="14" t="s">
        <v>81</v>
      </c>
      <c r="AW297" s="14" t="s">
        <v>33</v>
      </c>
      <c r="AX297" s="14" t="s">
        <v>72</v>
      </c>
      <c r="AY297" s="231" t="s">
        <v>128</v>
      </c>
    </row>
    <row r="298" spans="2:51" s="14" customFormat="1">
      <c r="B298" s="221"/>
      <c r="C298" s="222"/>
      <c r="D298" s="207" t="s">
        <v>192</v>
      </c>
      <c r="E298" s="223" t="s">
        <v>19</v>
      </c>
      <c r="F298" s="224" t="s">
        <v>477</v>
      </c>
      <c r="G298" s="222"/>
      <c r="H298" s="225">
        <v>10.220000000000001</v>
      </c>
      <c r="I298" s="226"/>
      <c r="J298" s="222"/>
      <c r="K298" s="222"/>
      <c r="L298" s="227"/>
      <c r="M298" s="228"/>
      <c r="N298" s="229"/>
      <c r="O298" s="229"/>
      <c r="P298" s="229"/>
      <c r="Q298" s="229"/>
      <c r="R298" s="229"/>
      <c r="S298" s="229"/>
      <c r="T298" s="230"/>
      <c r="AT298" s="231" t="s">
        <v>192</v>
      </c>
      <c r="AU298" s="231" t="s">
        <v>81</v>
      </c>
      <c r="AV298" s="14" t="s">
        <v>81</v>
      </c>
      <c r="AW298" s="14" t="s">
        <v>33</v>
      </c>
      <c r="AX298" s="14" t="s">
        <v>72</v>
      </c>
      <c r="AY298" s="231" t="s">
        <v>128</v>
      </c>
    </row>
    <row r="299" spans="2:51" s="14" customFormat="1">
      <c r="B299" s="221"/>
      <c r="C299" s="222"/>
      <c r="D299" s="207" t="s">
        <v>192</v>
      </c>
      <c r="E299" s="223" t="s">
        <v>19</v>
      </c>
      <c r="F299" s="224" t="s">
        <v>478</v>
      </c>
      <c r="G299" s="222"/>
      <c r="H299" s="225">
        <v>0.308</v>
      </c>
      <c r="I299" s="226"/>
      <c r="J299" s="222"/>
      <c r="K299" s="222"/>
      <c r="L299" s="227"/>
      <c r="M299" s="228"/>
      <c r="N299" s="229"/>
      <c r="O299" s="229"/>
      <c r="P299" s="229"/>
      <c r="Q299" s="229"/>
      <c r="R299" s="229"/>
      <c r="S299" s="229"/>
      <c r="T299" s="230"/>
      <c r="AT299" s="231" t="s">
        <v>192</v>
      </c>
      <c r="AU299" s="231" t="s">
        <v>81</v>
      </c>
      <c r="AV299" s="14" t="s">
        <v>81</v>
      </c>
      <c r="AW299" s="14" t="s">
        <v>33</v>
      </c>
      <c r="AX299" s="14" t="s">
        <v>72</v>
      </c>
      <c r="AY299" s="231" t="s">
        <v>128</v>
      </c>
    </row>
    <row r="300" spans="2:51" s="14" customFormat="1">
      <c r="B300" s="221"/>
      <c r="C300" s="222"/>
      <c r="D300" s="207" t="s">
        <v>192</v>
      </c>
      <c r="E300" s="223" t="s">
        <v>19</v>
      </c>
      <c r="F300" s="224" t="s">
        <v>473</v>
      </c>
      <c r="G300" s="222"/>
      <c r="H300" s="225">
        <v>0.08</v>
      </c>
      <c r="I300" s="226"/>
      <c r="J300" s="222"/>
      <c r="K300" s="222"/>
      <c r="L300" s="227"/>
      <c r="M300" s="228"/>
      <c r="N300" s="229"/>
      <c r="O300" s="229"/>
      <c r="P300" s="229"/>
      <c r="Q300" s="229"/>
      <c r="R300" s="229"/>
      <c r="S300" s="229"/>
      <c r="T300" s="230"/>
      <c r="AT300" s="231" t="s">
        <v>192</v>
      </c>
      <c r="AU300" s="231" t="s">
        <v>81</v>
      </c>
      <c r="AV300" s="14" t="s">
        <v>81</v>
      </c>
      <c r="AW300" s="14" t="s">
        <v>33</v>
      </c>
      <c r="AX300" s="14" t="s">
        <v>72</v>
      </c>
      <c r="AY300" s="231" t="s">
        <v>128</v>
      </c>
    </row>
    <row r="301" spans="2:51" s="14" customFormat="1">
      <c r="B301" s="221"/>
      <c r="C301" s="222"/>
      <c r="D301" s="207" t="s">
        <v>192</v>
      </c>
      <c r="E301" s="223" t="s">
        <v>19</v>
      </c>
      <c r="F301" s="224" t="s">
        <v>479</v>
      </c>
      <c r="G301" s="222"/>
      <c r="H301" s="225">
        <v>0.44</v>
      </c>
      <c r="I301" s="226"/>
      <c r="J301" s="222"/>
      <c r="K301" s="222"/>
      <c r="L301" s="227"/>
      <c r="M301" s="228"/>
      <c r="N301" s="229"/>
      <c r="O301" s="229"/>
      <c r="P301" s="229"/>
      <c r="Q301" s="229"/>
      <c r="R301" s="229"/>
      <c r="S301" s="229"/>
      <c r="T301" s="230"/>
      <c r="AT301" s="231" t="s">
        <v>192</v>
      </c>
      <c r="AU301" s="231" t="s">
        <v>81</v>
      </c>
      <c r="AV301" s="14" t="s">
        <v>81</v>
      </c>
      <c r="AW301" s="14" t="s">
        <v>33</v>
      </c>
      <c r="AX301" s="14" t="s">
        <v>72</v>
      </c>
      <c r="AY301" s="231" t="s">
        <v>128</v>
      </c>
    </row>
    <row r="302" spans="2:51" s="14" customFormat="1">
      <c r="B302" s="221"/>
      <c r="C302" s="222"/>
      <c r="D302" s="207" t="s">
        <v>192</v>
      </c>
      <c r="E302" s="223" t="s">
        <v>19</v>
      </c>
      <c r="F302" s="224" t="s">
        <v>479</v>
      </c>
      <c r="G302" s="222"/>
      <c r="H302" s="225">
        <v>0.44</v>
      </c>
      <c r="I302" s="226"/>
      <c r="J302" s="222"/>
      <c r="K302" s="222"/>
      <c r="L302" s="227"/>
      <c r="M302" s="228"/>
      <c r="N302" s="229"/>
      <c r="O302" s="229"/>
      <c r="P302" s="229"/>
      <c r="Q302" s="229"/>
      <c r="R302" s="229"/>
      <c r="S302" s="229"/>
      <c r="T302" s="230"/>
      <c r="AT302" s="231" t="s">
        <v>192</v>
      </c>
      <c r="AU302" s="231" t="s">
        <v>81</v>
      </c>
      <c r="AV302" s="14" t="s">
        <v>81</v>
      </c>
      <c r="AW302" s="14" t="s">
        <v>33</v>
      </c>
      <c r="AX302" s="14" t="s">
        <v>72</v>
      </c>
      <c r="AY302" s="231" t="s">
        <v>128</v>
      </c>
    </row>
    <row r="303" spans="2:51" s="14" customFormat="1">
      <c r="B303" s="221"/>
      <c r="C303" s="222"/>
      <c r="D303" s="207" t="s">
        <v>192</v>
      </c>
      <c r="E303" s="223" t="s">
        <v>19</v>
      </c>
      <c r="F303" s="224" t="s">
        <v>473</v>
      </c>
      <c r="G303" s="222"/>
      <c r="H303" s="225">
        <v>0.08</v>
      </c>
      <c r="I303" s="226"/>
      <c r="J303" s="222"/>
      <c r="K303" s="222"/>
      <c r="L303" s="227"/>
      <c r="M303" s="228"/>
      <c r="N303" s="229"/>
      <c r="O303" s="229"/>
      <c r="P303" s="229"/>
      <c r="Q303" s="229"/>
      <c r="R303" s="229"/>
      <c r="S303" s="229"/>
      <c r="T303" s="230"/>
      <c r="AT303" s="231" t="s">
        <v>192</v>
      </c>
      <c r="AU303" s="231" t="s">
        <v>81</v>
      </c>
      <c r="AV303" s="14" t="s">
        <v>81</v>
      </c>
      <c r="AW303" s="14" t="s">
        <v>33</v>
      </c>
      <c r="AX303" s="14" t="s">
        <v>72</v>
      </c>
      <c r="AY303" s="231" t="s">
        <v>128</v>
      </c>
    </row>
    <row r="304" spans="2:51" s="14" customFormat="1">
      <c r="B304" s="221"/>
      <c r="C304" s="222"/>
      <c r="D304" s="207" t="s">
        <v>192</v>
      </c>
      <c r="E304" s="223" t="s">
        <v>19</v>
      </c>
      <c r="F304" s="224" t="s">
        <v>473</v>
      </c>
      <c r="G304" s="222"/>
      <c r="H304" s="225">
        <v>0.08</v>
      </c>
      <c r="I304" s="226"/>
      <c r="J304" s="222"/>
      <c r="K304" s="222"/>
      <c r="L304" s="227"/>
      <c r="M304" s="228"/>
      <c r="N304" s="229"/>
      <c r="O304" s="229"/>
      <c r="P304" s="229"/>
      <c r="Q304" s="229"/>
      <c r="R304" s="229"/>
      <c r="S304" s="229"/>
      <c r="T304" s="230"/>
      <c r="AT304" s="231" t="s">
        <v>192</v>
      </c>
      <c r="AU304" s="231" t="s">
        <v>81</v>
      </c>
      <c r="AV304" s="14" t="s">
        <v>81</v>
      </c>
      <c r="AW304" s="14" t="s">
        <v>33</v>
      </c>
      <c r="AX304" s="14" t="s">
        <v>72</v>
      </c>
      <c r="AY304" s="231" t="s">
        <v>128</v>
      </c>
    </row>
    <row r="305" spans="2:51" s="14" customFormat="1">
      <c r="B305" s="221"/>
      <c r="C305" s="222"/>
      <c r="D305" s="207" t="s">
        <v>192</v>
      </c>
      <c r="E305" s="223" t="s">
        <v>19</v>
      </c>
      <c r="F305" s="224" t="s">
        <v>480</v>
      </c>
      <c r="G305" s="222"/>
      <c r="H305" s="225">
        <v>6.6749999999999998</v>
      </c>
      <c r="I305" s="226"/>
      <c r="J305" s="222"/>
      <c r="K305" s="222"/>
      <c r="L305" s="227"/>
      <c r="M305" s="228"/>
      <c r="N305" s="229"/>
      <c r="O305" s="229"/>
      <c r="P305" s="229"/>
      <c r="Q305" s="229"/>
      <c r="R305" s="229"/>
      <c r="S305" s="229"/>
      <c r="T305" s="230"/>
      <c r="AT305" s="231" t="s">
        <v>192</v>
      </c>
      <c r="AU305" s="231" t="s">
        <v>81</v>
      </c>
      <c r="AV305" s="14" t="s">
        <v>81</v>
      </c>
      <c r="AW305" s="14" t="s">
        <v>33</v>
      </c>
      <c r="AX305" s="14" t="s">
        <v>72</v>
      </c>
      <c r="AY305" s="231" t="s">
        <v>128</v>
      </c>
    </row>
    <row r="306" spans="2:51" s="14" customFormat="1">
      <c r="B306" s="221"/>
      <c r="C306" s="222"/>
      <c r="D306" s="207" t="s">
        <v>192</v>
      </c>
      <c r="E306" s="223" t="s">
        <v>19</v>
      </c>
      <c r="F306" s="224" t="s">
        <v>478</v>
      </c>
      <c r="G306" s="222"/>
      <c r="H306" s="225">
        <v>0.308</v>
      </c>
      <c r="I306" s="226"/>
      <c r="J306" s="222"/>
      <c r="K306" s="222"/>
      <c r="L306" s="227"/>
      <c r="M306" s="228"/>
      <c r="N306" s="229"/>
      <c r="O306" s="229"/>
      <c r="P306" s="229"/>
      <c r="Q306" s="229"/>
      <c r="R306" s="229"/>
      <c r="S306" s="229"/>
      <c r="T306" s="230"/>
      <c r="AT306" s="231" t="s">
        <v>192</v>
      </c>
      <c r="AU306" s="231" t="s">
        <v>81</v>
      </c>
      <c r="AV306" s="14" t="s">
        <v>81</v>
      </c>
      <c r="AW306" s="14" t="s">
        <v>33</v>
      </c>
      <c r="AX306" s="14" t="s">
        <v>72</v>
      </c>
      <c r="AY306" s="231" t="s">
        <v>128</v>
      </c>
    </row>
    <row r="307" spans="2:51" s="14" customFormat="1">
      <c r="B307" s="221"/>
      <c r="C307" s="222"/>
      <c r="D307" s="207" t="s">
        <v>192</v>
      </c>
      <c r="E307" s="223" t="s">
        <v>19</v>
      </c>
      <c r="F307" s="224" t="s">
        <v>473</v>
      </c>
      <c r="G307" s="222"/>
      <c r="H307" s="225">
        <v>0.08</v>
      </c>
      <c r="I307" s="226"/>
      <c r="J307" s="222"/>
      <c r="K307" s="222"/>
      <c r="L307" s="227"/>
      <c r="M307" s="228"/>
      <c r="N307" s="229"/>
      <c r="O307" s="229"/>
      <c r="P307" s="229"/>
      <c r="Q307" s="229"/>
      <c r="R307" s="229"/>
      <c r="S307" s="229"/>
      <c r="T307" s="230"/>
      <c r="AT307" s="231" t="s">
        <v>192</v>
      </c>
      <c r="AU307" s="231" t="s">
        <v>81</v>
      </c>
      <c r="AV307" s="14" t="s">
        <v>81</v>
      </c>
      <c r="AW307" s="14" t="s">
        <v>33</v>
      </c>
      <c r="AX307" s="14" t="s">
        <v>72</v>
      </c>
      <c r="AY307" s="231" t="s">
        <v>128</v>
      </c>
    </row>
    <row r="308" spans="2:51" s="14" customFormat="1">
      <c r="B308" s="221"/>
      <c r="C308" s="222"/>
      <c r="D308" s="207" t="s">
        <v>192</v>
      </c>
      <c r="E308" s="223" t="s">
        <v>19</v>
      </c>
      <c r="F308" s="224" t="s">
        <v>478</v>
      </c>
      <c r="G308" s="222"/>
      <c r="H308" s="225">
        <v>0.308</v>
      </c>
      <c r="I308" s="226"/>
      <c r="J308" s="222"/>
      <c r="K308" s="222"/>
      <c r="L308" s="227"/>
      <c r="M308" s="228"/>
      <c r="N308" s="229"/>
      <c r="O308" s="229"/>
      <c r="P308" s="229"/>
      <c r="Q308" s="229"/>
      <c r="R308" s="229"/>
      <c r="S308" s="229"/>
      <c r="T308" s="230"/>
      <c r="AT308" s="231" t="s">
        <v>192</v>
      </c>
      <c r="AU308" s="231" t="s">
        <v>81</v>
      </c>
      <c r="AV308" s="14" t="s">
        <v>81</v>
      </c>
      <c r="AW308" s="14" t="s">
        <v>33</v>
      </c>
      <c r="AX308" s="14" t="s">
        <v>72</v>
      </c>
      <c r="AY308" s="231" t="s">
        <v>128</v>
      </c>
    </row>
    <row r="309" spans="2:51" s="14" customFormat="1">
      <c r="B309" s="221"/>
      <c r="C309" s="222"/>
      <c r="D309" s="207" t="s">
        <v>192</v>
      </c>
      <c r="E309" s="223" t="s">
        <v>19</v>
      </c>
      <c r="F309" s="224" t="s">
        <v>473</v>
      </c>
      <c r="G309" s="222"/>
      <c r="H309" s="225">
        <v>0.08</v>
      </c>
      <c r="I309" s="226"/>
      <c r="J309" s="222"/>
      <c r="K309" s="222"/>
      <c r="L309" s="227"/>
      <c r="M309" s="228"/>
      <c r="N309" s="229"/>
      <c r="O309" s="229"/>
      <c r="P309" s="229"/>
      <c r="Q309" s="229"/>
      <c r="R309" s="229"/>
      <c r="S309" s="229"/>
      <c r="T309" s="230"/>
      <c r="AT309" s="231" t="s">
        <v>192</v>
      </c>
      <c r="AU309" s="231" t="s">
        <v>81</v>
      </c>
      <c r="AV309" s="14" t="s">
        <v>81</v>
      </c>
      <c r="AW309" s="14" t="s">
        <v>33</v>
      </c>
      <c r="AX309" s="14" t="s">
        <v>72</v>
      </c>
      <c r="AY309" s="231" t="s">
        <v>128</v>
      </c>
    </row>
    <row r="310" spans="2:51" s="14" customFormat="1">
      <c r="B310" s="221"/>
      <c r="C310" s="222"/>
      <c r="D310" s="207" t="s">
        <v>192</v>
      </c>
      <c r="E310" s="223" t="s">
        <v>19</v>
      </c>
      <c r="F310" s="224" t="s">
        <v>473</v>
      </c>
      <c r="G310" s="222"/>
      <c r="H310" s="225">
        <v>0.08</v>
      </c>
      <c r="I310" s="226"/>
      <c r="J310" s="222"/>
      <c r="K310" s="222"/>
      <c r="L310" s="227"/>
      <c r="M310" s="228"/>
      <c r="N310" s="229"/>
      <c r="O310" s="229"/>
      <c r="P310" s="229"/>
      <c r="Q310" s="229"/>
      <c r="R310" s="229"/>
      <c r="S310" s="229"/>
      <c r="T310" s="230"/>
      <c r="AT310" s="231" t="s">
        <v>192</v>
      </c>
      <c r="AU310" s="231" t="s">
        <v>81</v>
      </c>
      <c r="AV310" s="14" t="s">
        <v>81</v>
      </c>
      <c r="AW310" s="14" t="s">
        <v>33</v>
      </c>
      <c r="AX310" s="14" t="s">
        <v>72</v>
      </c>
      <c r="AY310" s="231" t="s">
        <v>128</v>
      </c>
    </row>
    <row r="311" spans="2:51" s="14" customFormat="1">
      <c r="B311" s="221"/>
      <c r="C311" s="222"/>
      <c r="D311" s="207" t="s">
        <v>192</v>
      </c>
      <c r="E311" s="223" t="s">
        <v>19</v>
      </c>
      <c r="F311" s="224" t="s">
        <v>474</v>
      </c>
      <c r="G311" s="222"/>
      <c r="H311" s="225">
        <v>4.3999999999999997E-2</v>
      </c>
      <c r="I311" s="226"/>
      <c r="J311" s="222"/>
      <c r="K311" s="222"/>
      <c r="L311" s="227"/>
      <c r="M311" s="228"/>
      <c r="N311" s="229"/>
      <c r="O311" s="229"/>
      <c r="P311" s="229"/>
      <c r="Q311" s="229"/>
      <c r="R311" s="229"/>
      <c r="S311" s="229"/>
      <c r="T311" s="230"/>
      <c r="AT311" s="231" t="s">
        <v>192</v>
      </c>
      <c r="AU311" s="231" t="s">
        <v>81</v>
      </c>
      <c r="AV311" s="14" t="s">
        <v>81</v>
      </c>
      <c r="AW311" s="14" t="s">
        <v>33</v>
      </c>
      <c r="AX311" s="14" t="s">
        <v>72</v>
      </c>
      <c r="AY311" s="231" t="s">
        <v>128</v>
      </c>
    </row>
    <row r="312" spans="2:51" s="14" customFormat="1">
      <c r="B312" s="221"/>
      <c r="C312" s="222"/>
      <c r="D312" s="207" t="s">
        <v>192</v>
      </c>
      <c r="E312" s="223" t="s">
        <v>19</v>
      </c>
      <c r="F312" s="224" t="s">
        <v>481</v>
      </c>
      <c r="G312" s="222"/>
      <c r="H312" s="225">
        <v>0.04</v>
      </c>
      <c r="I312" s="226"/>
      <c r="J312" s="222"/>
      <c r="K312" s="222"/>
      <c r="L312" s="227"/>
      <c r="M312" s="228"/>
      <c r="N312" s="229"/>
      <c r="O312" s="229"/>
      <c r="P312" s="229"/>
      <c r="Q312" s="229"/>
      <c r="R312" s="229"/>
      <c r="S312" s="229"/>
      <c r="T312" s="230"/>
      <c r="AT312" s="231" t="s">
        <v>192</v>
      </c>
      <c r="AU312" s="231" t="s">
        <v>81</v>
      </c>
      <c r="AV312" s="14" t="s">
        <v>81</v>
      </c>
      <c r="AW312" s="14" t="s">
        <v>33</v>
      </c>
      <c r="AX312" s="14" t="s">
        <v>72</v>
      </c>
      <c r="AY312" s="231" t="s">
        <v>128</v>
      </c>
    </row>
    <row r="313" spans="2:51" s="14" customFormat="1">
      <c r="B313" s="221"/>
      <c r="C313" s="222"/>
      <c r="D313" s="207" t="s">
        <v>192</v>
      </c>
      <c r="E313" s="223" t="s">
        <v>19</v>
      </c>
      <c r="F313" s="224" t="s">
        <v>474</v>
      </c>
      <c r="G313" s="222"/>
      <c r="H313" s="225">
        <v>4.3999999999999997E-2</v>
      </c>
      <c r="I313" s="226"/>
      <c r="J313" s="222"/>
      <c r="K313" s="222"/>
      <c r="L313" s="227"/>
      <c r="M313" s="228"/>
      <c r="N313" s="229"/>
      <c r="O313" s="229"/>
      <c r="P313" s="229"/>
      <c r="Q313" s="229"/>
      <c r="R313" s="229"/>
      <c r="S313" s="229"/>
      <c r="T313" s="230"/>
      <c r="AT313" s="231" t="s">
        <v>192</v>
      </c>
      <c r="AU313" s="231" t="s">
        <v>81</v>
      </c>
      <c r="AV313" s="14" t="s">
        <v>81</v>
      </c>
      <c r="AW313" s="14" t="s">
        <v>33</v>
      </c>
      <c r="AX313" s="14" t="s">
        <v>72</v>
      </c>
      <c r="AY313" s="231" t="s">
        <v>128</v>
      </c>
    </row>
    <row r="314" spans="2:51" s="14" customFormat="1">
      <c r="B314" s="221"/>
      <c r="C314" s="222"/>
      <c r="D314" s="207" t="s">
        <v>192</v>
      </c>
      <c r="E314" s="223" t="s">
        <v>19</v>
      </c>
      <c r="F314" s="224" t="s">
        <v>482</v>
      </c>
      <c r="G314" s="222"/>
      <c r="H314" s="225">
        <v>5.0999999999999996</v>
      </c>
      <c r="I314" s="226"/>
      <c r="J314" s="222"/>
      <c r="K314" s="222"/>
      <c r="L314" s="227"/>
      <c r="M314" s="228"/>
      <c r="N314" s="229"/>
      <c r="O314" s="229"/>
      <c r="P314" s="229"/>
      <c r="Q314" s="229"/>
      <c r="R314" s="229"/>
      <c r="S314" s="229"/>
      <c r="T314" s="230"/>
      <c r="AT314" s="231" t="s">
        <v>192</v>
      </c>
      <c r="AU314" s="231" t="s">
        <v>81</v>
      </c>
      <c r="AV314" s="14" t="s">
        <v>81</v>
      </c>
      <c r="AW314" s="14" t="s">
        <v>33</v>
      </c>
      <c r="AX314" s="14" t="s">
        <v>72</v>
      </c>
      <c r="AY314" s="231" t="s">
        <v>128</v>
      </c>
    </row>
    <row r="315" spans="2:51" s="14" customFormat="1">
      <c r="B315" s="221"/>
      <c r="C315" s="222"/>
      <c r="D315" s="207" t="s">
        <v>192</v>
      </c>
      <c r="E315" s="223" t="s">
        <v>19</v>
      </c>
      <c r="F315" s="224" t="s">
        <v>473</v>
      </c>
      <c r="G315" s="222"/>
      <c r="H315" s="225">
        <v>0.08</v>
      </c>
      <c r="I315" s="226"/>
      <c r="J315" s="222"/>
      <c r="K315" s="222"/>
      <c r="L315" s="227"/>
      <c r="M315" s="228"/>
      <c r="N315" s="229"/>
      <c r="O315" s="229"/>
      <c r="P315" s="229"/>
      <c r="Q315" s="229"/>
      <c r="R315" s="229"/>
      <c r="S315" s="229"/>
      <c r="T315" s="230"/>
      <c r="AT315" s="231" t="s">
        <v>192</v>
      </c>
      <c r="AU315" s="231" t="s">
        <v>81</v>
      </c>
      <c r="AV315" s="14" t="s">
        <v>81</v>
      </c>
      <c r="AW315" s="14" t="s">
        <v>33</v>
      </c>
      <c r="AX315" s="14" t="s">
        <v>72</v>
      </c>
      <c r="AY315" s="231" t="s">
        <v>128</v>
      </c>
    </row>
    <row r="316" spans="2:51" s="14" customFormat="1">
      <c r="B316" s="221"/>
      <c r="C316" s="222"/>
      <c r="D316" s="207" t="s">
        <v>192</v>
      </c>
      <c r="E316" s="223" t="s">
        <v>19</v>
      </c>
      <c r="F316" s="224" t="s">
        <v>474</v>
      </c>
      <c r="G316" s="222"/>
      <c r="H316" s="225">
        <v>4.3999999999999997E-2</v>
      </c>
      <c r="I316" s="226"/>
      <c r="J316" s="222"/>
      <c r="K316" s="222"/>
      <c r="L316" s="227"/>
      <c r="M316" s="228"/>
      <c r="N316" s="229"/>
      <c r="O316" s="229"/>
      <c r="P316" s="229"/>
      <c r="Q316" s="229"/>
      <c r="R316" s="229"/>
      <c r="S316" s="229"/>
      <c r="T316" s="230"/>
      <c r="AT316" s="231" t="s">
        <v>192</v>
      </c>
      <c r="AU316" s="231" t="s">
        <v>81</v>
      </c>
      <c r="AV316" s="14" t="s">
        <v>81</v>
      </c>
      <c r="AW316" s="14" t="s">
        <v>33</v>
      </c>
      <c r="AX316" s="14" t="s">
        <v>72</v>
      </c>
      <c r="AY316" s="231" t="s">
        <v>128</v>
      </c>
    </row>
    <row r="317" spans="2:51" s="14" customFormat="1">
      <c r="B317" s="221"/>
      <c r="C317" s="222"/>
      <c r="D317" s="207" t="s">
        <v>192</v>
      </c>
      <c r="E317" s="223" t="s">
        <v>19</v>
      </c>
      <c r="F317" s="224" t="s">
        <v>483</v>
      </c>
      <c r="G317" s="222"/>
      <c r="H317" s="225">
        <v>0.13</v>
      </c>
      <c r="I317" s="226"/>
      <c r="J317" s="222"/>
      <c r="K317" s="222"/>
      <c r="L317" s="227"/>
      <c r="M317" s="228"/>
      <c r="N317" s="229"/>
      <c r="O317" s="229"/>
      <c r="P317" s="229"/>
      <c r="Q317" s="229"/>
      <c r="R317" s="229"/>
      <c r="S317" s="229"/>
      <c r="T317" s="230"/>
      <c r="AT317" s="231" t="s">
        <v>192</v>
      </c>
      <c r="AU317" s="231" t="s">
        <v>81</v>
      </c>
      <c r="AV317" s="14" t="s">
        <v>81</v>
      </c>
      <c r="AW317" s="14" t="s">
        <v>33</v>
      </c>
      <c r="AX317" s="14" t="s">
        <v>72</v>
      </c>
      <c r="AY317" s="231" t="s">
        <v>128</v>
      </c>
    </row>
    <row r="318" spans="2:51" s="14" customFormat="1">
      <c r="B318" s="221"/>
      <c r="C318" s="222"/>
      <c r="D318" s="207" t="s">
        <v>192</v>
      </c>
      <c r="E318" s="223" t="s">
        <v>19</v>
      </c>
      <c r="F318" s="224" t="s">
        <v>484</v>
      </c>
      <c r="G318" s="222"/>
      <c r="H318" s="225">
        <v>6.9000000000000006E-2</v>
      </c>
      <c r="I318" s="226"/>
      <c r="J318" s="222"/>
      <c r="K318" s="222"/>
      <c r="L318" s="227"/>
      <c r="M318" s="228"/>
      <c r="N318" s="229"/>
      <c r="O318" s="229"/>
      <c r="P318" s="229"/>
      <c r="Q318" s="229"/>
      <c r="R318" s="229"/>
      <c r="S318" s="229"/>
      <c r="T318" s="230"/>
      <c r="AT318" s="231" t="s">
        <v>192</v>
      </c>
      <c r="AU318" s="231" t="s">
        <v>81</v>
      </c>
      <c r="AV318" s="14" t="s">
        <v>81</v>
      </c>
      <c r="AW318" s="14" t="s">
        <v>33</v>
      </c>
      <c r="AX318" s="14" t="s">
        <v>72</v>
      </c>
      <c r="AY318" s="231" t="s">
        <v>128</v>
      </c>
    </row>
    <row r="319" spans="2:51" s="14" customFormat="1">
      <c r="B319" s="221"/>
      <c r="C319" s="222"/>
      <c r="D319" s="207" t="s">
        <v>192</v>
      </c>
      <c r="E319" s="223" t="s">
        <v>19</v>
      </c>
      <c r="F319" s="224" t="s">
        <v>485</v>
      </c>
      <c r="G319" s="222"/>
      <c r="H319" s="225">
        <v>8.0250000000000004</v>
      </c>
      <c r="I319" s="226"/>
      <c r="J319" s="222"/>
      <c r="K319" s="222"/>
      <c r="L319" s="227"/>
      <c r="M319" s="228"/>
      <c r="N319" s="229"/>
      <c r="O319" s="229"/>
      <c r="P319" s="229"/>
      <c r="Q319" s="229"/>
      <c r="R319" s="229"/>
      <c r="S319" s="229"/>
      <c r="T319" s="230"/>
      <c r="AT319" s="231" t="s">
        <v>192</v>
      </c>
      <c r="AU319" s="231" t="s">
        <v>81</v>
      </c>
      <c r="AV319" s="14" t="s">
        <v>81</v>
      </c>
      <c r="AW319" s="14" t="s">
        <v>33</v>
      </c>
      <c r="AX319" s="14" t="s">
        <v>72</v>
      </c>
      <c r="AY319" s="231" t="s">
        <v>128</v>
      </c>
    </row>
    <row r="320" spans="2:51" s="14" customFormat="1">
      <c r="B320" s="221"/>
      <c r="C320" s="222"/>
      <c r="D320" s="207" t="s">
        <v>192</v>
      </c>
      <c r="E320" s="223" t="s">
        <v>19</v>
      </c>
      <c r="F320" s="224" t="s">
        <v>486</v>
      </c>
      <c r="G320" s="222"/>
      <c r="H320" s="225">
        <v>0.128</v>
      </c>
      <c r="I320" s="226"/>
      <c r="J320" s="222"/>
      <c r="K320" s="222"/>
      <c r="L320" s="227"/>
      <c r="M320" s="228"/>
      <c r="N320" s="229"/>
      <c r="O320" s="229"/>
      <c r="P320" s="229"/>
      <c r="Q320" s="229"/>
      <c r="R320" s="229"/>
      <c r="S320" s="229"/>
      <c r="T320" s="230"/>
      <c r="AT320" s="231" t="s">
        <v>192</v>
      </c>
      <c r="AU320" s="231" t="s">
        <v>81</v>
      </c>
      <c r="AV320" s="14" t="s">
        <v>81</v>
      </c>
      <c r="AW320" s="14" t="s">
        <v>33</v>
      </c>
      <c r="AX320" s="14" t="s">
        <v>72</v>
      </c>
      <c r="AY320" s="231" t="s">
        <v>128</v>
      </c>
    </row>
    <row r="321" spans="1:65" s="14" customFormat="1">
      <c r="B321" s="221"/>
      <c r="C321" s="222"/>
      <c r="D321" s="207" t="s">
        <v>192</v>
      </c>
      <c r="E321" s="223" t="s">
        <v>19</v>
      </c>
      <c r="F321" s="224" t="s">
        <v>487</v>
      </c>
      <c r="G321" s="222"/>
      <c r="H321" s="225">
        <v>0.36</v>
      </c>
      <c r="I321" s="226"/>
      <c r="J321" s="222"/>
      <c r="K321" s="222"/>
      <c r="L321" s="227"/>
      <c r="M321" s="228"/>
      <c r="N321" s="229"/>
      <c r="O321" s="229"/>
      <c r="P321" s="229"/>
      <c r="Q321" s="229"/>
      <c r="R321" s="229"/>
      <c r="S321" s="229"/>
      <c r="T321" s="230"/>
      <c r="AT321" s="231" t="s">
        <v>192</v>
      </c>
      <c r="AU321" s="231" t="s">
        <v>81</v>
      </c>
      <c r="AV321" s="14" t="s">
        <v>81</v>
      </c>
      <c r="AW321" s="14" t="s">
        <v>33</v>
      </c>
      <c r="AX321" s="14" t="s">
        <v>72</v>
      </c>
      <c r="AY321" s="231" t="s">
        <v>128</v>
      </c>
    </row>
    <row r="322" spans="1:65" s="14" customFormat="1">
      <c r="B322" s="221"/>
      <c r="C322" s="222"/>
      <c r="D322" s="207" t="s">
        <v>192</v>
      </c>
      <c r="E322" s="223" t="s">
        <v>19</v>
      </c>
      <c r="F322" s="224" t="s">
        <v>487</v>
      </c>
      <c r="G322" s="222"/>
      <c r="H322" s="225">
        <v>0.36</v>
      </c>
      <c r="I322" s="226"/>
      <c r="J322" s="222"/>
      <c r="K322" s="222"/>
      <c r="L322" s="227"/>
      <c r="M322" s="228"/>
      <c r="N322" s="229"/>
      <c r="O322" s="229"/>
      <c r="P322" s="229"/>
      <c r="Q322" s="229"/>
      <c r="R322" s="229"/>
      <c r="S322" s="229"/>
      <c r="T322" s="230"/>
      <c r="AT322" s="231" t="s">
        <v>192</v>
      </c>
      <c r="AU322" s="231" t="s">
        <v>81</v>
      </c>
      <c r="AV322" s="14" t="s">
        <v>81</v>
      </c>
      <c r="AW322" s="14" t="s">
        <v>33</v>
      </c>
      <c r="AX322" s="14" t="s">
        <v>72</v>
      </c>
      <c r="AY322" s="231" t="s">
        <v>128</v>
      </c>
    </row>
    <row r="323" spans="1:65" s="14" customFormat="1">
      <c r="B323" s="221"/>
      <c r="C323" s="222"/>
      <c r="D323" s="207" t="s">
        <v>192</v>
      </c>
      <c r="E323" s="223" t="s">
        <v>19</v>
      </c>
      <c r="F323" s="224" t="s">
        <v>488</v>
      </c>
      <c r="G323" s="222"/>
      <c r="H323" s="225">
        <v>0.19500000000000001</v>
      </c>
      <c r="I323" s="226"/>
      <c r="J323" s="222"/>
      <c r="K323" s="222"/>
      <c r="L323" s="227"/>
      <c r="M323" s="228"/>
      <c r="N323" s="229"/>
      <c r="O323" s="229"/>
      <c r="P323" s="229"/>
      <c r="Q323" s="229"/>
      <c r="R323" s="229"/>
      <c r="S323" s="229"/>
      <c r="T323" s="230"/>
      <c r="AT323" s="231" t="s">
        <v>192</v>
      </c>
      <c r="AU323" s="231" t="s">
        <v>81</v>
      </c>
      <c r="AV323" s="14" t="s">
        <v>81</v>
      </c>
      <c r="AW323" s="14" t="s">
        <v>33</v>
      </c>
      <c r="AX323" s="14" t="s">
        <v>72</v>
      </c>
      <c r="AY323" s="231" t="s">
        <v>128</v>
      </c>
    </row>
    <row r="324" spans="1:65" s="14" customFormat="1">
      <c r="B324" s="221"/>
      <c r="C324" s="222"/>
      <c r="D324" s="207" t="s">
        <v>192</v>
      </c>
      <c r="E324" s="223" t="s">
        <v>19</v>
      </c>
      <c r="F324" s="224" t="s">
        <v>473</v>
      </c>
      <c r="G324" s="222"/>
      <c r="H324" s="225">
        <v>0.08</v>
      </c>
      <c r="I324" s="226"/>
      <c r="J324" s="222"/>
      <c r="K324" s="222"/>
      <c r="L324" s="227"/>
      <c r="M324" s="228"/>
      <c r="N324" s="229"/>
      <c r="O324" s="229"/>
      <c r="P324" s="229"/>
      <c r="Q324" s="229"/>
      <c r="R324" s="229"/>
      <c r="S324" s="229"/>
      <c r="T324" s="230"/>
      <c r="AT324" s="231" t="s">
        <v>192</v>
      </c>
      <c r="AU324" s="231" t="s">
        <v>81</v>
      </c>
      <c r="AV324" s="14" t="s">
        <v>81</v>
      </c>
      <c r="AW324" s="14" t="s">
        <v>33</v>
      </c>
      <c r="AX324" s="14" t="s">
        <v>72</v>
      </c>
      <c r="AY324" s="231" t="s">
        <v>128</v>
      </c>
    </row>
    <row r="325" spans="1:65" s="14" customFormat="1">
      <c r="B325" s="221"/>
      <c r="C325" s="222"/>
      <c r="D325" s="207" t="s">
        <v>192</v>
      </c>
      <c r="E325" s="223" t="s">
        <v>19</v>
      </c>
      <c r="F325" s="224" t="s">
        <v>474</v>
      </c>
      <c r="G325" s="222"/>
      <c r="H325" s="225">
        <v>4.3999999999999997E-2</v>
      </c>
      <c r="I325" s="226"/>
      <c r="J325" s="222"/>
      <c r="K325" s="222"/>
      <c r="L325" s="227"/>
      <c r="M325" s="228"/>
      <c r="N325" s="229"/>
      <c r="O325" s="229"/>
      <c r="P325" s="229"/>
      <c r="Q325" s="229"/>
      <c r="R325" s="229"/>
      <c r="S325" s="229"/>
      <c r="T325" s="230"/>
      <c r="AT325" s="231" t="s">
        <v>192</v>
      </c>
      <c r="AU325" s="231" t="s">
        <v>81</v>
      </c>
      <c r="AV325" s="14" t="s">
        <v>81</v>
      </c>
      <c r="AW325" s="14" t="s">
        <v>33</v>
      </c>
      <c r="AX325" s="14" t="s">
        <v>72</v>
      </c>
      <c r="AY325" s="231" t="s">
        <v>128</v>
      </c>
    </row>
    <row r="326" spans="1:65" s="14" customFormat="1">
      <c r="B326" s="221"/>
      <c r="C326" s="222"/>
      <c r="D326" s="207" t="s">
        <v>192</v>
      </c>
      <c r="E326" s="223" t="s">
        <v>19</v>
      </c>
      <c r="F326" s="224" t="s">
        <v>489</v>
      </c>
      <c r="G326" s="222"/>
      <c r="H326" s="225">
        <v>5.7380000000000004</v>
      </c>
      <c r="I326" s="226"/>
      <c r="J326" s="222"/>
      <c r="K326" s="222"/>
      <c r="L326" s="227"/>
      <c r="M326" s="228"/>
      <c r="N326" s="229"/>
      <c r="O326" s="229"/>
      <c r="P326" s="229"/>
      <c r="Q326" s="229"/>
      <c r="R326" s="229"/>
      <c r="S326" s="229"/>
      <c r="T326" s="230"/>
      <c r="AT326" s="231" t="s">
        <v>192</v>
      </c>
      <c r="AU326" s="231" t="s">
        <v>81</v>
      </c>
      <c r="AV326" s="14" t="s">
        <v>81</v>
      </c>
      <c r="AW326" s="14" t="s">
        <v>33</v>
      </c>
      <c r="AX326" s="14" t="s">
        <v>72</v>
      </c>
      <c r="AY326" s="231" t="s">
        <v>128</v>
      </c>
    </row>
    <row r="327" spans="1:65" s="14" customFormat="1">
      <c r="B327" s="221"/>
      <c r="C327" s="222"/>
      <c r="D327" s="207" t="s">
        <v>192</v>
      </c>
      <c r="E327" s="223" t="s">
        <v>19</v>
      </c>
      <c r="F327" s="224" t="s">
        <v>490</v>
      </c>
      <c r="G327" s="222"/>
      <c r="H327" s="225">
        <v>7.14</v>
      </c>
      <c r="I327" s="226"/>
      <c r="J327" s="222"/>
      <c r="K327" s="222"/>
      <c r="L327" s="227"/>
      <c r="M327" s="228"/>
      <c r="N327" s="229"/>
      <c r="O327" s="229"/>
      <c r="P327" s="229"/>
      <c r="Q327" s="229"/>
      <c r="R327" s="229"/>
      <c r="S327" s="229"/>
      <c r="T327" s="230"/>
      <c r="AT327" s="231" t="s">
        <v>192</v>
      </c>
      <c r="AU327" s="231" t="s">
        <v>81</v>
      </c>
      <c r="AV327" s="14" t="s">
        <v>81</v>
      </c>
      <c r="AW327" s="14" t="s">
        <v>33</v>
      </c>
      <c r="AX327" s="14" t="s">
        <v>72</v>
      </c>
      <c r="AY327" s="231" t="s">
        <v>128</v>
      </c>
    </row>
    <row r="328" spans="1:65" s="14" customFormat="1">
      <c r="B328" s="221"/>
      <c r="C328" s="222"/>
      <c r="D328" s="207" t="s">
        <v>192</v>
      </c>
      <c r="E328" s="223" t="s">
        <v>19</v>
      </c>
      <c r="F328" s="224" t="s">
        <v>491</v>
      </c>
      <c r="G328" s="222"/>
      <c r="H328" s="225">
        <v>4.3499999999999996</v>
      </c>
      <c r="I328" s="226"/>
      <c r="J328" s="222"/>
      <c r="K328" s="222"/>
      <c r="L328" s="227"/>
      <c r="M328" s="228"/>
      <c r="N328" s="229"/>
      <c r="O328" s="229"/>
      <c r="P328" s="229"/>
      <c r="Q328" s="229"/>
      <c r="R328" s="229"/>
      <c r="S328" s="229"/>
      <c r="T328" s="230"/>
      <c r="AT328" s="231" t="s">
        <v>192</v>
      </c>
      <c r="AU328" s="231" t="s">
        <v>81</v>
      </c>
      <c r="AV328" s="14" t="s">
        <v>81</v>
      </c>
      <c r="AW328" s="14" t="s">
        <v>33</v>
      </c>
      <c r="AX328" s="14" t="s">
        <v>72</v>
      </c>
      <c r="AY328" s="231" t="s">
        <v>128</v>
      </c>
    </row>
    <row r="329" spans="1:65" s="14" customFormat="1">
      <c r="B329" s="221"/>
      <c r="C329" s="222"/>
      <c r="D329" s="207" t="s">
        <v>192</v>
      </c>
      <c r="E329" s="223" t="s">
        <v>19</v>
      </c>
      <c r="F329" s="224" t="s">
        <v>492</v>
      </c>
      <c r="G329" s="222"/>
      <c r="H329" s="225">
        <v>4.68</v>
      </c>
      <c r="I329" s="226"/>
      <c r="J329" s="222"/>
      <c r="K329" s="222"/>
      <c r="L329" s="227"/>
      <c r="M329" s="228"/>
      <c r="N329" s="229"/>
      <c r="O329" s="229"/>
      <c r="P329" s="229"/>
      <c r="Q329" s="229"/>
      <c r="R329" s="229"/>
      <c r="S329" s="229"/>
      <c r="T329" s="230"/>
      <c r="AT329" s="231" t="s">
        <v>192</v>
      </c>
      <c r="AU329" s="231" t="s">
        <v>81</v>
      </c>
      <c r="AV329" s="14" t="s">
        <v>81</v>
      </c>
      <c r="AW329" s="14" t="s">
        <v>33</v>
      </c>
      <c r="AX329" s="14" t="s">
        <v>72</v>
      </c>
      <c r="AY329" s="231" t="s">
        <v>128</v>
      </c>
    </row>
    <row r="330" spans="1:65" s="14" customFormat="1">
      <c r="B330" s="221"/>
      <c r="C330" s="222"/>
      <c r="D330" s="207" t="s">
        <v>192</v>
      </c>
      <c r="E330" s="223" t="s">
        <v>19</v>
      </c>
      <c r="F330" s="224" t="s">
        <v>490</v>
      </c>
      <c r="G330" s="222"/>
      <c r="H330" s="225">
        <v>7.14</v>
      </c>
      <c r="I330" s="226"/>
      <c r="J330" s="222"/>
      <c r="K330" s="222"/>
      <c r="L330" s="227"/>
      <c r="M330" s="228"/>
      <c r="N330" s="229"/>
      <c r="O330" s="229"/>
      <c r="P330" s="229"/>
      <c r="Q330" s="229"/>
      <c r="R330" s="229"/>
      <c r="S330" s="229"/>
      <c r="T330" s="230"/>
      <c r="AT330" s="231" t="s">
        <v>192</v>
      </c>
      <c r="AU330" s="231" t="s">
        <v>81</v>
      </c>
      <c r="AV330" s="14" t="s">
        <v>81</v>
      </c>
      <c r="AW330" s="14" t="s">
        <v>33</v>
      </c>
      <c r="AX330" s="14" t="s">
        <v>72</v>
      </c>
      <c r="AY330" s="231" t="s">
        <v>128</v>
      </c>
    </row>
    <row r="331" spans="1:65" s="15" customFormat="1">
      <c r="B331" s="232"/>
      <c r="C331" s="233"/>
      <c r="D331" s="207" t="s">
        <v>192</v>
      </c>
      <c r="E331" s="234" t="s">
        <v>19</v>
      </c>
      <c r="F331" s="235" t="s">
        <v>241</v>
      </c>
      <c r="G331" s="233"/>
      <c r="H331" s="236">
        <v>168.91300000000001</v>
      </c>
      <c r="I331" s="237"/>
      <c r="J331" s="233"/>
      <c r="K331" s="233"/>
      <c r="L331" s="238"/>
      <c r="M331" s="239"/>
      <c r="N331" s="240"/>
      <c r="O331" s="240"/>
      <c r="P331" s="240"/>
      <c r="Q331" s="240"/>
      <c r="R331" s="240"/>
      <c r="S331" s="240"/>
      <c r="T331" s="241"/>
      <c r="AT331" s="242" t="s">
        <v>192</v>
      </c>
      <c r="AU331" s="242" t="s">
        <v>81</v>
      </c>
      <c r="AV331" s="15" t="s">
        <v>148</v>
      </c>
      <c r="AW331" s="15" t="s">
        <v>33</v>
      </c>
      <c r="AX331" s="15" t="s">
        <v>79</v>
      </c>
      <c r="AY331" s="242" t="s">
        <v>128</v>
      </c>
    </row>
    <row r="332" spans="1:65" s="2" customFormat="1" ht="21.75" customHeight="1">
      <c r="A332" s="36"/>
      <c r="B332" s="37"/>
      <c r="C332" s="189" t="s">
        <v>493</v>
      </c>
      <c r="D332" s="189" t="s">
        <v>131</v>
      </c>
      <c r="E332" s="190" t="s">
        <v>494</v>
      </c>
      <c r="F332" s="191" t="s">
        <v>495</v>
      </c>
      <c r="G332" s="192" t="s">
        <v>276</v>
      </c>
      <c r="H332" s="193">
        <v>88.19</v>
      </c>
      <c r="I332" s="194"/>
      <c r="J332" s="195">
        <f>ROUND(I332*H332,2)</f>
        <v>0</v>
      </c>
      <c r="K332" s="191" t="s">
        <v>135</v>
      </c>
      <c r="L332" s="41"/>
      <c r="M332" s="196" t="s">
        <v>19</v>
      </c>
      <c r="N332" s="197" t="s">
        <v>43</v>
      </c>
      <c r="O332" s="66"/>
      <c r="P332" s="198">
        <f>O332*H332</f>
        <v>0</v>
      </c>
      <c r="Q332" s="198">
        <v>2.0000000000000002E-5</v>
      </c>
      <c r="R332" s="198">
        <f>Q332*H332</f>
        <v>1.7638E-3</v>
      </c>
      <c r="S332" s="198">
        <v>0</v>
      </c>
      <c r="T332" s="199">
        <f>S332*H332</f>
        <v>0</v>
      </c>
      <c r="U332" s="36"/>
      <c r="V332" s="36"/>
      <c r="W332" s="36"/>
      <c r="X332" s="36"/>
      <c r="Y332" s="36"/>
      <c r="Z332" s="36"/>
      <c r="AA332" s="36"/>
      <c r="AB332" s="36"/>
      <c r="AC332" s="36"/>
      <c r="AD332" s="36"/>
      <c r="AE332" s="36"/>
      <c r="AR332" s="200" t="s">
        <v>148</v>
      </c>
      <c r="AT332" s="200" t="s">
        <v>131</v>
      </c>
      <c r="AU332" s="200" t="s">
        <v>81</v>
      </c>
      <c r="AY332" s="19" t="s">
        <v>128</v>
      </c>
      <c r="BE332" s="201">
        <f>IF(N332="základní",J332,0)</f>
        <v>0</v>
      </c>
      <c r="BF332" s="201">
        <f>IF(N332="snížená",J332,0)</f>
        <v>0</v>
      </c>
      <c r="BG332" s="201">
        <f>IF(N332="zákl. přenesená",J332,0)</f>
        <v>0</v>
      </c>
      <c r="BH332" s="201">
        <f>IF(N332="sníž. přenesená",J332,0)</f>
        <v>0</v>
      </c>
      <c r="BI332" s="201">
        <f>IF(N332="nulová",J332,0)</f>
        <v>0</v>
      </c>
      <c r="BJ332" s="19" t="s">
        <v>79</v>
      </c>
      <c r="BK332" s="201">
        <f>ROUND(I332*H332,2)</f>
        <v>0</v>
      </c>
      <c r="BL332" s="19" t="s">
        <v>148</v>
      </c>
      <c r="BM332" s="200" t="s">
        <v>496</v>
      </c>
    </row>
    <row r="333" spans="1:65" s="14" customFormat="1" ht="22.5">
      <c r="B333" s="221"/>
      <c r="C333" s="222"/>
      <c r="D333" s="207" t="s">
        <v>192</v>
      </c>
      <c r="E333" s="223" t="s">
        <v>19</v>
      </c>
      <c r="F333" s="224" t="s">
        <v>497</v>
      </c>
      <c r="G333" s="222"/>
      <c r="H333" s="225">
        <v>61.59</v>
      </c>
      <c r="I333" s="226"/>
      <c r="J333" s="222"/>
      <c r="K333" s="222"/>
      <c r="L333" s="227"/>
      <c r="M333" s="228"/>
      <c r="N333" s="229"/>
      <c r="O333" s="229"/>
      <c r="P333" s="229"/>
      <c r="Q333" s="229"/>
      <c r="R333" s="229"/>
      <c r="S333" s="229"/>
      <c r="T333" s="230"/>
      <c r="AT333" s="231" t="s">
        <v>192</v>
      </c>
      <c r="AU333" s="231" t="s">
        <v>81</v>
      </c>
      <c r="AV333" s="14" t="s">
        <v>81</v>
      </c>
      <c r="AW333" s="14" t="s">
        <v>33</v>
      </c>
      <c r="AX333" s="14" t="s">
        <v>72</v>
      </c>
      <c r="AY333" s="231" t="s">
        <v>128</v>
      </c>
    </row>
    <row r="334" spans="1:65" s="14" customFormat="1" ht="22.5">
      <c r="B334" s="221"/>
      <c r="C334" s="222"/>
      <c r="D334" s="207" t="s">
        <v>192</v>
      </c>
      <c r="E334" s="223" t="s">
        <v>19</v>
      </c>
      <c r="F334" s="224" t="s">
        <v>498</v>
      </c>
      <c r="G334" s="222"/>
      <c r="H334" s="225">
        <v>18.5</v>
      </c>
      <c r="I334" s="226"/>
      <c r="J334" s="222"/>
      <c r="K334" s="222"/>
      <c r="L334" s="227"/>
      <c r="M334" s="228"/>
      <c r="N334" s="229"/>
      <c r="O334" s="229"/>
      <c r="P334" s="229"/>
      <c r="Q334" s="229"/>
      <c r="R334" s="229"/>
      <c r="S334" s="229"/>
      <c r="T334" s="230"/>
      <c r="AT334" s="231" t="s">
        <v>192</v>
      </c>
      <c r="AU334" s="231" t="s">
        <v>81</v>
      </c>
      <c r="AV334" s="14" t="s">
        <v>81</v>
      </c>
      <c r="AW334" s="14" t="s">
        <v>33</v>
      </c>
      <c r="AX334" s="14" t="s">
        <v>72</v>
      </c>
      <c r="AY334" s="231" t="s">
        <v>128</v>
      </c>
    </row>
    <row r="335" spans="1:65" s="14" customFormat="1">
      <c r="B335" s="221"/>
      <c r="C335" s="222"/>
      <c r="D335" s="207" t="s">
        <v>192</v>
      </c>
      <c r="E335" s="223" t="s">
        <v>19</v>
      </c>
      <c r="F335" s="224" t="s">
        <v>499</v>
      </c>
      <c r="G335" s="222"/>
      <c r="H335" s="225">
        <v>8.1</v>
      </c>
      <c r="I335" s="226"/>
      <c r="J335" s="222"/>
      <c r="K335" s="222"/>
      <c r="L335" s="227"/>
      <c r="M335" s="228"/>
      <c r="N335" s="229"/>
      <c r="O335" s="229"/>
      <c r="P335" s="229"/>
      <c r="Q335" s="229"/>
      <c r="R335" s="229"/>
      <c r="S335" s="229"/>
      <c r="T335" s="230"/>
      <c r="AT335" s="231" t="s">
        <v>192</v>
      </c>
      <c r="AU335" s="231" t="s">
        <v>81</v>
      </c>
      <c r="AV335" s="14" t="s">
        <v>81</v>
      </c>
      <c r="AW335" s="14" t="s">
        <v>33</v>
      </c>
      <c r="AX335" s="14" t="s">
        <v>72</v>
      </c>
      <c r="AY335" s="231" t="s">
        <v>128</v>
      </c>
    </row>
    <row r="336" spans="1:65" s="15" customFormat="1">
      <c r="B336" s="232"/>
      <c r="C336" s="233"/>
      <c r="D336" s="207" t="s">
        <v>192</v>
      </c>
      <c r="E336" s="234" t="s">
        <v>19</v>
      </c>
      <c r="F336" s="235" t="s">
        <v>241</v>
      </c>
      <c r="G336" s="233"/>
      <c r="H336" s="236">
        <v>88.19</v>
      </c>
      <c r="I336" s="237"/>
      <c r="J336" s="233"/>
      <c r="K336" s="233"/>
      <c r="L336" s="238"/>
      <c r="M336" s="239"/>
      <c r="N336" s="240"/>
      <c r="O336" s="240"/>
      <c r="P336" s="240"/>
      <c r="Q336" s="240"/>
      <c r="R336" s="240"/>
      <c r="S336" s="240"/>
      <c r="T336" s="241"/>
      <c r="AT336" s="242" t="s">
        <v>192</v>
      </c>
      <c r="AU336" s="242" t="s">
        <v>81</v>
      </c>
      <c r="AV336" s="15" t="s">
        <v>148</v>
      </c>
      <c r="AW336" s="15" t="s">
        <v>33</v>
      </c>
      <c r="AX336" s="15" t="s">
        <v>79</v>
      </c>
      <c r="AY336" s="242" t="s">
        <v>128</v>
      </c>
    </row>
    <row r="337" spans="1:65" s="2" customFormat="1" ht="21.75" customHeight="1">
      <c r="A337" s="36"/>
      <c r="B337" s="37"/>
      <c r="C337" s="189" t="s">
        <v>500</v>
      </c>
      <c r="D337" s="189" t="s">
        <v>131</v>
      </c>
      <c r="E337" s="190" t="s">
        <v>501</v>
      </c>
      <c r="F337" s="191" t="s">
        <v>502</v>
      </c>
      <c r="G337" s="192" t="s">
        <v>283</v>
      </c>
      <c r="H337" s="193">
        <v>10</v>
      </c>
      <c r="I337" s="194"/>
      <c r="J337" s="195">
        <f>ROUND(I337*H337,2)</f>
        <v>0</v>
      </c>
      <c r="K337" s="191" t="s">
        <v>135</v>
      </c>
      <c r="L337" s="41"/>
      <c r="M337" s="196" t="s">
        <v>19</v>
      </c>
      <c r="N337" s="197" t="s">
        <v>43</v>
      </c>
      <c r="O337" s="66"/>
      <c r="P337" s="198">
        <f>O337*H337</f>
        <v>0</v>
      </c>
      <c r="Q337" s="198">
        <v>1.7770000000000001E-2</v>
      </c>
      <c r="R337" s="198">
        <f>Q337*H337</f>
        <v>0.17770000000000002</v>
      </c>
      <c r="S337" s="198">
        <v>0</v>
      </c>
      <c r="T337" s="199">
        <f>S337*H337</f>
        <v>0</v>
      </c>
      <c r="U337" s="36"/>
      <c r="V337" s="36"/>
      <c r="W337" s="36"/>
      <c r="X337" s="36"/>
      <c r="Y337" s="36"/>
      <c r="Z337" s="36"/>
      <c r="AA337" s="36"/>
      <c r="AB337" s="36"/>
      <c r="AC337" s="36"/>
      <c r="AD337" s="36"/>
      <c r="AE337" s="36"/>
      <c r="AR337" s="200" t="s">
        <v>148</v>
      </c>
      <c r="AT337" s="200" t="s">
        <v>131</v>
      </c>
      <c r="AU337" s="200" t="s">
        <v>81</v>
      </c>
      <c r="AY337" s="19" t="s">
        <v>128</v>
      </c>
      <c r="BE337" s="201">
        <f>IF(N337="základní",J337,0)</f>
        <v>0</v>
      </c>
      <c r="BF337" s="201">
        <f>IF(N337="snížená",J337,0)</f>
        <v>0</v>
      </c>
      <c r="BG337" s="201">
        <f>IF(N337="zákl. přenesená",J337,0)</f>
        <v>0</v>
      </c>
      <c r="BH337" s="201">
        <f>IF(N337="sníž. přenesená",J337,0)</f>
        <v>0</v>
      </c>
      <c r="BI337" s="201">
        <f>IF(N337="nulová",J337,0)</f>
        <v>0</v>
      </c>
      <c r="BJ337" s="19" t="s">
        <v>79</v>
      </c>
      <c r="BK337" s="201">
        <f>ROUND(I337*H337,2)</f>
        <v>0</v>
      </c>
      <c r="BL337" s="19" t="s">
        <v>148</v>
      </c>
      <c r="BM337" s="200" t="s">
        <v>503</v>
      </c>
    </row>
    <row r="338" spans="1:65" s="2" customFormat="1" ht="126.75">
      <c r="A338" s="36"/>
      <c r="B338" s="37"/>
      <c r="C338" s="38"/>
      <c r="D338" s="207" t="s">
        <v>190</v>
      </c>
      <c r="E338" s="38"/>
      <c r="F338" s="208" t="s">
        <v>504</v>
      </c>
      <c r="G338" s="38"/>
      <c r="H338" s="38"/>
      <c r="I338" s="110"/>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190</v>
      </c>
      <c r="AU338" s="19" t="s">
        <v>81</v>
      </c>
    </row>
    <row r="339" spans="1:65" s="2" customFormat="1" ht="16.5" customHeight="1">
      <c r="A339" s="36"/>
      <c r="B339" s="37"/>
      <c r="C339" s="254" t="s">
        <v>505</v>
      </c>
      <c r="D339" s="254" t="s">
        <v>392</v>
      </c>
      <c r="E339" s="255" t="s">
        <v>506</v>
      </c>
      <c r="F339" s="256" t="s">
        <v>507</v>
      </c>
      <c r="G339" s="257" t="s">
        <v>283</v>
      </c>
      <c r="H339" s="258">
        <v>1</v>
      </c>
      <c r="I339" s="259"/>
      <c r="J339" s="260">
        <f>ROUND(I339*H339,2)</f>
        <v>0</v>
      </c>
      <c r="K339" s="256" t="s">
        <v>135</v>
      </c>
      <c r="L339" s="261"/>
      <c r="M339" s="262" t="s">
        <v>19</v>
      </c>
      <c r="N339" s="263" t="s">
        <v>43</v>
      </c>
      <c r="O339" s="66"/>
      <c r="P339" s="198">
        <f>O339*H339</f>
        <v>0</v>
      </c>
      <c r="Q339" s="198">
        <v>1.225E-2</v>
      </c>
      <c r="R339" s="198">
        <f>Q339*H339</f>
        <v>1.225E-2</v>
      </c>
      <c r="S339" s="198">
        <v>0</v>
      </c>
      <c r="T339" s="199">
        <f>S339*H339</f>
        <v>0</v>
      </c>
      <c r="U339" s="36"/>
      <c r="V339" s="36"/>
      <c r="W339" s="36"/>
      <c r="X339" s="36"/>
      <c r="Y339" s="36"/>
      <c r="Z339" s="36"/>
      <c r="AA339" s="36"/>
      <c r="AB339" s="36"/>
      <c r="AC339" s="36"/>
      <c r="AD339" s="36"/>
      <c r="AE339" s="36"/>
      <c r="AR339" s="200" t="s">
        <v>220</v>
      </c>
      <c r="AT339" s="200" t="s">
        <v>392</v>
      </c>
      <c r="AU339" s="200" t="s">
        <v>81</v>
      </c>
      <c r="AY339" s="19" t="s">
        <v>128</v>
      </c>
      <c r="BE339" s="201">
        <f>IF(N339="základní",J339,0)</f>
        <v>0</v>
      </c>
      <c r="BF339" s="201">
        <f>IF(N339="snížená",J339,0)</f>
        <v>0</v>
      </c>
      <c r="BG339" s="201">
        <f>IF(N339="zákl. přenesená",J339,0)</f>
        <v>0</v>
      </c>
      <c r="BH339" s="201">
        <f>IF(N339="sníž. přenesená",J339,0)</f>
        <v>0</v>
      </c>
      <c r="BI339" s="201">
        <f>IF(N339="nulová",J339,0)</f>
        <v>0</v>
      </c>
      <c r="BJ339" s="19" t="s">
        <v>79</v>
      </c>
      <c r="BK339" s="201">
        <f>ROUND(I339*H339,2)</f>
        <v>0</v>
      </c>
      <c r="BL339" s="19" t="s">
        <v>148</v>
      </c>
      <c r="BM339" s="200" t="s">
        <v>508</v>
      </c>
    </row>
    <row r="340" spans="1:65" s="2" customFormat="1" ht="16.5" customHeight="1">
      <c r="A340" s="36"/>
      <c r="B340" s="37"/>
      <c r="C340" s="254" t="s">
        <v>509</v>
      </c>
      <c r="D340" s="254" t="s">
        <v>392</v>
      </c>
      <c r="E340" s="255" t="s">
        <v>510</v>
      </c>
      <c r="F340" s="256" t="s">
        <v>511</v>
      </c>
      <c r="G340" s="257" t="s">
        <v>283</v>
      </c>
      <c r="H340" s="258">
        <v>8</v>
      </c>
      <c r="I340" s="259"/>
      <c r="J340" s="260">
        <f>ROUND(I340*H340,2)</f>
        <v>0</v>
      </c>
      <c r="K340" s="256" t="s">
        <v>135</v>
      </c>
      <c r="L340" s="261"/>
      <c r="M340" s="262" t="s">
        <v>19</v>
      </c>
      <c r="N340" s="263" t="s">
        <v>43</v>
      </c>
      <c r="O340" s="66"/>
      <c r="P340" s="198">
        <f>O340*H340</f>
        <v>0</v>
      </c>
      <c r="Q340" s="198">
        <v>1.2489999999999999E-2</v>
      </c>
      <c r="R340" s="198">
        <f>Q340*H340</f>
        <v>9.9919999999999995E-2</v>
      </c>
      <c r="S340" s="198">
        <v>0</v>
      </c>
      <c r="T340" s="199">
        <f>S340*H340</f>
        <v>0</v>
      </c>
      <c r="U340" s="36"/>
      <c r="V340" s="36"/>
      <c r="W340" s="36"/>
      <c r="X340" s="36"/>
      <c r="Y340" s="36"/>
      <c r="Z340" s="36"/>
      <c r="AA340" s="36"/>
      <c r="AB340" s="36"/>
      <c r="AC340" s="36"/>
      <c r="AD340" s="36"/>
      <c r="AE340" s="36"/>
      <c r="AR340" s="200" t="s">
        <v>220</v>
      </c>
      <c r="AT340" s="200" t="s">
        <v>392</v>
      </c>
      <c r="AU340" s="200" t="s">
        <v>81</v>
      </c>
      <c r="AY340" s="19" t="s">
        <v>128</v>
      </c>
      <c r="BE340" s="201">
        <f>IF(N340="základní",J340,0)</f>
        <v>0</v>
      </c>
      <c r="BF340" s="201">
        <f>IF(N340="snížená",J340,0)</f>
        <v>0</v>
      </c>
      <c r="BG340" s="201">
        <f>IF(N340="zákl. přenesená",J340,0)</f>
        <v>0</v>
      </c>
      <c r="BH340" s="201">
        <f>IF(N340="sníž. přenesená",J340,0)</f>
        <v>0</v>
      </c>
      <c r="BI340" s="201">
        <f>IF(N340="nulová",J340,0)</f>
        <v>0</v>
      </c>
      <c r="BJ340" s="19" t="s">
        <v>79</v>
      </c>
      <c r="BK340" s="201">
        <f>ROUND(I340*H340,2)</f>
        <v>0</v>
      </c>
      <c r="BL340" s="19" t="s">
        <v>148</v>
      </c>
      <c r="BM340" s="200" t="s">
        <v>512</v>
      </c>
    </row>
    <row r="341" spans="1:65" s="2" customFormat="1" ht="16.5" customHeight="1">
      <c r="A341" s="36"/>
      <c r="B341" s="37"/>
      <c r="C341" s="254" t="s">
        <v>513</v>
      </c>
      <c r="D341" s="254" t="s">
        <v>392</v>
      </c>
      <c r="E341" s="255" t="s">
        <v>514</v>
      </c>
      <c r="F341" s="256" t="s">
        <v>515</v>
      </c>
      <c r="G341" s="257" t="s">
        <v>283</v>
      </c>
      <c r="H341" s="258">
        <v>1</v>
      </c>
      <c r="I341" s="259"/>
      <c r="J341" s="260">
        <f>ROUND(I341*H341,2)</f>
        <v>0</v>
      </c>
      <c r="K341" s="256" t="s">
        <v>135</v>
      </c>
      <c r="L341" s="261"/>
      <c r="M341" s="262" t="s">
        <v>19</v>
      </c>
      <c r="N341" s="263" t="s">
        <v>43</v>
      </c>
      <c r="O341" s="66"/>
      <c r="P341" s="198">
        <f>O341*H341</f>
        <v>0</v>
      </c>
      <c r="Q341" s="198">
        <v>1.272E-2</v>
      </c>
      <c r="R341" s="198">
        <f>Q341*H341</f>
        <v>1.272E-2</v>
      </c>
      <c r="S341" s="198">
        <v>0</v>
      </c>
      <c r="T341" s="199">
        <f>S341*H341</f>
        <v>0</v>
      </c>
      <c r="U341" s="36"/>
      <c r="V341" s="36"/>
      <c r="W341" s="36"/>
      <c r="X341" s="36"/>
      <c r="Y341" s="36"/>
      <c r="Z341" s="36"/>
      <c r="AA341" s="36"/>
      <c r="AB341" s="36"/>
      <c r="AC341" s="36"/>
      <c r="AD341" s="36"/>
      <c r="AE341" s="36"/>
      <c r="AR341" s="200" t="s">
        <v>220</v>
      </c>
      <c r="AT341" s="200" t="s">
        <v>392</v>
      </c>
      <c r="AU341" s="200" t="s">
        <v>81</v>
      </c>
      <c r="AY341" s="19" t="s">
        <v>128</v>
      </c>
      <c r="BE341" s="201">
        <f>IF(N341="základní",J341,0)</f>
        <v>0</v>
      </c>
      <c r="BF341" s="201">
        <f>IF(N341="snížená",J341,0)</f>
        <v>0</v>
      </c>
      <c r="BG341" s="201">
        <f>IF(N341="zákl. přenesená",J341,0)</f>
        <v>0</v>
      </c>
      <c r="BH341" s="201">
        <f>IF(N341="sníž. přenesená",J341,0)</f>
        <v>0</v>
      </c>
      <c r="BI341" s="201">
        <f>IF(N341="nulová",J341,0)</f>
        <v>0</v>
      </c>
      <c r="BJ341" s="19" t="s">
        <v>79</v>
      </c>
      <c r="BK341" s="201">
        <f>ROUND(I341*H341,2)</f>
        <v>0</v>
      </c>
      <c r="BL341" s="19" t="s">
        <v>148</v>
      </c>
      <c r="BM341" s="200" t="s">
        <v>516</v>
      </c>
    </row>
    <row r="342" spans="1:65" s="2" customFormat="1" ht="21.75" customHeight="1">
      <c r="A342" s="36"/>
      <c r="B342" s="37"/>
      <c r="C342" s="189" t="s">
        <v>517</v>
      </c>
      <c r="D342" s="189" t="s">
        <v>131</v>
      </c>
      <c r="E342" s="190" t="s">
        <v>518</v>
      </c>
      <c r="F342" s="191" t="s">
        <v>519</v>
      </c>
      <c r="G342" s="192" t="s">
        <v>283</v>
      </c>
      <c r="H342" s="193">
        <v>2</v>
      </c>
      <c r="I342" s="194"/>
      <c r="J342" s="195">
        <f>ROUND(I342*H342,2)</f>
        <v>0</v>
      </c>
      <c r="K342" s="191" t="s">
        <v>135</v>
      </c>
      <c r="L342" s="41"/>
      <c r="M342" s="196" t="s">
        <v>19</v>
      </c>
      <c r="N342" s="197" t="s">
        <v>43</v>
      </c>
      <c r="O342" s="66"/>
      <c r="P342" s="198">
        <f>O342*H342</f>
        <v>0</v>
      </c>
      <c r="Q342" s="198">
        <v>0.44169999999999998</v>
      </c>
      <c r="R342" s="198">
        <f>Q342*H342</f>
        <v>0.88339999999999996</v>
      </c>
      <c r="S342" s="198">
        <v>0</v>
      </c>
      <c r="T342" s="199">
        <f>S342*H342</f>
        <v>0</v>
      </c>
      <c r="U342" s="36"/>
      <c r="V342" s="36"/>
      <c r="W342" s="36"/>
      <c r="X342" s="36"/>
      <c r="Y342" s="36"/>
      <c r="Z342" s="36"/>
      <c r="AA342" s="36"/>
      <c r="AB342" s="36"/>
      <c r="AC342" s="36"/>
      <c r="AD342" s="36"/>
      <c r="AE342" s="36"/>
      <c r="AR342" s="200" t="s">
        <v>148</v>
      </c>
      <c r="AT342" s="200" t="s">
        <v>131</v>
      </c>
      <c r="AU342" s="200" t="s">
        <v>81</v>
      </c>
      <c r="AY342" s="19" t="s">
        <v>128</v>
      </c>
      <c r="BE342" s="201">
        <f>IF(N342="základní",J342,0)</f>
        <v>0</v>
      </c>
      <c r="BF342" s="201">
        <f>IF(N342="snížená",J342,0)</f>
        <v>0</v>
      </c>
      <c r="BG342" s="201">
        <f>IF(N342="zákl. přenesená",J342,0)</f>
        <v>0</v>
      </c>
      <c r="BH342" s="201">
        <f>IF(N342="sníž. přenesená",J342,0)</f>
        <v>0</v>
      </c>
      <c r="BI342" s="201">
        <f>IF(N342="nulová",J342,0)</f>
        <v>0</v>
      </c>
      <c r="BJ342" s="19" t="s">
        <v>79</v>
      </c>
      <c r="BK342" s="201">
        <f>ROUND(I342*H342,2)</f>
        <v>0</v>
      </c>
      <c r="BL342" s="19" t="s">
        <v>148</v>
      </c>
      <c r="BM342" s="200" t="s">
        <v>520</v>
      </c>
    </row>
    <row r="343" spans="1:65" s="2" customFormat="1" ht="87.75">
      <c r="A343" s="36"/>
      <c r="B343" s="37"/>
      <c r="C343" s="38"/>
      <c r="D343" s="207" t="s">
        <v>190</v>
      </c>
      <c r="E343" s="38"/>
      <c r="F343" s="208" t="s">
        <v>521</v>
      </c>
      <c r="G343" s="38"/>
      <c r="H343" s="38"/>
      <c r="I343" s="110"/>
      <c r="J343" s="38"/>
      <c r="K343" s="38"/>
      <c r="L343" s="41"/>
      <c r="M343" s="209"/>
      <c r="N343" s="210"/>
      <c r="O343" s="66"/>
      <c r="P343" s="66"/>
      <c r="Q343" s="66"/>
      <c r="R343" s="66"/>
      <c r="S343" s="66"/>
      <c r="T343" s="67"/>
      <c r="U343" s="36"/>
      <c r="V343" s="36"/>
      <c r="W343" s="36"/>
      <c r="X343" s="36"/>
      <c r="Y343" s="36"/>
      <c r="Z343" s="36"/>
      <c r="AA343" s="36"/>
      <c r="AB343" s="36"/>
      <c r="AC343" s="36"/>
      <c r="AD343" s="36"/>
      <c r="AE343" s="36"/>
      <c r="AT343" s="19" t="s">
        <v>190</v>
      </c>
      <c r="AU343" s="19" t="s">
        <v>81</v>
      </c>
    </row>
    <row r="344" spans="1:65" s="2" customFormat="1" ht="16.5" customHeight="1">
      <c r="A344" s="36"/>
      <c r="B344" s="37"/>
      <c r="C344" s="254" t="s">
        <v>522</v>
      </c>
      <c r="D344" s="254" t="s">
        <v>392</v>
      </c>
      <c r="E344" s="255" t="s">
        <v>523</v>
      </c>
      <c r="F344" s="256" t="s">
        <v>524</v>
      </c>
      <c r="G344" s="257" t="s">
        <v>283</v>
      </c>
      <c r="H344" s="258">
        <v>2</v>
      </c>
      <c r="I344" s="259"/>
      <c r="J344" s="260">
        <f>ROUND(I344*H344,2)</f>
        <v>0</v>
      </c>
      <c r="K344" s="256" t="s">
        <v>19</v>
      </c>
      <c r="L344" s="261"/>
      <c r="M344" s="262" t="s">
        <v>19</v>
      </c>
      <c r="N344" s="263" t="s">
        <v>43</v>
      </c>
      <c r="O344" s="66"/>
      <c r="P344" s="198">
        <f>O344*H344</f>
        <v>0</v>
      </c>
      <c r="Q344" s="198">
        <v>0</v>
      </c>
      <c r="R344" s="198">
        <f>Q344*H344</f>
        <v>0</v>
      </c>
      <c r="S344" s="198">
        <v>0</v>
      </c>
      <c r="T344" s="199">
        <f>S344*H344</f>
        <v>0</v>
      </c>
      <c r="U344" s="36"/>
      <c r="V344" s="36"/>
      <c r="W344" s="36"/>
      <c r="X344" s="36"/>
      <c r="Y344" s="36"/>
      <c r="Z344" s="36"/>
      <c r="AA344" s="36"/>
      <c r="AB344" s="36"/>
      <c r="AC344" s="36"/>
      <c r="AD344" s="36"/>
      <c r="AE344" s="36"/>
      <c r="AR344" s="200" t="s">
        <v>220</v>
      </c>
      <c r="AT344" s="200" t="s">
        <v>392</v>
      </c>
      <c r="AU344" s="200" t="s">
        <v>81</v>
      </c>
      <c r="AY344" s="19" t="s">
        <v>128</v>
      </c>
      <c r="BE344" s="201">
        <f>IF(N344="základní",J344,0)</f>
        <v>0</v>
      </c>
      <c r="BF344" s="201">
        <f>IF(N344="snížená",J344,0)</f>
        <v>0</v>
      </c>
      <c r="BG344" s="201">
        <f>IF(N344="zákl. přenesená",J344,0)</f>
        <v>0</v>
      </c>
      <c r="BH344" s="201">
        <f>IF(N344="sníž. přenesená",J344,0)</f>
        <v>0</v>
      </c>
      <c r="BI344" s="201">
        <f>IF(N344="nulová",J344,0)</f>
        <v>0</v>
      </c>
      <c r="BJ344" s="19" t="s">
        <v>79</v>
      </c>
      <c r="BK344" s="201">
        <f>ROUND(I344*H344,2)</f>
        <v>0</v>
      </c>
      <c r="BL344" s="19" t="s">
        <v>148</v>
      </c>
      <c r="BM344" s="200" t="s">
        <v>525</v>
      </c>
    </row>
    <row r="345" spans="1:65" s="2" customFormat="1" ht="21.75" customHeight="1">
      <c r="A345" s="36"/>
      <c r="B345" s="37"/>
      <c r="C345" s="189" t="s">
        <v>526</v>
      </c>
      <c r="D345" s="189" t="s">
        <v>131</v>
      </c>
      <c r="E345" s="190" t="s">
        <v>527</v>
      </c>
      <c r="F345" s="191" t="s">
        <v>528</v>
      </c>
      <c r="G345" s="192" t="s">
        <v>283</v>
      </c>
      <c r="H345" s="193">
        <v>1</v>
      </c>
      <c r="I345" s="194"/>
      <c r="J345" s="195">
        <f>ROUND(I345*H345,2)</f>
        <v>0</v>
      </c>
      <c r="K345" s="191" t="s">
        <v>135</v>
      </c>
      <c r="L345" s="41"/>
      <c r="M345" s="196" t="s">
        <v>19</v>
      </c>
      <c r="N345" s="197" t="s">
        <v>43</v>
      </c>
      <c r="O345" s="66"/>
      <c r="P345" s="198">
        <f>O345*H345</f>
        <v>0</v>
      </c>
      <c r="Q345" s="198">
        <v>0.54769000000000001</v>
      </c>
      <c r="R345" s="198">
        <f>Q345*H345</f>
        <v>0.54769000000000001</v>
      </c>
      <c r="S345" s="198">
        <v>0</v>
      </c>
      <c r="T345" s="199">
        <f>S345*H345</f>
        <v>0</v>
      </c>
      <c r="U345" s="36"/>
      <c r="V345" s="36"/>
      <c r="W345" s="36"/>
      <c r="X345" s="36"/>
      <c r="Y345" s="36"/>
      <c r="Z345" s="36"/>
      <c r="AA345" s="36"/>
      <c r="AB345" s="36"/>
      <c r="AC345" s="36"/>
      <c r="AD345" s="36"/>
      <c r="AE345" s="36"/>
      <c r="AR345" s="200" t="s">
        <v>148</v>
      </c>
      <c r="AT345" s="200" t="s">
        <v>131</v>
      </c>
      <c r="AU345" s="200" t="s">
        <v>81</v>
      </c>
      <c r="AY345" s="19" t="s">
        <v>128</v>
      </c>
      <c r="BE345" s="201">
        <f>IF(N345="základní",J345,0)</f>
        <v>0</v>
      </c>
      <c r="BF345" s="201">
        <f>IF(N345="snížená",J345,0)</f>
        <v>0</v>
      </c>
      <c r="BG345" s="201">
        <f>IF(N345="zákl. přenesená",J345,0)</f>
        <v>0</v>
      </c>
      <c r="BH345" s="201">
        <f>IF(N345="sníž. přenesená",J345,0)</f>
        <v>0</v>
      </c>
      <c r="BI345" s="201">
        <f>IF(N345="nulová",J345,0)</f>
        <v>0</v>
      </c>
      <c r="BJ345" s="19" t="s">
        <v>79</v>
      </c>
      <c r="BK345" s="201">
        <f>ROUND(I345*H345,2)</f>
        <v>0</v>
      </c>
      <c r="BL345" s="19" t="s">
        <v>148</v>
      </c>
      <c r="BM345" s="200" t="s">
        <v>529</v>
      </c>
    </row>
    <row r="346" spans="1:65" s="2" customFormat="1" ht="87.75">
      <c r="A346" s="36"/>
      <c r="B346" s="37"/>
      <c r="C346" s="38"/>
      <c r="D346" s="207" t="s">
        <v>190</v>
      </c>
      <c r="E346" s="38"/>
      <c r="F346" s="208" t="s">
        <v>521</v>
      </c>
      <c r="G346" s="38"/>
      <c r="H346" s="38"/>
      <c r="I346" s="110"/>
      <c r="J346" s="38"/>
      <c r="K346" s="38"/>
      <c r="L346" s="41"/>
      <c r="M346" s="209"/>
      <c r="N346" s="210"/>
      <c r="O346" s="66"/>
      <c r="P346" s="66"/>
      <c r="Q346" s="66"/>
      <c r="R346" s="66"/>
      <c r="S346" s="66"/>
      <c r="T346" s="67"/>
      <c r="U346" s="36"/>
      <c r="V346" s="36"/>
      <c r="W346" s="36"/>
      <c r="X346" s="36"/>
      <c r="Y346" s="36"/>
      <c r="Z346" s="36"/>
      <c r="AA346" s="36"/>
      <c r="AB346" s="36"/>
      <c r="AC346" s="36"/>
      <c r="AD346" s="36"/>
      <c r="AE346" s="36"/>
      <c r="AT346" s="19" t="s">
        <v>190</v>
      </c>
      <c r="AU346" s="19" t="s">
        <v>81</v>
      </c>
    </row>
    <row r="347" spans="1:65" s="2" customFormat="1" ht="16.5" customHeight="1">
      <c r="A347" s="36"/>
      <c r="B347" s="37"/>
      <c r="C347" s="254" t="s">
        <v>530</v>
      </c>
      <c r="D347" s="254" t="s">
        <v>392</v>
      </c>
      <c r="E347" s="255" t="s">
        <v>531</v>
      </c>
      <c r="F347" s="256" t="s">
        <v>532</v>
      </c>
      <c r="G347" s="257" t="s">
        <v>283</v>
      </c>
      <c r="H347" s="258">
        <v>1</v>
      </c>
      <c r="I347" s="259"/>
      <c r="J347" s="260">
        <f>ROUND(I347*H347,2)</f>
        <v>0</v>
      </c>
      <c r="K347" s="256" t="s">
        <v>19</v>
      </c>
      <c r="L347" s="261"/>
      <c r="M347" s="262" t="s">
        <v>19</v>
      </c>
      <c r="N347" s="263" t="s">
        <v>43</v>
      </c>
      <c r="O347" s="66"/>
      <c r="P347" s="198">
        <f>O347*H347</f>
        <v>0</v>
      </c>
      <c r="Q347" s="198">
        <v>0</v>
      </c>
      <c r="R347" s="198">
        <f>Q347*H347</f>
        <v>0</v>
      </c>
      <c r="S347" s="198">
        <v>0</v>
      </c>
      <c r="T347" s="199">
        <f>S347*H347</f>
        <v>0</v>
      </c>
      <c r="U347" s="36"/>
      <c r="V347" s="36"/>
      <c r="W347" s="36"/>
      <c r="X347" s="36"/>
      <c r="Y347" s="36"/>
      <c r="Z347" s="36"/>
      <c r="AA347" s="36"/>
      <c r="AB347" s="36"/>
      <c r="AC347" s="36"/>
      <c r="AD347" s="36"/>
      <c r="AE347" s="36"/>
      <c r="AR347" s="200" t="s">
        <v>220</v>
      </c>
      <c r="AT347" s="200" t="s">
        <v>392</v>
      </c>
      <c r="AU347" s="200" t="s">
        <v>81</v>
      </c>
      <c r="AY347" s="19" t="s">
        <v>128</v>
      </c>
      <c r="BE347" s="201">
        <f>IF(N347="základní",J347,0)</f>
        <v>0</v>
      </c>
      <c r="BF347" s="201">
        <f>IF(N347="snížená",J347,0)</f>
        <v>0</v>
      </c>
      <c r="BG347" s="201">
        <f>IF(N347="zákl. přenesená",J347,0)</f>
        <v>0</v>
      </c>
      <c r="BH347" s="201">
        <f>IF(N347="sníž. přenesená",J347,0)</f>
        <v>0</v>
      </c>
      <c r="BI347" s="201">
        <f>IF(N347="nulová",J347,0)</f>
        <v>0</v>
      </c>
      <c r="BJ347" s="19" t="s">
        <v>79</v>
      </c>
      <c r="BK347" s="201">
        <f>ROUND(I347*H347,2)</f>
        <v>0</v>
      </c>
      <c r="BL347" s="19" t="s">
        <v>148</v>
      </c>
      <c r="BM347" s="200" t="s">
        <v>533</v>
      </c>
    </row>
    <row r="348" spans="1:65" s="12" customFormat="1" ht="22.9" customHeight="1">
      <c r="B348" s="173"/>
      <c r="C348" s="174"/>
      <c r="D348" s="175" t="s">
        <v>71</v>
      </c>
      <c r="E348" s="187" t="s">
        <v>220</v>
      </c>
      <c r="F348" s="187" t="s">
        <v>534</v>
      </c>
      <c r="G348" s="174"/>
      <c r="H348" s="174"/>
      <c r="I348" s="177"/>
      <c r="J348" s="188">
        <f>BK348</f>
        <v>0</v>
      </c>
      <c r="K348" s="174"/>
      <c r="L348" s="179"/>
      <c r="M348" s="180"/>
      <c r="N348" s="181"/>
      <c r="O348" s="181"/>
      <c r="P348" s="182">
        <f>SUM(P349:P351)</f>
        <v>0</v>
      </c>
      <c r="Q348" s="181"/>
      <c r="R348" s="182">
        <f>SUM(R349:R351)</f>
        <v>0</v>
      </c>
      <c r="S348" s="181"/>
      <c r="T348" s="183">
        <f>SUM(T349:T351)</f>
        <v>0</v>
      </c>
      <c r="AR348" s="184" t="s">
        <v>79</v>
      </c>
      <c r="AT348" s="185" t="s">
        <v>71</v>
      </c>
      <c r="AU348" s="185" t="s">
        <v>79</v>
      </c>
      <c r="AY348" s="184" t="s">
        <v>128</v>
      </c>
      <c r="BK348" s="186">
        <f>SUM(BK349:BK351)</f>
        <v>0</v>
      </c>
    </row>
    <row r="349" spans="1:65" s="2" customFormat="1" ht="16.5" customHeight="1">
      <c r="A349" s="36"/>
      <c r="B349" s="37"/>
      <c r="C349" s="189" t="s">
        <v>535</v>
      </c>
      <c r="D349" s="189" t="s">
        <v>131</v>
      </c>
      <c r="E349" s="190" t="s">
        <v>536</v>
      </c>
      <c r="F349" s="191" t="s">
        <v>537</v>
      </c>
      <c r="G349" s="192" t="s">
        <v>188</v>
      </c>
      <c r="H349" s="193">
        <v>7.9669999999999996</v>
      </c>
      <c r="I349" s="194"/>
      <c r="J349" s="195">
        <f>ROUND(I349*H349,2)</f>
        <v>0</v>
      </c>
      <c r="K349" s="191" t="s">
        <v>135</v>
      </c>
      <c r="L349" s="41"/>
      <c r="M349" s="196" t="s">
        <v>19</v>
      </c>
      <c r="N349" s="197" t="s">
        <v>43</v>
      </c>
      <c r="O349" s="66"/>
      <c r="P349" s="198">
        <f>O349*H349</f>
        <v>0</v>
      </c>
      <c r="Q349" s="198">
        <v>0</v>
      </c>
      <c r="R349" s="198">
        <f>Q349*H349</f>
        <v>0</v>
      </c>
      <c r="S349" s="198">
        <v>0</v>
      </c>
      <c r="T349" s="199">
        <f>S349*H349</f>
        <v>0</v>
      </c>
      <c r="U349" s="36"/>
      <c r="V349" s="36"/>
      <c r="W349" s="36"/>
      <c r="X349" s="36"/>
      <c r="Y349" s="36"/>
      <c r="Z349" s="36"/>
      <c r="AA349" s="36"/>
      <c r="AB349" s="36"/>
      <c r="AC349" s="36"/>
      <c r="AD349" s="36"/>
      <c r="AE349" s="36"/>
      <c r="AR349" s="200" t="s">
        <v>148</v>
      </c>
      <c r="AT349" s="200" t="s">
        <v>131</v>
      </c>
      <c r="AU349" s="200" t="s">
        <v>81</v>
      </c>
      <c r="AY349" s="19" t="s">
        <v>128</v>
      </c>
      <c r="BE349" s="201">
        <f>IF(N349="základní",J349,0)</f>
        <v>0</v>
      </c>
      <c r="BF349" s="201">
        <f>IF(N349="snížená",J349,0)</f>
        <v>0</v>
      </c>
      <c r="BG349" s="201">
        <f>IF(N349="zákl. přenesená",J349,0)</f>
        <v>0</v>
      </c>
      <c r="BH349" s="201">
        <f>IF(N349="sníž. přenesená",J349,0)</f>
        <v>0</v>
      </c>
      <c r="BI349" s="201">
        <f>IF(N349="nulová",J349,0)</f>
        <v>0</v>
      </c>
      <c r="BJ349" s="19" t="s">
        <v>79</v>
      </c>
      <c r="BK349" s="201">
        <f>ROUND(I349*H349,2)</f>
        <v>0</v>
      </c>
      <c r="BL349" s="19" t="s">
        <v>148</v>
      </c>
      <c r="BM349" s="200" t="s">
        <v>538</v>
      </c>
    </row>
    <row r="350" spans="1:65" s="2" customFormat="1" ht="39">
      <c r="A350" s="36"/>
      <c r="B350" s="37"/>
      <c r="C350" s="38"/>
      <c r="D350" s="207" t="s">
        <v>190</v>
      </c>
      <c r="E350" s="38"/>
      <c r="F350" s="208" t="s">
        <v>539</v>
      </c>
      <c r="G350" s="38"/>
      <c r="H350" s="38"/>
      <c r="I350" s="110"/>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190</v>
      </c>
      <c r="AU350" s="19" t="s">
        <v>81</v>
      </c>
    </row>
    <row r="351" spans="1:65" s="14" customFormat="1">
      <c r="B351" s="221"/>
      <c r="C351" s="222"/>
      <c r="D351" s="207" t="s">
        <v>192</v>
      </c>
      <c r="E351" s="223" t="s">
        <v>19</v>
      </c>
      <c r="F351" s="224" t="s">
        <v>540</v>
      </c>
      <c r="G351" s="222"/>
      <c r="H351" s="225">
        <v>7.9669999999999996</v>
      </c>
      <c r="I351" s="226"/>
      <c r="J351" s="222"/>
      <c r="K351" s="222"/>
      <c r="L351" s="227"/>
      <c r="M351" s="228"/>
      <c r="N351" s="229"/>
      <c r="O351" s="229"/>
      <c r="P351" s="229"/>
      <c r="Q351" s="229"/>
      <c r="R351" s="229"/>
      <c r="S351" s="229"/>
      <c r="T351" s="230"/>
      <c r="AT351" s="231" t="s">
        <v>192</v>
      </c>
      <c r="AU351" s="231" t="s">
        <v>81</v>
      </c>
      <c r="AV351" s="14" t="s">
        <v>81</v>
      </c>
      <c r="AW351" s="14" t="s">
        <v>33</v>
      </c>
      <c r="AX351" s="14" t="s">
        <v>79</v>
      </c>
      <c r="AY351" s="231" t="s">
        <v>128</v>
      </c>
    </row>
    <row r="352" spans="1:65" s="12" customFormat="1" ht="22.9" customHeight="1">
      <c r="B352" s="173"/>
      <c r="C352" s="174"/>
      <c r="D352" s="175" t="s">
        <v>71</v>
      </c>
      <c r="E352" s="187" t="s">
        <v>227</v>
      </c>
      <c r="F352" s="187" t="s">
        <v>541</v>
      </c>
      <c r="G352" s="174"/>
      <c r="H352" s="174"/>
      <c r="I352" s="177"/>
      <c r="J352" s="188">
        <f>BK352</f>
        <v>0</v>
      </c>
      <c r="K352" s="174"/>
      <c r="L352" s="179"/>
      <c r="M352" s="180"/>
      <c r="N352" s="181"/>
      <c r="O352" s="181"/>
      <c r="P352" s="182">
        <f>SUM(P353:P550)</f>
        <v>0</v>
      </c>
      <c r="Q352" s="181"/>
      <c r="R352" s="182">
        <f>SUM(R353:R550)</f>
        <v>3.7441209999999996E-2</v>
      </c>
      <c r="S352" s="181"/>
      <c r="T352" s="183">
        <f>SUM(T353:T550)</f>
        <v>60.473041000000016</v>
      </c>
      <c r="AR352" s="184" t="s">
        <v>79</v>
      </c>
      <c r="AT352" s="185" t="s">
        <v>71</v>
      </c>
      <c r="AU352" s="185" t="s">
        <v>79</v>
      </c>
      <c r="AY352" s="184" t="s">
        <v>128</v>
      </c>
      <c r="BK352" s="186">
        <f>SUM(BK353:BK550)</f>
        <v>0</v>
      </c>
    </row>
    <row r="353" spans="1:65" s="2" customFormat="1" ht="21.75" customHeight="1">
      <c r="A353" s="36"/>
      <c r="B353" s="37"/>
      <c r="C353" s="189" t="s">
        <v>542</v>
      </c>
      <c r="D353" s="189" t="s">
        <v>131</v>
      </c>
      <c r="E353" s="190" t="s">
        <v>543</v>
      </c>
      <c r="F353" s="191" t="s">
        <v>544</v>
      </c>
      <c r="G353" s="192" t="s">
        <v>134</v>
      </c>
      <c r="H353" s="193">
        <v>1</v>
      </c>
      <c r="I353" s="194"/>
      <c r="J353" s="195">
        <f>ROUND(I353*H353,2)</f>
        <v>0</v>
      </c>
      <c r="K353" s="191" t="s">
        <v>19</v>
      </c>
      <c r="L353" s="41"/>
      <c r="M353" s="196" t="s">
        <v>19</v>
      </c>
      <c r="N353" s="197" t="s">
        <v>43</v>
      </c>
      <c r="O353" s="66"/>
      <c r="P353" s="198">
        <f>O353*H353</f>
        <v>0</v>
      </c>
      <c r="Q353" s="198">
        <v>0</v>
      </c>
      <c r="R353" s="198">
        <f>Q353*H353</f>
        <v>0</v>
      </c>
      <c r="S353" s="198">
        <v>0</v>
      </c>
      <c r="T353" s="199">
        <f>S353*H353</f>
        <v>0</v>
      </c>
      <c r="U353" s="36"/>
      <c r="V353" s="36"/>
      <c r="W353" s="36"/>
      <c r="X353" s="36"/>
      <c r="Y353" s="36"/>
      <c r="Z353" s="36"/>
      <c r="AA353" s="36"/>
      <c r="AB353" s="36"/>
      <c r="AC353" s="36"/>
      <c r="AD353" s="36"/>
      <c r="AE353" s="36"/>
      <c r="AR353" s="200" t="s">
        <v>148</v>
      </c>
      <c r="AT353" s="200" t="s">
        <v>131</v>
      </c>
      <c r="AU353" s="200" t="s">
        <v>81</v>
      </c>
      <c r="AY353" s="19" t="s">
        <v>128</v>
      </c>
      <c r="BE353" s="201">
        <f>IF(N353="základní",J353,0)</f>
        <v>0</v>
      </c>
      <c r="BF353" s="201">
        <f>IF(N353="snížená",J353,0)</f>
        <v>0</v>
      </c>
      <c r="BG353" s="201">
        <f>IF(N353="zákl. přenesená",J353,0)</f>
        <v>0</v>
      </c>
      <c r="BH353" s="201">
        <f>IF(N353="sníž. přenesená",J353,0)</f>
        <v>0</v>
      </c>
      <c r="BI353" s="201">
        <f>IF(N353="nulová",J353,0)</f>
        <v>0</v>
      </c>
      <c r="BJ353" s="19" t="s">
        <v>79</v>
      </c>
      <c r="BK353" s="201">
        <f>ROUND(I353*H353,2)</f>
        <v>0</v>
      </c>
      <c r="BL353" s="19" t="s">
        <v>148</v>
      </c>
      <c r="BM353" s="200" t="s">
        <v>545</v>
      </c>
    </row>
    <row r="354" spans="1:65" s="2" customFormat="1" ht="16.5" customHeight="1">
      <c r="A354" s="36"/>
      <c r="B354" s="37"/>
      <c r="C354" s="189" t="s">
        <v>546</v>
      </c>
      <c r="D354" s="189" t="s">
        <v>131</v>
      </c>
      <c r="E354" s="190" t="s">
        <v>547</v>
      </c>
      <c r="F354" s="191" t="s">
        <v>548</v>
      </c>
      <c r="G354" s="192" t="s">
        <v>276</v>
      </c>
      <c r="H354" s="193">
        <v>17.97</v>
      </c>
      <c r="I354" s="194"/>
      <c r="J354" s="195">
        <f>ROUND(I354*H354,2)</f>
        <v>0</v>
      </c>
      <c r="K354" s="191" t="s">
        <v>135</v>
      </c>
      <c r="L354" s="41"/>
      <c r="M354" s="196" t="s">
        <v>19</v>
      </c>
      <c r="N354" s="197" t="s">
        <v>43</v>
      </c>
      <c r="O354" s="66"/>
      <c r="P354" s="198">
        <f>O354*H354</f>
        <v>0</v>
      </c>
      <c r="Q354" s="198">
        <v>0</v>
      </c>
      <c r="R354" s="198">
        <f>Q354*H354</f>
        <v>0</v>
      </c>
      <c r="S354" s="198">
        <v>0</v>
      </c>
      <c r="T354" s="199">
        <f>S354*H354</f>
        <v>0</v>
      </c>
      <c r="U354" s="36"/>
      <c r="V354" s="36"/>
      <c r="W354" s="36"/>
      <c r="X354" s="36"/>
      <c r="Y354" s="36"/>
      <c r="Z354" s="36"/>
      <c r="AA354" s="36"/>
      <c r="AB354" s="36"/>
      <c r="AC354" s="36"/>
      <c r="AD354" s="36"/>
      <c r="AE354" s="36"/>
      <c r="AR354" s="200" t="s">
        <v>148</v>
      </c>
      <c r="AT354" s="200" t="s">
        <v>131</v>
      </c>
      <c r="AU354" s="200" t="s">
        <v>81</v>
      </c>
      <c r="AY354" s="19" t="s">
        <v>128</v>
      </c>
      <c r="BE354" s="201">
        <f>IF(N354="základní",J354,0)</f>
        <v>0</v>
      </c>
      <c r="BF354" s="201">
        <f>IF(N354="snížená",J354,0)</f>
        <v>0</v>
      </c>
      <c r="BG354" s="201">
        <f>IF(N354="zákl. přenesená",J354,0)</f>
        <v>0</v>
      </c>
      <c r="BH354" s="201">
        <f>IF(N354="sníž. přenesená",J354,0)</f>
        <v>0</v>
      </c>
      <c r="BI354" s="201">
        <f>IF(N354="nulová",J354,0)</f>
        <v>0</v>
      </c>
      <c r="BJ354" s="19" t="s">
        <v>79</v>
      </c>
      <c r="BK354" s="201">
        <f>ROUND(I354*H354,2)</f>
        <v>0</v>
      </c>
      <c r="BL354" s="19" t="s">
        <v>148</v>
      </c>
      <c r="BM354" s="200" t="s">
        <v>549</v>
      </c>
    </row>
    <row r="355" spans="1:65" s="13" customFormat="1">
      <c r="B355" s="211"/>
      <c r="C355" s="212"/>
      <c r="D355" s="207" t="s">
        <v>192</v>
      </c>
      <c r="E355" s="213" t="s">
        <v>19</v>
      </c>
      <c r="F355" s="214" t="s">
        <v>451</v>
      </c>
      <c r="G355" s="212"/>
      <c r="H355" s="213" t="s">
        <v>19</v>
      </c>
      <c r="I355" s="215"/>
      <c r="J355" s="212"/>
      <c r="K355" s="212"/>
      <c r="L355" s="216"/>
      <c r="M355" s="217"/>
      <c r="N355" s="218"/>
      <c r="O355" s="218"/>
      <c r="P355" s="218"/>
      <c r="Q355" s="218"/>
      <c r="R355" s="218"/>
      <c r="S355" s="218"/>
      <c r="T355" s="219"/>
      <c r="AT355" s="220" t="s">
        <v>192</v>
      </c>
      <c r="AU355" s="220" t="s">
        <v>81</v>
      </c>
      <c r="AV355" s="13" t="s">
        <v>79</v>
      </c>
      <c r="AW355" s="13" t="s">
        <v>33</v>
      </c>
      <c r="AX355" s="13" t="s">
        <v>72</v>
      </c>
      <c r="AY355" s="220" t="s">
        <v>128</v>
      </c>
    </row>
    <row r="356" spans="1:65" s="14" customFormat="1">
      <c r="B356" s="221"/>
      <c r="C356" s="222"/>
      <c r="D356" s="207" t="s">
        <v>192</v>
      </c>
      <c r="E356" s="223" t="s">
        <v>19</v>
      </c>
      <c r="F356" s="224" t="s">
        <v>550</v>
      </c>
      <c r="G356" s="222"/>
      <c r="H356" s="225">
        <v>17.97</v>
      </c>
      <c r="I356" s="226"/>
      <c r="J356" s="222"/>
      <c r="K356" s="222"/>
      <c r="L356" s="227"/>
      <c r="M356" s="228"/>
      <c r="N356" s="229"/>
      <c r="O356" s="229"/>
      <c r="P356" s="229"/>
      <c r="Q356" s="229"/>
      <c r="R356" s="229"/>
      <c r="S356" s="229"/>
      <c r="T356" s="230"/>
      <c r="AT356" s="231" t="s">
        <v>192</v>
      </c>
      <c r="AU356" s="231" t="s">
        <v>81</v>
      </c>
      <c r="AV356" s="14" t="s">
        <v>81</v>
      </c>
      <c r="AW356" s="14" t="s">
        <v>33</v>
      </c>
      <c r="AX356" s="14" t="s">
        <v>79</v>
      </c>
      <c r="AY356" s="231" t="s">
        <v>128</v>
      </c>
    </row>
    <row r="357" spans="1:65" s="2" customFormat="1" ht="16.5" customHeight="1">
      <c r="A357" s="36"/>
      <c r="B357" s="37"/>
      <c r="C357" s="189" t="s">
        <v>551</v>
      </c>
      <c r="D357" s="189" t="s">
        <v>131</v>
      </c>
      <c r="E357" s="190" t="s">
        <v>552</v>
      </c>
      <c r="F357" s="191" t="s">
        <v>553</v>
      </c>
      <c r="G357" s="192" t="s">
        <v>276</v>
      </c>
      <c r="H357" s="193">
        <v>94.36</v>
      </c>
      <c r="I357" s="194"/>
      <c r="J357" s="195">
        <f>ROUND(I357*H357,2)</f>
        <v>0</v>
      </c>
      <c r="K357" s="191" t="s">
        <v>135</v>
      </c>
      <c r="L357" s="41"/>
      <c r="M357" s="196" t="s">
        <v>19</v>
      </c>
      <c r="N357" s="197" t="s">
        <v>43</v>
      </c>
      <c r="O357" s="66"/>
      <c r="P357" s="198">
        <f>O357*H357</f>
        <v>0</v>
      </c>
      <c r="Q357" s="198">
        <v>0</v>
      </c>
      <c r="R357" s="198">
        <f>Q357*H357</f>
        <v>0</v>
      </c>
      <c r="S357" s="198">
        <v>0</v>
      </c>
      <c r="T357" s="199">
        <f>S357*H357</f>
        <v>0</v>
      </c>
      <c r="U357" s="36"/>
      <c r="V357" s="36"/>
      <c r="W357" s="36"/>
      <c r="X357" s="36"/>
      <c r="Y357" s="36"/>
      <c r="Z357" s="36"/>
      <c r="AA357" s="36"/>
      <c r="AB357" s="36"/>
      <c r="AC357" s="36"/>
      <c r="AD357" s="36"/>
      <c r="AE357" s="36"/>
      <c r="AR357" s="200" t="s">
        <v>148</v>
      </c>
      <c r="AT357" s="200" t="s">
        <v>131</v>
      </c>
      <c r="AU357" s="200" t="s">
        <v>81</v>
      </c>
      <c r="AY357" s="19" t="s">
        <v>128</v>
      </c>
      <c r="BE357" s="201">
        <f>IF(N357="základní",J357,0)</f>
        <v>0</v>
      </c>
      <c r="BF357" s="201">
        <f>IF(N357="snížená",J357,0)</f>
        <v>0</v>
      </c>
      <c r="BG357" s="201">
        <f>IF(N357="zákl. přenesená",J357,0)</f>
        <v>0</v>
      </c>
      <c r="BH357" s="201">
        <f>IF(N357="sníž. přenesená",J357,0)</f>
        <v>0</v>
      </c>
      <c r="BI357" s="201">
        <f>IF(N357="nulová",J357,0)</f>
        <v>0</v>
      </c>
      <c r="BJ357" s="19" t="s">
        <v>79</v>
      </c>
      <c r="BK357" s="201">
        <f>ROUND(I357*H357,2)</f>
        <v>0</v>
      </c>
      <c r="BL357" s="19" t="s">
        <v>148</v>
      </c>
      <c r="BM357" s="200" t="s">
        <v>554</v>
      </c>
    </row>
    <row r="358" spans="1:65" s="13" customFormat="1">
      <c r="B358" s="211"/>
      <c r="C358" s="212"/>
      <c r="D358" s="207" t="s">
        <v>192</v>
      </c>
      <c r="E358" s="213" t="s">
        <v>19</v>
      </c>
      <c r="F358" s="214" t="s">
        <v>414</v>
      </c>
      <c r="G358" s="212"/>
      <c r="H358" s="213" t="s">
        <v>19</v>
      </c>
      <c r="I358" s="215"/>
      <c r="J358" s="212"/>
      <c r="K358" s="212"/>
      <c r="L358" s="216"/>
      <c r="M358" s="217"/>
      <c r="N358" s="218"/>
      <c r="O358" s="218"/>
      <c r="P358" s="218"/>
      <c r="Q358" s="218"/>
      <c r="R358" s="218"/>
      <c r="S358" s="218"/>
      <c r="T358" s="219"/>
      <c r="AT358" s="220" t="s">
        <v>192</v>
      </c>
      <c r="AU358" s="220" t="s">
        <v>81</v>
      </c>
      <c r="AV358" s="13" t="s">
        <v>79</v>
      </c>
      <c r="AW358" s="13" t="s">
        <v>33</v>
      </c>
      <c r="AX358" s="13" t="s">
        <v>72</v>
      </c>
      <c r="AY358" s="220" t="s">
        <v>128</v>
      </c>
    </row>
    <row r="359" spans="1:65" s="14" customFormat="1" ht="22.5">
      <c r="B359" s="221"/>
      <c r="C359" s="222"/>
      <c r="D359" s="207" t="s">
        <v>192</v>
      </c>
      <c r="E359" s="223" t="s">
        <v>19</v>
      </c>
      <c r="F359" s="224" t="s">
        <v>555</v>
      </c>
      <c r="G359" s="222"/>
      <c r="H359" s="225">
        <v>53.44</v>
      </c>
      <c r="I359" s="226"/>
      <c r="J359" s="222"/>
      <c r="K359" s="222"/>
      <c r="L359" s="227"/>
      <c r="M359" s="228"/>
      <c r="N359" s="229"/>
      <c r="O359" s="229"/>
      <c r="P359" s="229"/>
      <c r="Q359" s="229"/>
      <c r="R359" s="229"/>
      <c r="S359" s="229"/>
      <c r="T359" s="230"/>
      <c r="AT359" s="231" t="s">
        <v>192</v>
      </c>
      <c r="AU359" s="231" t="s">
        <v>81</v>
      </c>
      <c r="AV359" s="14" t="s">
        <v>81</v>
      </c>
      <c r="AW359" s="14" t="s">
        <v>33</v>
      </c>
      <c r="AX359" s="14" t="s">
        <v>72</v>
      </c>
      <c r="AY359" s="231" t="s">
        <v>128</v>
      </c>
    </row>
    <row r="360" spans="1:65" s="14" customFormat="1">
      <c r="B360" s="221"/>
      <c r="C360" s="222"/>
      <c r="D360" s="207" t="s">
        <v>192</v>
      </c>
      <c r="E360" s="223" t="s">
        <v>19</v>
      </c>
      <c r="F360" s="224" t="s">
        <v>556</v>
      </c>
      <c r="G360" s="222"/>
      <c r="H360" s="225">
        <v>40.92</v>
      </c>
      <c r="I360" s="226"/>
      <c r="J360" s="222"/>
      <c r="K360" s="222"/>
      <c r="L360" s="227"/>
      <c r="M360" s="228"/>
      <c r="N360" s="229"/>
      <c r="O360" s="229"/>
      <c r="P360" s="229"/>
      <c r="Q360" s="229"/>
      <c r="R360" s="229"/>
      <c r="S360" s="229"/>
      <c r="T360" s="230"/>
      <c r="AT360" s="231" t="s">
        <v>192</v>
      </c>
      <c r="AU360" s="231" t="s">
        <v>81</v>
      </c>
      <c r="AV360" s="14" t="s">
        <v>81</v>
      </c>
      <c r="AW360" s="14" t="s">
        <v>33</v>
      </c>
      <c r="AX360" s="14" t="s">
        <v>72</v>
      </c>
      <c r="AY360" s="231" t="s">
        <v>128</v>
      </c>
    </row>
    <row r="361" spans="1:65" s="15" customFormat="1">
      <c r="B361" s="232"/>
      <c r="C361" s="233"/>
      <c r="D361" s="207" t="s">
        <v>192</v>
      </c>
      <c r="E361" s="234" t="s">
        <v>19</v>
      </c>
      <c r="F361" s="235" t="s">
        <v>241</v>
      </c>
      <c r="G361" s="233"/>
      <c r="H361" s="236">
        <v>94.36</v>
      </c>
      <c r="I361" s="237"/>
      <c r="J361" s="233"/>
      <c r="K361" s="233"/>
      <c r="L361" s="238"/>
      <c r="M361" s="239"/>
      <c r="N361" s="240"/>
      <c r="O361" s="240"/>
      <c r="P361" s="240"/>
      <c r="Q361" s="240"/>
      <c r="R361" s="240"/>
      <c r="S361" s="240"/>
      <c r="T361" s="241"/>
      <c r="AT361" s="242" t="s">
        <v>192</v>
      </c>
      <c r="AU361" s="242" t="s">
        <v>81</v>
      </c>
      <c r="AV361" s="15" t="s">
        <v>148</v>
      </c>
      <c r="AW361" s="15" t="s">
        <v>33</v>
      </c>
      <c r="AX361" s="15" t="s">
        <v>79</v>
      </c>
      <c r="AY361" s="242" t="s">
        <v>128</v>
      </c>
    </row>
    <row r="362" spans="1:65" s="2" customFormat="1" ht="16.5" customHeight="1">
      <c r="A362" s="36"/>
      <c r="B362" s="37"/>
      <c r="C362" s="189" t="s">
        <v>557</v>
      </c>
      <c r="D362" s="189" t="s">
        <v>131</v>
      </c>
      <c r="E362" s="190" t="s">
        <v>558</v>
      </c>
      <c r="F362" s="191" t="s">
        <v>559</v>
      </c>
      <c r="G362" s="192" t="s">
        <v>188</v>
      </c>
      <c r="H362" s="193">
        <v>12.609</v>
      </c>
      <c r="I362" s="194"/>
      <c r="J362" s="195">
        <f>ROUND(I362*H362,2)</f>
        <v>0</v>
      </c>
      <c r="K362" s="191" t="s">
        <v>135</v>
      </c>
      <c r="L362" s="41"/>
      <c r="M362" s="196" t="s">
        <v>19</v>
      </c>
      <c r="N362" s="197" t="s">
        <v>43</v>
      </c>
      <c r="O362" s="66"/>
      <c r="P362" s="198">
        <f>O362*H362</f>
        <v>0</v>
      </c>
      <c r="Q362" s="198">
        <v>0</v>
      </c>
      <c r="R362" s="198">
        <f>Q362*H362</f>
        <v>0</v>
      </c>
      <c r="S362" s="198">
        <v>2.2000000000000002</v>
      </c>
      <c r="T362" s="199">
        <f>S362*H362</f>
        <v>27.739800000000002</v>
      </c>
      <c r="U362" s="36"/>
      <c r="V362" s="36"/>
      <c r="W362" s="36"/>
      <c r="X362" s="36"/>
      <c r="Y362" s="36"/>
      <c r="Z362" s="36"/>
      <c r="AA362" s="36"/>
      <c r="AB362" s="36"/>
      <c r="AC362" s="36"/>
      <c r="AD362" s="36"/>
      <c r="AE362" s="36"/>
      <c r="AR362" s="200" t="s">
        <v>148</v>
      </c>
      <c r="AT362" s="200" t="s">
        <v>131</v>
      </c>
      <c r="AU362" s="200" t="s">
        <v>81</v>
      </c>
      <c r="AY362" s="19" t="s">
        <v>128</v>
      </c>
      <c r="BE362" s="201">
        <f>IF(N362="základní",J362,0)</f>
        <v>0</v>
      </c>
      <c r="BF362" s="201">
        <f>IF(N362="snížená",J362,0)</f>
        <v>0</v>
      </c>
      <c r="BG362" s="201">
        <f>IF(N362="zákl. přenesená",J362,0)</f>
        <v>0</v>
      </c>
      <c r="BH362" s="201">
        <f>IF(N362="sníž. přenesená",J362,0)</f>
        <v>0</v>
      </c>
      <c r="BI362" s="201">
        <f>IF(N362="nulová",J362,0)</f>
        <v>0</v>
      </c>
      <c r="BJ362" s="19" t="s">
        <v>79</v>
      </c>
      <c r="BK362" s="201">
        <f>ROUND(I362*H362,2)</f>
        <v>0</v>
      </c>
      <c r="BL362" s="19" t="s">
        <v>148</v>
      </c>
      <c r="BM362" s="200" t="s">
        <v>560</v>
      </c>
    </row>
    <row r="363" spans="1:65" s="13" customFormat="1">
      <c r="B363" s="211"/>
      <c r="C363" s="212"/>
      <c r="D363" s="207" t="s">
        <v>192</v>
      </c>
      <c r="E363" s="213" t="s">
        <v>19</v>
      </c>
      <c r="F363" s="214" t="s">
        <v>451</v>
      </c>
      <c r="G363" s="212"/>
      <c r="H363" s="213" t="s">
        <v>19</v>
      </c>
      <c r="I363" s="215"/>
      <c r="J363" s="212"/>
      <c r="K363" s="212"/>
      <c r="L363" s="216"/>
      <c r="M363" s="217"/>
      <c r="N363" s="218"/>
      <c r="O363" s="218"/>
      <c r="P363" s="218"/>
      <c r="Q363" s="218"/>
      <c r="R363" s="218"/>
      <c r="S363" s="218"/>
      <c r="T363" s="219"/>
      <c r="AT363" s="220" t="s">
        <v>192</v>
      </c>
      <c r="AU363" s="220" t="s">
        <v>81</v>
      </c>
      <c r="AV363" s="13" t="s">
        <v>79</v>
      </c>
      <c r="AW363" s="13" t="s">
        <v>33</v>
      </c>
      <c r="AX363" s="13" t="s">
        <v>72</v>
      </c>
      <c r="AY363" s="220" t="s">
        <v>128</v>
      </c>
    </row>
    <row r="364" spans="1:65" s="14" customFormat="1">
      <c r="B364" s="221"/>
      <c r="C364" s="222"/>
      <c r="D364" s="207" t="s">
        <v>192</v>
      </c>
      <c r="E364" s="223" t="s">
        <v>19</v>
      </c>
      <c r="F364" s="224" t="s">
        <v>423</v>
      </c>
      <c r="G364" s="222"/>
      <c r="H364" s="225">
        <v>5.8319999999999999</v>
      </c>
      <c r="I364" s="226"/>
      <c r="J364" s="222"/>
      <c r="K364" s="222"/>
      <c r="L364" s="227"/>
      <c r="M364" s="228"/>
      <c r="N364" s="229"/>
      <c r="O364" s="229"/>
      <c r="P364" s="229"/>
      <c r="Q364" s="229"/>
      <c r="R364" s="229"/>
      <c r="S364" s="229"/>
      <c r="T364" s="230"/>
      <c r="AT364" s="231" t="s">
        <v>192</v>
      </c>
      <c r="AU364" s="231" t="s">
        <v>81</v>
      </c>
      <c r="AV364" s="14" t="s">
        <v>81</v>
      </c>
      <c r="AW364" s="14" t="s">
        <v>33</v>
      </c>
      <c r="AX364" s="14" t="s">
        <v>72</v>
      </c>
      <c r="AY364" s="231" t="s">
        <v>128</v>
      </c>
    </row>
    <row r="365" spans="1:65" s="14" customFormat="1">
      <c r="B365" s="221"/>
      <c r="C365" s="222"/>
      <c r="D365" s="207" t="s">
        <v>192</v>
      </c>
      <c r="E365" s="223" t="s">
        <v>19</v>
      </c>
      <c r="F365" s="224" t="s">
        <v>425</v>
      </c>
      <c r="G365" s="222"/>
      <c r="H365" s="225">
        <v>-3.5999999999999997E-2</v>
      </c>
      <c r="I365" s="226"/>
      <c r="J365" s="222"/>
      <c r="K365" s="222"/>
      <c r="L365" s="227"/>
      <c r="M365" s="228"/>
      <c r="N365" s="229"/>
      <c r="O365" s="229"/>
      <c r="P365" s="229"/>
      <c r="Q365" s="229"/>
      <c r="R365" s="229"/>
      <c r="S365" s="229"/>
      <c r="T365" s="230"/>
      <c r="AT365" s="231" t="s">
        <v>192</v>
      </c>
      <c r="AU365" s="231" t="s">
        <v>81</v>
      </c>
      <c r="AV365" s="14" t="s">
        <v>81</v>
      </c>
      <c r="AW365" s="14" t="s">
        <v>33</v>
      </c>
      <c r="AX365" s="14" t="s">
        <v>72</v>
      </c>
      <c r="AY365" s="231" t="s">
        <v>128</v>
      </c>
    </row>
    <row r="366" spans="1:65" s="14" customFormat="1">
      <c r="B366" s="221"/>
      <c r="C366" s="222"/>
      <c r="D366" s="207" t="s">
        <v>192</v>
      </c>
      <c r="E366" s="223" t="s">
        <v>19</v>
      </c>
      <c r="F366" s="224" t="s">
        <v>424</v>
      </c>
      <c r="G366" s="222"/>
      <c r="H366" s="225">
        <v>-1.7999999999999999E-2</v>
      </c>
      <c r="I366" s="226"/>
      <c r="J366" s="222"/>
      <c r="K366" s="222"/>
      <c r="L366" s="227"/>
      <c r="M366" s="228"/>
      <c r="N366" s="229"/>
      <c r="O366" s="229"/>
      <c r="P366" s="229"/>
      <c r="Q366" s="229"/>
      <c r="R366" s="229"/>
      <c r="S366" s="229"/>
      <c r="T366" s="230"/>
      <c r="AT366" s="231" t="s">
        <v>192</v>
      </c>
      <c r="AU366" s="231" t="s">
        <v>81</v>
      </c>
      <c r="AV366" s="14" t="s">
        <v>81</v>
      </c>
      <c r="AW366" s="14" t="s">
        <v>33</v>
      </c>
      <c r="AX366" s="14" t="s">
        <v>72</v>
      </c>
      <c r="AY366" s="231" t="s">
        <v>128</v>
      </c>
    </row>
    <row r="367" spans="1:65" s="14" customFormat="1">
      <c r="B367" s="221"/>
      <c r="C367" s="222"/>
      <c r="D367" s="207" t="s">
        <v>192</v>
      </c>
      <c r="E367" s="223" t="s">
        <v>19</v>
      </c>
      <c r="F367" s="224" t="s">
        <v>421</v>
      </c>
      <c r="G367" s="222"/>
      <c r="H367" s="225">
        <v>0.81899999999999995</v>
      </c>
      <c r="I367" s="226"/>
      <c r="J367" s="222"/>
      <c r="K367" s="222"/>
      <c r="L367" s="227"/>
      <c r="M367" s="228"/>
      <c r="N367" s="229"/>
      <c r="O367" s="229"/>
      <c r="P367" s="229"/>
      <c r="Q367" s="229"/>
      <c r="R367" s="229"/>
      <c r="S367" s="229"/>
      <c r="T367" s="230"/>
      <c r="AT367" s="231" t="s">
        <v>192</v>
      </c>
      <c r="AU367" s="231" t="s">
        <v>81</v>
      </c>
      <c r="AV367" s="14" t="s">
        <v>81</v>
      </c>
      <c r="AW367" s="14" t="s">
        <v>33</v>
      </c>
      <c r="AX367" s="14" t="s">
        <v>72</v>
      </c>
      <c r="AY367" s="231" t="s">
        <v>128</v>
      </c>
    </row>
    <row r="368" spans="1:65" s="14" customFormat="1">
      <c r="B368" s="221"/>
      <c r="C368" s="222"/>
      <c r="D368" s="207" t="s">
        <v>192</v>
      </c>
      <c r="E368" s="223" t="s">
        <v>19</v>
      </c>
      <c r="F368" s="224" t="s">
        <v>422</v>
      </c>
      <c r="G368" s="222"/>
      <c r="H368" s="225">
        <v>5.8999999999999997E-2</v>
      </c>
      <c r="I368" s="226"/>
      <c r="J368" s="222"/>
      <c r="K368" s="222"/>
      <c r="L368" s="227"/>
      <c r="M368" s="228"/>
      <c r="N368" s="229"/>
      <c r="O368" s="229"/>
      <c r="P368" s="229"/>
      <c r="Q368" s="229"/>
      <c r="R368" s="229"/>
      <c r="S368" s="229"/>
      <c r="T368" s="230"/>
      <c r="AT368" s="231" t="s">
        <v>192</v>
      </c>
      <c r="AU368" s="231" t="s">
        <v>81</v>
      </c>
      <c r="AV368" s="14" t="s">
        <v>81</v>
      </c>
      <c r="AW368" s="14" t="s">
        <v>33</v>
      </c>
      <c r="AX368" s="14" t="s">
        <v>72</v>
      </c>
      <c r="AY368" s="231" t="s">
        <v>128</v>
      </c>
    </row>
    <row r="369" spans="1:65" s="14" customFormat="1">
      <c r="B369" s="221"/>
      <c r="C369" s="222"/>
      <c r="D369" s="207" t="s">
        <v>192</v>
      </c>
      <c r="E369" s="223" t="s">
        <v>19</v>
      </c>
      <c r="F369" s="224" t="s">
        <v>435</v>
      </c>
      <c r="G369" s="222"/>
      <c r="H369" s="225">
        <v>0.57399999999999995</v>
      </c>
      <c r="I369" s="226"/>
      <c r="J369" s="222"/>
      <c r="K369" s="222"/>
      <c r="L369" s="227"/>
      <c r="M369" s="228"/>
      <c r="N369" s="229"/>
      <c r="O369" s="229"/>
      <c r="P369" s="229"/>
      <c r="Q369" s="229"/>
      <c r="R369" s="229"/>
      <c r="S369" s="229"/>
      <c r="T369" s="230"/>
      <c r="AT369" s="231" t="s">
        <v>192</v>
      </c>
      <c r="AU369" s="231" t="s">
        <v>81</v>
      </c>
      <c r="AV369" s="14" t="s">
        <v>81</v>
      </c>
      <c r="AW369" s="14" t="s">
        <v>33</v>
      </c>
      <c r="AX369" s="14" t="s">
        <v>72</v>
      </c>
      <c r="AY369" s="231" t="s">
        <v>128</v>
      </c>
    </row>
    <row r="370" spans="1:65" s="14" customFormat="1">
      <c r="B370" s="221"/>
      <c r="C370" s="222"/>
      <c r="D370" s="207" t="s">
        <v>192</v>
      </c>
      <c r="E370" s="223" t="s">
        <v>19</v>
      </c>
      <c r="F370" s="224" t="s">
        <v>434</v>
      </c>
      <c r="G370" s="222"/>
      <c r="H370" s="225">
        <v>1.2999999999999999E-2</v>
      </c>
      <c r="I370" s="226"/>
      <c r="J370" s="222"/>
      <c r="K370" s="222"/>
      <c r="L370" s="227"/>
      <c r="M370" s="228"/>
      <c r="N370" s="229"/>
      <c r="O370" s="229"/>
      <c r="P370" s="229"/>
      <c r="Q370" s="229"/>
      <c r="R370" s="229"/>
      <c r="S370" s="229"/>
      <c r="T370" s="230"/>
      <c r="AT370" s="231" t="s">
        <v>192</v>
      </c>
      <c r="AU370" s="231" t="s">
        <v>81</v>
      </c>
      <c r="AV370" s="14" t="s">
        <v>81</v>
      </c>
      <c r="AW370" s="14" t="s">
        <v>33</v>
      </c>
      <c r="AX370" s="14" t="s">
        <v>72</v>
      </c>
      <c r="AY370" s="231" t="s">
        <v>128</v>
      </c>
    </row>
    <row r="371" spans="1:65" s="14" customFormat="1">
      <c r="B371" s="221"/>
      <c r="C371" s="222"/>
      <c r="D371" s="207" t="s">
        <v>192</v>
      </c>
      <c r="E371" s="223" t="s">
        <v>19</v>
      </c>
      <c r="F371" s="224" t="s">
        <v>561</v>
      </c>
      <c r="G371" s="222"/>
      <c r="H371" s="225">
        <v>2.1000000000000001E-2</v>
      </c>
      <c r="I371" s="226"/>
      <c r="J371" s="222"/>
      <c r="K371" s="222"/>
      <c r="L371" s="227"/>
      <c r="M371" s="228"/>
      <c r="N371" s="229"/>
      <c r="O371" s="229"/>
      <c r="P371" s="229"/>
      <c r="Q371" s="229"/>
      <c r="R371" s="229"/>
      <c r="S371" s="229"/>
      <c r="T371" s="230"/>
      <c r="AT371" s="231" t="s">
        <v>192</v>
      </c>
      <c r="AU371" s="231" t="s">
        <v>81</v>
      </c>
      <c r="AV371" s="14" t="s">
        <v>81</v>
      </c>
      <c r="AW371" s="14" t="s">
        <v>33</v>
      </c>
      <c r="AX371" s="14" t="s">
        <v>72</v>
      </c>
      <c r="AY371" s="231" t="s">
        <v>128</v>
      </c>
    </row>
    <row r="372" spans="1:65" s="14" customFormat="1">
      <c r="B372" s="221"/>
      <c r="C372" s="222"/>
      <c r="D372" s="207" t="s">
        <v>192</v>
      </c>
      <c r="E372" s="223" t="s">
        <v>19</v>
      </c>
      <c r="F372" s="224" t="s">
        <v>562</v>
      </c>
      <c r="G372" s="222"/>
      <c r="H372" s="225">
        <v>0.78</v>
      </c>
      <c r="I372" s="226"/>
      <c r="J372" s="222"/>
      <c r="K372" s="222"/>
      <c r="L372" s="227"/>
      <c r="M372" s="228"/>
      <c r="N372" s="229"/>
      <c r="O372" s="229"/>
      <c r="P372" s="229"/>
      <c r="Q372" s="229"/>
      <c r="R372" s="229"/>
      <c r="S372" s="229"/>
      <c r="T372" s="230"/>
      <c r="AT372" s="231" t="s">
        <v>192</v>
      </c>
      <c r="AU372" s="231" t="s">
        <v>81</v>
      </c>
      <c r="AV372" s="14" t="s">
        <v>81</v>
      </c>
      <c r="AW372" s="14" t="s">
        <v>33</v>
      </c>
      <c r="AX372" s="14" t="s">
        <v>72</v>
      </c>
      <c r="AY372" s="231" t="s">
        <v>128</v>
      </c>
    </row>
    <row r="373" spans="1:65" s="14" customFormat="1">
      <c r="B373" s="221"/>
      <c r="C373" s="222"/>
      <c r="D373" s="207" t="s">
        <v>192</v>
      </c>
      <c r="E373" s="223" t="s">
        <v>19</v>
      </c>
      <c r="F373" s="224" t="s">
        <v>431</v>
      </c>
      <c r="G373" s="222"/>
      <c r="H373" s="225">
        <v>7.1999999999999995E-2</v>
      </c>
      <c r="I373" s="226"/>
      <c r="J373" s="222"/>
      <c r="K373" s="222"/>
      <c r="L373" s="227"/>
      <c r="M373" s="228"/>
      <c r="N373" s="229"/>
      <c r="O373" s="229"/>
      <c r="P373" s="229"/>
      <c r="Q373" s="229"/>
      <c r="R373" s="229"/>
      <c r="S373" s="229"/>
      <c r="T373" s="230"/>
      <c r="AT373" s="231" t="s">
        <v>192</v>
      </c>
      <c r="AU373" s="231" t="s">
        <v>81</v>
      </c>
      <c r="AV373" s="14" t="s">
        <v>81</v>
      </c>
      <c r="AW373" s="14" t="s">
        <v>33</v>
      </c>
      <c r="AX373" s="14" t="s">
        <v>72</v>
      </c>
      <c r="AY373" s="231" t="s">
        <v>128</v>
      </c>
    </row>
    <row r="374" spans="1:65" s="14" customFormat="1">
      <c r="B374" s="221"/>
      <c r="C374" s="222"/>
      <c r="D374" s="207" t="s">
        <v>192</v>
      </c>
      <c r="E374" s="223" t="s">
        <v>19</v>
      </c>
      <c r="F374" s="224" t="s">
        <v>433</v>
      </c>
      <c r="G374" s="222"/>
      <c r="H374" s="225">
        <v>1.2999999999999999E-2</v>
      </c>
      <c r="I374" s="226"/>
      <c r="J374" s="222"/>
      <c r="K374" s="222"/>
      <c r="L374" s="227"/>
      <c r="M374" s="228"/>
      <c r="N374" s="229"/>
      <c r="O374" s="229"/>
      <c r="P374" s="229"/>
      <c r="Q374" s="229"/>
      <c r="R374" s="229"/>
      <c r="S374" s="229"/>
      <c r="T374" s="230"/>
      <c r="AT374" s="231" t="s">
        <v>192</v>
      </c>
      <c r="AU374" s="231" t="s">
        <v>81</v>
      </c>
      <c r="AV374" s="14" t="s">
        <v>81</v>
      </c>
      <c r="AW374" s="14" t="s">
        <v>33</v>
      </c>
      <c r="AX374" s="14" t="s">
        <v>72</v>
      </c>
      <c r="AY374" s="231" t="s">
        <v>128</v>
      </c>
    </row>
    <row r="375" spans="1:65" s="14" customFormat="1">
      <c r="B375" s="221"/>
      <c r="C375" s="222"/>
      <c r="D375" s="207" t="s">
        <v>192</v>
      </c>
      <c r="E375" s="223" t="s">
        <v>19</v>
      </c>
      <c r="F375" s="224" t="s">
        <v>561</v>
      </c>
      <c r="G375" s="222"/>
      <c r="H375" s="225">
        <v>2.1000000000000001E-2</v>
      </c>
      <c r="I375" s="226"/>
      <c r="J375" s="222"/>
      <c r="K375" s="222"/>
      <c r="L375" s="227"/>
      <c r="M375" s="228"/>
      <c r="N375" s="229"/>
      <c r="O375" s="229"/>
      <c r="P375" s="229"/>
      <c r="Q375" s="229"/>
      <c r="R375" s="229"/>
      <c r="S375" s="229"/>
      <c r="T375" s="230"/>
      <c r="AT375" s="231" t="s">
        <v>192</v>
      </c>
      <c r="AU375" s="231" t="s">
        <v>81</v>
      </c>
      <c r="AV375" s="14" t="s">
        <v>81</v>
      </c>
      <c r="AW375" s="14" t="s">
        <v>33</v>
      </c>
      <c r="AX375" s="14" t="s">
        <v>72</v>
      </c>
      <c r="AY375" s="231" t="s">
        <v>128</v>
      </c>
    </row>
    <row r="376" spans="1:65" s="14" customFormat="1">
      <c r="B376" s="221"/>
      <c r="C376" s="222"/>
      <c r="D376" s="207" t="s">
        <v>192</v>
      </c>
      <c r="E376" s="223" t="s">
        <v>19</v>
      </c>
      <c r="F376" s="224" t="s">
        <v>563</v>
      </c>
      <c r="G376" s="222"/>
      <c r="H376" s="225">
        <v>0.46800000000000003</v>
      </c>
      <c r="I376" s="226"/>
      <c r="J376" s="222"/>
      <c r="K376" s="222"/>
      <c r="L376" s="227"/>
      <c r="M376" s="228"/>
      <c r="N376" s="229"/>
      <c r="O376" s="229"/>
      <c r="P376" s="229"/>
      <c r="Q376" s="229"/>
      <c r="R376" s="229"/>
      <c r="S376" s="229"/>
      <c r="T376" s="230"/>
      <c r="AT376" s="231" t="s">
        <v>192</v>
      </c>
      <c r="AU376" s="231" t="s">
        <v>81</v>
      </c>
      <c r="AV376" s="14" t="s">
        <v>81</v>
      </c>
      <c r="AW376" s="14" t="s">
        <v>33</v>
      </c>
      <c r="AX376" s="14" t="s">
        <v>72</v>
      </c>
      <c r="AY376" s="231" t="s">
        <v>128</v>
      </c>
    </row>
    <row r="377" spans="1:65" s="14" customFormat="1">
      <c r="B377" s="221"/>
      <c r="C377" s="222"/>
      <c r="D377" s="207" t="s">
        <v>192</v>
      </c>
      <c r="E377" s="223" t="s">
        <v>19</v>
      </c>
      <c r="F377" s="224" t="s">
        <v>434</v>
      </c>
      <c r="G377" s="222"/>
      <c r="H377" s="225">
        <v>1.2999999999999999E-2</v>
      </c>
      <c r="I377" s="226"/>
      <c r="J377" s="222"/>
      <c r="K377" s="222"/>
      <c r="L377" s="227"/>
      <c r="M377" s="228"/>
      <c r="N377" s="229"/>
      <c r="O377" s="229"/>
      <c r="P377" s="229"/>
      <c r="Q377" s="229"/>
      <c r="R377" s="229"/>
      <c r="S377" s="229"/>
      <c r="T377" s="230"/>
      <c r="AT377" s="231" t="s">
        <v>192</v>
      </c>
      <c r="AU377" s="231" t="s">
        <v>81</v>
      </c>
      <c r="AV377" s="14" t="s">
        <v>81</v>
      </c>
      <c r="AW377" s="14" t="s">
        <v>33</v>
      </c>
      <c r="AX377" s="14" t="s">
        <v>72</v>
      </c>
      <c r="AY377" s="231" t="s">
        <v>128</v>
      </c>
    </row>
    <row r="378" spans="1:65" s="14" customFormat="1">
      <c r="B378" s="221"/>
      <c r="C378" s="222"/>
      <c r="D378" s="207" t="s">
        <v>192</v>
      </c>
      <c r="E378" s="223" t="s">
        <v>19</v>
      </c>
      <c r="F378" s="224" t="s">
        <v>564</v>
      </c>
      <c r="G378" s="222"/>
      <c r="H378" s="225">
        <v>0.04</v>
      </c>
      <c r="I378" s="226"/>
      <c r="J378" s="222"/>
      <c r="K378" s="222"/>
      <c r="L378" s="227"/>
      <c r="M378" s="228"/>
      <c r="N378" s="229"/>
      <c r="O378" s="229"/>
      <c r="P378" s="229"/>
      <c r="Q378" s="229"/>
      <c r="R378" s="229"/>
      <c r="S378" s="229"/>
      <c r="T378" s="230"/>
      <c r="AT378" s="231" t="s">
        <v>192</v>
      </c>
      <c r="AU378" s="231" t="s">
        <v>81</v>
      </c>
      <c r="AV378" s="14" t="s">
        <v>81</v>
      </c>
      <c r="AW378" s="14" t="s">
        <v>33</v>
      </c>
      <c r="AX378" s="14" t="s">
        <v>72</v>
      </c>
      <c r="AY378" s="231" t="s">
        <v>128</v>
      </c>
    </row>
    <row r="379" spans="1:65" s="14" customFormat="1">
      <c r="B379" s="221"/>
      <c r="C379" s="222"/>
      <c r="D379" s="207" t="s">
        <v>192</v>
      </c>
      <c r="E379" s="223" t="s">
        <v>19</v>
      </c>
      <c r="F379" s="224" t="s">
        <v>428</v>
      </c>
      <c r="G379" s="222"/>
      <c r="H379" s="225">
        <v>4.0199999999999996</v>
      </c>
      <c r="I379" s="226"/>
      <c r="J379" s="222"/>
      <c r="K379" s="222"/>
      <c r="L379" s="227"/>
      <c r="M379" s="228"/>
      <c r="N379" s="229"/>
      <c r="O379" s="229"/>
      <c r="P379" s="229"/>
      <c r="Q379" s="229"/>
      <c r="R379" s="229"/>
      <c r="S379" s="229"/>
      <c r="T379" s="230"/>
      <c r="AT379" s="231" t="s">
        <v>192</v>
      </c>
      <c r="AU379" s="231" t="s">
        <v>81</v>
      </c>
      <c r="AV379" s="14" t="s">
        <v>81</v>
      </c>
      <c r="AW379" s="14" t="s">
        <v>33</v>
      </c>
      <c r="AX379" s="14" t="s">
        <v>72</v>
      </c>
      <c r="AY379" s="231" t="s">
        <v>128</v>
      </c>
    </row>
    <row r="380" spans="1:65" s="14" customFormat="1">
      <c r="B380" s="221"/>
      <c r="C380" s="222"/>
      <c r="D380" s="207" t="s">
        <v>192</v>
      </c>
      <c r="E380" s="223" t="s">
        <v>19</v>
      </c>
      <c r="F380" s="224" t="s">
        <v>429</v>
      </c>
      <c r="G380" s="222"/>
      <c r="H380" s="225">
        <v>-0.108</v>
      </c>
      <c r="I380" s="226"/>
      <c r="J380" s="222"/>
      <c r="K380" s="222"/>
      <c r="L380" s="227"/>
      <c r="M380" s="228"/>
      <c r="N380" s="229"/>
      <c r="O380" s="229"/>
      <c r="P380" s="229"/>
      <c r="Q380" s="229"/>
      <c r="R380" s="229"/>
      <c r="S380" s="229"/>
      <c r="T380" s="230"/>
      <c r="AT380" s="231" t="s">
        <v>192</v>
      </c>
      <c r="AU380" s="231" t="s">
        <v>81</v>
      </c>
      <c r="AV380" s="14" t="s">
        <v>81</v>
      </c>
      <c r="AW380" s="14" t="s">
        <v>33</v>
      </c>
      <c r="AX380" s="14" t="s">
        <v>72</v>
      </c>
      <c r="AY380" s="231" t="s">
        <v>128</v>
      </c>
    </row>
    <row r="381" spans="1:65" s="14" customFormat="1">
      <c r="B381" s="221"/>
      <c r="C381" s="222"/>
      <c r="D381" s="207" t="s">
        <v>192</v>
      </c>
      <c r="E381" s="223" t="s">
        <v>19</v>
      </c>
      <c r="F381" s="224" t="s">
        <v>427</v>
      </c>
      <c r="G381" s="222"/>
      <c r="H381" s="225">
        <v>2.5999999999999999E-2</v>
      </c>
      <c r="I381" s="226"/>
      <c r="J381" s="222"/>
      <c r="K381" s="222"/>
      <c r="L381" s="227"/>
      <c r="M381" s="228"/>
      <c r="N381" s="229"/>
      <c r="O381" s="229"/>
      <c r="P381" s="229"/>
      <c r="Q381" s="229"/>
      <c r="R381" s="229"/>
      <c r="S381" s="229"/>
      <c r="T381" s="230"/>
      <c r="AT381" s="231" t="s">
        <v>192</v>
      </c>
      <c r="AU381" s="231" t="s">
        <v>81</v>
      </c>
      <c r="AV381" s="14" t="s">
        <v>81</v>
      </c>
      <c r="AW381" s="14" t="s">
        <v>33</v>
      </c>
      <c r="AX381" s="14" t="s">
        <v>72</v>
      </c>
      <c r="AY381" s="231" t="s">
        <v>128</v>
      </c>
    </row>
    <row r="382" spans="1:65" s="15" customFormat="1">
      <c r="B382" s="232"/>
      <c r="C382" s="233"/>
      <c r="D382" s="207" t="s">
        <v>192</v>
      </c>
      <c r="E382" s="234" t="s">
        <v>19</v>
      </c>
      <c r="F382" s="235" t="s">
        <v>241</v>
      </c>
      <c r="G382" s="233"/>
      <c r="H382" s="236">
        <v>12.608999999999998</v>
      </c>
      <c r="I382" s="237"/>
      <c r="J382" s="233"/>
      <c r="K382" s="233"/>
      <c r="L382" s="238"/>
      <c r="M382" s="239"/>
      <c r="N382" s="240"/>
      <c r="O382" s="240"/>
      <c r="P382" s="240"/>
      <c r="Q382" s="240"/>
      <c r="R382" s="240"/>
      <c r="S382" s="240"/>
      <c r="T382" s="241"/>
      <c r="AT382" s="242" t="s">
        <v>192</v>
      </c>
      <c r="AU382" s="242" t="s">
        <v>81</v>
      </c>
      <c r="AV382" s="15" t="s">
        <v>148</v>
      </c>
      <c r="AW382" s="15" t="s">
        <v>33</v>
      </c>
      <c r="AX382" s="15" t="s">
        <v>79</v>
      </c>
      <c r="AY382" s="242" t="s">
        <v>128</v>
      </c>
    </row>
    <row r="383" spans="1:65" s="2" customFormat="1" ht="16.5" customHeight="1">
      <c r="A383" s="36"/>
      <c r="B383" s="37"/>
      <c r="C383" s="189" t="s">
        <v>565</v>
      </c>
      <c r="D383" s="189" t="s">
        <v>131</v>
      </c>
      <c r="E383" s="190" t="s">
        <v>566</v>
      </c>
      <c r="F383" s="191" t="s">
        <v>567</v>
      </c>
      <c r="G383" s="192" t="s">
        <v>188</v>
      </c>
      <c r="H383" s="193">
        <v>3.9830000000000001</v>
      </c>
      <c r="I383" s="194"/>
      <c r="J383" s="195">
        <f>ROUND(I383*H383,2)</f>
        <v>0</v>
      </c>
      <c r="K383" s="191" t="s">
        <v>135</v>
      </c>
      <c r="L383" s="41"/>
      <c r="M383" s="196" t="s">
        <v>19</v>
      </c>
      <c r="N383" s="197" t="s">
        <v>43</v>
      </c>
      <c r="O383" s="66"/>
      <c r="P383" s="198">
        <f>O383*H383</f>
        <v>0</v>
      </c>
      <c r="Q383" s="198">
        <v>0</v>
      </c>
      <c r="R383" s="198">
        <f>Q383*H383</f>
        <v>0</v>
      </c>
      <c r="S383" s="198">
        <v>2.2000000000000002</v>
      </c>
      <c r="T383" s="199">
        <f>S383*H383</f>
        <v>8.7626000000000008</v>
      </c>
      <c r="U383" s="36"/>
      <c r="V383" s="36"/>
      <c r="W383" s="36"/>
      <c r="X383" s="36"/>
      <c r="Y383" s="36"/>
      <c r="Z383" s="36"/>
      <c r="AA383" s="36"/>
      <c r="AB383" s="36"/>
      <c r="AC383" s="36"/>
      <c r="AD383" s="36"/>
      <c r="AE383" s="36"/>
      <c r="AR383" s="200" t="s">
        <v>148</v>
      </c>
      <c r="AT383" s="200" t="s">
        <v>131</v>
      </c>
      <c r="AU383" s="200" t="s">
        <v>81</v>
      </c>
      <c r="AY383" s="19" t="s">
        <v>128</v>
      </c>
      <c r="BE383" s="201">
        <f>IF(N383="základní",J383,0)</f>
        <v>0</v>
      </c>
      <c r="BF383" s="201">
        <f>IF(N383="snížená",J383,0)</f>
        <v>0</v>
      </c>
      <c r="BG383" s="201">
        <f>IF(N383="zákl. přenesená",J383,0)</f>
        <v>0</v>
      </c>
      <c r="BH383" s="201">
        <f>IF(N383="sníž. přenesená",J383,0)</f>
        <v>0</v>
      </c>
      <c r="BI383" s="201">
        <f>IF(N383="nulová",J383,0)</f>
        <v>0</v>
      </c>
      <c r="BJ383" s="19" t="s">
        <v>79</v>
      </c>
      <c r="BK383" s="201">
        <f>ROUND(I383*H383,2)</f>
        <v>0</v>
      </c>
      <c r="BL383" s="19" t="s">
        <v>148</v>
      </c>
      <c r="BM383" s="200" t="s">
        <v>568</v>
      </c>
    </row>
    <row r="384" spans="1:65" s="13" customFormat="1">
      <c r="B384" s="211"/>
      <c r="C384" s="212"/>
      <c r="D384" s="207" t="s">
        <v>192</v>
      </c>
      <c r="E384" s="213" t="s">
        <v>19</v>
      </c>
      <c r="F384" s="214" t="s">
        <v>414</v>
      </c>
      <c r="G384" s="212"/>
      <c r="H384" s="213" t="s">
        <v>19</v>
      </c>
      <c r="I384" s="215"/>
      <c r="J384" s="212"/>
      <c r="K384" s="212"/>
      <c r="L384" s="216"/>
      <c r="M384" s="217"/>
      <c r="N384" s="218"/>
      <c r="O384" s="218"/>
      <c r="P384" s="218"/>
      <c r="Q384" s="218"/>
      <c r="R384" s="218"/>
      <c r="S384" s="218"/>
      <c r="T384" s="219"/>
      <c r="AT384" s="220" t="s">
        <v>192</v>
      </c>
      <c r="AU384" s="220" t="s">
        <v>81</v>
      </c>
      <c r="AV384" s="13" t="s">
        <v>79</v>
      </c>
      <c r="AW384" s="13" t="s">
        <v>33</v>
      </c>
      <c r="AX384" s="13" t="s">
        <v>72</v>
      </c>
      <c r="AY384" s="220" t="s">
        <v>128</v>
      </c>
    </row>
    <row r="385" spans="1:65" s="14" customFormat="1">
      <c r="B385" s="221"/>
      <c r="C385" s="222"/>
      <c r="D385" s="207" t="s">
        <v>192</v>
      </c>
      <c r="E385" s="223" t="s">
        <v>19</v>
      </c>
      <c r="F385" s="224" t="s">
        <v>569</v>
      </c>
      <c r="G385" s="222"/>
      <c r="H385" s="225">
        <v>3.9830000000000001</v>
      </c>
      <c r="I385" s="226"/>
      <c r="J385" s="222"/>
      <c r="K385" s="222"/>
      <c r="L385" s="227"/>
      <c r="M385" s="228"/>
      <c r="N385" s="229"/>
      <c r="O385" s="229"/>
      <c r="P385" s="229"/>
      <c r="Q385" s="229"/>
      <c r="R385" s="229"/>
      <c r="S385" s="229"/>
      <c r="T385" s="230"/>
      <c r="AT385" s="231" t="s">
        <v>192</v>
      </c>
      <c r="AU385" s="231" t="s">
        <v>81</v>
      </c>
      <c r="AV385" s="14" t="s">
        <v>81</v>
      </c>
      <c r="AW385" s="14" t="s">
        <v>33</v>
      </c>
      <c r="AX385" s="14" t="s">
        <v>79</v>
      </c>
      <c r="AY385" s="231" t="s">
        <v>128</v>
      </c>
    </row>
    <row r="386" spans="1:65" s="2" customFormat="1" ht="16.5" customHeight="1">
      <c r="A386" s="36"/>
      <c r="B386" s="37"/>
      <c r="C386" s="189" t="s">
        <v>570</v>
      </c>
      <c r="D386" s="189" t="s">
        <v>131</v>
      </c>
      <c r="E386" s="190" t="s">
        <v>571</v>
      </c>
      <c r="F386" s="191" t="s">
        <v>572</v>
      </c>
      <c r="G386" s="192" t="s">
        <v>188</v>
      </c>
      <c r="H386" s="193">
        <v>12.609</v>
      </c>
      <c r="I386" s="194"/>
      <c r="J386" s="195">
        <f>ROUND(I386*H386,2)</f>
        <v>0</v>
      </c>
      <c r="K386" s="191" t="s">
        <v>135</v>
      </c>
      <c r="L386" s="41"/>
      <c r="M386" s="196" t="s">
        <v>19</v>
      </c>
      <c r="N386" s="197" t="s">
        <v>43</v>
      </c>
      <c r="O386" s="66"/>
      <c r="P386" s="198">
        <f>O386*H386</f>
        <v>0</v>
      </c>
      <c r="Q386" s="198">
        <v>0</v>
      </c>
      <c r="R386" s="198">
        <f>Q386*H386</f>
        <v>0</v>
      </c>
      <c r="S386" s="198">
        <v>4.3999999999999997E-2</v>
      </c>
      <c r="T386" s="199">
        <f>S386*H386</f>
        <v>0.55479599999999996</v>
      </c>
      <c r="U386" s="36"/>
      <c r="V386" s="36"/>
      <c r="W386" s="36"/>
      <c r="X386" s="36"/>
      <c r="Y386" s="36"/>
      <c r="Z386" s="36"/>
      <c r="AA386" s="36"/>
      <c r="AB386" s="36"/>
      <c r="AC386" s="36"/>
      <c r="AD386" s="36"/>
      <c r="AE386" s="36"/>
      <c r="AR386" s="200" t="s">
        <v>148</v>
      </c>
      <c r="AT386" s="200" t="s">
        <v>131</v>
      </c>
      <c r="AU386" s="200" t="s">
        <v>81</v>
      </c>
      <c r="AY386" s="19" t="s">
        <v>128</v>
      </c>
      <c r="BE386" s="201">
        <f>IF(N386="základní",J386,0)</f>
        <v>0</v>
      </c>
      <c r="BF386" s="201">
        <f>IF(N386="snížená",J386,0)</f>
        <v>0</v>
      </c>
      <c r="BG386" s="201">
        <f>IF(N386="zákl. přenesená",J386,0)</f>
        <v>0</v>
      </c>
      <c r="BH386" s="201">
        <f>IF(N386="sníž. přenesená",J386,0)</f>
        <v>0</v>
      </c>
      <c r="BI386" s="201">
        <f>IF(N386="nulová",J386,0)</f>
        <v>0</v>
      </c>
      <c r="BJ386" s="19" t="s">
        <v>79</v>
      </c>
      <c r="BK386" s="201">
        <f>ROUND(I386*H386,2)</f>
        <v>0</v>
      </c>
      <c r="BL386" s="19" t="s">
        <v>148</v>
      </c>
      <c r="BM386" s="200" t="s">
        <v>573</v>
      </c>
    </row>
    <row r="387" spans="1:65" s="2" customFormat="1" ht="16.5" customHeight="1">
      <c r="A387" s="36"/>
      <c r="B387" s="37"/>
      <c r="C387" s="189" t="s">
        <v>574</v>
      </c>
      <c r="D387" s="189" t="s">
        <v>131</v>
      </c>
      <c r="E387" s="190" t="s">
        <v>575</v>
      </c>
      <c r="F387" s="191" t="s">
        <v>576</v>
      </c>
      <c r="G387" s="192" t="s">
        <v>188</v>
      </c>
      <c r="H387" s="193">
        <v>3.9830000000000001</v>
      </c>
      <c r="I387" s="194"/>
      <c r="J387" s="195">
        <f>ROUND(I387*H387,2)</f>
        <v>0</v>
      </c>
      <c r="K387" s="191" t="s">
        <v>135</v>
      </c>
      <c r="L387" s="41"/>
      <c r="M387" s="196" t="s">
        <v>19</v>
      </c>
      <c r="N387" s="197" t="s">
        <v>43</v>
      </c>
      <c r="O387" s="66"/>
      <c r="P387" s="198">
        <f>O387*H387</f>
        <v>0</v>
      </c>
      <c r="Q387" s="198">
        <v>0</v>
      </c>
      <c r="R387" s="198">
        <f>Q387*H387</f>
        <v>0</v>
      </c>
      <c r="S387" s="198">
        <v>2.9000000000000001E-2</v>
      </c>
      <c r="T387" s="199">
        <f>S387*H387</f>
        <v>0.11550700000000001</v>
      </c>
      <c r="U387" s="36"/>
      <c r="V387" s="36"/>
      <c r="W387" s="36"/>
      <c r="X387" s="36"/>
      <c r="Y387" s="36"/>
      <c r="Z387" s="36"/>
      <c r="AA387" s="36"/>
      <c r="AB387" s="36"/>
      <c r="AC387" s="36"/>
      <c r="AD387" s="36"/>
      <c r="AE387" s="36"/>
      <c r="AR387" s="200" t="s">
        <v>148</v>
      </c>
      <c r="AT387" s="200" t="s">
        <v>131</v>
      </c>
      <c r="AU387" s="200" t="s">
        <v>81</v>
      </c>
      <c r="AY387" s="19" t="s">
        <v>128</v>
      </c>
      <c r="BE387" s="201">
        <f>IF(N387="základní",J387,0)</f>
        <v>0</v>
      </c>
      <c r="BF387" s="201">
        <f>IF(N387="snížená",J387,0)</f>
        <v>0</v>
      </c>
      <c r="BG387" s="201">
        <f>IF(N387="zákl. přenesená",J387,0)</f>
        <v>0</v>
      </c>
      <c r="BH387" s="201">
        <f>IF(N387="sníž. přenesená",J387,0)</f>
        <v>0</v>
      </c>
      <c r="BI387" s="201">
        <f>IF(N387="nulová",J387,0)</f>
        <v>0</v>
      </c>
      <c r="BJ387" s="19" t="s">
        <v>79</v>
      </c>
      <c r="BK387" s="201">
        <f>ROUND(I387*H387,2)</f>
        <v>0</v>
      </c>
      <c r="BL387" s="19" t="s">
        <v>148</v>
      </c>
      <c r="BM387" s="200" t="s">
        <v>577</v>
      </c>
    </row>
    <row r="388" spans="1:65" s="2" customFormat="1" ht="21.75" customHeight="1">
      <c r="A388" s="36"/>
      <c r="B388" s="37"/>
      <c r="C388" s="189" t="s">
        <v>578</v>
      </c>
      <c r="D388" s="189" t="s">
        <v>131</v>
      </c>
      <c r="E388" s="190" t="s">
        <v>579</v>
      </c>
      <c r="F388" s="191" t="s">
        <v>580</v>
      </c>
      <c r="G388" s="192" t="s">
        <v>252</v>
      </c>
      <c r="H388" s="193">
        <v>138.38999999999999</v>
      </c>
      <c r="I388" s="194"/>
      <c r="J388" s="195">
        <f>ROUND(I388*H388,2)</f>
        <v>0</v>
      </c>
      <c r="K388" s="191" t="s">
        <v>135</v>
      </c>
      <c r="L388" s="41"/>
      <c r="M388" s="196" t="s">
        <v>19</v>
      </c>
      <c r="N388" s="197" t="s">
        <v>43</v>
      </c>
      <c r="O388" s="66"/>
      <c r="P388" s="198">
        <f>O388*H388</f>
        <v>0</v>
      </c>
      <c r="Q388" s="198">
        <v>0</v>
      </c>
      <c r="R388" s="198">
        <f>Q388*H388</f>
        <v>0</v>
      </c>
      <c r="S388" s="198">
        <v>3.5000000000000003E-2</v>
      </c>
      <c r="T388" s="199">
        <f>S388*H388</f>
        <v>4.8436500000000002</v>
      </c>
      <c r="U388" s="36"/>
      <c r="V388" s="36"/>
      <c r="W388" s="36"/>
      <c r="X388" s="36"/>
      <c r="Y388" s="36"/>
      <c r="Z388" s="36"/>
      <c r="AA388" s="36"/>
      <c r="AB388" s="36"/>
      <c r="AC388" s="36"/>
      <c r="AD388" s="36"/>
      <c r="AE388" s="36"/>
      <c r="AR388" s="200" t="s">
        <v>148</v>
      </c>
      <c r="AT388" s="200" t="s">
        <v>131</v>
      </c>
      <c r="AU388" s="200" t="s">
        <v>81</v>
      </c>
      <c r="AY388" s="19" t="s">
        <v>128</v>
      </c>
      <c r="BE388" s="201">
        <f>IF(N388="základní",J388,0)</f>
        <v>0</v>
      </c>
      <c r="BF388" s="201">
        <f>IF(N388="snížená",J388,0)</f>
        <v>0</v>
      </c>
      <c r="BG388" s="201">
        <f>IF(N388="zákl. přenesená",J388,0)</f>
        <v>0</v>
      </c>
      <c r="BH388" s="201">
        <f>IF(N388="sníž. přenesená",J388,0)</f>
        <v>0</v>
      </c>
      <c r="BI388" s="201">
        <f>IF(N388="nulová",J388,0)</f>
        <v>0</v>
      </c>
      <c r="BJ388" s="19" t="s">
        <v>79</v>
      </c>
      <c r="BK388" s="201">
        <f>ROUND(I388*H388,2)</f>
        <v>0</v>
      </c>
      <c r="BL388" s="19" t="s">
        <v>148</v>
      </c>
      <c r="BM388" s="200" t="s">
        <v>581</v>
      </c>
    </row>
    <row r="389" spans="1:65" s="2" customFormat="1" ht="29.25">
      <c r="A389" s="36"/>
      <c r="B389" s="37"/>
      <c r="C389" s="38"/>
      <c r="D389" s="207" t="s">
        <v>190</v>
      </c>
      <c r="E389" s="38"/>
      <c r="F389" s="208" t="s">
        <v>582</v>
      </c>
      <c r="G389" s="38"/>
      <c r="H389" s="38"/>
      <c r="I389" s="110"/>
      <c r="J389" s="38"/>
      <c r="K389" s="38"/>
      <c r="L389" s="41"/>
      <c r="M389" s="209"/>
      <c r="N389" s="210"/>
      <c r="O389" s="66"/>
      <c r="P389" s="66"/>
      <c r="Q389" s="66"/>
      <c r="R389" s="66"/>
      <c r="S389" s="66"/>
      <c r="T389" s="67"/>
      <c r="U389" s="36"/>
      <c r="V389" s="36"/>
      <c r="W389" s="36"/>
      <c r="X389" s="36"/>
      <c r="Y389" s="36"/>
      <c r="Z389" s="36"/>
      <c r="AA389" s="36"/>
      <c r="AB389" s="36"/>
      <c r="AC389" s="36"/>
      <c r="AD389" s="36"/>
      <c r="AE389" s="36"/>
      <c r="AT389" s="19" t="s">
        <v>190</v>
      </c>
      <c r="AU389" s="19" t="s">
        <v>81</v>
      </c>
    </row>
    <row r="390" spans="1:65" s="14" customFormat="1">
      <c r="B390" s="221"/>
      <c r="C390" s="222"/>
      <c r="D390" s="207" t="s">
        <v>192</v>
      </c>
      <c r="E390" s="223" t="s">
        <v>19</v>
      </c>
      <c r="F390" s="224" t="s">
        <v>458</v>
      </c>
      <c r="G390" s="222"/>
      <c r="H390" s="225">
        <v>8.19</v>
      </c>
      <c r="I390" s="226"/>
      <c r="J390" s="222"/>
      <c r="K390" s="222"/>
      <c r="L390" s="227"/>
      <c r="M390" s="228"/>
      <c r="N390" s="229"/>
      <c r="O390" s="229"/>
      <c r="P390" s="229"/>
      <c r="Q390" s="229"/>
      <c r="R390" s="229"/>
      <c r="S390" s="229"/>
      <c r="T390" s="230"/>
      <c r="AT390" s="231" t="s">
        <v>192</v>
      </c>
      <c r="AU390" s="231" t="s">
        <v>81</v>
      </c>
      <c r="AV390" s="14" t="s">
        <v>81</v>
      </c>
      <c r="AW390" s="14" t="s">
        <v>33</v>
      </c>
      <c r="AX390" s="14" t="s">
        <v>72</v>
      </c>
      <c r="AY390" s="231" t="s">
        <v>128</v>
      </c>
    </row>
    <row r="391" spans="1:65" s="14" customFormat="1">
      <c r="B391" s="221"/>
      <c r="C391" s="222"/>
      <c r="D391" s="207" t="s">
        <v>192</v>
      </c>
      <c r="E391" s="223" t="s">
        <v>19</v>
      </c>
      <c r="F391" s="224" t="s">
        <v>583</v>
      </c>
      <c r="G391" s="222"/>
      <c r="H391" s="225">
        <v>0.40799999999999997</v>
      </c>
      <c r="I391" s="226"/>
      <c r="J391" s="222"/>
      <c r="K391" s="222"/>
      <c r="L391" s="227"/>
      <c r="M391" s="228"/>
      <c r="N391" s="229"/>
      <c r="O391" s="229"/>
      <c r="P391" s="229"/>
      <c r="Q391" s="229"/>
      <c r="R391" s="229"/>
      <c r="S391" s="229"/>
      <c r="T391" s="230"/>
      <c r="AT391" s="231" t="s">
        <v>192</v>
      </c>
      <c r="AU391" s="231" t="s">
        <v>81</v>
      </c>
      <c r="AV391" s="14" t="s">
        <v>81</v>
      </c>
      <c r="AW391" s="14" t="s">
        <v>33</v>
      </c>
      <c r="AX391" s="14" t="s">
        <v>72</v>
      </c>
      <c r="AY391" s="231" t="s">
        <v>128</v>
      </c>
    </row>
    <row r="392" spans="1:65" s="14" customFormat="1">
      <c r="B392" s="221"/>
      <c r="C392" s="222"/>
      <c r="D392" s="207" t="s">
        <v>192</v>
      </c>
      <c r="E392" s="223" t="s">
        <v>19</v>
      </c>
      <c r="F392" s="224" t="s">
        <v>584</v>
      </c>
      <c r="G392" s="222"/>
      <c r="H392" s="225">
        <v>58.32</v>
      </c>
      <c r="I392" s="226"/>
      <c r="J392" s="222"/>
      <c r="K392" s="222"/>
      <c r="L392" s="227"/>
      <c r="M392" s="228"/>
      <c r="N392" s="229"/>
      <c r="O392" s="229"/>
      <c r="P392" s="229"/>
      <c r="Q392" s="229"/>
      <c r="R392" s="229"/>
      <c r="S392" s="229"/>
      <c r="T392" s="230"/>
      <c r="AT392" s="231" t="s">
        <v>192</v>
      </c>
      <c r="AU392" s="231" t="s">
        <v>81</v>
      </c>
      <c r="AV392" s="14" t="s">
        <v>81</v>
      </c>
      <c r="AW392" s="14" t="s">
        <v>33</v>
      </c>
      <c r="AX392" s="14" t="s">
        <v>72</v>
      </c>
      <c r="AY392" s="231" t="s">
        <v>128</v>
      </c>
    </row>
    <row r="393" spans="1:65" s="14" customFormat="1">
      <c r="B393" s="221"/>
      <c r="C393" s="222"/>
      <c r="D393" s="207" t="s">
        <v>192</v>
      </c>
      <c r="E393" s="223" t="s">
        <v>19</v>
      </c>
      <c r="F393" s="224" t="s">
        <v>585</v>
      </c>
      <c r="G393" s="222"/>
      <c r="H393" s="225">
        <v>-0.26300000000000001</v>
      </c>
      <c r="I393" s="226"/>
      <c r="J393" s="222"/>
      <c r="K393" s="222"/>
      <c r="L393" s="227"/>
      <c r="M393" s="228"/>
      <c r="N393" s="229"/>
      <c r="O393" s="229"/>
      <c r="P393" s="229"/>
      <c r="Q393" s="229"/>
      <c r="R393" s="229"/>
      <c r="S393" s="229"/>
      <c r="T393" s="230"/>
      <c r="AT393" s="231" t="s">
        <v>192</v>
      </c>
      <c r="AU393" s="231" t="s">
        <v>81</v>
      </c>
      <c r="AV393" s="14" t="s">
        <v>81</v>
      </c>
      <c r="AW393" s="14" t="s">
        <v>33</v>
      </c>
      <c r="AX393" s="14" t="s">
        <v>72</v>
      </c>
      <c r="AY393" s="231" t="s">
        <v>128</v>
      </c>
    </row>
    <row r="394" spans="1:65" s="14" customFormat="1">
      <c r="B394" s="221"/>
      <c r="C394" s="222"/>
      <c r="D394" s="207" t="s">
        <v>192</v>
      </c>
      <c r="E394" s="223" t="s">
        <v>19</v>
      </c>
      <c r="F394" s="224" t="s">
        <v>586</v>
      </c>
      <c r="G394" s="222"/>
      <c r="H394" s="225">
        <v>-0.36799999999999999</v>
      </c>
      <c r="I394" s="226"/>
      <c r="J394" s="222"/>
      <c r="K394" s="222"/>
      <c r="L394" s="227"/>
      <c r="M394" s="228"/>
      <c r="N394" s="229"/>
      <c r="O394" s="229"/>
      <c r="P394" s="229"/>
      <c r="Q394" s="229"/>
      <c r="R394" s="229"/>
      <c r="S394" s="229"/>
      <c r="T394" s="230"/>
      <c r="AT394" s="231" t="s">
        <v>192</v>
      </c>
      <c r="AU394" s="231" t="s">
        <v>81</v>
      </c>
      <c r="AV394" s="14" t="s">
        <v>81</v>
      </c>
      <c r="AW394" s="14" t="s">
        <v>33</v>
      </c>
      <c r="AX394" s="14" t="s">
        <v>72</v>
      </c>
      <c r="AY394" s="231" t="s">
        <v>128</v>
      </c>
    </row>
    <row r="395" spans="1:65" s="14" customFormat="1">
      <c r="B395" s="221"/>
      <c r="C395" s="222"/>
      <c r="D395" s="207" t="s">
        <v>192</v>
      </c>
      <c r="E395" s="223" t="s">
        <v>19</v>
      </c>
      <c r="F395" s="224" t="s">
        <v>587</v>
      </c>
      <c r="G395" s="222"/>
      <c r="H395" s="225">
        <v>-0.36</v>
      </c>
      <c r="I395" s="226"/>
      <c r="J395" s="222"/>
      <c r="K395" s="222"/>
      <c r="L395" s="227"/>
      <c r="M395" s="228"/>
      <c r="N395" s="229"/>
      <c r="O395" s="229"/>
      <c r="P395" s="229"/>
      <c r="Q395" s="229"/>
      <c r="R395" s="229"/>
      <c r="S395" s="229"/>
      <c r="T395" s="230"/>
      <c r="AT395" s="231" t="s">
        <v>192</v>
      </c>
      <c r="AU395" s="231" t="s">
        <v>81</v>
      </c>
      <c r="AV395" s="14" t="s">
        <v>81</v>
      </c>
      <c r="AW395" s="14" t="s">
        <v>33</v>
      </c>
      <c r="AX395" s="14" t="s">
        <v>72</v>
      </c>
      <c r="AY395" s="231" t="s">
        <v>128</v>
      </c>
    </row>
    <row r="396" spans="1:65" s="14" customFormat="1">
      <c r="B396" s="221"/>
      <c r="C396" s="222"/>
      <c r="D396" s="207" t="s">
        <v>192</v>
      </c>
      <c r="E396" s="223" t="s">
        <v>19</v>
      </c>
      <c r="F396" s="224" t="s">
        <v>588</v>
      </c>
      <c r="G396" s="222"/>
      <c r="H396" s="225">
        <v>-0.18</v>
      </c>
      <c r="I396" s="226"/>
      <c r="J396" s="222"/>
      <c r="K396" s="222"/>
      <c r="L396" s="227"/>
      <c r="M396" s="228"/>
      <c r="N396" s="229"/>
      <c r="O396" s="229"/>
      <c r="P396" s="229"/>
      <c r="Q396" s="229"/>
      <c r="R396" s="229"/>
      <c r="S396" s="229"/>
      <c r="T396" s="230"/>
      <c r="AT396" s="231" t="s">
        <v>192</v>
      </c>
      <c r="AU396" s="231" t="s">
        <v>81</v>
      </c>
      <c r="AV396" s="14" t="s">
        <v>81</v>
      </c>
      <c r="AW396" s="14" t="s">
        <v>33</v>
      </c>
      <c r="AX396" s="14" t="s">
        <v>72</v>
      </c>
      <c r="AY396" s="231" t="s">
        <v>128</v>
      </c>
    </row>
    <row r="397" spans="1:65" s="14" customFormat="1">
      <c r="B397" s="221"/>
      <c r="C397" s="222"/>
      <c r="D397" s="207" t="s">
        <v>192</v>
      </c>
      <c r="E397" s="223" t="s">
        <v>19</v>
      </c>
      <c r="F397" s="224" t="s">
        <v>589</v>
      </c>
      <c r="G397" s="222"/>
      <c r="H397" s="225">
        <v>0.13200000000000001</v>
      </c>
      <c r="I397" s="226"/>
      <c r="J397" s="222"/>
      <c r="K397" s="222"/>
      <c r="L397" s="227"/>
      <c r="M397" s="228"/>
      <c r="N397" s="229"/>
      <c r="O397" s="229"/>
      <c r="P397" s="229"/>
      <c r="Q397" s="229"/>
      <c r="R397" s="229"/>
      <c r="S397" s="229"/>
      <c r="T397" s="230"/>
      <c r="AT397" s="231" t="s">
        <v>192</v>
      </c>
      <c r="AU397" s="231" t="s">
        <v>81</v>
      </c>
      <c r="AV397" s="14" t="s">
        <v>81</v>
      </c>
      <c r="AW397" s="14" t="s">
        <v>33</v>
      </c>
      <c r="AX397" s="14" t="s">
        <v>72</v>
      </c>
      <c r="AY397" s="231" t="s">
        <v>128</v>
      </c>
    </row>
    <row r="398" spans="1:65" s="14" customFormat="1">
      <c r="B398" s="221"/>
      <c r="C398" s="222"/>
      <c r="D398" s="207" t="s">
        <v>192</v>
      </c>
      <c r="E398" s="223" t="s">
        <v>19</v>
      </c>
      <c r="F398" s="224" t="s">
        <v>590</v>
      </c>
      <c r="G398" s="222"/>
      <c r="H398" s="225">
        <v>5.7380000000000004</v>
      </c>
      <c r="I398" s="226"/>
      <c r="J398" s="222"/>
      <c r="K398" s="222"/>
      <c r="L398" s="227"/>
      <c r="M398" s="228"/>
      <c r="N398" s="229"/>
      <c r="O398" s="229"/>
      <c r="P398" s="229"/>
      <c r="Q398" s="229"/>
      <c r="R398" s="229"/>
      <c r="S398" s="229"/>
      <c r="T398" s="230"/>
      <c r="AT398" s="231" t="s">
        <v>192</v>
      </c>
      <c r="AU398" s="231" t="s">
        <v>81</v>
      </c>
      <c r="AV398" s="14" t="s">
        <v>81</v>
      </c>
      <c r="AW398" s="14" t="s">
        <v>33</v>
      </c>
      <c r="AX398" s="14" t="s">
        <v>72</v>
      </c>
      <c r="AY398" s="231" t="s">
        <v>128</v>
      </c>
    </row>
    <row r="399" spans="1:65" s="14" customFormat="1">
      <c r="B399" s="221"/>
      <c r="C399" s="222"/>
      <c r="D399" s="207" t="s">
        <v>192</v>
      </c>
      <c r="E399" s="223" t="s">
        <v>19</v>
      </c>
      <c r="F399" s="224" t="s">
        <v>488</v>
      </c>
      <c r="G399" s="222"/>
      <c r="H399" s="225">
        <v>0.19500000000000001</v>
      </c>
      <c r="I399" s="226"/>
      <c r="J399" s="222"/>
      <c r="K399" s="222"/>
      <c r="L399" s="227"/>
      <c r="M399" s="228"/>
      <c r="N399" s="229"/>
      <c r="O399" s="229"/>
      <c r="P399" s="229"/>
      <c r="Q399" s="229"/>
      <c r="R399" s="229"/>
      <c r="S399" s="229"/>
      <c r="T399" s="230"/>
      <c r="AT399" s="231" t="s">
        <v>192</v>
      </c>
      <c r="AU399" s="231" t="s">
        <v>81</v>
      </c>
      <c r="AV399" s="14" t="s">
        <v>81</v>
      </c>
      <c r="AW399" s="14" t="s">
        <v>33</v>
      </c>
      <c r="AX399" s="14" t="s">
        <v>72</v>
      </c>
      <c r="AY399" s="231" t="s">
        <v>128</v>
      </c>
    </row>
    <row r="400" spans="1:65" s="14" customFormat="1">
      <c r="B400" s="221"/>
      <c r="C400" s="222"/>
      <c r="D400" s="207" t="s">
        <v>192</v>
      </c>
      <c r="E400" s="223" t="s">
        <v>19</v>
      </c>
      <c r="F400" s="224" t="s">
        <v>591</v>
      </c>
      <c r="G400" s="222"/>
      <c r="H400" s="225">
        <v>7.8</v>
      </c>
      <c r="I400" s="226"/>
      <c r="J400" s="222"/>
      <c r="K400" s="222"/>
      <c r="L400" s="227"/>
      <c r="M400" s="228"/>
      <c r="N400" s="229"/>
      <c r="O400" s="229"/>
      <c r="P400" s="229"/>
      <c r="Q400" s="229"/>
      <c r="R400" s="229"/>
      <c r="S400" s="229"/>
      <c r="T400" s="230"/>
      <c r="AT400" s="231" t="s">
        <v>192</v>
      </c>
      <c r="AU400" s="231" t="s">
        <v>81</v>
      </c>
      <c r="AV400" s="14" t="s">
        <v>81</v>
      </c>
      <c r="AW400" s="14" t="s">
        <v>33</v>
      </c>
      <c r="AX400" s="14" t="s">
        <v>72</v>
      </c>
      <c r="AY400" s="231" t="s">
        <v>128</v>
      </c>
    </row>
    <row r="401" spans="2:51" s="14" customFormat="1">
      <c r="B401" s="221"/>
      <c r="C401" s="222"/>
      <c r="D401" s="207" t="s">
        <v>192</v>
      </c>
      <c r="E401" s="223" t="s">
        <v>19</v>
      </c>
      <c r="F401" s="224" t="s">
        <v>487</v>
      </c>
      <c r="G401" s="222"/>
      <c r="H401" s="225">
        <v>0.36</v>
      </c>
      <c r="I401" s="226"/>
      <c r="J401" s="222"/>
      <c r="K401" s="222"/>
      <c r="L401" s="227"/>
      <c r="M401" s="228"/>
      <c r="N401" s="229"/>
      <c r="O401" s="229"/>
      <c r="P401" s="229"/>
      <c r="Q401" s="229"/>
      <c r="R401" s="229"/>
      <c r="S401" s="229"/>
      <c r="T401" s="230"/>
      <c r="AT401" s="231" t="s">
        <v>192</v>
      </c>
      <c r="AU401" s="231" t="s">
        <v>81</v>
      </c>
      <c r="AV401" s="14" t="s">
        <v>81</v>
      </c>
      <c r="AW401" s="14" t="s">
        <v>33</v>
      </c>
      <c r="AX401" s="14" t="s">
        <v>72</v>
      </c>
      <c r="AY401" s="231" t="s">
        <v>128</v>
      </c>
    </row>
    <row r="402" spans="2:51" s="14" customFormat="1">
      <c r="B402" s="221"/>
      <c r="C402" s="222"/>
      <c r="D402" s="207" t="s">
        <v>192</v>
      </c>
      <c r="E402" s="223" t="s">
        <v>19</v>
      </c>
      <c r="F402" s="224" t="s">
        <v>487</v>
      </c>
      <c r="G402" s="222"/>
      <c r="H402" s="225">
        <v>0.36</v>
      </c>
      <c r="I402" s="226"/>
      <c r="J402" s="222"/>
      <c r="K402" s="222"/>
      <c r="L402" s="227"/>
      <c r="M402" s="228"/>
      <c r="N402" s="229"/>
      <c r="O402" s="229"/>
      <c r="P402" s="229"/>
      <c r="Q402" s="229"/>
      <c r="R402" s="229"/>
      <c r="S402" s="229"/>
      <c r="T402" s="230"/>
      <c r="AT402" s="231" t="s">
        <v>192</v>
      </c>
      <c r="AU402" s="231" t="s">
        <v>81</v>
      </c>
      <c r="AV402" s="14" t="s">
        <v>81</v>
      </c>
      <c r="AW402" s="14" t="s">
        <v>33</v>
      </c>
      <c r="AX402" s="14" t="s">
        <v>72</v>
      </c>
      <c r="AY402" s="231" t="s">
        <v>128</v>
      </c>
    </row>
    <row r="403" spans="2:51" s="14" customFormat="1">
      <c r="B403" s="221"/>
      <c r="C403" s="222"/>
      <c r="D403" s="207" t="s">
        <v>192</v>
      </c>
      <c r="E403" s="223" t="s">
        <v>19</v>
      </c>
      <c r="F403" s="224" t="s">
        <v>488</v>
      </c>
      <c r="G403" s="222"/>
      <c r="H403" s="225">
        <v>0.19500000000000001</v>
      </c>
      <c r="I403" s="226"/>
      <c r="J403" s="222"/>
      <c r="K403" s="222"/>
      <c r="L403" s="227"/>
      <c r="M403" s="228"/>
      <c r="N403" s="229"/>
      <c r="O403" s="229"/>
      <c r="P403" s="229"/>
      <c r="Q403" s="229"/>
      <c r="R403" s="229"/>
      <c r="S403" s="229"/>
      <c r="T403" s="230"/>
      <c r="AT403" s="231" t="s">
        <v>192</v>
      </c>
      <c r="AU403" s="231" t="s">
        <v>81</v>
      </c>
      <c r="AV403" s="14" t="s">
        <v>81</v>
      </c>
      <c r="AW403" s="14" t="s">
        <v>33</v>
      </c>
      <c r="AX403" s="14" t="s">
        <v>72</v>
      </c>
      <c r="AY403" s="231" t="s">
        <v>128</v>
      </c>
    </row>
    <row r="404" spans="2:51" s="14" customFormat="1">
      <c r="B404" s="221"/>
      <c r="C404" s="222"/>
      <c r="D404" s="207" t="s">
        <v>192</v>
      </c>
      <c r="E404" s="223" t="s">
        <v>19</v>
      </c>
      <c r="F404" s="224" t="s">
        <v>486</v>
      </c>
      <c r="G404" s="222"/>
      <c r="H404" s="225">
        <v>0.128</v>
      </c>
      <c r="I404" s="226"/>
      <c r="J404" s="222"/>
      <c r="K404" s="222"/>
      <c r="L404" s="227"/>
      <c r="M404" s="228"/>
      <c r="N404" s="229"/>
      <c r="O404" s="229"/>
      <c r="P404" s="229"/>
      <c r="Q404" s="229"/>
      <c r="R404" s="229"/>
      <c r="S404" s="229"/>
      <c r="T404" s="230"/>
      <c r="AT404" s="231" t="s">
        <v>192</v>
      </c>
      <c r="AU404" s="231" t="s">
        <v>81</v>
      </c>
      <c r="AV404" s="14" t="s">
        <v>81</v>
      </c>
      <c r="AW404" s="14" t="s">
        <v>33</v>
      </c>
      <c r="AX404" s="14" t="s">
        <v>72</v>
      </c>
      <c r="AY404" s="231" t="s">
        <v>128</v>
      </c>
    </row>
    <row r="405" spans="2:51" s="14" customFormat="1">
      <c r="B405" s="221"/>
      <c r="C405" s="222"/>
      <c r="D405" s="207" t="s">
        <v>192</v>
      </c>
      <c r="E405" s="223" t="s">
        <v>19</v>
      </c>
      <c r="F405" s="224" t="s">
        <v>592</v>
      </c>
      <c r="G405" s="222"/>
      <c r="H405" s="225">
        <v>7.14</v>
      </c>
      <c r="I405" s="226"/>
      <c r="J405" s="222"/>
      <c r="K405" s="222"/>
      <c r="L405" s="227"/>
      <c r="M405" s="228"/>
      <c r="N405" s="229"/>
      <c r="O405" s="229"/>
      <c r="P405" s="229"/>
      <c r="Q405" s="229"/>
      <c r="R405" s="229"/>
      <c r="S405" s="229"/>
      <c r="T405" s="230"/>
      <c r="AT405" s="231" t="s">
        <v>192</v>
      </c>
      <c r="AU405" s="231" t="s">
        <v>81</v>
      </c>
      <c r="AV405" s="14" t="s">
        <v>81</v>
      </c>
      <c r="AW405" s="14" t="s">
        <v>33</v>
      </c>
      <c r="AX405" s="14" t="s">
        <v>72</v>
      </c>
      <c r="AY405" s="231" t="s">
        <v>128</v>
      </c>
    </row>
    <row r="406" spans="2:51" s="14" customFormat="1">
      <c r="B406" s="221"/>
      <c r="C406" s="222"/>
      <c r="D406" s="207" t="s">
        <v>192</v>
      </c>
      <c r="E406" s="223" t="s">
        <v>19</v>
      </c>
      <c r="F406" s="224" t="s">
        <v>593</v>
      </c>
      <c r="G406" s="222"/>
      <c r="H406" s="225">
        <v>0.39600000000000002</v>
      </c>
      <c r="I406" s="226"/>
      <c r="J406" s="222"/>
      <c r="K406" s="222"/>
      <c r="L406" s="227"/>
      <c r="M406" s="228"/>
      <c r="N406" s="229"/>
      <c r="O406" s="229"/>
      <c r="P406" s="229"/>
      <c r="Q406" s="229"/>
      <c r="R406" s="229"/>
      <c r="S406" s="229"/>
      <c r="T406" s="230"/>
      <c r="AT406" s="231" t="s">
        <v>192</v>
      </c>
      <c r="AU406" s="231" t="s">
        <v>81</v>
      </c>
      <c r="AV406" s="14" t="s">
        <v>81</v>
      </c>
      <c r="AW406" s="14" t="s">
        <v>33</v>
      </c>
      <c r="AX406" s="14" t="s">
        <v>72</v>
      </c>
      <c r="AY406" s="231" t="s">
        <v>128</v>
      </c>
    </row>
    <row r="407" spans="2:51" s="14" customFormat="1">
      <c r="B407" s="221"/>
      <c r="C407" s="222"/>
      <c r="D407" s="207" t="s">
        <v>192</v>
      </c>
      <c r="E407" s="223" t="s">
        <v>19</v>
      </c>
      <c r="F407" s="224" t="s">
        <v>594</v>
      </c>
      <c r="G407" s="222"/>
      <c r="H407" s="225">
        <v>1.86</v>
      </c>
      <c r="I407" s="226"/>
      <c r="J407" s="222"/>
      <c r="K407" s="222"/>
      <c r="L407" s="227"/>
      <c r="M407" s="228"/>
      <c r="N407" s="229"/>
      <c r="O407" s="229"/>
      <c r="P407" s="229"/>
      <c r="Q407" s="229"/>
      <c r="R407" s="229"/>
      <c r="S407" s="229"/>
      <c r="T407" s="230"/>
      <c r="AT407" s="231" t="s">
        <v>192</v>
      </c>
      <c r="AU407" s="231" t="s">
        <v>81</v>
      </c>
      <c r="AV407" s="14" t="s">
        <v>81</v>
      </c>
      <c r="AW407" s="14" t="s">
        <v>33</v>
      </c>
      <c r="AX407" s="14" t="s">
        <v>72</v>
      </c>
      <c r="AY407" s="231" t="s">
        <v>128</v>
      </c>
    </row>
    <row r="408" spans="2:51" s="14" customFormat="1">
      <c r="B408" s="221"/>
      <c r="C408" s="222"/>
      <c r="D408" s="207" t="s">
        <v>192</v>
      </c>
      <c r="E408" s="223" t="s">
        <v>19</v>
      </c>
      <c r="F408" s="224" t="s">
        <v>595</v>
      </c>
      <c r="G408" s="222"/>
      <c r="H408" s="225">
        <v>0.10199999999999999</v>
      </c>
      <c r="I408" s="226"/>
      <c r="J408" s="222"/>
      <c r="K408" s="222"/>
      <c r="L408" s="227"/>
      <c r="M408" s="228"/>
      <c r="N408" s="229"/>
      <c r="O408" s="229"/>
      <c r="P408" s="229"/>
      <c r="Q408" s="229"/>
      <c r="R408" s="229"/>
      <c r="S408" s="229"/>
      <c r="T408" s="230"/>
      <c r="AT408" s="231" t="s">
        <v>192</v>
      </c>
      <c r="AU408" s="231" t="s">
        <v>81</v>
      </c>
      <c r="AV408" s="14" t="s">
        <v>81</v>
      </c>
      <c r="AW408" s="14" t="s">
        <v>33</v>
      </c>
      <c r="AX408" s="14" t="s">
        <v>72</v>
      </c>
      <c r="AY408" s="231" t="s">
        <v>128</v>
      </c>
    </row>
    <row r="409" spans="2:51" s="14" customFormat="1">
      <c r="B409" s="221"/>
      <c r="C409" s="222"/>
      <c r="D409" s="207" t="s">
        <v>192</v>
      </c>
      <c r="E409" s="223" t="s">
        <v>19</v>
      </c>
      <c r="F409" s="224" t="s">
        <v>596</v>
      </c>
      <c r="G409" s="222"/>
      <c r="H409" s="225">
        <v>2.64</v>
      </c>
      <c r="I409" s="226"/>
      <c r="J409" s="222"/>
      <c r="K409" s="222"/>
      <c r="L409" s="227"/>
      <c r="M409" s="228"/>
      <c r="N409" s="229"/>
      <c r="O409" s="229"/>
      <c r="P409" s="229"/>
      <c r="Q409" s="229"/>
      <c r="R409" s="229"/>
      <c r="S409" s="229"/>
      <c r="T409" s="230"/>
      <c r="AT409" s="231" t="s">
        <v>192</v>
      </c>
      <c r="AU409" s="231" t="s">
        <v>81</v>
      </c>
      <c r="AV409" s="14" t="s">
        <v>81</v>
      </c>
      <c r="AW409" s="14" t="s">
        <v>33</v>
      </c>
      <c r="AX409" s="14" t="s">
        <v>72</v>
      </c>
      <c r="AY409" s="231" t="s">
        <v>128</v>
      </c>
    </row>
    <row r="410" spans="2:51" s="14" customFormat="1">
      <c r="B410" s="221"/>
      <c r="C410" s="222"/>
      <c r="D410" s="207" t="s">
        <v>192</v>
      </c>
      <c r="E410" s="223" t="s">
        <v>19</v>
      </c>
      <c r="F410" s="224" t="s">
        <v>597</v>
      </c>
      <c r="G410" s="222"/>
      <c r="H410" s="225">
        <v>9.9450000000000003</v>
      </c>
      <c r="I410" s="226"/>
      <c r="J410" s="222"/>
      <c r="K410" s="222"/>
      <c r="L410" s="227"/>
      <c r="M410" s="228"/>
      <c r="N410" s="229"/>
      <c r="O410" s="229"/>
      <c r="P410" s="229"/>
      <c r="Q410" s="229"/>
      <c r="R410" s="229"/>
      <c r="S410" s="229"/>
      <c r="T410" s="230"/>
      <c r="AT410" s="231" t="s">
        <v>192</v>
      </c>
      <c r="AU410" s="231" t="s">
        <v>81</v>
      </c>
      <c r="AV410" s="14" t="s">
        <v>81</v>
      </c>
      <c r="AW410" s="14" t="s">
        <v>33</v>
      </c>
      <c r="AX410" s="14" t="s">
        <v>72</v>
      </c>
      <c r="AY410" s="231" t="s">
        <v>128</v>
      </c>
    </row>
    <row r="411" spans="2:51" s="14" customFormat="1">
      <c r="B411" s="221"/>
      <c r="C411" s="222"/>
      <c r="D411" s="207" t="s">
        <v>192</v>
      </c>
      <c r="E411" s="223" t="s">
        <v>19</v>
      </c>
      <c r="F411" s="224" t="s">
        <v>598</v>
      </c>
      <c r="G411" s="222"/>
      <c r="H411" s="225">
        <v>5.85</v>
      </c>
      <c r="I411" s="226"/>
      <c r="J411" s="222"/>
      <c r="K411" s="222"/>
      <c r="L411" s="227"/>
      <c r="M411" s="228"/>
      <c r="N411" s="229"/>
      <c r="O411" s="229"/>
      <c r="P411" s="229"/>
      <c r="Q411" s="229"/>
      <c r="R411" s="229"/>
      <c r="S411" s="229"/>
      <c r="T411" s="230"/>
      <c r="AT411" s="231" t="s">
        <v>192</v>
      </c>
      <c r="AU411" s="231" t="s">
        <v>81</v>
      </c>
      <c r="AV411" s="14" t="s">
        <v>81</v>
      </c>
      <c r="AW411" s="14" t="s">
        <v>33</v>
      </c>
      <c r="AX411" s="14" t="s">
        <v>72</v>
      </c>
      <c r="AY411" s="231" t="s">
        <v>128</v>
      </c>
    </row>
    <row r="412" spans="2:51" s="14" customFormat="1">
      <c r="B412" s="221"/>
      <c r="C412" s="222"/>
      <c r="D412" s="207" t="s">
        <v>192</v>
      </c>
      <c r="E412" s="223" t="s">
        <v>19</v>
      </c>
      <c r="F412" s="224" t="s">
        <v>589</v>
      </c>
      <c r="G412" s="222"/>
      <c r="H412" s="225">
        <v>0.13200000000000001</v>
      </c>
      <c r="I412" s="226"/>
      <c r="J412" s="222"/>
      <c r="K412" s="222"/>
      <c r="L412" s="227"/>
      <c r="M412" s="228"/>
      <c r="N412" s="229"/>
      <c r="O412" s="229"/>
      <c r="P412" s="229"/>
      <c r="Q412" s="229"/>
      <c r="R412" s="229"/>
      <c r="S412" s="229"/>
      <c r="T412" s="230"/>
      <c r="AT412" s="231" t="s">
        <v>192</v>
      </c>
      <c r="AU412" s="231" t="s">
        <v>81</v>
      </c>
      <c r="AV412" s="14" t="s">
        <v>81</v>
      </c>
      <c r="AW412" s="14" t="s">
        <v>33</v>
      </c>
      <c r="AX412" s="14" t="s">
        <v>72</v>
      </c>
      <c r="AY412" s="231" t="s">
        <v>128</v>
      </c>
    </row>
    <row r="413" spans="2:51" s="14" customFormat="1">
      <c r="B413" s="221"/>
      <c r="C413" s="222"/>
      <c r="D413" s="207" t="s">
        <v>192</v>
      </c>
      <c r="E413" s="223" t="s">
        <v>19</v>
      </c>
      <c r="F413" s="224" t="s">
        <v>589</v>
      </c>
      <c r="G413" s="222"/>
      <c r="H413" s="225">
        <v>0.13200000000000001</v>
      </c>
      <c r="I413" s="226"/>
      <c r="J413" s="222"/>
      <c r="K413" s="222"/>
      <c r="L413" s="227"/>
      <c r="M413" s="228"/>
      <c r="N413" s="229"/>
      <c r="O413" s="229"/>
      <c r="P413" s="229"/>
      <c r="Q413" s="229"/>
      <c r="R413" s="229"/>
      <c r="S413" s="229"/>
      <c r="T413" s="230"/>
      <c r="AT413" s="231" t="s">
        <v>192</v>
      </c>
      <c r="AU413" s="231" t="s">
        <v>81</v>
      </c>
      <c r="AV413" s="14" t="s">
        <v>81</v>
      </c>
      <c r="AW413" s="14" t="s">
        <v>33</v>
      </c>
      <c r="AX413" s="14" t="s">
        <v>72</v>
      </c>
      <c r="AY413" s="231" t="s">
        <v>128</v>
      </c>
    </row>
    <row r="414" spans="2:51" s="14" customFormat="1">
      <c r="B414" s="221"/>
      <c r="C414" s="222"/>
      <c r="D414" s="207" t="s">
        <v>192</v>
      </c>
      <c r="E414" s="223" t="s">
        <v>19</v>
      </c>
      <c r="F414" s="224" t="s">
        <v>599</v>
      </c>
      <c r="G414" s="222"/>
      <c r="H414" s="225">
        <v>9.4499999999999993</v>
      </c>
      <c r="I414" s="226"/>
      <c r="J414" s="222"/>
      <c r="K414" s="222"/>
      <c r="L414" s="227"/>
      <c r="M414" s="228"/>
      <c r="N414" s="229"/>
      <c r="O414" s="229"/>
      <c r="P414" s="229"/>
      <c r="Q414" s="229"/>
      <c r="R414" s="229"/>
      <c r="S414" s="229"/>
      <c r="T414" s="230"/>
      <c r="AT414" s="231" t="s">
        <v>192</v>
      </c>
      <c r="AU414" s="231" t="s">
        <v>81</v>
      </c>
      <c r="AV414" s="14" t="s">
        <v>81</v>
      </c>
      <c r="AW414" s="14" t="s">
        <v>33</v>
      </c>
      <c r="AX414" s="14" t="s">
        <v>72</v>
      </c>
      <c r="AY414" s="231" t="s">
        <v>128</v>
      </c>
    </row>
    <row r="415" spans="2:51" s="14" customFormat="1">
      <c r="B415" s="221"/>
      <c r="C415" s="222"/>
      <c r="D415" s="207" t="s">
        <v>192</v>
      </c>
      <c r="E415" s="223" t="s">
        <v>19</v>
      </c>
      <c r="F415" s="224" t="s">
        <v>600</v>
      </c>
      <c r="G415" s="222"/>
      <c r="H415" s="225">
        <v>7.29</v>
      </c>
      <c r="I415" s="226"/>
      <c r="J415" s="222"/>
      <c r="K415" s="222"/>
      <c r="L415" s="227"/>
      <c r="M415" s="228"/>
      <c r="N415" s="229"/>
      <c r="O415" s="229"/>
      <c r="P415" s="229"/>
      <c r="Q415" s="229"/>
      <c r="R415" s="229"/>
      <c r="S415" s="229"/>
      <c r="T415" s="230"/>
      <c r="AT415" s="231" t="s">
        <v>192</v>
      </c>
      <c r="AU415" s="231" t="s">
        <v>81</v>
      </c>
      <c r="AV415" s="14" t="s">
        <v>81</v>
      </c>
      <c r="AW415" s="14" t="s">
        <v>33</v>
      </c>
      <c r="AX415" s="14" t="s">
        <v>72</v>
      </c>
      <c r="AY415" s="231" t="s">
        <v>128</v>
      </c>
    </row>
    <row r="416" spans="2:51" s="14" customFormat="1">
      <c r="B416" s="221"/>
      <c r="C416" s="222"/>
      <c r="D416" s="207" t="s">
        <v>192</v>
      </c>
      <c r="E416" s="223" t="s">
        <v>19</v>
      </c>
      <c r="F416" s="224" t="s">
        <v>601</v>
      </c>
      <c r="G416" s="222"/>
      <c r="H416" s="225">
        <v>12.6</v>
      </c>
      <c r="I416" s="226"/>
      <c r="J416" s="222"/>
      <c r="K416" s="222"/>
      <c r="L416" s="227"/>
      <c r="M416" s="228"/>
      <c r="N416" s="229"/>
      <c r="O416" s="229"/>
      <c r="P416" s="229"/>
      <c r="Q416" s="229"/>
      <c r="R416" s="229"/>
      <c r="S416" s="229"/>
      <c r="T416" s="230"/>
      <c r="AT416" s="231" t="s">
        <v>192</v>
      </c>
      <c r="AU416" s="231" t="s">
        <v>81</v>
      </c>
      <c r="AV416" s="14" t="s">
        <v>81</v>
      </c>
      <c r="AW416" s="14" t="s">
        <v>33</v>
      </c>
      <c r="AX416" s="14" t="s">
        <v>72</v>
      </c>
      <c r="AY416" s="231" t="s">
        <v>128</v>
      </c>
    </row>
    <row r="417" spans="1:65" s="14" customFormat="1">
      <c r="B417" s="221"/>
      <c r="C417" s="222"/>
      <c r="D417" s="207" t="s">
        <v>192</v>
      </c>
      <c r="E417" s="223" t="s">
        <v>19</v>
      </c>
      <c r="F417" s="224" t="s">
        <v>602</v>
      </c>
      <c r="G417" s="222"/>
      <c r="H417" s="225">
        <v>0.19800000000000001</v>
      </c>
      <c r="I417" s="226"/>
      <c r="J417" s="222"/>
      <c r="K417" s="222"/>
      <c r="L417" s="227"/>
      <c r="M417" s="228"/>
      <c r="N417" s="229"/>
      <c r="O417" s="229"/>
      <c r="P417" s="229"/>
      <c r="Q417" s="229"/>
      <c r="R417" s="229"/>
      <c r="S417" s="229"/>
      <c r="T417" s="230"/>
      <c r="AT417" s="231" t="s">
        <v>192</v>
      </c>
      <c r="AU417" s="231" t="s">
        <v>81</v>
      </c>
      <c r="AV417" s="14" t="s">
        <v>81</v>
      </c>
      <c r="AW417" s="14" t="s">
        <v>33</v>
      </c>
      <c r="AX417" s="14" t="s">
        <v>72</v>
      </c>
      <c r="AY417" s="231" t="s">
        <v>128</v>
      </c>
    </row>
    <row r="418" spans="1:65" s="15" customFormat="1">
      <c r="B418" s="232"/>
      <c r="C418" s="233"/>
      <c r="D418" s="207" t="s">
        <v>192</v>
      </c>
      <c r="E418" s="234" t="s">
        <v>19</v>
      </c>
      <c r="F418" s="235" t="s">
        <v>241</v>
      </c>
      <c r="G418" s="233"/>
      <c r="H418" s="236">
        <v>138.39000000000001</v>
      </c>
      <c r="I418" s="237"/>
      <c r="J418" s="233"/>
      <c r="K418" s="233"/>
      <c r="L418" s="238"/>
      <c r="M418" s="239"/>
      <c r="N418" s="240"/>
      <c r="O418" s="240"/>
      <c r="P418" s="240"/>
      <c r="Q418" s="240"/>
      <c r="R418" s="240"/>
      <c r="S418" s="240"/>
      <c r="T418" s="241"/>
      <c r="AT418" s="242" t="s">
        <v>192</v>
      </c>
      <c r="AU418" s="242" t="s">
        <v>81</v>
      </c>
      <c r="AV418" s="15" t="s">
        <v>148</v>
      </c>
      <c r="AW418" s="15" t="s">
        <v>33</v>
      </c>
      <c r="AX418" s="15" t="s">
        <v>79</v>
      </c>
      <c r="AY418" s="242" t="s">
        <v>128</v>
      </c>
    </row>
    <row r="419" spans="1:65" s="2" customFormat="1" ht="16.5" customHeight="1">
      <c r="A419" s="36"/>
      <c r="B419" s="37"/>
      <c r="C419" s="189" t="s">
        <v>603</v>
      </c>
      <c r="D419" s="189" t="s">
        <v>131</v>
      </c>
      <c r="E419" s="190" t="s">
        <v>604</v>
      </c>
      <c r="F419" s="191" t="s">
        <v>605</v>
      </c>
      <c r="G419" s="192" t="s">
        <v>276</v>
      </c>
      <c r="H419" s="193">
        <v>30.4</v>
      </c>
      <c r="I419" s="194"/>
      <c r="J419" s="195">
        <f>ROUND(I419*H419,2)</f>
        <v>0</v>
      </c>
      <c r="K419" s="191" t="s">
        <v>135</v>
      </c>
      <c r="L419" s="41"/>
      <c r="M419" s="196" t="s">
        <v>19</v>
      </c>
      <c r="N419" s="197" t="s">
        <v>43</v>
      </c>
      <c r="O419" s="66"/>
      <c r="P419" s="198">
        <f>O419*H419</f>
        <v>0</v>
      </c>
      <c r="Q419" s="198">
        <v>0</v>
      </c>
      <c r="R419" s="198">
        <f>Q419*H419</f>
        <v>0</v>
      </c>
      <c r="S419" s="198">
        <v>8.9999999999999993E-3</v>
      </c>
      <c r="T419" s="199">
        <f>S419*H419</f>
        <v>0.27359999999999995</v>
      </c>
      <c r="U419" s="36"/>
      <c r="V419" s="36"/>
      <c r="W419" s="36"/>
      <c r="X419" s="36"/>
      <c r="Y419" s="36"/>
      <c r="Z419" s="36"/>
      <c r="AA419" s="36"/>
      <c r="AB419" s="36"/>
      <c r="AC419" s="36"/>
      <c r="AD419" s="36"/>
      <c r="AE419" s="36"/>
      <c r="AR419" s="200" t="s">
        <v>148</v>
      </c>
      <c r="AT419" s="200" t="s">
        <v>131</v>
      </c>
      <c r="AU419" s="200" t="s">
        <v>81</v>
      </c>
      <c r="AY419" s="19" t="s">
        <v>128</v>
      </c>
      <c r="BE419" s="201">
        <f>IF(N419="základní",J419,0)</f>
        <v>0</v>
      </c>
      <c r="BF419" s="201">
        <f>IF(N419="snížená",J419,0)</f>
        <v>0</v>
      </c>
      <c r="BG419" s="201">
        <f>IF(N419="zákl. přenesená",J419,0)</f>
        <v>0</v>
      </c>
      <c r="BH419" s="201">
        <f>IF(N419="sníž. přenesená",J419,0)</f>
        <v>0</v>
      </c>
      <c r="BI419" s="201">
        <f>IF(N419="nulová",J419,0)</f>
        <v>0</v>
      </c>
      <c r="BJ419" s="19" t="s">
        <v>79</v>
      </c>
      <c r="BK419" s="201">
        <f>ROUND(I419*H419,2)</f>
        <v>0</v>
      </c>
      <c r="BL419" s="19" t="s">
        <v>148</v>
      </c>
      <c r="BM419" s="200" t="s">
        <v>606</v>
      </c>
    </row>
    <row r="420" spans="1:65" s="14" customFormat="1">
      <c r="B420" s="221"/>
      <c r="C420" s="222"/>
      <c r="D420" s="207" t="s">
        <v>192</v>
      </c>
      <c r="E420" s="223" t="s">
        <v>19</v>
      </c>
      <c r="F420" s="224" t="s">
        <v>607</v>
      </c>
      <c r="G420" s="222"/>
      <c r="H420" s="225">
        <v>30.4</v>
      </c>
      <c r="I420" s="226"/>
      <c r="J420" s="222"/>
      <c r="K420" s="222"/>
      <c r="L420" s="227"/>
      <c r="M420" s="228"/>
      <c r="N420" s="229"/>
      <c r="O420" s="229"/>
      <c r="P420" s="229"/>
      <c r="Q420" s="229"/>
      <c r="R420" s="229"/>
      <c r="S420" s="229"/>
      <c r="T420" s="230"/>
      <c r="AT420" s="231" t="s">
        <v>192</v>
      </c>
      <c r="AU420" s="231" t="s">
        <v>81</v>
      </c>
      <c r="AV420" s="14" t="s">
        <v>81</v>
      </c>
      <c r="AW420" s="14" t="s">
        <v>33</v>
      </c>
      <c r="AX420" s="14" t="s">
        <v>79</v>
      </c>
      <c r="AY420" s="231" t="s">
        <v>128</v>
      </c>
    </row>
    <row r="421" spans="1:65" s="2" customFormat="1" ht="21.75" customHeight="1">
      <c r="A421" s="36"/>
      <c r="B421" s="37"/>
      <c r="C421" s="189" t="s">
        <v>608</v>
      </c>
      <c r="D421" s="189" t="s">
        <v>131</v>
      </c>
      <c r="E421" s="190" t="s">
        <v>609</v>
      </c>
      <c r="F421" s="191" t="s">
        <v>610</v>
      </c>
      <c r="G421" s="192" t="s">
        <v>252</v>
      </c>
      <c r="H421" s="193">
        <v>8.6679999999999993</v>
      </c>
      <c r="I421" s="194"/>
      <c r="J421" s="195">
        <f>ROUND(I421*H421,2)</f>
        <v>0</v>
      </c>
      <c r="K421" s="191" t="s">
        <v>135</v>
      </c>
      <c r="L421" s="41"/>
      <c r="M421" s="196" t="s">
        <v>19</v>
      </c>
      <c r="N421" s="197" t="s">
        <v>43</v>
      </c>
      <c r="O421" s="66"/>
      <c r="P421" s="198">
        <f>O421*H421</f>
        <v>0</v>
      </c>
      <c r="Q421" s="198">
        <v>0</v>
      </c>
      <c r="R421" s="198">
        <f>Q421*H421</f>
        <v>0</v>
      </c>
      <c r="S421" s="198">
        <v>7.5999999999999998E-2</v>
      </c>
      <c r="T421" s="199">
        <f>S421*H421</f>
        <v>0.65876799999999991</v>
      </c>
      <c r="U421" s="36"/>
      <c r="V421" s="36"/>
      <c r="W421" s="36"/>
      <c r="X421" s="36"/>
      <c r="Y421" s="36"/>
      <c r="Z421" s="36"/>
      <c r="AA421" s="36"/>
      <c r="AB421" s="36"/>
      <c r="AC421" s="36"/>
      <c r="AD421" s="36"/>
      <c r="AE421" s="36"/>
      <c r="AR421" s="200" t="s">
        <v>148</v>
      </c>
      <c r="AT421" s="200" t="s">
        <v>131</v>
      </c>
      <c r="AU421" s="200" t="s">
        <v>81</v>
      </c>
      <c r="AY421" s="19" t="s">
        <v>128</v>
      </c>
      <c r="BE421" s="201">
        <f>IF(N421="základní",J421,0)</f>
        <v>0</v>
      </c>
      <c r="BF421" s="201">
        <f>IF(N421="snížená",J421,0)</f>
        <v>0</v>
      </c>
      <c r="BG421" s="201">
        <f>IF(N421="zákl. přenesená",J421,0)</f>
        <v>0</v>
      </c>
      <c r="BH421" s="201">
        <f>IF(N421="sníž. přenesená",J421,0)</f>
        <v>0</v>
      </c>
      <c r="BI421" s="201">
        <f>IF(N421="nulová",J421,0)</f>
        <v>0</v>
      </c>
      <c r="BJ421" s="19" t="s">
        <v>79</v>
      </c>
      <c r="BK421" s="201">
        <f>ROUND(I421*H421,2)</f>
        <v>0</v>
      </c>
      <c r="BL421" s="19" t="s">
        <v>148</v>
      </c>
      <c r="BM421" s="200" t="s">
        <v>611</v>
      </c>
    </row>
    <row r="422" spans="1:65" s="2" customFormat="1" ht="39">
      <c r="A422" s="36"/>
      <c r="B422" s="37"/>
      <c r="C422" s="38"/>
      <c r="D422" s="207" t="s">
        <v>190</v>
      </c>
      <c r="E422" s="38"/>
      <c r="F422" s="208" t="s">
        <v>612</v>
      </c>
      <c r="G422" s="38"/>
      <c r="H422" s="38"/>
      <c r="I422" s="110"/>
      <c r="J422" s="38"/>
      <c r="K422" s="38"/>
      <c r="L422" s="41"/>
      <c r="M422" s="209"/>
      <c r="N422" s="210"/>
      <c r="O422" s="66"/>
      <c r="P422" s="66"/>
      <c r="Q422" s="66"/>
      <c r="R422" s="66"/>
      <c r="S422" s="66"/>
      <c r="T422" s="67"/>
      <c r="U422" s="36"/>
      <c r="V422" s="36"/>
      <c r="W422" s="36"/>
      <c r="X422" s="36"/>
      <c r="Y422" s="36"/>
      <c r="Z422" s="36"/>
      <c r="AA422" s="36"/>
      <c r="AB422" s="36"/>
      <c r="AC422" s="36"/>
      <c r="AD422" s="36"/>
      <c r="AE422" s="36"/>
      <c r="AT422" s="19" t="s">
        <v>190</v>
      </c>
      <c r="AU422" s="19" t="s">
        <v>81</v>
      </c>
    </row>
    <row r="423" spans="1:65" s="14" customFormat="1">
      <c r="B423" s="221"/>
      <c r="C423" s="222"/>
      <c r="D423" s="207" t="s">
        <v>192</v>
      </c>
      <c r="E423" s="223" t="s">
        <v>19</v>
      </c>
      <c r="F423" s="224" t="s">
        <v>613</v>
      </c>
      <c r="G423" s="222"/>
      <c r="H423" s="225">
        <v>2.3639999999999999</v>
      </c>
      <c r="I423" s="226"/>
      <c r="J423" s="222"/>
      <c r="K423" s="222"/>
      <c r="L423" s="227"/>
      <c r="M423" s="228"/>
      <c r="N423" s="229"/>
      <c r="O423" s="229"/>
      <c r="P423" s="229"/>
      <c r="Q423" s="229"/>
      <c r="R423" s="229"/>
      <c r="S423" s="229"/>
      <c r="T423" s="230"/>
      <c r="AT423" s="231" t="s">
        <v>192</v>
      </c>
      <c r="AU423" s="231" t="s">
        <v>81</v>
      </c>
      <c r="AV423" s="14" t="s">
        <v>81</v>
      </c>
      <c r="AW423" s="14" t="s">
        <v>33</v>
      </c>
      <c r="AX423" s="14" t="s">
        <v>72</v>
      </c>
      <c r="AY423" s="231" t="s">
        <v>128</v>
      </c>
    </row>
    <row r="424" spans="1:65" s="14" customFormat="1">
      <c r="B424" s="221"/>
      <c r="C424" s="222"/>
      <c r="D424" s="207" t="s">
        <v>192</v>
      </c>
      <c r="E424" s="223" t="s">
        <v>19</v>
      </c>
      <c r="F424" s="224" t="s">
        <v>614</v>
      </c>
      <c r="G424" s="222"/>
      <c r="H424" s="225">
        <v>6.3040000000000003</v>
      </c>
      <c r="I424" s="226"/>
      <c r="J424" s="222"/>
      <c r="K424" s="222"/>
      <c r="L424" s="227"/>
      <c r="M424" s="228"/>
      <c r="N424" s="229"/>
      <c r="O424" s="229"/>
      <c r="P424" s="229"/>
      <c r="Q424" s="229"/>
      <c r="R424" s="229"/>
      <c r="S424" s="229"/>
      <c r="T424" s="230"/>
      <c r="AT424" s="231" t="s">
        <v>192</v>
      </c>
      <c r="AU424" s="231" t="s">
        <v>81</v>
      </c>
      <c r="AV424" s="14" t="s">
        <v>81</v>
      </c>
      <c r="AW424" s="14" t="s">
        <v>33</v>
      </c>
      <c r="AX424" s="14" t="s">
        <v>72</v>
      </c>
      <c r="AY424" s="231" t="s">
        <v>128</v>
      </c>
    </row>
    <row r="425" spans="1:65" s="15" customFormat="1">
      <c r="B425" s="232"/>
      <c r="C425" s="233"/>
      <c r="D425" s="207" t="s">
        <v>192</v>
      </c>
      <c r="E425" s="234" t="s">
        <v>19</v>
      </c>
      <c r="F425" s="235" t="s">
        <v>241</v>
      </c>
      <c r="G425" s="233"/>
      <c r="H425" s="236">
        <v>8.6679999999999993</v>
      </c>
      <c r="I425" s="237"/>
      <c r="J425" s="233"/>
      <c r="K425" s="233"/>
      <c r="L425" s="238"/>
      <c r="M425" s="239"/>
      <c r="N425" s="240"/>
      <c r="O425" s="240"/>
      <c r="P425" s="240"/>
      <c r="Q425" s="240"/>
      <c r="R425" s="240"/>
      <c r="S425" s="240"/>
      <c r="T425" s="241"/>
      <c r="AT425" s="242" t="s">
        <v>192</v>
      </c>
      <c r="AU425" s="242" t="s">
        <v>81</v>
      </c>
      <c r="AV425" s="15" t="s">
        <v>148</v>
      </c>
      <c r="AW425" s="15" t="s">
        <v>33</v>
      </c>
      <c r="AX425" s="15" t="s">
        <v>79</v>
      </c>
      <c r="AY425" s="242" t="s">
        <v>128</v>
      </c>
    </row>
    <row r="426" spans="1:65" s="2" customFormat="1" ht="21.75" customHeight="1">
      <c r="A426" s="36"/>
      <c r="B426" s="37"/>
      <c r="C426" s="189" t="s">
        <v>615</v>
      </c>
      <c r="D426" s="189" t="s">
        <v>131</v>
      </c>
      <c r="E426" s="190" t="s">
        <v>616</v>
      </c>
      <c r="F426" s="191" t="s">
        <v>617</v>
      </c>
      <c r="G426" s="192" t="s">
        <v>252</v>
      </c>
      <c r="H426" s="193">
        <v>5.2</v>
      </c>
      <c r="I426" s="194"/>
      <c r="J426" s="195">
        <f>ROUND(I426*H426,2)</f>
        <v>0</v>
      </c>
      <c r="K426" s="191" t="s">
        <v>135</v>
      </c>
      <c r="L426" s="41"/>
      <c r="M426" s="196" t="s">
        <v>19</v>
      </c>
      <c r="N426" s="197" t="s">
        <v>43</v>
      </c>
      <c r="O426" s="66"/>
      <c r="P426" s="198">
        <f>O426*H426</f>
        <v>0</v>
      </c>
      <c r="Q426" s="198">
        <v>0</v>
      </c>
      <c r="R426" s="198">
        <f>Q426*H426</f>
        <v>0</v>
      </c>
      <c r="S426" s="198">
        <v>6.3E-2</v>
      </c>
      <c r="T426" s="199">
        <f>S426*H426</f>
        <v>0.3276</v>
      </c>
      <c r="U426" s="36"/>
      <c r="V426" s="36"/>
      <c r="W426" s="36"/>
      <c r="X426" s="36"/>
      <c r="Y426" s="36"/>
      <c r="Z426" s="36"/>
      <c r="AA426" s="36"/>
      <c r="AB426" s="36"/>
      <c r="AC426" s="36"/>
      <c r="AD426" s="36"/>
      <c r="AE426" s="36"/>
      <c r="AR426" s="200" t="s">
        <v>148</v>
      </c>
      <c r="AT426" s="200" t="s">
        <v>131</v>
      </c>
      <c r="AU426" s="200" t="s">
        <v>81</v>
      </c>
      <c r="AY426" s="19" t="s">
        <v>128</v>
      </c>
      <c r="BE426" s="201">
        <f>IF(N426="základní",J426,0)</f>
        <v>0</v>
      </c>
      <c r="BF426" s="201">
        <f>IF(N426="snížená",J426,0)</f>
        <v>0</v>
      </c>
      <c r="BG426" s="201">
        <f>IF(N426="zákl. přenesená",J426,0)</f>
        <v>0</v>
      </c>
      <c r="BH426" s="201">
        <f>IF(N426="sníž. přenesená",J426,0)</f>
        <v>0</v>
      </c>
      <c r="BI426" s="201">
        <f>IF(N426="nulová",J426,0)</f>
        <v>0</v>
      </c>
      <c r="BJ426" s="19" t="s">
        <v>79</v>
      </c>
      <c r="BK426" s="201">
        <f>ROUND(I426*H426,2)</f>
        <v>0</v>
      </c>
      <c r="BL426" s="19" t="s">
        <v>148</v>
      </c>
      <c r="BM426" s="200" t="s">
        <v>618</v>
      </c>
    </row>
    <row r="427" spans="1:65" s="2" customFormat="1" ht="39">
      <c r="A427" s="36"/>
      <c r="B427" s="37"/>
      <c r="C427" s="38"/>
      <c r="D427" s="207" t="s">
        <v>190</v>
      </c>
      <c r="E427" s="38"/>
      <c r="F427" s="208" t="s">
        <v>612</v>
      </c>
      <c r="G427" s="38"/>
      <c r="H427" s="38"/>
      <c r="I427" s="110"/>
      <c r="J427" s="38"/>
      <c r="K427" s="38"/>
      <c r="L427" s="41"/>
      <c r="M427" s="209"/>
      <c r="N427" s="210"/>
      <c r="O427" s="66"/>
      <c r="P427" s="66"/>
      <c r="Q427" s="66"/>
      <c r="R427" s="66"/>
      <c r="S427" s="66"/>
      <c r="T427" s="67"/>
      <c r="U427" s="36"/>
      <c r="V427" s="36"/>
      <c r="W427" s="36"/>
      <c r="X427" s="36"/>
      <c r="Y427" s="36"/>
      <c r="Z427" s="36"/>
      <c r="AA427" s="36"/>
      <c r="AB427" s="36"/>
      <c r="AC427" s="36"/>
      <c r="AD427" s="36"/>
      <c r="AE427" s="36"/>
      <c r="AT427" s="19" t="s">
        <v>190</v>
      </c>
      <c r="AU427" s="19" t="s">
        <v>81</v>
      </c>
    </row>
    <row r="428" spans="1:65" s="14" customFormat="1">
      <c r="B428" s="221"/>
      <c r="C428" s="222"/>
      <c r="D428" s="207" t="s">
        <v>192</v>
      </c>
      <c r="E428" s="223" t="s">
        <v>19</v>
      </c>
      <c r="F428" s="224" t="s">
        <v>619</v>
      </c>
      <c r="G428" s="222"/>
      <c r="H428" s="225">
        <v>5.2</v>
      </c>
      <c r="I428" s="226"/>
      <c r="J428" s="222"/>
      <c r="K428" s="222"/>
      <c r="L428" s="227"/>
      <c r="M428" s="228"/>
      <c r="N428" s="229"/>
      <c r="O428" s="229"/>
      <c r="P428" s="229"/>
      <c r="Q428" s="229"/>
      <c r="R428" s="229"/>
      <c r="S428" s="229"/>
      <c r="T428" s="230"/>
      <c r="AT428" s="231" t="s">
        <v>192</v>
      </c>
      <c r="AU428" s="231" t="s">
        <v>81</v>
      </c>
      <c r="AV428" s="14" t="s">
        <v>81</v>
      </c>
      <c r="AW428" s="14" t="s">
        <v>33</v>
      </c>
      <c r="AX428" s="14" t="s">
        <v>79</v>
      </c>
      <c r="AY428" s="231" t="s">
        <v>128</v>
      </c>
    </row>
    <row r="429" spans="1:65" s="2" customFormat="1" ht="16.5" customHeight="1">
      <c r="A429" s="36"/>
      <c r="B429" s="37"/>
      <c r="C429" s="189" t="s">
        <v>620</v>
      </c>
      <c r="D429" s="189" t="s">
        <v>131</v>
      </c>
      <c r="E429" s="190" t="s">
        <v>621</v>
      </c>
      <c r="F429" s="191" t="s">
        <v>622</v>
      </c>
      <c r="G429" s="192" t="s">
        <v>252</v>
      </c>
      <c r="H429" s="193">
        <v>1.62</v>
      </c>
      <c r="I429" s="194"/>
      <c r="J429" s="195">
        <f>ROUND(I429*H429,2)</f>
        <v>0</v>
      </c>
      <c r="K429" s="191" t="s">
        <v>135</v>
      </c>
      <c r="L429" s="41"/>
      <c r="M429" s="196" t="s">
        <v>19</v>
      </c>
      <c r="N429" s="197" t="s">
        <v>43</v>
      </c>
      <c r="O429" s="66"/>
      <c r="P429" s="198">
        <f>O429*H429</f>
        <v>0</v>
      </c>
      <c r="Q429" s="198">
        <v>0</v>
      </c>
      <c r="R429" s="198">
        <f>Q429*H429</f>
        <v>0</v>
      </c>
      <c r="S429" s="198">
        <v>5.8999999999999997E-2</v>
      </c>
      <c r="T429" s="199">
        <f>S429*H429</f>
        <v>9.5579999999999998E-2</v>
      </c>
      <c r="U429" s="36"/>
      <c r="V429" s="36"/>
      <c r="W429" s="36"/>
      <c r="X429" s="36"/>
      <c r="Y429" s="36"/>
      <c r="Z429" s="36"/>
      <c r="AA429" s="36"/>
      <c r="AB429" s="36"/>
      <c r="AC429" s="36"/>
      <c r="AD429" s="36"/>
      <c r="AE429" s="36"/>
      <c r="AR429" s="200" t="s">
        <v>148</v>
      </c>
      <c r="AT429" s="200" t="s">
        <v>131</v>
      </c>
      <c r="AU429" s="200" t="s">
        <v>81</v>
      </c>
      <c r="AY429" s="19" t="s">
        <v>128</v>
      </c>
      <c r="BE429" s="201">
        <f>IF(N429="základní",J429,0)</f>
        <v>0</v>
      </c>
      <c r="BF429" s="201">
        <f>IF(N429="snížená",J429,0)</f>
        <v>0</v>
      </c>
      <c r="BG429" s="201">
        <f>IF(N429="zákl. přenesená",J429,0)</f>
        <v>0</v>
      </c>
      <c r="BH429" s="201">
        <f>IF(N429="sníž. přenesená",J429,0)</f>
        <v>0</v>
      </c>
      <c r="BI429" s="201">
        <f>IF(N429="nulová",J429,0)</f>
        <v>0</v>
      </c>
      <c r="BJ429" s="19" t="s">
        <v>79</v>
      </c>
      <c r="BK429" s="201">
        <f>ROUND(I429*H429,2)</f>
        <v>0</v>
      </c>
      <c r="BL429" s="19" t="s">
        <v>148</v>
      </c>
      <c r="BM429" s="200" t="s">
        <v>623</v>
      </c>
    </row>
    <row r="430" spans="1:65" s="2" customFormat="1" ht="48.75">
      <c r="A430" s="36"/>
      <c r="B430" s="37"/>
      <c r="C430" s="38"/>
      <c r="D430" s="207" t="s">
        <v>190</v>
      </c>
      <c r="E430" s="38"/>
      <c r="F430" s="208" t="s">
        <v>624</v>
      </c>
      <c r="G430" s="38"/>
      <c r="H430" s="38"/>
      <c r="I430" s="110"/>
      <c r="J430" s="38"/>
      <c r="K430" s="38"/>
      <c r="L430" s="41"/>
      <c r="M430" s="209"/>
      <c r="N430" s="210"/>
      <c r="O430" s="66"/>
      <c r="P430" s="66"/>
      <c r="Q430" s="66"/>
      <c r="R430" s="66"/>
      <c r="S430" s="66"/>
      <c r="T430" s="67"/>
      <c r="U430" s="36"/>
      <c r="V430" s="36"/>
      <c r="W430" s="36"/>
      <c r="X430" s="36"/>
      <c r="Y430" s="36"/>
      <c r="Z430" s="36"/>
      <c r="AA430" s="36"/>
      <c r="AB430" s="36"/>
      <c r="AC430" s="36"/>
      <c r="AD430" s="36"/>
      <c r="AE430" s="36"/>
      <c r="AT430" s="19" t="s">
        <v>190</v>
      </c>
      <c r="AU430" s="19" t="s">
        <v>81</v>
      </c>
    </row>
    <row r="431" spans="1:65" s="14" customFormat="1">
      <c r="B431" s="221"/>
      <c r="C431" s="222"/>
      <c r="D431" s="207" t="s">
        <v>192</v>
      </c>
      <c r="E431" s="223" t="s">
        <v>19</v>
      </c>
      <c r="F431" s="224" t="s">
        <v>359</v>
      </c>
      <c r="G431" s="222"/>
      <c r="H431" s="225">
        <v>1.62</v>
      </c>
      <c r="I431" s="226"/>
      <c r="J431" s="222"/>
      <c r="K431" s="222"/>
      <c r="L431" s="227"/>
      <c r="M431" s="228"/>
      <c r="N431" s="229"/>
      <c r="O431" s="229"/>
      <c r="P431" s="229"/>
      <c r="Q431" s="229"/>
      <c r="R431" s="229"/>
      <c r="S431" s="229"/>
      <c r="T431" s="230"/>
      <c r="AT431" s="231" t="s">
        <v>192</v>
      </c>
      <c r="AU431" s="231" t="s">
        <v>81</v>
      </c>
      <c r="AV431" s="14" t="s">
        <v>81</v>
      </c>
      <c r="AW431" s="14" t="s">
        <v>33</v>
      </c>
      <c r="AX431" s="14" t="s">
        <v>79</v>
      </c>
      <c r="AY431" s="231" t="s">
        <v>128</v>
      </c>
    </row>
    <row r="432" spans="1:65" s="2" customFormat="1" ht="21.75" customHeight="1">
      <c r="A432" s="36"/>
      <c r="B432" s="37"/>
      <c r="C432" s="189" t="s">
        <v>625</v>
      </c>
      <c r="D432" s="189" t="s">
        <v>131</v>
      </c>
      <c r="E432" s="190" t="s">
        <v>626</v>
      </c>
      <c r="F432" s="191" t="s">
        <v>627</v>
      </c>
      <c r="G432" s="192" t="s">
        <v>252</v>
      </c>
      <c r="H432" s="193">
        <v>12.156000000000001</v>
      </c>
      <c r="I432" s="194"/>
      <c r="J432" s="195">
        <f>ROUND(I432*H432,2)</f>
        <v>0</v>
      </c>
      <c r="K432" s="191" t="s">
        <v>135</v>
      </c>
      <c r="L432" s="41"/>
      <c r="M432" s="196" t="s">
        <v>19</v>
      </c>
      <c r="N432" s="197" t="s">
        <v>43</v>
      </c>
      <c r="O432" s="66"/>
      <c r="P432" s="198">
        <f>O432*H432</f>
        <v>0</v>
      </c>
      <c r="Q432" s="198">
        <v>0</v>
      </c>
      <c r="R432" s="198">
        <f>Q432*H432</f>
        <v>0</v>
      </c>
      <c r="S432" s="198">
        <v>0.26100000000000001</v>
      </c>
      <c r="T432" s="199">
        <f>S432*H432</f>
        <v>3.1727160000000003</v>
      </c>
      <c r="U432" s="36"/>
      <c r="V432" s="36"/>
      <c r="W432" s="36"/>
      <c r="X432" s="36"/>
      <c r="Y432" s="36"/>
      <c r="Z432" s="36"/>
      <c r="AA432" s="36"/>
      <c r="AB432" s="36"/>
      <c r="AC432" s="36"/>
      <c r="AD432" s="36"/>
      <c r="AE432" s="36"/>
      <c r="AR432" s="200" t="s">
        <v>148</v>
      </c>
      <c r="AT432" s="200" t="s">
        <v>131</v>
      </c>
      <c r="AU432" s="200" t="s">
        <v>81</v>
      </c>
      <c r="AY432" s="19" t="s">
        <v>128</v>
      </c>
      <c r="BE432" s="201">
        <f>IF(N432="základní",J432,0)</f>
        <v>0</v>
      </c>
      <c r="BF432" s="201">
        <f>IF(N432="snížená",J432,0)</f>
        <v>0</v>
      </c>
      <c r="BG432" s="201">
        <f>IF(N432="zákl. přenesená",J432,0)</f>
        <v>0</v>
      </c>
      <c r="BH432" s="201">
        <f>IF(N432="sníž. přenesená",J432,0)</f>
        <v>0</v>
      </c>
      <c r="BI432" s="201">
        <f>IF(N432="nulová",J432,0)</f>
        <v>0</v>
      </c>
      <c r="BJ432" s="19" t="s">
        <v>79</v>
      </c>
      <c r="BK432" s="201">
        <f>ROUND(I432*H432,2)</f>
        <v>0</v>
      </c>
      <c r="BL432" s="19" t="s">
        <v>148</v>
      </c>
      <c r="BM432" s="200" t="s">
        <v>628</v>
      </c>
    </row>
    <row r="433" spans="1:65" s="14" customFormat="1">
      <c r="B433" s="221"/>
      <c r="C433" s="222"/>
      <c r="D433" s="207" t="s">
        <v>192</v>
      </c>
      <c r="E433" s="223" t="s">
        <v>19</v>
      </c>
      <c r="F433" s="224" t="s">
        <v>629</v>
      </c>
      <c r="G433" s="222"/>
      <c r="H433" s="225">
        <v>13.337999999999999</v>
      </c>
      <c r="I433" s="226"/>
      <c r="J433" s="222"/>
      <c r="K433" s="222"/>
      <c r="L433" s="227"/>
      <c r="M433" s="228"/>
      <c r="N433" s="229"/>
      <c r="O433" s="229"/>
      <c r="P433" s="229"/>
      <c r="Q433" s="229"/>
      <c r="R433" s="229"/>
      <c r="S433" s="229"/>
      <c r="T433" s="230"/>
      <c r="AT433" s="231" t="s">
        <v>192</v>
      </c>
      <c r="AU433" s="231" t="s">
        <v>81</v>
      </c>
      <c r="AV433" s="14" t="s">
        <v>81</v>
      </c>
      <c r="AW433" s="14" t="s">
        <v>33</v>
      </c>
      <c r="AX433" s="14" t="s">
        <v>72</v>
      </c>
      <c r="AY433" s="231" t="s">
        <v>128</v>
      </c>
    </row>
    <row r="434" spans="1:65" s="14" customFormat="1">
      <c r="B434" s="221"/>
      <c r="C434" s="222"/>
      <c r="D434" s="207" t="s">
        <v>192</v>
      </c>
      <c r="E434" s="223" t="s">
        <v>19</v>
      </c>
      <c r="F434" s="224" t="s">
        <v>630</v>
      </c>
      <c r="G434" s="222"/>
      <c r="H434" s="225">
        <v>-1.1819999999999999</v>
      </c>
      <c r="I434" s="226"/>
      <c r="J434" s="222"/>
      <c r="K434" s="222"/>
      <c r="L434" s="227"/>
      <c r="M434" s="228"/>
      <c r="N434" s="229"/>
      <c r="O434" s="229"/>
      <c r="P434" s="229"/>
      <c r="Q434" s="229"/>
      <c r="R434" s="229"/>
      <c r="S434" s="229"/>
      <c r="T434" s="230"/>
      <c r="AT434" s="231" t="s">
        <v>192</v>
      </c>
      <c r="AU434" s="231" t="s">
        <v>81</v>
      </c>
      <c r="AV434" s="14" t="s">
        <v>81</v>
      </c>
      <c r="AW434" s="14" t="s">
        <v>33</v>
      </c>
      <c r="AX434" s="14" t="s">
        <v>72</v>
      </c>
      <c r="AY434" s="231" t="s">
        <v>128</v>
      </c>
    </row>
    <row r="435" spans="1:65" s="15" customFormat="1">
      <c r="B435" s="232"/>
      <c r="C435" s="233"/>
      <c r="D435" s="207" t="s">
        <v>192</v>
      </c>
      <c r="E435" s="234" t="s">
        <v>19</v>
      </c>
      <c r="F435" s="235" t="s">
        <v>241</v>
      </c>
      <c r="G435" s="233"/>
      <c r="H435" s="236">
        <v>12.155999999999999</v>
      </c>
      <c r="I435" s="237"/>
      <c r="J435" s="233"/>
      <c r="K435" s="233"/>
      <c r="L435" s="238"/>
      <c r="M435" s="239"/>
      <c r="N435" s="240"/>
      <c r="O435" s="240"/>
      <c r="P435" s="240"/>
      <c r="Q435" s="240"/>
      <c r="R435" s="240"/>
      <c r="S435" s="240"/>
      <c r="T435" s="241"/>
      <c r="AT435" s="242" t="s">
        <v>192</v>
      </c>
      <c r="AU435" s="242" t="s">
        <v>81</v>
      </c>
      <c r="AV435" s="15" t="s">
        <v>148</v>
      </c>
      <c r="AW435" s="15" t="s">
        <v>33</v>
      </c>
      <c r="AX435" s="15" t="s">
        <v>79</v>
      </c>
      <c r="AY435" s="242" t="s">
        <v>128</v>
      </c>
    </row>
    <row r="436" spans="1:65" s="2" customFormat="1" ht="21.75" customHeight="1">
      <c r="A436" s="36"/>
      <c r="B436" s="37"/>
      <c r="C436" s="189" t="s">
        <v>631</v>
      </c>
      <c r="D436" s="189" t="s">
        <v>131</v>
      </c>
      <c r="E436" s="190" t="s">
        <v>632</v>
      </c>
      <c r="F436" s="191" t="s">
        <v>633</v>
      </c>
      <c r="G436" s="192" t="s">
        <v>188</v>
      </c>
      <c r="H436" s="193">
        <v>0.36399999999999999</v>
      </c>
      <c r="I436" s="194"/>
      <c r="J436" s="195">
        <f>ROUND(I436*H436,2)</f>
        <v>0</v>
      </c>
      <c r="K436" s="191" t="s">
        <v>135</v>
      </c>
      <c r="L436" s="41"/>
      <c r="M436" s="196" t="s">
        <v>19</v>
      </c>
      <c r="N436" s="197" t="s">
        <v>43</v>
      </c>
      <c r="O436" s="66"/>
      <c r="P436" s="198">
        <f>O436*H436</f>
        <v>0</v>
      </c>
      <c r="Q436" s="198">
        <v>0</v>
      </c>
      <c r="R436" s="198">
        <f>Q436*H436</f>
        <v>0</v>
      </c>
      <c r="S436" s="198">
        <v>1.8</v>
      </c>
      <c r="T436" s="199">
        <f>S436*H436</f>
        <v>0.6552</v>
      </c>
      <c r="U436" s="36"/>
      <c r="V436" s="36"/>
      <c r="W436" s="36"/>
      <c r="X436" s="36"/>
      <c r="Y436" s="36"/>
      <c r="Z436" s="36"/>
      <c r="AA436" s="36"/>
      <c r="AB436" s="36"/>
      <c r="AC436" s="36"/>
      <c r="AD436" s="36"/>
      <c r="AE436" s="36"/>
      <c r="AR436" s="200" t="s">
        <v>148</v>
      </c>
      <c r="AT436" s="200" t="s">
        <v>131</v>
      </c>
      <c r="AU436" s="200" t="s">
        <v>81</v>
      </c>
      <c r="AY436" s="19" t="s">
        <v>128</v>
      </c>
      <c r="BE436" s="201">
        <f>IF(N436="základní",J436,0)</f>
        <v>0</v>
      </c>
      <c r="BF436" s="201">
        <f>IF(N436="snížená",J436,0)</f>
        <v>0</v>
      </c>
      <c r="BG436" s="201">
        <f>IF(N436="zákl. přenesená",J436,0)</f>
        <v>0</v>
      </c>
      <c r="BH436" s="201">
        <f>IF(N436="sníž. přenesená",J436,0)</f>
        <v>0</v>
      </c>
      <c r="BI436" s="201">
        <f>IF(N436="nulová",J436,0)</f>
        <v>0</v>
      </c>
      <c r="BJ436" s="19" t="s">
        <v>79</v>
      </c>
      <c r="BK436" s="201">
        <f>ROUND(I436*H436,2)</f>
        <v>0</v>
      </c>
      <c r="BL436" s="19" t="s">
        <v>148</v>
      </c>
      <c r="BM436" s="200" t="s">
        <v>634</v>
      </c>
    </row>
    <row r="437" spans="1:65" s="14" customFormat="1">
      <c r="B437" s="221"/>
      <c r="C437" s="222"/>
      <c r="D437" s="207" t="s">
        <v>192</v>
      </c>
      <c r="E437" s="223" t="s">
        <v>19</v>
      </c>
      <c r="F437" s="224" t="s">
        <v>635</v>
      </c>
      <c r="G437" s="222"/>
      <c r="H437" s="225">
        <v>0.36399999999999999</v>
      </c>
      <c r="I437" s="226"/>
      <c r="J437" s="222"/>
      <c r="K437" s="222"/>
      <c r="L437" s="227"/>
      <c r="M437" s="228"/>
      <c r="N437" s="229"/>
      <c r="O437" s="229"/>
      <c r="P437" s="229"/>
      <c r="Q437" s="229"/>
      <c r="R437" s="229"/>
      <c r="S437" s="229"/>
      <c r="T437" s="230"/>
      <c r="AT437" s="231" t="s">
        <v>192</v>
      </c>
      <c r="AU437" s="231" t="s">
        <v>81</v>
      </c>
      <c r="AV437" s="14" t="s">
        <v>81</v>
      </c>
      <c r="AW437" s="14" t="s">
        <v>33</v>
      </c>
      <c r="AX437" s="14" t="s">
        <v>79</v>
      </c>
      <c r="AY437" s="231" t="s">
        <v>128</v>
      </c>
    </row>
    <row r="438" spans="1:65" s="2" customFormat="1" ht="21.75" customHeight="1">
      <c r="A438" s="36"/>
      <c r="B438" s="37"/>
      <c r="C438" s="189" t="s">
        <v>636</v>
      </c>
      <c r="D438" s="189" t="s">
        <v>131</v>
      </c>
      <c r="E438" s="190" t="s">
        <v>637</v>
      </c>
      <c r="F438" s="191" t="s">
        <v>638</v>
      </c>
      <c r="G438" s="192" t="s">
        <v>252</v>
      </c>
      <c r="H438" s="193">
        <v>1.778</v>
      </c>
      <c r="I438" s="194"/>
      <c r="J438" s="195">
        <f>ROUND(I438*H438,2)</f>
        <v>0</v>
      </c>
      <c r="K438" s="191" t="s">
        <v>135</v>
      </c>
      <c r="L438" s="41"/>
      <c r="M438" s="196" t="s">
        <v>19</v>
      </c>
      <c r="N438" s="197" t="s">
        <v>43</v>
      </c>
      <c r="O438" s="66"/>
      <c r="P438" s="198">
        <f>O438*H438</f>
        <v>0</v>
      </c>
      <c r="Q438" s="198">
        <v>0</v>
      </c>
      <c r="R438" s="198">
        <f>Q438*H438</f>
        <v>0</v>
      </c>
      <c r="S438" s="198">
        <v>0.27</v>
      </c>
      <c r="T438" s="199">
        <f>S438*H438</f>
        <v>0.48006000000000004</v>
      </c>
      <c r="U438" s="36"/>
      <c r="V438" s="36"/>
      <c r="W438" s="36"/>
      <c r="X438" s="36"/>
      <c r="Y438" s="36"/>
      <c r="Z438" s="36"/>
      <c r="AA438" s="36"/>
      <c r="AB438" s="36"/>
      <c r="AC438" s="36"/>
      <c r="AD438" s="36"/>
      <c r="AE438" s="36"/>
      <c r="AR438" s="200" t="s">
        <v>148</v>
      </c>
      <c r="AT438" s="200" t="s">
        <v>131</v>
      </c>
      <c r="AU438" s="200" t="s">
        <v>81</v>
      </c>
      <c r="AY438" s="19" t="s">
        <v>128</v>
      </c>
      <c r="BE438" s="201">
        <f>IF(N438="základní",J438,0)</f>
        <v>0</v>
      </c>
      <c r="BF438" s="201">
        <f>IF(N438="snížená",J438,0)</f>
        <v>0</v>
      </c>
      <c r="BG438" s="201">
        <f>IF(N438="zákl. přenesená",J438,0)</f>
        <v>0</v>
      </c>
      <c r="BH438" s="201">
        <f>IF(N438="sníž. přenesená",J438,0)</f>
        <v>0</v>
      </c>
      <c r="BI438" s="201">
        <f>IF(N438="nulová",J438,0)</f>
        <v>0</v>
      </c>
      <c r="BJ438" s="19" t="s">
        <v>79</v>
      </c>
      <c r="BK438" s="201">
        <f>ROUND(I438*H438,2)</f>
        <v>0</v>
      </c>
      <c r="BL438" s="19" t="s">
        <v>148</v>
      </c>
      <c r="BM438" s="200" t="s">
        <v>639</v>
      </c>
    </row>
    <row r="439" spans="1:65" s="14" customFormat="1">
      <c r="B439" s="221"/>
      <c r="C439" s="222"/>
      <c r="D439" s="207" t="s">
        <v>192</v>
      </c>
      <c r="E439" s="223" t="s">
        <v>19</v>
      </c>
      <c r="F439" s="224" t="s">
        <v>640</v>
      </c>
      <c r="G439" s="222"/>
      <c r="H439" s="225">
        <v>1.778</v>
      </c>
      <c r="I439" s="226"/>
      <c r="J439" s="222"/>
      <c r="K439" s="222"/>
      <c r="L439" s="227"/>
      <c r="M439" s="228"/>
      <c r="N439" s="229"/>
      <c r="O439" s="229"/>
      <c r="P439" s="229"/>
      <c r="Q439" s="229"/>
      <c r="R439" s="229"/>
      <c r="S439" s="229"/>
      <c r="T439" s="230"/>
      <c r="AT439" s="231" t="s">
        <v>192</v>
      </c>
      <c r="AU439" s="231" t="s">
        <v>81</v>
      </c>
      <c r="AV439" s="14" t="s">
        <v>81</v>
      </c>
      <c r="AW439" s="14" t="s">
        <v>33</v>
      </c>
      <c r="AX439" s="14" t="s">
        <v>79</v>
      </c>
      <c r="AY439" s="231" t="s">
        <v>128</v>
      </c>
    </row>
    <row r="440" spans="1:65" s="2" customFormat="1" ht="21.75" customHeight="1">
      <c r="A440" s="36"/>
      <c r="B440" s="37"/>
      <c r="C440" s="189" t="s">
        <v>641</v>
      </c>
      <c r="D440" s="189" t="s">
        <v>131</v>
      </c>
      <c r="E440" s="190" t="s">
        <v>642</v>
      </c>
      <c r="F440" s="191" t="s">
        <v>643</v>
      </c>
      <c r="G440" s="192" t="s">
        <v>188</v>
      </c>
      <c r="H440" s="193">
        <v>0.85699999999999998</v>
      </c>
      <c r="I440" s="194"/>
      <c r="J440" s="195">
        <f>ROUND(I440*H440,2)</f>
        <v>0</v>
      </c>
      <c r="K440" s="191" t="s">
        <v>135</v>
      </c>
      <c r="L440" s="41"/>
      <c r="M440" s="196" t="s">
        <v>19</v>
      </c>
      <c r="N440" s="197" t="s">
        <v>43</v>
      </c>
      <c r="O440" s="66"/>
      <c r="P440" s="198">
        <f>O440*H440</f>
        <v>0</v>
      </c>
      <c r="Q440" s="198">
        <v>0</v>
      </c>
      <c r="R440" s="198">
        <f>Q440*H440</f>
        <v>0</v>
      </c>
      <c r="S440" s="198">
        <v>1.8</v>
      </c>
      <c r="T440" s="199">
        <f>S440*H440</f>
        <v>1.5426</v>
      </c>
      <c r="U440" s="36"/>
      <c r="V440" s="36"/>
      <c r="W440" s="36"/>
      <c r="X440" s="36"/>
      <c r="Y440" s="36"/>
      <c r="Z440" s="36"/>
      <c r="AA440" s="36"/>
      <c r="AB440" s="36"/>
      <c r="AC440" s="36"/>
      <c r="AD440" s="36"/>
      <c r="AE440" s="36"/>
      <c r="AR440" s="200" t="s">
        <v>148</v>
      </c>
      <c r="AT440" s="200" t="s">
        <v>131</v>
      </c>
      <c r="AU440" s="200" t="s">
        <v>81</v>
      </c>
      <c r="AY440" s="19" t="s">
        <v>128</v>
      </c>
      <c r="BE440" s="201">
        <f>IF(N440="základní",J440,0)</f>
        <v>0</v>
      </c>
      <c r="BF440" s="201">
        <f>IF(N440="snížená",J440,0)</f>
        <v>0</v>
      </c>
      <c r="BG440" s="201">
        <f>IF(N440="zákl. přenesená",J440,0)</f>
        <v>0</v>
      </c>
      <c r="BH440" s="201">
        <f>IF(N440="sníž. přenesená",J440,0)</f>
        <v>0</v>
      </c>
      <c r="BI440" s="201">
        <f>IF(N440="nulová",J440,0)</f>
        <v>0</v>
      </c>
      <c r="BJ440" s="19" t="s">
        <v>79</v>
      </c>
      <c r="BK440" s="201">
        <f>ROUND(I440*H440,2)</f>
        <v>0</v>
      </c>
      <c r="BL440" s="19" t="s">
        <v>148</v>
      </c>
      <c r="BM440" s="200" t="s">
        <v>644</v>
      </c>
    </row>
    <row r="441" spans="1:65" s="14" customFormat="1">
      <c r="B441" s="221"/>
      <c r="C441" s="222"/>
      <c r="D441" s="207" t="s">
        <v>192</v>
      </c>
      <c r="E441" s="223" t="s">
        <v>19</v>
      </c>
      <c r="F441" s="224" t="s">
        <v>645</v>
      </c>
      <c r="G441" s="222"/>
      <c r="H441" s="225">
        <v>0.312</v>
      </c>
      <c r="I441" s="226"/>
      <c r="J441" s="222"/>
      <c r="K441" s="222"/>
      <c r="L441" s="227"/>
      <c r="M441" s="228"/>
      <c r="N441" s="229"/>
      <c r="O441" s="229"/>
      <c r="P441" s="229"/>
      <c r="Q441" s="229"/>
      <c r="R441" s="229"/>
      <c r="S441" s="229"/>
      <c r="T441" s="230"/>
      <c r="AT441" s="231" t="s">
        <v>192</v>
      </c>
      <c r="AU441" s="231" t="s">
        <v>81</v>
      </c>
      <c r="AV441" s="14" t="s">
        <v>81</v>
      </c>
      <c r="AW441" s="14" t="s">
        <v>33</v>
      </c>
      <c r="AX441" s="14" t="s">
        <v>72</v>
      </c>
      <c r="AY441" s="231" t="s">
        <v>128</v>
      </c>
    </row>
    <row r="442" spans="1:65" s="14" customFormat="1">
      <c r="B442" s="221"/>
      <c r="C442" s="222"/>
      <c r="D442" s="207" t="s">
        <v>192</v>
      </c>
      <c r="E442" s="223" t="s">
        <v>19</v>
      </c>
      <c r="F442" s="224" t="s">
        <v>646</v>
      </c>
      <c r="G442" s="222"/>
      <c r="H442" s="225">
        <v>0.54500000000000004</v>
      </c>
      <c r="I442" s="226"/>
      <c r="J442" s="222"/>
      <c r="K442" s="222"/>
      <c r="L442" s="227"/>
      <c r="M442" s="228"/>
      <c r="N442" s="229"/>
      <c r="O442" s="229"/>
      <c r="P442" s="229"/>
      <c r="Q442" s="229"/>
      <c r="R442" s="229"/>
      <c r="S442" s="229"/>
      <c r="T442" s="230"/>
      <c r="AT442" s="231" t="s">
        <v>192</v>
      </c>
      <c r="AU442" s="231" t="s">
        <v>81</v>
      </c>
      <c r="AV442" s="14" t="s">
        <v>81</v>
      </c>
      <c r="AW442" s="14" t="s">
        <v>33</v>
      </c>
      <c r="AX442" s="14" t="s">
        <v>72</v>
      </c>
      <c r="AY442" s="231" t="s">
        <v>128</v>
      </c>
    </row>
    <row r="443" spans="1:65" s="15" customFormat="1">
      <c r="B443" s="232"/>
      <c r="C443" s="233"/>
      <c r="D443" s="207" t="s">
        <v>192</v>
      </c>
      <c r="E443" s="234" t="s">
        <v>19</v>
      </c>
      <c r="F443" s="235" t="s">
        <v>241</v>
      </c>
      <c r="G443" s="233"/>
      <c r="H443" s="236">
        <v>0.85699999999999998</v>
      </c>
      <c r="I443" s="237"/>
      <c r="J443" s="233"/>
      <c r="K443" s="233"/>
      <c r="L443" s="238"/>
      <c r="M443" s="239"/>
      <c r="N443" s="240"/>
      <c r="O443" s="240"/>
      <c r="P443" s="240"/>
      <c r="Q443" s="240"/>
      <c r="R443" s="240"/>
      <c r="S443" s="240"/>
      <c r="T443" s="241"/>
      <c r="AT443" s="242" t="s">
        <v>192</v>
      </c>
      <c r="AU443" s="242" t="s">
        <v>81</v>
      </c>
      <c r="AV443" s="15" t="s">
        <v>148</v>
      </c>
      <c r="AW443" s="15" t="s">
        <v>33</v>
      </c>
      <c r="AX443" s="15" t="s">
        <v>79</v>
      </c>
      <c r="AY443" s="242" t="s">
        <v>128</v>
      </c>
    </row>
    <row r="444" spans="1:65" s="2" customFormat="1" ht="21.75" customHeight="1">
      <c r="A444" s="36"/>
      <c r="B444" s="37"/>
      <c r="C444" s="189" t="s">
        <v>647</v>
      </c>
      <c r="D444" s="189" t="s">
        <v>131</v>
      </c>
      <c r="E444" s="190" t="s">
        <v>648</v>
      </c>
      <c r="F444" s="191" t="s">
        <v>649</v>
      </c>
      <c r="G444" s="192" t="s">
        <v>276</v>
      </c>
      <c r="H444" s="193">
        <v>9.5</v>
      </c>
      <c r="I444" s="194"/>
      <c r="J444" s="195">
        <f>ROUND(I444*H444,2)</f>
        <v>0</v>
      </c>
      <c r="K444" s="191" t="s">
        <v>135</v>
      </c>
      <c r="L444" s="41"/>
      <c r="M444" s="196" t="s">
        <v>19</v>
      </c>
      <c r="N444" s="197" t="s">
        <v>43</v>
      </c>
      <c r="O444" s="66"/>
      <c r="P444" s="198">
        <f>O444*H444</f>
        <v>0</v>
      </c>
      <c r="Q444" s="198">
        <v>0</v>
      </c>
      <c r="R444" s="198">
        <f>Q444*H444</f>
        <v>0</v>
      </c>
      <c r="S444" s="198">
        <v>4.2000000000000003E-2</v>
      </c>
      <c r="T444" s="199">
        <f>S444*H444</f>
        <v>0.39900000000000002</v>
      </c>
      <c r="U444" s="36"/>
      <c r="V444" s="36"/>
      <c r="W444" s="36"/>
      <c r="X444" s="36"/>
      <c r="Y444" s="36"/>
      <c r="Z444" s="36"/>
      <c r="AA444" s="36"/>
      <c r="AB444" s="36"/>
      <c r="AC444" s="36"/>
      <c r="AD444" s="36"/>
      <c r="AE444" s="36"/>
      <c r="AR444" s="200" t="s">
        <v>148</v>
      </c>
      <c r="AT444" s="200" t="s">
        <v>131</v>
      </c>
      <c r="AU444" s="200" t="s">
        <v>81</v>
      </c>
      <c r="AY444" s="19" t="s">
        <v>128</v>
      </c>
      <c r="BE444" s="201">
        <f>IF(N444="základní",J444,0)</f>
        <v>0</v>
      </c>
      <c r="BF444" s="201">
        <f>IF(N444="snížená",J444,0)</f>
        <v>0</v>
      </c>
      <c r="BG444" s="201">
        <f>IF(N444="zákl. přenesená",J444,0)</f>
        <v>0</v>
      </c>
      <c r="BH444" s="201">
        <f>IF(N444="sníž. přenesená",J444,0)</f>
        <v>0</v>
      </c>
      <c r="BI444" s="201">
        <f>IF(N444="nulová",J444,0)</f>
        <v>0</v>
      </c>
      <c r="BJ444" s="19" t="s">
        <v>79</v>
      </c>
      <c r="BK444" s="201">
        <f>ROUND(I444*H444,2)</f>
        <v>0</v>
      </c>
      <c r="BL444" s="19" t="s">
        <v>148</v>
      </c>
      <c r="BM444" s="200" t="s">
        <v>650</v>
      </c>
    </row>
    <row r="445" spans="1:65" s="14" customFormat="1">
      <c r="B445" s="221"/>
      <c r="C445" s="222"/>
      <c r="D445" s="207" t="s">
        <v>192</v>
      </c>
      <c r="E445" s="223" t="s">
        <v>19</v>
      </c>
      <c r="F445" s="224" t="s">
        <v>651</v>
      </c>
      <c r="G445" s="222"/>
      <c r="H445" s="225">
        <v>5.6</v>
      </c>
      <c r="I445" s="226"/>
      <c r="J445" s="222"/>
      <c r="K445" s="222"/>
      <c r="L445" s="227"/>
      <c r="M445" s="228"/>
      <c r="N445" s="229"/>
      <c r="O445" s="229"/>
      <c r="P445" s="229"/>
      <c r="Q445" s="229"/>
      <c r="R445" s="229"/>
      <c r="S445" s="229"/>
      <c r="T445" s="230"/>
      <c r="AT445" s="231" t="s">
        <v>192</v>
      </c>
      <c r="AU445" s="231" t="s">
        <v>81</v>
      </c>
      <c r="AV445" s="14" t="s">
        <v>81</v>
      </c>
      <c r="AW445" s="14" t="s">
        <v>33</v>
      </c>
      <c r="AX445" s="14" t="s">
        <v>72</v>
      </c>
      <c r="AY445" s="231" t="s">
        <v>128</v>
      </c>
    </row>
    <row r="446" spans="1:65" s="14" customFormat="1">
      <c r="B446" s="221"/>
      <c r="C446" s="222"/>
      <c r="D446" s="207" t="s">
        <v>192</v>
      </c>
      <c r="E446" s="223" t="s">
        <v>19</v>
      </c>
      <c r="F446" s="224" t="s">
        <v>652</v>
      </c>
      <c r="G446" s="222"/>
      <c r="H446" s="225">
        <v>3.9</v>
      </c>
      <c r="I446" s="226"/>
      <c r="J446" s="222"/>
      <c r="K446" s="222"/>
      <c r="L446" s="227"/>
      <c r="M446" s="228"/>
      <c r="N446" s="229"/>
      <c r="O446" s="229"/>
      <c r="P446" s="229"/>
      <c r="Q446" s="229"/>
      <c r="R446" s="229"/>
      <c r="S446" s="229"/>
      <c r="T446" s="230"/>
      <c r="AT446" s="231" t="s">
        <v>192</v>
      </c>
      <c r="AU446" s="231" t="s">
        <v>81</v>
      </c>
      <c r="AV446" s="14" t="s">
        <v>81</v>
      </c>
      <c r="AW446" s="14" t="s">
        <v>33</v>
      </c>
      <c r="AX446" s="14" t="s">
        <v>72</v>
      </c>
      <c r="AY446" s="231" t="s">
        <v>128</v>
      </c>
    </row>
    <row r="447" spans="1:65" s="15" customFormat="1">
      <c r="B447" s="232"/>
      <c r="C447" s="233"/>
      <c r="D447" s="207" t="s">
        <v>192</v>
      </c>
      <c r="E447" s="234" t="s">
        <v>19</v>
      </c>
      <c r="F447" s="235" t="s">
        <v>241</v>
      </c>
      <c r="G447" s="233"/>
      <c r="H447" s="236">
        <v>9.5</v>
      </c>
      <c r="I447" s="237"/>
      <c r="J447" s="233"/>
      <c r="K447" s="233"/>
      <c r="L447" s="238"/>
      <c r="M447" s="239"/>
      <c r="N447" s="240"/>
      <c r="O447" s="240"/>
      <c r="P447" s="240"/>
      <c r="Q447" s="240"/>
      <c r="R447" s="240"/>
      <c r="S447" s="240"/>
      <c r="T447" s="241"/>
      <c r="AT447" s="242" t="s">
        <v>192</v>
      </c>
      <c r="AU447" s="242" t="s">
        <v>81</v>
      </c>
      <c r="AV447" s="15" t="s">
        <v>148</v>
      </c>
      <c r="AW447" s="15" t="s">
        <v>33</v>
      </c>
      <c r="AX447" s="15" t="s">
        <v>79</v>
      </c>
      <c r="AY447" s="242" t="s">
        <v>128</v>
      </c>
    </row>
    <row r="448" spans="1:65" s="2" customFormat="1" ht="16.5" customHeight="1">
      <c r="A448" s="36"/>
      <c r="B448" s="37"/>
      <c r="C448" s="189" t="s">
        <v>653</v>
      </c>
      <c r="D448" s="189" t="s">
        <v>131</v>
      </c>
      <c r="E448" s="190" t="s">
        <v>654</v>
      </c>
      <c r="F448" s="191" t="s">
        <v>655</v>
      </c>
      <c r="G448" s="192" t="s">
        <v>252</v>
      </c>
      <c r="H448" s="193">
        <v>150.36600000000001</v>
      </c>
      <c r="I448" s="194"/>
      <c r="J448" s="195">
        <f>ROUND(I448*H448,2)</f>
        <v>0</v>
      </c>
      <c r="K448" s="191" t="s">
        <v>135</v>
      </c>
      <c r="L448" s="41"/>
      <c r="M448" s="196" t="s">
        <v>19</v>
      </c>
      <c r="N448" s="197" t="s">
        <v>43</v>
      </c>
      <c r="O448" s="66"/>
      <c r="P448" s="198">
        <f>O448*H448</f>
        <v>0</v>
      </c>
      <c r="Q448" s="198">
        <v>0</v>
      </c>
      <c r="R448" s="198">
        <f>Q448*H448</f>
        <v>0</v>
      </c>
      <c r="S448" s="198">
        <v>4.0000000000000001E-3</v>
      </c>
      <c r="T448" s="199">
        <f>S448*H448</f>
        <v>0.60146400000000011</v>
      </c>
      <c r="U448" s="36"/>
      <c r="V448" s="36"/>
      <c r="W448" s="36"/>
      <c r="X448" s="36"/>
      <c r="Y448" s="36"/>
      <c r="Z448" s="36"/>
      <c r="AA448" s="36"/>
      <c r="AB448" s="36"/>
      <c r="AC448" s="36"/>
      <c r="AD448" s="36"/>
      <c r="AE448" s="36"/>
      <c r="AR448" s="200" t="s">
        <v>148</v>
      </c>
      <c r="AT448" s="200" t="s">
        <v>131</v>
      </c>
      <c r="AU448" s="200" t="s">
        <v>81</v>
      </c>
      <c r="AY448" s="19" t="s">
        <v>128</v>
      </c>
      <c r="BE448" s="201">
        <f>IF(N448="základní",J448,0)</f>
        <v>0</v>
      </c>
      <c r="BF448" s="201">
        <f>IF(N448="snížená",J448,0)</f>
        <v>0</v>
      </c>
      <c r="BG448" s="201">
        <f>IF(N448="zákl. přenesená",J448,0)</f>
        <v>0</v>
      </c>
      <c r="BH448" s="201">
        <f>IF(N448="sníž. přenesená",J448,0)</f>
        <v>0</v>
      </c>
      <c r="BI448" s="201">
        <f>IF(N448="nulová",J448,0)</f>
        <v>0</v>
      </c>
      <c r="BJ448" s="19" t="s">
        <v>79</v>
      </c>
      <c r="BK448" s="201">
        <f>ROUND(I448*H448,2)</f>
        <v>0</v>
      </c>
      <c r="BL448" s="19" t="s">
        <v>148</v>
      </c>
      <c r="BM448" s="200" t="s">
        <v>656</v>
      </c>
    </row>
    <row r="449" spans="1:51" s="2" customFormat="1" ht="29.25">
      <c r="A449" s="36"/>
      <c r="B449" s="37"/>
      <c r="C449" s="38"/>
      <c r="D449" s="207" t="s">
        <v>190</v>
      </c>
      <c r="E449" s="38"/>
      <c r="F449" s="208" t="s">
        <v>657</v>
      </c>
      <c r="G449" s="38"/>
      <c r="H449" s="38"/>
      <c r="I449" s="110"/>
      <c r="J449" s="38"/>
      <c r="K449" s="38"/>
      <c r="L449" s="41"/>
      <c r="M449" s="209"/>
      <c r="N449" s="210"/>
      <c r="O449" s="66"/>
      <c r="P449" s="66"/>
      <c r="Q449" s="66"/>
      <c r="R449" s="66"/>
      <c r="S449" s="66"/>
      <c r="T449" s="67"/>
      <c r="U449" s="36"/>
      <c r="V449" s="36"/>
      <c r="W449" s="36"/>
      <c r="X449" s="36"/>
      <c r="Y449" s="36"/>
      <c r="Z449" s="36"/>
      <c r="AA449" s="36"/>
      <c r="AB449" s="36"/>
      <c r="AC449" s="36"/>
      <c r="AD449" s="36"/>
      <c r="AE449" s="36"/>
      <c r="AT449" s="19" t="s">
        <v>190</v>
      </c>
      <c r="AU449" s="19" t="s">
        <v>81</v>
      </c>
    </row>
    <row r="450" spans="1:51" s="14" customFormat="1">
      <c r="B450" s="221"/>
      <c r="C450" s="222"/>
      <c r="D450" s="207" t="s">
        <v>192</v>
      </c>
      <c r="E450" s="223" t="s">
        <v>19</v>
      </c>
      <c r="F450" s="224" t="s">
        <v>458</v>
      </c>
      <c r="G450" s="222"/>
      <c r="H450" s="225">
        <v>8.19</v>
      </c>
      <c r="I450" s="226"/>
      <c r="J450" s="222"/>
      <c r="K450" s="222"/>
      <c r="L450" s="227"/>
      <c r="M450" s="228"/>
      <c r="N450" s="229"/>
      <c r="O450" s="229"/>
      <c r="P450" s="229"/>
      <c r="Q450" s="229"/>
      <c r="R450" s="229"/>
      <c r="S450" s="229"/>
      <c r="T450" s="230"/>
      <c r="AT450" s="231" t="s">
        <v>192</v>
      </c>
      <c r="AU450" s="231" t="s">
        <v>81</v>
      </c>
      <c r="AV450" s="14" t="s">
        <v>81</v>
      </c>
      <c r="AW450" s="14" t="s">
        <v>33</v>
      </c>
      <c r="AX450" s="14" t="s">
        <v>72</v>
      </c>
      <c r="AY450" s="231" t="s">
        <v>128</v>
      </c>
    </row>
    <row r="451" spans="1:51" s="14" customFormat="1">
      <c r="B451" s="221"/>
      <c r="C451" s="222"/>
      <c r="D451" s="207" t="s">
        <v>192</v>
      </c>
      <c r="E451" s="223" t="s">
        <v>19</v>
      </c>
      <c r="F451" s="224" t="s">
        <v>461</v>
      </c>
      <c r="G451" s="222"/>
      <c r="H451" s="225">
        <v>22.68</v>
      </c>
      <c r="I451" s="226"/>
      <c r="J451" s="222"/>
      <c r="K451" s="222"/>
      <c r="L451" s="227"/>
      <c r="M451" s="228"/>
      <c r="N451" s="229"/>
      <c r="O451" s="229"/>
      <c r="P451" s="229"/>
      <c r="Q451" s="229"/>
      <c r="R451" s="229"/>
      <c r="S451" s="229"/>
      <c r="T451" s="230"/>
      <c r="AT451" s="231" t="s">
        <v>192</v>
      </c>
      <c r="AU451" s="231" t="s">
        <v>81</v>
      </c>
      <c r="AV451" s="14" t="s">
        <v>81</v>
      </c>
      <c r="AW451" s="14" t="s">
        <v>33</v>
      </c>
      <c r="AX451" s="14" t="s">
        <v>72</v>
      </c>
      <c r="AY451" s="231" t="s">
        <v>128</v>
      </c>
    </row>
    <row r="452" spans="1:51" s="14" customFormat="1">
      <c r="B452" s="221"/>
      <c r="C452" s="222"/>
      <c r="D452" s="207" t="s">
        <v>192</v>
      </c>
      <c r="E452" s="223" t="s">
        <v>19</v>
      </c>
      <c r="F452" s="224" t="s">
        <v>658</v>
      </c>
      <c r="G452" s="222"/>
      <c r="H452" s="225">
        <v>2.7</v>
      </c>
      <c r="I452" s="226"/>
      <c r="J452" s="222"/>
      <c r="K452" s="222"/>
      <c r="L452" s="227"/>
      <c r="M452" s="228"/>
      <c r="N452" s="229"/>
      <c r="O452" s="229"/>
      <c r="P452" s="229"/>
      <c r="Q452" s="229"/>
      <c r="R452" s="229"/>
      <c r="S452" s="229"/>
      <c r="T452" s="230"/>
      <c r="AT452" s="231" t="s">
        <v>192</v>
      </c>
      <c r="AU452" s="231" t="s">
        <v>81</v>
      </c>
      <c r="AV452" s="14" t="s">
        <v>81</v>
      </c>
      <c r="AW452" s="14" t="s">
        <v>33</v>
      </c>
      <c r="AX452" s="14" t="s">
        <v>72</v>
      </c>
      <c r="AY452" s="231" t="s">
        <v>128</v>
      </c>
    </row>
    <row r="453" spans="1:51" s="14" customFormat="1">
      <c r="B453" s="221"/>
      <c r="C453" s="222"/>
      <c r="D453" s="207" t="s">
        <v>192</v>
      </c>
      <c r="E453" s="223" t="s">
        <v>19</v>
      </c>
      <c r="F453" s="224" t="s">
        <v>463</v>
      </c>
      <c r="G453" s="222"/>
      <c r="H453" s="225">
        <v>14.58</v>
      </c>
      <c r="I453" s="226"/>
      <c r="J453" s="222"/>
      <c r="K453" s="222"/>
      <c r="L453" s="227"/>
      <c r="M453" s="228"/>
      <c r="N453" s="229"/>
      <c r="O453" s="229"/>
      <c r="P453" s="229"/>
      <c r="Q453" s="229"/>
      <c r="R453" s="229"/>
      <c r="S453" s="229"/>
      <c r="T453" s="230"/>
      <c r="AT453" s="231" t="s">
        <v>192</v>
      </c>
      <c r="AU453" s="231" t="s">
        <v>81</v>
      </c>
      <c r="AV453" s="14" t="s">
        <v>81</v>
      </c>
      <c r="AW453" s="14" t="s">
        <v>33</v>
      </c>
      <c r="AX453" s="14" t="s">
        <v>72</v>
      </c>
      <c r="AY453" s="231" t="s">
        <v>128</v>
      </c>
    </row>
    <row r="454" spans="1:51" s="14" customFormat="1">
      <c r="B454" s="221"/>
      <c r="C454" s="222"/>
      <c r="D454" s="207" t="s">
        <v>192</v>
      </c>
      <c r="E454" s="223" t="s">
        <v>19</v>
      </c>
      <c r="F454" s="224" t="s">
        <v>467</v>
      </c>
      <c r="G454" s="222"/>
      <c r="H454" s="225">
        <v>1.5</v>
      </c>
      <c r="I454" s="226"/>
      <c r="J454" s="222"/>
      <c r="K454" s="222"/>
      <c r="L454" s="227"/>
      <c r="M454" s="228"/>
      <c r="N454" s="229"/>
      <c r="O454" s="229"/>
      <c r="P454" s="229"/>
      <c r="Q454" s="229"/>
      <c r="R454" s="229"/>
      <c r="S454" s="229"/>
      <c r="T454" s="230"/>
      <c r="AT454" s="231" t="s">
        <v>192</v>
      </c>
      <c r="AU454" s="231" t="s">
        <v>81</v>
      </c>
      <c r="AV454" s="14" t="s">
        <v>81</v>
      </c>
      <c r="AW454" s="14" t="s">
        <v>33</v>
      </c>
      <c r="AX454" s="14" t="s">
        <v>72</v>
      </c>
      <c r="AY454" s="231" t="s">
        <v>128</v>
      </c>
    </row>
    <row r="455" spans="1:51" s="14" customFormat="1">
      <c r="B455" s="221"/>
      <c r="C455" s="222"/>
      <c r="D455" s="207" t="s">
        <v>192</v>
      </c>
      <c r="E455" s="223" t="s">
        <v>19</v>
      </c>
      <c r="F455" s="224" t="s">
        <v>464</v>
      </c>
      <c r="G455" s="222"/>
      <c r="H455" s="225">
        <v>3.75</v>
      </c>
      <c r="I455" s="226"/>
      <c r="J455" s="222"/>
      <c r="K455" s="222"/>
      <c r="L455" s="227"/>
      <c r="M455" s="228"/>
      <c r="N455" s="229"/>
      <c r="O455" s="229"/>
      <c r="P455" s="229"/>
      <c r="Q455" s="229"/>
      <c r="R455" s="229"/>
      <c r="S455" s="229"/>
      <c r="T455" s="230"/>
      <c r="AT455" s="231" t="s">
        <v>192</v>
      </c>
      <c r="AU455" s="231" t="s">
        <v>81</v>
      </c>
      <c r="AV455" s="14" t="s">
        <v>81</v>
      </c>
      <c r="AW455" s="14" t="s">
        <v>33</v>
      </c>
      <c r="AX455" s="14" t="s">
        <v>72</v>
      </c>
      <c r="AY455" s="231" t="s">
        <v>128</v>
      </c>
    </row>
    <row r="456" spans="1:51" s="14" customFormat="1">
      <c r="B456" s="221"/>
      <c r="C456" s="222"/>
      <c r="D456" s="207" t="s">
        <v>192</v>
      </c>
      <c r="E456" s="223" t="s">
        <v>19</v>
      </c>
      <c r="F456" s="224" t="s">
        <v>468</v>
      </c>
      <c r="G456" s="222"/>
      <c r="H456" s="225">
        <v>10.8</v>
      </c>
      <c r="I456" s="226"/>
      <c r="J456" s="222"/>
      <c r="K456" s="222"/>
      <c r="L456" s="227"/>
      <c r="M456" s="228"/>
      <c r="N456" s="229"/>
      <c r="O456" s="229"/>
      <c r="P456" s="229"/>
      <c r="Q456" s="229"/>
      <c r="R456" s="229"/>
      <c r="S456" s="229"/>
      <c r="T456" s="230"/>
      <c r="AT456" s="231" t="s">
        <v>192</v>
      </c>
      <c r="AU456" s="231" t="s">
        <v>81</v>
      </c>
      <c r="AV456" s="14" t="s">
        <v>81</v>
      </c>
      <c r="AW456" s="14" t="s">
        <v>33</v>
      </c>
      <c r="AX456" s="14" t="s">
        <v>72</v>
      </c>
      <c r="AY456" s="231" t="s">
        <v>128</v>
      </c>
    </row>
    <row r="457" spans="1:51" s="14" customFormat="1">
      <c r="B457" s="221"/>
      <c r="C457" s="222"/>
      <c r="D457" s="207" t="s">
        <v>192</v>
      </c>
      <c r="E457" s="223" t="s">
        <v>19</v>
      </c>
      <c r="F457" s="224" t="s">
        <v>469</v>
      </c>
      <c r="G457" s="222"/>
      <c r="H457" s="225">
        <v>9</v>
      </c>
      <c r="I457" s="226"/>
      <c r="J457" s="222"/>
      <c r="K457" s="222"/>
      <c r="L457" s="227"/>
      <c r="M457" s="228"/>
      <c r="N457" s="229"/>
      <c r="O457" s="229"/>
      <c r="P457" s="229"/>
      <c r="Q457" s="229"/>
      <c r="R457" s="229"/>
      <c r="S457" s="229"/>
      <c r="T457" s="230"/>
      <c r="AT457" s="231" t="s">
        <v>192</v>
      </c>
      <c r="AU457" s="231" t="s">
        <v>81</v>
      </c>
      <c r="AV457" s="14" t="s">
        <v>81</v>
      </c>
      <c r="AW457" s="14" t="s">
        <v>33</v>
      </c>
      <c r="AX457" s="14" t="s">
        <v>72</v>
      </c>
      <c r="AY457" s="231" t="s">
        <v>128</v>
      </c>
    </row>
    <row r="458" spans="1:51" s="14" customFormat="1">
      <c r="B458" s="221"/>
      <c r="C458" s="222"/>
      <c r="D458" s="207" t="s">
        <v>192</v>
      </c>
      <c r="E458" s="223" t="s">
        <v>19</v>
      </c>
      <c r="F458" s="224" t="s">
        <v>470</v>
      </c>
      <c r="G458" s="222"/>
      <c r="H458" s="225">
        <v>12.06</v>
      </c>
      <c r="I458" s="226"/>
      <c r="J458" s="222"/>
      <c r="K458" s="222"/>
      <c r="L458" s="227"/>
      <c r="M458" s="228"/>
      <c r="N458" s="229"/>
      <c r="O458" s="229"/>
      <c r="P458" s="229"/>
      <c r="Q458" s="229"/>
      <c r="R458" s="229"/>
      <c r="S458" s="229"/>
      <c r="T458" s="230"/>
      <c r="AT458" s="231" t="s">
        <v>192</v>
      </c>
      <c r="AU458" s="231" t="s">
        <v>81</v>
      </c>
      <c r="AV458" s="14" t="s">
        <v>81</v>
      </c>
      <c r="AW458" s="14" t="s">
        <v>33</v>
      </c>
      <c r="AX458" s="14" t="s">
        <v>72</v>
      </c>
      <c r="AY458" s="231" t="s">
        <v>128</v>
      </c>
    </row>
    <row r="459" spans="1:51" s="14" customFormat="1">
      <c r="B459" s="221"/>
      <c r="C459" s="222"/>
      <c r="D459" s="207" t="s">
        <v>192</v>
      </c>
      <c r="E459" s="223" t="s">
        <v>19</v>
      </c>
      <c r="F459" s="224" t="s">
        <v>471</v>
      </c>
      <c r="G459" s="222"/>
      <c r="H459" s="225">
        <v>-1.08</v>
      </c>
      <c r="I459" s="226"/>
      <c r="J459" s="222"/>
      <c r="K459" s="222"/>
      <c r="L459" s="227"/>
      <c r="M459" s="228"/>
      <c r="N459" s="229"/>
      <c r="O459" s="229"/>
      <c r="P459" s="229"/>
      <c r="Q459" s="229"/>
      <c r="R459" s="229"/>
      <c r="S459" s="229"/>
      <c r="T459" s="230"/>
      <c r="AT459" s="231" t="s">
        <v>192</v>
      </c>
      <c r="AU459" s="231" t="s">
        <v>81</v>
      </c>
      <c r="AV459" s="14" t="s">
        <v>81</v>
      </c>
      <c r="AW459" s="14" t="s">
        <v>33</v>
      </c>
      <c r="AX459" s="14" t="s">
        <v>72</v>
      </c>
      <c r="AY459" s="231" t="s">
        <v>128</v>
      </c>
    </row>
    <row r="460" spans="1:51" s="14" customFormat="1">
      <c r="B460" s="221"/>
      <c r="C460" s="222"/>
      <c r="D460" s="207" t="s">
        <v>192</v>
      </c>
      <c r="E460" s="223" t="s">
        <v>19</v>
      </c>
      <c r="F460" s="224" t="s">
        <v>476</v>
      </c>
      <c r="G460" s="222"/>
      <c r="H460" s="225">
        <v>9.923</v>
      </c>
      <c r="I460" s="226"/>
      <c r="J460" s="222"/>
      <c r="K460" s="222"/>
      <c r="L460" s="227"/>
      <c r="M460" s="228"/>
      <c r="N460" s="229"/>
      <c r="O460" s="229"/>
      <c r="P460" s="229"/>
      <c r="Q460" s="229"/>
      <c r="R460" s="229"/>
      <c r="S460" s="229"/>
      <c r="T460" s="230"/>
      <c r="AT460" s="231" t="s">
        <v>192</v>
      </c>
      <c r="AU460" s="231" t="s">
        <v>81</v>
      </c>
      <c r="AV460" s="14" t="s">
        <v>81</v>
      </c>
      <c r="AW460" s="14" t="s">
        <v>33</v>
      </c>
      <c r="AX460" s="14" t="s">
        <v>72</v>
      </c>
      <c r="AY460" s="231" t="s">
        <v>128</v>
      </c>
    </row>
    <row r="461" spans="1:51" s="14" customFormat="1">
      <c r="B461" s="221"/>
      <c r="C461" s="222"/>
      <c r="D461" s="207" t="s">
        <v>192</v>
      </c>
      <c r="E461" s="223" t="s">
        <v>19</v>
      </c>
      <c r="F461" s="224" t="s">
        <v>659</v>
      </c>
      <c r="G461" s="222"/>
      <c r="H461" s="225">
        <v>9.923</v>
      </c>
      <c r="I461" s="226"/>
      <c r="J461" s="222"/>
      <c r="K461" s="222"/>
      <c r="L461" s="227"/>
      <c r="M461" s="228"/>
      <c r="N461" s="229"/>
      <c r="O461" s="229"/>
      <c r="P461" s="229"/>
      <c r="Q461" s="229"/>
      <c r="R461" s="229"/>
      <c r="S461" s="229"/>
      <c r="T461" s="230"/>
      <c r="AT461" s="231" t="s">
        <v>192</v>
      </c>
      <c r="AU461" s="231" t="s">
        <v>81</v>
      </c>
      <c r="AV461" s="14" t="s">
        <v>81</v>
      </c>
      <c r="AW461" s="14" t="s">
        <v>33</v>
      </c>
      <c r="AX461" s="14" t="s">
        <v>72</v>
      </c>
      <c r="AY461" s="231" t="s">
        <v>128</v>
      </c>
    </row>
    <row r="462" spans="1:51" s="14" customFormat="1">
      <c r="B462" s="221"/>
      <c r="C462" s="222"/>
      <c r="D462" s="207" t="s">
        <v>192</v>
      </c>
      <c r="E462" s="223" t="s">
        <v>19</v>
      </c>
      <c r="F462" s="224" t="s">
        <v>660</v>
      </c>
      <c r="G462" s="222"/>
      <c r="H462" s="225">
        <v>8.7750000000000004</v>
      </c>
      <c r="I462" s="226"/>
      <c r="J462" s="222"/>
      <c r="K462" s="222"/>
      <c r="L462" s="227"/>
      <c r="M462" s="228"/>
      <c r="N462" s="229"/>
      <c r="O462" s="229"/>
      <c r="P462" s="229"/>
      <c r="Q462" s="229"/>
      <c r="R462" s="229"/>
      <c r="S462" s="229"/>
      <c r="T462" s="230"/>
      <c r="AT462" s="231" t="s">
        <v>192</v>
      </c>
      <c r="AU462" s="231" t="s">
        <v>81</v>
      </c>
      <c r="AV462" s="14" t="s">
        <v>81</v>
      </c>
      <c r="AW462" s="14" t="s">
        <v>33</v>
      </c>
      <c r="AX462" s="14" t="s">
        <v>72</v>
      </c>
      <c r="AY462" s="231" t="s">
        <v>128</v>
      </c>
    </row>
    <row r="463" spans="1:51" s="14" customFormat="1">
      <c r="B463" s="221"/>
      <c r="C463" s="222"/>
      <c r="D463" s="207" t="s">
        <v>192</v>
      </c>
      <c r="E463" s="223" t="s">
        <v>19</v>
      </c>
      <c r="F463" s="224" t="s">
        <v>477</v>
      </c>
      <c r="G463" s="222"/>
      <c r="H463" s="225">
        <v>10.220000000000001</v>
      </c>
      <c r="I463" s="226"/>
      <c r="J463" s="222"/>
      <c r="K463" s="222"/>
      <c r="L463" s="227"/>
      <c r="M463" s="228"/>
      <c r="N463" s="229"/>
      <c r="O463" s="229"/>
      <c r="P463" s="229"/>
      <c r="Q463" s="229"/>
      <c r="R463" s="229"/>
      <c r="S463" s="229"/>
      <c r="T463" s="230"/>
      <c r="AT463" s="231" t="s">
        <v>192</v>
      </c>
      <c r="AU463" s="231" t="s">
        <v>81</v>
      </c>
      <c r="AV463" s="14" t="s">
        <v>81</v>
      </c>
      <c r="AW463" s="14" t="s">
        <v>33</v>
      </c>
      <c r="AX463" s="14" t="s">
        <v>72</v>
      </c>
      <c r="AY463" s="231" t="s">
        <v>128</v>
      </c>
    </row>
    <row r="464" spans="1:51" s="14" customFormat="1">
      <c r="B464" s="221"/>
      <c r="C464" s="222"/>
      <c r="D464" s="207" t="s">
        <v>192</v>
      </c>
      <c r="E464" s="223" t="s">
        <v>19</v>
      </c>
      <c r="F464" s="224" t="s">
        <v>661</v>
      </c>
      <c r="G464" s="222"/>
      <c r="H464" s="225">
        <v>30.295000000000002</v>
      </c>
      <c r="I464" s="226"/>
      <c r="J464" s="222"/>
      <c r="K464" s="222"/>
      <c r="L464" s="227"/>
      <c r="M464" s="228"/>
      <c r="N464" s="229"/>
      <c r="O464" s="229"/>
      <c r="P464" s="229"/>
      <c r="Q464" s="229"/>
      <c r="R464" s="229"/>
      <c r="S464" s="229"/>
      <c r="T464" s="230"/>
      <c r="AT464" s="231" t="s">
        <v>192</v>
      </c>
      <c r="AU464" s="231" t="s">
        <v>81</v>
      </c>
      <c r="AV464" s="14" t="s">
        <v>81</v>
      </c>
      <c r="AW464" s="14" t="s">
        <v>33</v>
      </c>
      <c r="AX464" s="14" t="s">
        <v>72</v>
      </c>
      <c r="AY464" s="231" t="s">
        <v>128</v>
      </c>
    </row>
    <row r="465" spans="1:65" s="14" customFormat="1">
      <c r="B465" s="221"/>
      <c r="C465" s="222"/>
      <c r="D465" s="207" t="s">
        <v>192</v>
      </c>
      <c r="E465" s="223" t="s">
        <v>19</v>
      </c>
      <c r="F465" s="224" t="s">
        <v>662</v>
      </c>
      <c r="G465" s="222"/>
      <c r="H465" s="225">
        <v>4.3499999999999996</v>
      </c>
      <c r="I465" s="226"/>
      <c r="J465" s="222"/>
      <c r="K465" s="222"/>
      <c r="L465" s="227"/>
      <c r="M465" s="228"/>
      <c r="N465" s="229"/>
      <c r="O465" s="229"/>
      <c r="P465" s="229"/>
      <c r="Q465" s="229"/>
      <c r="R465" s="229"/>
      <c r="S465" s="229"/>
      <c r="T465" s="230"/>
      <c r="AT465" s="231" t="s">
        <v>192</v>
      </c>
      <c r="AU465" s="231" t="s">
        <v>81</v>
      </c>
      <c r="AV465" s="14" t="s">
        <v>81</v>
      </c>
      <c r="AW465" s="14" t="s">
        <v>33</v>
      </c>
      <c r="AX465" s="14" t="s">
        <v>72</v>
      </c>
      <c r="AY465" s="231" t="s">
        <v>128</v>
      </c>
    </row>
    <row r="466" spans="1:65" s="14" customFormat="1">
      <c r="B466" s="221"/>
      <c r="C466" s="222"/>
      <c r="D466" s="207" t="s">
        <v>192</v>
      </c>
      <c r="E466" s="223" t="s">
        <v>19</v>
      </c>
      <c r="F466" s="224" t="s">
        <v>592</v>
      </c>
      <c r="G466" s="222"/>
      <c r="H466" s="225">
        <v>7.14</v>
      </c>
      <c r="I466" s="226"/>
      <c r="J466" s="222"/>
      <c r="K466" s="222"/>
      <c r="L466" s="227"/>
      <c r="M466" s="228"/>
      <c r="N466" s="229"/>
      <c r="O466" s="229"/>
      <c r="P466" s="229"/>
      <c r="Q466" s="229"/>
      <c r="R466" s="229"/>
      <c r="S466" s="229"/>
      <c r="T466" s="230"/>
      <c r="AT466" s="231" t="s">
        <v>192</v>
      </c>
      <c r="AU466" s="231" t="s">
        <v>81</v>
      </c>
      <c r="AV466" s="14" t="s">
        <v>81</v>
      </c>
      <c r="AW466" s="14" t="s">
        <v>33</v>
      </c>
      <c r="AX466" s="14" t="s">
        <v>72</v>
      </c>
      <c r="AY466" s="231" t="s">
        <v>128</v>
      </c>
    </row>
    <row r="467" spans="1:65" s="14" customFormat="1">
      <c r="B467" s="221"/>
      <c r="C467" s="222"/>
      <c r="D467" s="207" t="s">
        <v>192</v>
      </c>
      <c r="E467" s="223" t="s">
        <v>19</v>
      </c>
      <c r="F467" s="224" t="s">
        <v>592</v>
      </c>
      <c r="G467" s="222"/>
      <c r="H467" s="225">
        <v>7.14</v>
      </c>
      <c r="I467" s="226"/>
      <c r="J467" s="222"/>
      <c r="K467" s="222"/>
      <c r="L467" s="227"/>
      <c r="M467" s="228"/>
      <c r="N467" s="229"/>
      <c r="O467" s="229"/>
      <c r="P467" s="229"/>
      <c r="Q467" s="229"/>
      <c r="R467" s="229"/>
      <c r="S467" s="229"/>
      <c r="T467" s="230"/>
      <c r="AT467" s="231" t="s">
        <v>192</v>
      </c>
      <c r="AU467" s="231" t="s">
        <v>81</v>
      </c>
      <c r="AV467" s="14" t="s">
        <v>81</v>
      </c>
      <c r="AW467" s="14" t="s">
        <v>33</v>
      </c>
      <c r="AX467" s="14" t="s">
        <v>72</v>
      </c>
      <c r="AY467" s="231" t="s">
        <v>128</v>
      </c>
    </row>
    <row r="468" spans="1:65" s="14" customFormat="1">
      <c r="B468" s="221"/>
      <c r="C468" s="222"/>
      <c r="D468" s="207" t="s">
        <v>192</v>
      </c>
      <c r="E468" s="223" t="s">
        <v>19</v>
      </c>
      <c r="F468" s="224" t="s">
        <v>663</v>
      </c>
      <c r="G468" s="222"/>
      <c r="H468" s="225">
        <v>-19.440000000000001</v>
      </c>
      <c r="I468" s="226"/>
      <c r="J468" s="222"/>
      <c r="K468" s="222"/>
      <c r="L468" s="227"/>
      <c r="M468" s="228"/>
      <c r="N468" s="229"/>
      <c r="O468" s="229"/>
      <c r="P468" s="229"/>
      <c r="Q468" s="229"/>
      <c r="R468" s="229"/>
      <c r="S468" s="229"/>
      <c r="T468" s="230"/>
      <c r="AT468" s="231" t="s">
        <v>192</v>
      </c>
      <c r="AU468" s="231" t="s">
        <v>81</v>
      </c>
      <c r="AV468" s="14" t="s">
        <v>81</v>
      </c>
      <c r="AW468" s="14" t="s">
        <v>33</v>
      </c>
      <c r="AX468" s="14" t="s">
        <v>72</v>
      </c>
      <c r="AY468" s="231" t="s">
        <v>128</v>
      </c>
    </row>
    <row r="469" spans="1:65" s="14" customFormat="1">
      <c r="B469" s="221"/>
      <c r="C469" s="222"/>
      <c r="D469" s="207" t="s">
        <v>192</v>
      </c>
      <c r="E469" s="223" t="s">
        <v>19</v>
      </c>
      <c r="F469" s="224" t="s">
        <v>664</v>
      </c>
      <c r="G469" s="222"/>
      <c r="H469" s="225">
        <v>-0.24</v>
      </c>
      <c r="I469" s="226"/>
      <c r="J469" s="222"/>
      <c r="K469" s="222"/>
      <c r="L469" s="227"/>
      <c r="M469" s="228"/>
      <c r="N469" s="229"/>
      <c r="O469" s="229"/>
      <c r="P469" s="229"/>
      <c r="Q469" s="229"/>
      <c r="R469" s="229"/>
      <c r="S469" s="229"/>
      <c r="T469" s="230"/>
      <c r="AT469" s="231" t="s">
        <v>192</v>
      </c>
      <c r="AU469" s="231" t="s">
        <v>81</v>
      </c>
      <c r="AV469" s="14" t="s">
        <v>81</v>
      </c>
      <c r="AW469" s="14" t="s">
        <v>33</v>
      </c>
      <c r="AX469" s="14" t="s">
        <v>72</v>
      </c>
      <c r="AY469" s="231" t="s">
        <v>128</v>
      </c>
    </row>
    <row r="470" spans="1:65" s="14" customFormat="1">
      <c r="B470" s="221"/>
      <c r="C470" s="222"/>
      <c r="D470" s="207" t="s">
        <v>192</v>
      </c>
      <c r="E470" s="223" t="s">
        <v>19</v>
      </c>
      <c r="F470" s="224" t="s">
        <v>665</v>
      </c>
      <c r="G470" s="222"/>
      <c r="H470" s="225">
        <v>-0.3</v>
      </c>
      <c r="I470" s="226"/>
      <c r="J470" s="222"/>
      <c r="K470" s="222"/>
      <c r="L470" s="227"/>
      <c r="M470" s="228"/>
      <c r="N470" s="229"/>
      <c r="O470" s="229"/>
      <c r="P470" s="229"/>
      <c r="Q470" s="229"/>
      <c r="R470" s="229"/>
      <c r="S470" s="229"/>
      <c r="T470" s="230"/>
      <c r="AT470" s="231" t="s">
        <v>192</v>
      </c>
      <c r="AU470" s="231" t="s">
        <v>81</v>
      </c>
      <c r="AV470" s="14" t="s">
        <v>81</v>
      </c>
      <c r="AW470" s="14" t="s">
        <v>33</v>
      </c>
      <c r="AX470" s="14" t="s">
        <v>72</v>
      </c>
      <c r="AY470" s="231" t="s">
        <v>128</v>
      </c>
    </row>
    <row r="471" spans="1:65" s="14" customFormat="1">
      <c r="B471" s="221"/>
      <c r="C471" s="222"/>
      <c r="D471" s="207" t="s">
        <v>192</v>
      </c>
      <c r="E471" s="223" t="s">
        <v>19</v>
      </c>
      <c r="F471" s="224" t="s">
        <v>666</v>
      </c>
      <c r="G471" s="222"/>
      <c r="H471" s="225">
        <v>-1.6</v>
      </c>
      <c r="I471" s="226"/>
      <c r="J471" s="222"/>
      <c r="K471" s="222"/>
      <c r="L471" s="227"/>
      <c r="M471" s="228"/>
      <c r="N471" s="229"/>
      <c r="O471" s="229"/>
      <c r="P471" s="229"/>
      <c r="Q471" s="229"/>
      <c r="R471" s="229"/>
      <c r="S471" s="229"/>
      <c r="T471" s="230"/>
      <c r="AT471" s="231" t="s">
        <v>192</v>
      </c>
      <c r="AU471" s="231" t="s">
        <v>81</v>
      </c>
      <c r="AV471" s="14" t="s">
        <v>81</v>
      </c>
      <c r="AW471" s="14" t="s">
        <v>33</v>
      </c>
      <c r="AX471" s="14" t="s">
        <v>72</v>
      </c>
      <c r="AY471" s="231" t="s">
        <v>128</v>
      </c>
    </row>
    <row r="472" spans="1:65" s="15" customFormat="1">
      <c r="B472" s="232"/>
      <c r="C472" s="233"/>
      <c r="D472" s="207" t="s">
        <v>192</v>
      </c>
      <c r="E472" s="234" t="s">
        <v>19</v>
      </c>
      <c r="F472" s="235" t="s">
        <v>241</v>
      </c>
      <c r="G472" s="233"/>
      <c r="H472" s="236">
        <v>150.36599999999999</v>
      </c>
      <c r="I472" s="237"/>
      <c r="J472" s="233"/>
      <c r="K472" s="233"/>
      <c r="L472" s="238"/>
      <c r="M472" s="239"/>
      <c r="N472" s="240"/>
      <c r="O472" s="240"/>
      <c r="P472" s="240"/>
      <c r="Q472" s="240"/>
      <c r="R472" s="240"/>
      <c r="S472" s="240"/>
      <c r="T472" s="241"/>
      <c r="AT472" s="242" t="s">
        <v>192</v>
      </c>
      <c r="AU472" s="242" t="s">
        <v>81</v>
      </c>
      <c r="AV472" s="15" t="s">
        <v>148</v>
      </c>
      <c r="AW472" s="15" t="s">
        <v>33</v>
      </c>
      <c r="AX472" s="15" t="s">
        <v>79</v>
      </c>
      <c r="AY472" s="242" t="s">
        <v>128</v>
      </c>
    </row>
    <row r="473" spans="1:65" s="2" customFormat="1" ht="21.75" customHeight="1">
      <c r="A473" s="36"/>
      <c r="B473" s="37"/>
      <c r="C473" s="189" t="s">
        <v>667</v>
      </c>
      <c r="D473" s="189" t="s">
        <v>131</v>
      </c>
      <c r="E473" s="190" t="s">
        <v>668</v>
      </c>
      <c r="F473" s="191" t="s">
        <v>669</v>
      </c>
      <c r="G473" s="192" t="s">
        <v>252</v>
      </c>
      <c r="H473" s="193">
        <v>431.11099999999999</v>
      </c>
      <c r="I473" s="194"/>
      <c r="J473" s="195">
        <f>ROUND(I473*H473,2)</f>
        <v>0</v>
      </c>
      <c r="K473" s="191" t="s">
        <v>135</v>
      </c>
      <c r="L473" s="41"/>
      <c r="M473" s="196" t="s">
        <v>19</v>
      </c>
      <c r="N473" s="197" t="s">
        <v>43</v>
      </c>
      <c r="O473" s="66"/>
      <c r="P473" s="198">
        <f>O473*H473</f>
        <v>0</v>
      </c>
      <c r="Q473" s="198">
        <v>0</v>
      </c>
      <c r="R473" s="198">
        <f>Q473*H473</f>
        <v>0</v>
      </c>
      <c r="S473" s="198">
        <v>4.0000000000000001E-3</v>
      </c>
      <c r="T473" s="199">
        <f>S473*H473</f>
        <v>1.7244440000000001</v>
      </c>
      <c r="U473" s="36"/>
      <c r="V473" s="36"/>
      <c r="W473" s="36"/>
      <c r="X473" s="36"/>
      <c r="Y473" s="36"/>
      <c r="Z473" s="36"/>
      <c r="AA473" s="36"/>
      <c r="AB473" s="36"/>
      <c r="AC473" s="36"/>
      <c r="AD473" s="36"/>
      <c r="AE473" s="36"/>
      <c r="AR473" s="200" t="s">
        <v>148</v>
      </c>
      <c r="AT473" s="200" t="s">
        <v>131</v>
      </c>
      <c r="AU473" s="200" t="s">
        <v>81</v>
      </c>
      <c r="AY473" s="19" t="s">
        <v>128</v>
      </c>
      <c r="BE473" s="201">
        <f>IF(N473="základní",J473,0)</f>
        <v>0</v>
      </c>
      <c r="BF473" s="201">
        <f>IF(N473="snížená",J473,0)</f>
        <v>0</v>
      </c>
      <c r="BG473" s="201">
        <f>IF(N473="zákl. přenesená",J473,0)</f>
        <v>0</v>
      </c>
      <c r="BH473" s="201">
        <f>IF(N473="sníž. přenesená",J473,0)</f>
        <v>0</v>
      </c>
      <c r="BI473" s="201">
        <f>IF(N473="nulová",J473,0)</f>
        <v>0</v>
      </c>
      <c r="BJ473" s="19" t="s">
        <v>79</v>
      </c>
      <c r="BK473" s="201">
        <f>ROUND(I473*H473,2)</f>
        <v>0</v>
      </c>
      <c r="BL473" s="19" t="s">
        <v>148</v>
      </c>
      <c r="BM473" s="200" t="s">
        <v>670</v>
      </c>
    </row>
    <row r="474" spans="1:65" s="2" customFormat="1" ht="29.25">
      <c r="A474" s="36"/>
      <c r="B474" s="37"/>
      <c r="C474" s="38"/>
      <c r="D474" s="207" t="s">
        <v>190</v>
      </c>
      <c r="E474" s="38"/>
      <c r="F474" s="208" t="s">
        <v>657</v>
      </c>
      <c r="G474" s="38"/>
      <c r="H474" s="38"/>
      <c r="I474" s="110"/>
      <c r="J474" s="38"/>
      <c r="K474" s="38"/>
      <c r="L474" s="41"/>
      <c r="M474" s="209"/>
      <c r="N474" s="210"/>
      <c r="O474" s="66"/>
      <c r="P474" s="66"/>
      <c r="Q474" s="66"/>
      <c r="R474" s="66"/>
      <c r="S474" s="66"/>
      <c r="T474" s="67"/>
      <c r="U474" s="36"/>
      <c r="V474" s="36"/>
      <c r="W474" s="36"/>
      <c r="X474" s="36"/>
      <c r="Y474" s="36"/>
      <c r="Z474" s="36"/>
      <c r="AA474" s="36"/>
      <c r="AB474" s="36"/>
      <c r="AC474" s="36"/>
      <c r="AD474" s="36"/>
      <c r="AE474" s="36"/>
      <c r="AT474" s="19" t="s">
        <v>190</v>
      </c>
      <c r="AU474" s="19" t="s">
        <v>81</v>
      </c>
    </row>
    <row r="475" spans="1:65" s="14" customFormat="1" ht="22.5">
      <c r="B475" s="221"/>
      <c r="C475" s="222"/>
      <c r="D475" s="207" t="s">
        <v>192</v>
      </c>
      <c r="E475" s="223" t="s">
        <v>19</v>
      </c>
      <c r="F475" s="224" t="s">
        <v>671</v>
      </c>
      <c r="G475" s="222"/>
      <c r="H475" s="225">
        <v>303.19299999999998</v>
      </c>
      <c r="I475" s="226"/>
      <c r="J475" s="222"/>
      <c r="K475" s="222"/>
      <c r="L475" s="227"/>
      <c r="M475" s="228"/>
      <c r="N475" s="229"/>
      <c r="O475" s="229"/>
      <c r="P475" s="229"/>
      <c r="Q475" s="229"/>
      <c r="R475" s="229"/>
      <c r="S475" s="229"/>
      <c r="T475" s="230"/>
      <c r="AT475" s="231" t="s">
        <v>192</v>
      </c>
      <c r="AU475" s="231" t="s">
        <v>81</v>
      </c>
      <c r="AV475" s="14" t="s">
        <v>81</v>
      </c>
      <c r="AW475" s="14" t="s">
        <v>33</v>
      </c>
      <c r="AX475" s="14" t="s">
        <v>72</v>
      </c>
      <c r="AY475" s="231" t="s">
        <v>128</v>
      </c>
    </row>
    <row r="476" spans="1:65" s="14" customFormat="1" ht="22.5">
      <c r="B476" s="221"/>
      <c r="C476" s="222"/>
      <c r="D476" s="207" t="s">
        <v>192</v>
      </c>
      <c r="E476" s="223" t="s">
        <v>19</v>
      </c>
      <c r="F476" s="224" t="s">
        <v>672</v>
      </c>
      <c r="G476" s="222"/>
      <c r="H476" s="225">
        <v>188.95500000000001</v>
      </c>
      <c r="I476" s="226"/>
      <c r="J476" s="222"/>
      <c r="K476" s="222"/>
      <c r="L476" s="227"/>
      <c r="M476" s="228"/>
      <c r="N476" s="229"/>
      <c r="O476" s="229"/>
      <c r="P476" s="229"/>
      <c r="Q476" s="229"/>
      <c r="R476" s="229"/>
      <c r="S476" s="229"/>
      <c r="T476" s="230"/>
      <c r="AT476" s="231" t="s">
        <v>192</v>
      </c>
      <c r="AU476" s="231" t="s">
        <v>81</v>
      </c>
      <c r="AV476" s="14" t="s">
        <v>81</v>
      </c>
      <c r="AW476" s="14" t="s">
        <v>33</v>
      </c>
      <c r="AX476" s="14" t="s">
        <v>72</v>
      </c>
      <c r="AY476" s="231" t="s">
        <v>128</v>
      </c>
    </row>
    <row r="477" spans="1:65" s="14" customFormat="1">
      <c r="B477" s="221"/>
      <c r="C477" s="222"/>
      <c r="D477" s="207" t="s">
        <v>192</v>
      </c>
      <c r="E477" s="223" t="s">
        <v>19</v>
      </c>
      <c r="F477" s="224" t="s">
        <v>673</v>
      </c>
      <c r="G477" s="222"/>
      <c r="H477" s="225">
        <v>-9.7200000000000006</v>
      </c>
      <c r="I477" s="226"/>
      <c r="J477" s="222"/>
      <c r="K477" s="222"/>
      <c r="L477" s="227"/>
      <c r="M477" s="228"/>
      <c r="N477" s="229"/>
      <c r="O477" s="229"/>
      <c r="P477" s="229"/>
      <c r="Q477" s="229"/>
      <c r="R477" s="229"/>
      <c r="S477" s="229"/>
      <c r="T477" s="230"/>
      <c r="AT477" s="231" t="s">
        <v>192</v>
      </c>
      <c r="AU477" s="231" t="s">
        <v>81</v>
      </c>
      <c r="AV477" s="14" t="s">
        <v>81</v>
      </c>
      <c r="AW477" s="14" t="s">
        <v>33</v>
      </c>
      <c r="AX477" s="14" t="s">
        <v>72</v>
      </c>
      <c r="AY477" s="231" t="s">
        <v>128</v>
      </c>
    </row>
    <row r="478" spans="1:65" s="14" customFormat="1">
      <c r="B478" s="221"/>
      <c r="C478" s="222"/>
      <c r="D478" s="207" t="s">
        <v>192</v>
      </c>
      <c r="E478" s="223" t="s">
        <v>19</v>
      </c>
      <c r="F478" s="224" t="s">
        <v>674</v>
      </c>
      <c r="G478" s="222"/>
      <c r="H478" s="225">
        <v>-1.7729999999999999</v>
      </c>
      <c r="I478" s="226"/>
      <c r="J478" s="222"/>
      <c r="K478" s="222"/>
      <c r="L478" s="227"/>
      <c r="M478" s="228"/>
      <c r="N478" s="229"/>
      <c r="O478" s="229"/>
      <c r="P478" s="229"/>
      <c r="Q478" s="229"/>
      <c r="R478" s="229"/>
      <c r="S478" s="229"/>
      <c r="T478" s="230"/>
      <c r="AT478" s="231" t="s">
        <v>192</v>
      </c>
      <c r="AU478" s="231" t="s">
        <v>81</v>
      </c>
      <c r="AV478" s="14" t="s">
        <v>81</v>
      </c>
      <c r="AW478" s="14" t="s">
        <v>33</v>
      </c>
      <c r="AX478" s="14" t="s">
        <v>72</v>
      </c>
      <c r="AY478" s="231" t="s">
        <v>128</v>
      </c>
    </row>
    <row r="479" spans="1:65" s="14" customFormat="1">
      <c r="B479" s="221"/>
      <c r="C479" s="222"/>
      <c r="D479" s="207" t="s">
        <v>192</v>
      </c>
      <c r="E479" s="223" t="s">
        <v>19</v>
      </c>
      <c r="F479" s="224" t="s">
        <v>675</v>
      </c>
      <c r="G479" s="222"/>
      <c r="H479" s="225">
        <v>7.5</v>
      </c>
      <c r="I479" s="226"/>
      <c r="J479" s="222"/>
      <c r="K479" s="222"/>
      <c r="L479" s="227"/>
      <c r="M479" s="228"/>
      <c r="N479" s="229"/>
      <c r="O479" s="229"/>
      <c r="P479" s="229"/>
      <c r="Q479" s="229"/>
      <c r="R479" s="229"/>
      <c r="S479" s="229"/>
      <c r="T479" s="230"/>
      <c r="AT479" s="231" t="s">
        <v>192</v>
      </c>
      <c r="AU479" s="231" t="s">
        <v>81</v>
      </c>
      <c r="AV479" s="14" t="s">
        <v>81</v>
      </c>
      <c r="AW479" s="14" t="s">
        <v>33</v>
      </c>
      <c r="AX479" s="14" t="s">
        <v>72</v>
      </c>
      <c r="AY479" s="231" t="s">
        <v>128</v>
      </c>
    </row>
    <row r="480" spans="1:65" s="14" customFormat="1">
      <c r="B480" s="221"/>
      <c r="C480" s="222"/>
      <c r="D480" s="207" t="s">
        <v>192</v>
      </c>
      <c r="E480" s="223" t="s">
        <v>19</v>
      </c>
      <c r="F480" s="224" t="s">
        <v>357</v>
      </c>
      <c r="G480" s="222"/>
      <c r="H480" s="225">
        <v>2.5099999999999998</v>
      </c>
      <c r="I480" s="226"/>
      <c r="J480" s="222"/>
      <c r="K480" s="222"/>
      <c r="L480" s="227"/>
      <c r="M480" s="228"/>
      <c r="N480" s="229"/>
      <c r="O480" s="229"/>
      <c r="P480" s="229"/>
      <c r="Q480" s="229"/>
      <c r="R480" s="229"/>
      <c r="S480" s="229"/>
      <c r="T480" s="230"/>
      <c r="AT480" s="231" t="s">
        <v>192</v>
      </c>
      <c r="AU480" s="231" t="s">
        <v>81</v>
      </c>
      <c r="AV480" s="14" t="s">
        <v>81</v>
      </c>
      <c r="AW480" s="14" t="s">
        <v>33</v>
      </c>
      <c r="AX480" s="14" t="s">
        <v>72</v>
      </c>
      <c r="AY480" s="231" t="s">
        <v>128</v>
      </c>
    </row>
    <row r="481" spans="2:51" s="14" customFormat="1">
      <c r="B481" s="221"/>
      <c r="C481" s="222"/>
      <c r="D481" s="207" t="s">
        <v>192</v>
      </c>
      <c r="E481" s="223" t="s">
        <v>19</v>
      </c>
      <c r="F481" s="224" t="s">
        <v>676</v>
      </c>
      <c r="G481" s="222"/>
      <c r="H481" s="225">
        <v>-36.247999999999998</v>
      </c>
      <c r="I481" s="226"/>
      <c r="J481" s="222"/>
      <c r="K481" s="222"/>
      <c r="L481" s="227"/>
      <c r="M481" s="228"/>
      <c r="N481" s="229"/>
      <c r="O481" s="229"/>
      <c r="P481" s="229"/>
      <c r="Q481" s="229"/>
      <c r="R481" s="229"/>
      <c r="S481" s="229"/>
      <c r="T481" s="230"/>
      <c r="AT481" s="231" t="s">
        <v>192</v>
      </c>
      <c r="AU481" s="231" t="s">
        <v>81</v>
      </c>
      <c r="AV481" s="14" t="s">
        <v>81</v>
      </c>
      <c r="AW481" s="14" t="s">
        <v>33</v>
      </c>
      <c r="AX481" s="14" t="s">
        <v>72</v>
      </c>
      <c r="AY481" s="231" t="s">
        <v>128</v>
      </c>
    </row>
    <row r="482" spans="2:51" s="14" customFormat="1">
      <c r="B482" s="221"/>
      <c r="C482" s="222"/>
      <c r="D482" s="207" t="s">
        <v>192</v>
      </c>
      <c r="E482" s="223" t="s">
        <v>19</v>
      </c>
      <c r="F482" s="224" t="s">
        <v>677</v>
      </c>
      <c r="G482" s="222"/>
      <c r="H482" s="225">
        <v>-2.5609999999999999</v>
      </c>
      <c r="I482" s="226"/>
      <c r="J482" s="222"/>
      <c r="K482" s="222"/>
      <c r="L482" s="227"/>
      <c r="M482" s="228"/>
      <c r="N482" s="229"/>
      <c r="O482" s="229"/>
      <c r="P482" s="229"/>
      <c r="Q482" s="229"/>
      <c r="R482" s="229"/>
      <c r="S482" s="229"/>
      <c r="T482" s="230"/>
      <c r="AT482" s="231" t="s">
        <v>192</v>
      </c>
      <c r="AU482" s="231" t="s">
        <v>81</v>
      </c>
      <c r="AV482" s="14" t="s">
        <v>81</v>
      </c>
      <c r="AW482" s="14" t="s">
        <v>33</v>
      </c>
      <c r="AX482" s="14" t="s">
        <v>72</v>
      </c>
      <c r="AY482" s="231" t="s">
        <v>128</v>
      </c>
    </row>
    <row r="483" spans="2:51" s="14" customFormat="1">
      <c r="B483" s="221"/>
      <c r="C483" s="222"/>
      <c r="D483" s="207" t="s">
        <v>192</v>
      </c>
      <c r="E483" s="223" t="s">
        <v>19</v>
      </c>
      <c r="F483" s="224" t="s">
        <v>678</v>
      </c>
      <c r="G483" s="222"/>
      <c r="H483" s="225">
        <v>-1.56</v>
      </c>
      <c r="I483" s="226"/>
      <c r="J483" s="222"/>
      <c r="K483" s="222"/>
      <c r="L483" s="227"/>
      <c r="M483" s="228"/>
      <c r="N483" s="229"/>
      <c r="O483" s="229"/>
      <c r="P483" s="229"/>
      <c r="Q483" s="229"/>
      <c r="R483" s="229"/>
      <c r="S483" s="229"/>
      <c r="T483" s="230"/>
      <c r="AT483" s="231" t="s">
        <v>192</v>
      </c>
      <c r="AU483" s="231" t="s">
        <v>81</v>
      </c>
      <c r="AV483" s="14" t="s">
        <v>81</v>
      </c>
      <c r="AW483" s="14" t="s">
        <v>33</v>
      </c>
      <c r="AX483" s="14" t="s">
        <v>72</v>
      </c>
      <c r="AY483" s="231" t="s">
        <v>128</v>
      </c>
    </row>
    <row r="484" spans="2:51" s="14" customFormat="1">
      <c r="B484" s="221"/>
      <c r="C484" s="222"/>
      <c r="D484" s="207" t="s">
        <v>192</v>
      </c>
      <c r="E484" s="223" t="s">
        <v>19</v>
      </c>
      <c r="F484" s="224" t="s">
        <v>679</v>
      </c>
      <c r="G484" s="222"/>
      <c r="H484" s="225">
        <v>0.94799999999999995</v>
      </c>
      <c r="I484" s="226"/>
      <c r="J484" s="222"/>
      <c r="K484" s="222"/>
      <c r="L484" s="227"/>
      <c r="M484" s="228"/>
      <c r="N484" s="229"/>
      <c r="O484" s="229"/>
      <c r="P484" s="229"/>
      <c r="Q484" s="229"/>
      <c r="R484" s="229"/>
      <c r="S484" s="229"/>
      <c r="T484" s="230"/>
      <c r="AT484" s="231" t="s">
        <v>192</v>
      </c>
      <c r="AU484" s="231" t="s">
        <v>81</v>
      </c>
      <c r="AV484" s="14" t="s">
        <v>81</v>
      </c>
      <c r="AW484" s="14" t="s">
        <v>33</v>
      </c>
      <c r="AX484" s="14" t="s">
        <v>72</v>
      </c>
      <c r="AY484" s="231" t="s">
        <v>128</v>
      </c>
    </row>
    <row r="485" spans="2:51" s="14" customFormat="1">
      <c r="B485" s="221"/>
      <c r="C485" s="222"/>
      <c r="D485" s="207" t="s">
        <v>192</v>
      </c>
      <c r="E485" s="223" t="s">
        <v>19</v>
      </c>
      <c r="F485" s="224" t="s">
        <v>680</v>
      </c>
      <c r="G485" s="222"/>
      <c r="H485" s="225">
        <v>1.722</v>
      </c>
      <c r="I485" s="226"/>
      <c r="J485" s="222"/>
      <c r="K485" s="222"/>
      <c r="L485" s="227"/>
      <c r="M485" s="228"/>
      <c r="N485" s="229"/>
      <c r="O485" s="229"/>
      <c r="P485" s="229"/>
      <c r="Q485" s="229"/>
      <c r="R485" s="229"/>
      <c r="S485" s="229"/>
      <c r="T485" s="230"/>
      <c r="AT485" s="231" t="s">
        <v>192</v>
      </c>
      <c r="AU485" s="231" t="s">
        <v>81</v>
      </c>
      <c r="AV485" s="14" t="s">
        <v>81</v>
      </c>
      <c r="AW485" s="14" t="s">
        <v>33</v>
      </c>
      <c r="AX485" s="14" t="s">
        <v>72</v>
      </c>
      <c r="AY485" s="231" t="s">
        <v>128</v>
      </c>
    </row>
    <row r="486" spans="2:51" s="14" customFormat="1">
      <c r="B486" s="221"/>
      <c r="C486" s="222"/>
      <c r="D486" s="207" t="s">
        <v>192</v>
      </c>
      <c r="E486" s="223" t="s">
        <v>19</v>
      </c>
      <c r="F486" s="224" t="s">
        <v>681</v>
      </c>
      <c r="G486" s="222"/>
      <c r="H486" s="225">
        <v>4.4279999999999999</v>
      </c>
      <c r="I486" s="226"/>
      <c r="J486" s="222"/>
      <c r="K486" s="222"/>
      <c r="L486" s="227"/>
      <c r="M486" s="228"/>
      <c r="N486" s="229"/>
      <c r="O486" s="229"/>
      <c r="P486" s="229"/>
      <c r="Q486" s="229"/>
      <c r="R486" s="229"/>
      <c r="S486" s="229"/>
      <c r="T486" s="230"/>
      <c r="AT486" s="231" t="s">
        <v>192</v>
      </c>
      <c r="AU486" s="231" t="s">
        <v>81</v>
      </c>
      <c r="AV486" s="14" t="s">
        <v>81</v>
      </c>
      <c r="AW486" s="14" t="s">
        <v>33</v>
      </c>
      <c r="AX486" s="14" t="s">
        <v>72</v>
      </c>
      <c r="AY486" s="231" t="s">
        <v>128</v>
      </c>
    </row>
    <row r="487" spans="2:51" s="14" customFormat="1">
      <c r="B487" s="221"/>
      <c r="C487" s="222"/>
      <c r="D487" s="207" t="s">
        <v>192</v>
      </c>
      <c r="E487" s="223" t="s">
        <v>19</v>
      </c>
      <c r="F487" s="224" t="s">
        <v>682</v>
      </c>
      <c r="G487" s="222"/>
      <c r="H487" s="225">
        <v>-3.36</v>
      </c>
      <c r="I487" s="226"/>
      <c r="J487" s="222"/>
      <c r="K487" s="222"/>
      <c r="L487" s="227"/>
      <c r="M487" s="228"/>
      <c r="N487" s="229"/>
      <c r="O487" s="229"/>
      <c r="P487" s="229"/>
      <c r="Q487" s="229"/>
      <c r="R487" s="229"/>
      <c r="S487" s="229"/>
      <c r="T487" s="230"/>
      <c r="AT487" s="231" t="s">
        <v>192</v>
      </c>
      <c r="AU487" s="231" t="s">
        <v>81</v>
      </c>
      <c r="AV487" s="14" t="s">
        <v>81</v>
      </c>
      <c r="AW487" s="14" t="s">
        <v>33</v>
      </c>
      <c r="AX487" s="14" t="s">
        <v>72</v>
      </c>
      <c r="AY487" s="231" t="s">
        <v>128</v>
      </c>
    </row>
    <row r="488" spans="2:51" s="14" customFormat="1">
      <c r="B488" s="221"/>
      <c r="C488" s="222"/>
      <c r="D488" s="207" t="s">
        <v>192</v>
      </c>
      <c r="E488" s="223" t="s">
        <v>19</v>
      </c>
      <c r="F488" s="224" t="s">
        <v>683</v>
      </c>
      <c r="G488" s="222"/>
      <c r="H488" s="225">
        <v>0.74</v>
      </c>
      <c r="I488" s="226"/>
      <c r="J488" s="222"/>
      <c r="K488" s="222"/>
      <c r="L488" s="227"/>
      <c r="M488" s="228"/>
      <c r="N488" s="229"/>
      <c r="O488" s="229"/>
      <c r="P488" s="229"/>
      <c r="Q488" s="229"/>
      <c r="R488" s="229"/>
      <c r="S488" s="229"/>
      <c r="T488" s="230"/>
      <c r="AT488" s="231" t="s">
        <v>192</v>
      </c>
      <c r="AU488" s="231" t="s">
        <v>81</v>
      </c>
      <c r="AV488" s="14" t="s">
        <v>81</v>
      </c>
      <c r="AW488" s="14" t="s">
        <v>33</v>
      </c>
      <c r="AX488" s="14" t="s">
        <v>72</v>
      </c>
      <c r="AY488" s="231" t="s">
        <v>128</v>
      </c>
    </row>
    <row r="489" spans="2:51" s="14" customFormat="1">
      <c r="B489" s="221"/>
      <c r="C489" s="222"/>
      <c r="D489" s="207" t="s">
        <v>192</v>
      </c>
      <c r="E489" s="223" t="s">
        <v>19</v>
      </c>
      <c r="F489" s="224" t="s">
        <v>684</v>
      </c>
      <c r="G489" s="222"/>
      <c r="H489" s="225">
        <v>-7.8</v>
      </c>
      <c r="I489" s="226"/>
      <c r="J489" s="222"/>
      <c r="K489" s="222"/>
      <c r="L489" s="227"/>
      <c r="M489" s="228"/>
      <c r="N489" s="229"/>
      <c r="O489" s="229"/>
      <c r="P489" s="229"/>
      <c r="Q489" s="229"/>
      <c r="R489" s="229"/>
      <c r="S489" s="229"/>
      <c r="T489" s="230"/>
      <c r="AT489" s="231" t="s">
        <v>192</v>
      </c>
      <c r="AU489" s="231" t="s">
        <v>81</v>
      </c>
      <c r="AV489" s="14" t="s">
        <v>81</v>
      </c>
      <c r="AW489" s="14" t="s">
        <v>33</v>
      </c>
      <c r="AX489" s="14" t="s">
        <v>72</v>
      </c>
      <c r="AY489" s="231" t="s">
        <v>128</v>
      </c>
    </row>
    <row r="490" spans="2:51" s="14" customFormat="1">
      <c r="B490" s="221"/>
      <c r="C490" s="222"/>
      <c r="D490" s="207" t="s">
        <v>192</v>
      </c>
      <c r="E490" s="223" t="s">
        <v>19</v>
      </c>
      <c r="F490" s="224" t="s">
        <v>685</v>
      </c>
      <c r="G490" s="222"/>
      <c r="H490" s="225">
        <v>-0.48</v>
      </c>
      <c r="I490" s="226"/>
      <c r="J490" s="222"/>
      <c r="K490" s="222"/>
      <c r="L490" s="227"/>
      <c r="M490" s="228"/>
      <c r="N490" s="229"/>
      <c r="O490" s="229"/>
      <c r="P490" s="229"/>
      <c r="Q490" s="229"/>
      <c r="R490" s="229"/>
      <c r="S490" s="229"/>
      <c r="T490" s="230"/>
      <c r="AT490" s="231" t="s">
        <v>192</v>
      </c>
      <c r="AU490" s="231" t="s">
        <v>81</v>
      </c>
      <c r="AV490" s="14" t="s">
        <v>81</v>
      </c>
      <c r="AW490" s="14" t="s">
        <v>33</v>
      </c>
      <c r="AX490" s="14" t="s">
        <v>72</v>
      </c>
      <c r="AY490" s="231" t="s">
        <v>128</v>
      </c>
    </row>
    <row r="491" spans="2:51" s="14" customFormat="1">
      <c r="B491" s="221"/>
      <c r="C491" s="222"/>
      <c r="D491" s="207" t="s">
        <v>192</v>
      </c>
      <c r="E491" s="223" t="s">
        <v>19</v>
      </c>
      <c r="F491" s="224" t="s">
        <v>686</v>
      </c>
      <c r="G491" s="222"/>
      <c r="H491" s="225">
        <v>-3.4</v>
      </c>
      <c r="I491" s="226"/>
      <c r="J491" s="222"/>
      <c r="K491" s="222"/>
      <c r="L491" s="227"/>
      <c r="M491" s="228"/>
      <c r="N491" s="229"/>
      <c r="O491" s="229"/>
      <c r="P491" s="229"/>
      <c r="Q491" s="229"/>
      <c r="R491" s="229"/>
      <c r="S491" s="229"/>
      <c r="T491" s="230"/>
      <c r="AT491" s="231" t="s">
        <v>192</v>
      </c>
      <c r="AU491" s="231" t="s">
        <v>81</v>
      </c>
      <c r="AV491" s="14" t="s">
        <v>81</v>
      </c>
      <c r="AW491" s="14" t="s">
        <v>33</v>
      </c>
      <c r="AX491" s="14" t="s">
        <v>72</v>
      </c>
      <c r="AY491" s="231" t="s">
        <v>128</v>
      </c>
    </row>
    <row r="492" spans="2:51" s="14" customFormat="1">
      <c r="B492" s="221"/>
      <c r="C492" s="222"/>
      <c r="D492" s="207" t="s">
        <v>192</v>
      </c>
      <c r="E492" s="223" t="s">
        <v>19</v>
      </c>
      <c r="F492" s="224" t="s">
        <v>687</v>
      </c>
      <c r="G492" s="222"/>
      <c r="H492" s="225">
        <v>-5.76</v>
      </c>
      <c r="I492" s="226"/>
      <c r="J492" s="222"/>
      <c r="K492" s="222"/>
      <c r="L492" s="227"/>
      <c r="M492" s="228"/>
      <c r="N492" s="229"/>
      <c r="O492" s="229"/>
      <c r="P492" s="229"/>
      <c r="Q492" s="229"/>
      <c r="R492" s="229"/>
      <c r="S492" s="229"/>
      <c r="T492" s="230"/>
      <c r="AT492" s="231" t="s">
        <v>192</v>
      </c>
      <c r="AU492" s="231" t="s">
        <v>81</v>
      </c>
      <c r="AV492" s="14" t="s">
        <v>81</v>
      </c>
      <c r="AW492" s="14" t="s">
        <v>33</v>
      </c>
      <c r="AX492" s="14" t="s">
        <v>72</v>
      </c>
      <c r="AY492" s="231" t="s">
        <v>128</v>
      </c>
    </row>
    <row r="493" spans="2:51" s="14" customFormat="1">
      <c r="B493" s="221"/>
      <c r="C493" s="222"/>
      <c r="D493" s="207" t="s">
        <v>192</v>
      </c>
      <c r="E493" s="223" t="s">
        <v>19</v>
      </c>
      <c r="F493" s="224" t="s">
        <v>688</v>
      </c>
      <c r="G493" s="222"/>
      <c r="H493" s="225">
        <v>-2.4</v>
      </c>
      <c r="I493" s="226"/>
      <c r="J493" s="222"/>
      <c r="K493" s="222"/>
      <c r="L493" s="227"/>
      <c r="M493" s="228"/>
      <c r="N493" s="229"/>
      <c r="O493" s="229"/>
      <c r="P493" s="229"/>
      <c r="Q493" s="229"/>
      <c r="R493" s="229"/>
      <c r="S493" s="229"/>
      <c r="T493" s="230"/>
      <c r="AT493" s="231" t="s">
        <v>192</v>
      </c>
      <c r="AU493" s="231" t="s">
        <v>81</v>
      </c>
      <c r="AV493" s="14" t="s">
        <v>81</v>
      </c>
      <c r="AW493" s="14" t="s">
        <v>33</v>
      </c>
      <c r="AX493" s="14" t="s">
        <v>72</v>
      </c>
      <c r="AY493" s="231" t="s">
        <v>128</v>
      </c>
    </row>
    <row r="494" spans="2:51" s="14" customFormat="1">
      <c r="B494" s="221"/>
      <c r="C494" s="222"/>
      <c r="D494" s="207" t="s">
        <v>192</v>
      </c>
      <c r="E494" s="223" t="s">
        <v>19</v>
      </c>
      <c r="F494" s="224" t="s">
        <v>689</v>
      </c>
      <c r="G494" s="222"/>
      <c r="H494" s="225">
        <v>0.32</v>
      </c>
      <c r="I494" s="226"/>
      <c r="J494" s="222"/>
      <c r="K494" s="222"/>
      <c r="L494" s="227"/>
      <c r="M494" s="228"/>
      <c r="N494" s="229"/>
      <c r="O494" s="229"/>
      <c r="P494" s="229"/>
      <c r="Q494" s="229"/>
      <c r="R494" s="229"/>
      <c r="S494" s="229"/>
      <c r="T494" s="230"/>
      <c r="AT494" s="231" t="s">
        <v>192</v>
      </c>
      <c r="AU494" s="231" t="s">
        <v>81</v>
      </c>
      <c r="AV494" s="14" t="s">
        <v>81</v>
      </c>
      <c r="AW494" s="14" t="s">
        <v>33</v>
      </c>
      <c r="AX494" s="14" t="s">
        <v>72</v>
      </c>
      <c r="AY494" s="231" t="s">
        <v>128</v>
      </c>
    </row>
    <row r="495" spans="2:51" s="14" customFormat="1">
      <c r="B495" s="221"/>
      <c r="C495" s="222"/>
      <c r="D495" s="207" t="s">
        <v>192</v>
      </c>
      <c r="E495" s="223" t="s">
        <v>19</v>
      </c>
      <c r="F495" s="224" t="s">
        <v>690</v>
      </c>
      <c r="G495" s="222"/>
      <c r="H495" s="225">
        <v>-2.4</v>
      </c>
      <c r="I495" s="226"/>
      <c r="J495" s="222"/>
      <c r="K495" s="222"/>
      <c r="L495" s="227"/>
      <c r="M495" s="228"/>
      <c r="N495" s="229"/>
      <c r="O495" s="229"/>
      <c r="P495" s="229"/>
      <c r="Q495" s="229"/>
      <c r="R495" s="229"/>
      <c r="S495" s="229"/>
      <c r="T495" s="230"/>
      <c r="AT495" s="231" t="s">
        <v>192</v>
      </c>
      <c r="AU495" s="231" t="s">
        <v>81</v>
      </c>
      <c r="AV495" s="14" t="s">
        <v>81</v>
      </c>
      <c r="AW495" s="14" t="s">
        <v>33</v>
      </c>
      <c r="AX495" s="14" t="s">
        <v>72</v>
      </c>
      <c r="AY495" s="231" t="s">
        <v>128</v>
      </c>
    </row>
    <row r="496" spans="2:51" s="14" customFormat="1">
      <c r="B496" s="221"/>
      <c r="C496" s="222"/>
      <c r="D496" s="207" t="s">
        <v>192</v>
      </c>
      <c r="E496" s="223" t="s">
        <v>19</v>
      </c>
      <c r="F496" s="224" t="s">
        <v>680</v>
      </c>
      <c r="G496" s="222"/>
      <c r="H496" s="225">
        <v>1.722</v>
      </c>
      <c r="I496" s="226"/>
      <c r="J496" s="222"/>
      <c r="K496" s="222"/>
      <c r="L496" s="227"/>
      <c r="M496" s="228"/>
      <c r="N496" s="229"/>
      <c r="O496" s="229"/>
      <c r="P496" s="229"/>
      <c r="Q496" s="229"/>
      <c r="R496" s="229"/>
      <c r="S496" s="229"/>
      <c r="T496" s="230"/>
      <c r="AT496" s="231" t="s">
        <v>192</v>
      </c>
      <c r="AU496" s="231" t="s">
        <v>81</v>
      </c>
      <c r="AV496" s="14" t="s">
        <v>81</v>
      </c>
      <c r="AW496" s="14" t="s">
        <v>33</v>
      </c>
      <c r="AX496" s="14" t="s">
        <v>72</v>
      </c>
      <c r="AY496" s="231" t="s">
        <v>128</v>
      </c>
    </row>
    <row r="497" spans="1:65" s="14" customFormat="1">
      <c r="B497" s="221"/>
      <c r="C497" s="222"/>
      <c r="D497" s="207" t="s">
        <v>192</v>
      </c>
      <c r="E497" s="223" t="s">
        <v>19</v>
      </c>
      <c r="F497" s="224" t="s">
        <v>587</v>
      </c>
      <c r="G497" s="222"/>
      <c r="H497" s="225">
        <v>-0.36</v>
      </c>
      <c r="I497" s="226"/>
      <c r="J497" s="222"/>
      <c r="K497" s="222"/>
      <c r="L497" s="227"/>
      <c r="M497" s="228"/>
      <c r="N497" s="229"/>
      <c r="O497" s="229"/>
      <c r="P497" s="229"/>
      <c r="Q497" s="229"/>
      <c r="R497" s="229"/>
      <c r="S497" s="229"/>
      <c r="T497" s="230"/>
      <c r="AT497" s="231" t="s">
        <v>192</v>
      </c>
      <c r="AU497" s="231" t="s">
        <v>81</v>
      </c>
      <c r="AV497" s="14" t="s">
        <v>81</v>
      </c>
      <c r="AW497" s="14" t="s">
        <v>33</v>
      </c>
      <c r="AX497" s="14" t="s">
        <v>72</v>
      </c>
      <c r="AY497" s="231" t="s">
        <v>128</v>
      </c>
    </row>
    <row r="498" spans="1:65" s="14" customFormat="1">
      <c r="B498" s="221"/>
      <c r="C498" s="222"/>
      <c r="D498" s="207" t="s">
        <v>192</v>
      </c>
      <c r="E498" s="223" t="s">
        <v>19</v>
      </c>
      <c r="F498" s="224" t="s">
        <v>691</v>
      </c>
      <c r="G498" s="222"/>
      <c r="H498" s="225">
        <v>0.45</v>
      </c>
      <c r="I498" s="226"/>
      <c r="J498" s="222"/>
      <c r="K498" s="222"/>
      <c r="L498" s="227"/>
      <c r="M498" s="228"/>
      <c r="N498" s="229"/>
      <c r="O498" s="229"/>
      <c r="P498" s="229"/>
      <c r="Q498" s="229"/>
      <c r="R498" s="229"/>
      <c r="S498" s="229"/>
      <c r="T498" s="230"/>
      <c r="AT498" s="231" t="s">
        <v>192</v>
      </c>
      <c r="AU498" s="231" t="s">
        <v>81</v>
      </c>
      <c r="AV498" s="14" t="s">
        <v>81</v>
      </c>
      <c r="AW498" s="14" t="s">
        <v>33</v>
      </c>
      <c r="AX498" s="14" t="s">
        <v>72</v>
      </c>
      <c r="AY498" s="231" t="s">
        <v>128</v>
      </c>
    </row>
    <row r="499" spans="1:65" s="14" customFormat="1">
      <c r="B499" s="221"/>
      <c r="C499" s="222"/>
      <c r="D499" s="207" t="s">
        <v>192</v>
      </c>
      <c r="E499" s="223" t="s">
        <v>19</v>
      </c>
      <c r="F499" s="224" t="s">
        <v>692</v>
      </c>
      <c r="G499" s="222"/>
      <c r="H499" s="225">
        <v>-3.5550000000000002</v>
      </c>
      <c r="I499" s="226"/>
      <c r="J499" s="222"/>
      <c r="K499" s="222"/>
      <c r="L499" s="227"/>
      <c r="M499" s="228"/>
      <c r="N499" s="229"/>
      <c r="O499" s="229"/>
      <c r="P499" s="229"/>
      <c r="Q499" s="229"/>
      <c r="R499" s="229"/>
      <c r="S499" s="229"/>
      <c r="T499" s="230"/>
      <c r="AT499" s="231" t="s">
        <v>192</v>
      </c>
      <c r="AU499" s="231" t="s">
        <v>81</v>
      </c>
      <c r="AV499" s="14" t="s">
        <v>81</v>
      </c>
      <c r="AW499" s="14" t="s">
        <v>33</v>
      </c>
      <c r="AX499" s="14" t="s">
        <v>72</v>
      </c>
      <c r="AY499" s="231" t="s">
        <v>128</v>
      </c>
    </row>
    <row r="500" spans="1:65" s="15" customFormat="1">
      <c r="B500" s="232"/>
      <c r="C500" s="233"/>
      <c r="D500" s="207" t="s">
        <v>192</v>
      </c>
      <c r="E500" s="234" t="s">
        <v>19</v>
      </c>
      <c r="F500" s="235" t="s">
        <v>241</v>
      </c>
      <c r="G500" s="233"/>
      <c r="H500" s="236">
        <v>431.11099999999993</v>
      </c>
      <c r="I500" s="237"/>
      <c r="J500" s="233"/>
      <c r="K500" s="233"/>
      <c r="L500" s="238"/>
      <c r="M500" s="239"/>
      <c r="N500" s="240"/>
      <c r="O500" s="240"/>
      <c r="P500" s="240"/>
      <c r="Q500" s="240"/>
      <c r="R500" s="240"/>
      <c r="S500" s="240"/>
      <c r="T500" s="241"/>
      <c r="AT500" s="242" t="s">
        <v>192</v>
      </c>
      <c r="AU500" s="242" t="s">
        <v>81</v>
      </c>
      <c r="AV500" s="15" t="s">
        <v>148</v>
      </c>
      <c r="AW500" s="15" t="s">
        <v>33</v>
      </c>
      <c r="AX500" s="15" t="s">
        <v>79</v>
      </c>
      <c r="AY500" s="242" t="s">
        <v>128</v>
      </c>
    </row>
    <row r="501" spans="1:65" s="2" customFormat="1" ht="21.75" customHeight="1">
      <c r="A501" s="36"/>
      <c r="B501" s="37"/>
      <c r="C501" s="189" t="s">
        <v>693</v>
      </c>
      <c r="D501" s="189" t="s">
        <v>131</v>
      </c>
      <c r="E501" s="190" t="s">
        <v>694</v>
      </c>
      <c r="F501" s="191" t="s">
        <v>695</v>
      </c>
      <c r="G501" s="192" t="s">
        <v>252</v>
      </c>
      <c r="H501" s="193">
        <v>116.642</v>
      </c>
      <c r="I501" s="194"/>
      <c r="J501" s="195">
        <f>ROUND(I501*H501,2)</f>
        <v>0</v>
      </c>
      <c r="K501" s="191" t="s">
        <v>135</v>
      </c>
      <c r="L501" s="41"/>
      <c r="M501" s="196" t="s">
        <v>19</v>
      </c>
      <c r="N501" s="197" t="s">
        <v>43</v>
      </c>
      <c r="O501" s="66"/>
      <c r="P501" s="198">
        <f>O501*H501</f>
        <v>0</v>
      </c>
      <c r="Q501" s="198">
        <v>0</v>
      </c>
      <c r="R501" s="198">
        <f>Q501*H501</f>
        <v>0</v>
      </c>
      <c r="S501" s="198">
        <v>6.8000000000000005E-2</v>
      </c>
      <c r="T501" s="199">
        <f>S501*H501</f>
        <v>7.9316560000000003</v>
      </c>
      <c r="U501" s="36"/>
      <c r="V501" s="36"/>
      <c r="W501" s="36"/>
      <c r="X501" s="36"/>
      <c r="Y501" s="36"/>
      <c r="Z501" s="36"/>
      <c r="AA501" s="36"/>
      <c r="AB501" s="36"/>
      <c r="AC501" s="36"/>
      <c r="AD501" s="36"/>
      <c r="AE501" s="36"/>
      <c r="AR501" s="200" t="s">
        <v>148</v>
      </c>
      <c r="AT501" s="200" t="s">
        <v>131</v>
      </c>
      <c r="AU501" s="200" t="s">
        <v>81</v>
      </c>
      <c r="AY501" s="19" t="s">
        <v>128</v>
      </c>
      <c r="BE501" s="201">
        <f>IF(N501="základní",J501,0)</f>
        <v>0</v>
      </c>
      <c r="BF501" s="201">
        <f>IF(N501="snížená",J501,0)</f>
        <v>0</v>
      </c>
      <c r="BG501" s="201">
        <f>IF(N501="zákl. přenesená",J501,0)</f>
        <v>0</v>
      </c>
      <c r="BH501" s="201">
        <f>IF(N501="sníž. přenesená",J501,0)</f>
        <v>0</v>
      </c>
      <c r="BI501" s="201">
        <f>IF(N501="nulová",J501,0)</f>
        <v>0</v>
      </c>
      <c r="BJ501" s="19" t="s">
        <v>79</v>
      </c>
      <c r="BK501" s="201">
        <f>ROUND(I501*H501,2)</f>
        <v>0</v>
      </c>
      <c r="BL501" s="19" t="s">
        <v>148</v>
      </c>
      <c r="BM501" s="200" t="s">
        <v>696</v>
      </c>
    </row>
    <row r="502" spans="1:65" s="2" customFormat="1" ht="29.25">
      <c r="A502" s="36"/>
      <c r="B502" s="37"/>
      <c r="C502" s="38"/>
      <c r="D502" s="207" t="s">
        <v>190</v>
      </c>
      <c r="E502" s="38"/>
      <c r="F502" s="208" t="s">
        <v>582</v>
      </c>
      <c r="G502" s="38"/>
      <c r="H502" s="38"/>
      <c r="I502" s="110"/>
      <c r="J502" s="38"/>
      <c r="K502" s="38"/>
      <c r="L502" s="41"/>
      <c r="M502" s="209"/>
      <c r="N502" s="210"/>
      <c r="O502" s="66"/>
      <c r="P502" s="66"/>
      <c r="Q502" s="66"/>
      <c r="R502" s="66"/>
      <c r="S502" s="66"/>
      <c r="T502" s="67"/>
      <c r="U502" s="36"/>
      <c r="V502" s="36"/>
      <c r="W502" s="36"/>
      <c r="X502" s="36"/>
      <c r="Y502" s="36"/>
      <c r="Z502" s="36"/>
      <c r="AA502" s="36"/>
      <c r="AB502" s="36"/>
      <c r="AC502" s="36"/>
      <c r="AD502" s="36"/>
      <c r="AE502" s="36"/>
      <c r="AT502" s="19" t="s">
        <v>190</v>
      </c>
      <c r="AU502" s="19" t="s">
        <v>81</v>
      </c>
    </row>
    <row r="503" spans="1:65" s="14" customFormat="1" ht="22.5">
      <c r="B503" s="221"/>
      <c r="C503" s="222"/>
      <c r="D503" s="207" t="s">
        <v>192</v>
      </c>
      <c r="E503" s="223" t="s">
        <v>19</v>
      </c>
      <c r="F503" s="224" t="s">
        <v>697</v>
      </c>
      <c r="G503" s="222"/>
      <c r="H503" s="225">
        <v>129</v>
      </c>
      <c r="I503" s="226"/>
      <c r="J503" s="222"/>
      <c r="K503" s="222"/>
      <c r="L503" s="227"/>
      <c r="M503" s="228"/>
      <c r="N503" s="229"/>
      <c r="O503" s="229"/>
      <c r="P503" s="229"/>
      <c r="Q503" s="229"/>
      <c r="R503" s="229"/>
      <c r="S503" s="229"/>
      <c r="T503" s="230"/>
      <c r="AT503" s="231" t="s">
        <v>192</v>
      </c>
      <c r="AU503" s="231" t="s">
        <v>81</v>
      </c>
      <c r="AV503" s="14" t="s">
        <v>81</v>
      </c>
      <c r="AW503" s="14" t="s">
        <v>33</v>
      </c>
      <c r="AX503" s="14" t="s">
        <v>72</v>
      </c>
      <c r="AY503" s="231" t="s">
        <v>128</v>
      </c>
    </row>
    <row r="504" spans="1:65" s="14" customFormat="1">
      <c r="B504" s="221"/>
      <c r="C504" s="222"/>
      <c r="D504" s="207" t="s">
        <v>192</v>
      </c>
      <c r="E504" s="223" t="s">
        <v>19</v>
      </c>
      <c r="F504" s="224" t="s">
        <v>630</v>
      </c>
      <c r="G504" s="222"/>
      <c r="H504" s="225">
        <v>-1.1819999999999999</v>
      </c>
      <c r="I504" s="226"/>
      <c r="J504" s="222"/>
      <c r="K504" s="222"/>
      <c r="L504" s="227"/>
      <c r="M504" s="228"/>
      <c r="N504" s="229"/>
      <c r="O504" s="229"/>
      <c r="P504" s="229"/>
      <c r="Q504" s="229"/>
      <c r="R504" s="229"/>
      <c r="S504" s="229"/>
      <c r="T504" s="230"/>
      <c r="AT504" s="231" t="s">
        <v>192</v>
      </c>
      <c r="AU504" s="231" t="s">
        <v>81</v>
      </c>
      <c r="AV504" s="14" t="s">
        <v>81</v>
      </c>
      <c r="AW504" s="14" t="s">
        <v>33</v>
      </c>
      <c r="AX504" s="14" t="s">
        <v>72</v>
      </c>
      <c r="AY504" s="231" t="s">
        <v>128</v>
      </c>
    </row>
    <row r="505" spans="1:65" s="14" customFormat="1">
      <c r="B505" s="221"/>
      <c r="C505" s="222"/>
      <c r="D505" s="207" t="s">
        <v>192</v>
      </c>
      <c r="E505" s="223" t="s">
        <v>19</v>
      </c>
      <c r="F505" s="224" t="s">
        <v>587</v>
      </c>
      <c r="G505" s="222"/>
      <c r="H505" s="225">
        <v>-0.36</v>
      </c>
      <c r="I505" s="226"/>
      <c r="J505" s="222"/>
      <c r="K505" s="222"/>
      <c r="L505" s="227"/>
      <c r="M505" s="228"/>
      <c r="N505" s="229"/>
      <c r="O505" s="229"/>
      <c r="P505" s="229"/>
      <c r="Q505" s="229"/>
      <c r="R505" s="229"/>
      <c r="S505" s="229"/>
      <c r="T505" s="230"/>
      <c r="AT505" s="231" t="s">
        <v>192</v>
      </c>
      <c r="AU505" s="231" t="s">
        <v>81</v>
      </c>
      <c r="AV505" s="14" t="s">
        <v>81</v>
      </c>
      <c r="AW505" s="14" t="s">
        <v>33</v>
      </c>
      <c r="AX505" s="14" t="s">
        <v>72</v>
      </c>
      <c r="AY505" s="231" t="s">
        <v>128</v>
      </c>
    </row>
    <row r="506" spans="1:65" s="14" customFormat="1">
      <c r="B506" s="221"/>
      <c r="C506" s="222"/>
      <c r="D506" s="207" t="s">
        <v>192</v>
      </c>
      <c r="E506" s="223" t="s">
        <v>19</v>
      </c>
      <c r="F506" s="224" t="s">
        <v>630</v>
      </c>
      <c r="G506" s="222"/>
      <c r="H506" s="225">
        <v>-1.1819999999999999</v>
      </c>
      <c r="I506" s="226"/>
      <c r="J506" s="222"/>
      <c r="K506" s="222"/>
      <c r="L506" s="227"/>
      <c r="M506" s="228"/>
      <c r="N506" s="229"/>
      <c r="O506" s="229"/>
      <c r="P506" s="229"/>
      <c r="Q506" s="229"/>
      <c r="R506" s="229"/>
      <c r="S506" s="229"/>
      <c r="T506" s="230"/>
      <c r="AT506" s="231" t="s">
        <v>192</v>
      </c>
      <c r="AU506" s="231" t="s">
        <v>81</v>
      </c>
      <c r="AV506" s="14" t="s">
        <v>81</v>
      </c>
      <c r="AW506" s="14" t="s">
        <v>33</v>
      </c>
      <c r="AX506" s="14" t="s">
        <v>72</v>
      </c>
      <c r="AY506" s="231" t="s">
        <v>128</v>
      </c>
    </row>
    <row r="507" spans="1:65" s="14" customFormat="1">
      <c r="B507" s="221"/>
      <c r="C507" s="222"/>
      <c r="D507" s="207" t="s">
        <v>192</v>
      </c>
      <c r="E507" s="223" t="s">
        <v>19</v>
      </c>
      <c r="F507" s="224" t="s">
        <v>698</v>
      </c>
      <c r="G507" s="222"/>
      <c r="H507" s="225">
        <v>-1.5760000000000001</v>
      </c>
      <c r="I507" s="226"/>
      <c r="J507" s="222"/>
      <c r="K507" s="222"/>
      <c r="L507" s="227"/>
      <c r="M507" s="228"/>
      <c r="N507" s="229"/>
      <c r="O507" s="229"/>
      <c r="P507" s="229"/>
      <c r="Q507" s="229"/>
      <c r="R507" s="229"/>
      <c r="S507" s="229"/>
      <c r="T507" s="230"/>
      <c r="AT507" s="231" t="s">
        <v>192</v>
      </c>
      <c r="AU507" s="231" t="s">
        <v>81</v>
      </c>
      <c r="AV507" s="14" t="s">
        <v>81</v>
      </c>
      <c r="AW507" s="14" t="s">
        <v>33</v>
      </c>
      <c r="AX507" s="14" t="s">
        <v>72</v>
      </c>
      <c r="AY507" s="231" t="s">
        <v>128</v>
      </c>
    </row>
    <row r="508" spans="1:65" s="14" customFormat="1">
      <c r="B508" s="221"/>
      <c r="C508" s="222"/>
      <c r="D508" s="207" t="s">
        <v>192</v>
      </c>
      <c r="E508" s="223" t="s">
        <v>19</v>
      </c>
      <c r="F508" s="224" t="s">
        <v>698</v>
      </c>
      <c r="G508" s="222"/>
      <c r="H508" s="225">
        <v>-1.5760000000000001</v>
      </c>
      <c r="I508" s="226"/>
      <c r="J508" s="222"/>
      <c r="K508" s="222"/>
      <c r="L508" s="227"/>
      <c r="M508" s="228"/>
      <c r="N508" s="229"/>
      <c r="O508" s="229"/>
      <c r="P508" s="229"/>
      <c r="Q508" s="229"/>
      <c r="R508" s="229"/>
      <c r="S508" s="229"/>
      <c r="T508" s="230"/>
      <c r="AT508" s="231" t="s">
        <v>192</v>
      </c>
      <c r="AU508" s="231" t="s">
        <v>81</v>
      </c>
      <c r="AV508" s="14" t="s">
        <v>81</v>
      </c>
      <c r="AW508" s="14" t="s">
        <v>33</v>
      </c>
      <c r="AX508" s="14" t="s">
        <v>72</v>
      </c>
      <c r="AY508" s="231" t="s">
        <v>128</v>
      </c>
    </row>
    <row r="509" spans="1:65" s="14" customFormat="1">
      <c r="B509" s="221"/>
      <c r="C509" s="222"/>
      <c r="D509" s="207" t="s">
        <v>192</v>
      </c>
      <c r="E509" s="223" t="s">
        <v>19</v>
      </c>
      <c r="F509" s="224" t="s">
        <v>698</v>
      </c>
      <c r="G509" s="222"/>
      <c r="H509" s="225">
        <v>-1.5760000000000001</v>
      </c>
      <c r="I509" s="226"/>
      <c r="J509" s="222"/>
      <c r="K509" s="222"/>
      <c r="L509" s="227"/>
      <c r="M509" s="228"/>
      <c r="N509" s="229"/>
      <c r="O509" s="229"/>
      <c r="P509" s="229"/>
      <c r="Q509" s="229"/>
      <c r="R509" s="229"/>
      <c r="S509" s="229"/>
      <c r="T509" s="230"/>
      <c r="AT509" s="231" t="s">
        <v>192</v>
      </c>
      <c r="AU509" s="231" t="s">
        <v>81</v>
      </c>
      <c r="AV509" s="14" t="s">
        <v>81</v>
      </c>
      <c r="AW509" s="14" t="s">
        <v>33</v>
      </c>
      <c r="AX509" s="14" t="s">
        <v>72</v>
      </c>
      <c r="AY509" s="231" t="s">
        <v>128</v>
      </c>
    </row>
    <row r="510" spans="1:65" s="14" customFormat="1">
      <c r="B510" s="221"/>
      <c r="C510" s="222"/>
      <c r="D510" s="207" t="s">
        <v>192</v>
      </c>
      <c r="E510" s="223" t="s">
        <v>19</v>
      </c>
      <c r="F510" s="224" t="s">
        <v>699</v>
      </c>
      <c r="G510" s="222"/>
      <c r="H510" s="225">
        <v>-1.2</v>
      </c>
      <c r="I510" s="226"/>
      <c r="J510" s="222"/>
      <c r="K510" s="222"/>
      <c r="L510" s="227"/>
      <c r="M510" s="228"/>
      <c r="N510" s="229"/>
      <c r="O510" s="229"/>
      <c r="P510" s="229"/>
      <c r="Q510" s="229"/>
      <c r="R510" s="229"/>
      <c r="S510" s="229"/>
      <c r="T510" s="230"/>
      <c r="AT510" s="231" t="s">
        <v>192</v>
      </c>
      <c r="AU510" s="231" t="s">
        <v>81</v>
      </c>
      <c r="AV510" s="14" t="s">
        <v>81</v>
      </c>
      <c r="AW510" s="14" t="s">
        <v>33</v>
      </c>
      <c r="AX510" s="14" t="s">
        <v>72</v>
      </c>
      <c r="AY510" s="231" t="s">
        <v>128</v>
      </c>
    </row>
    <row r="511" spans="1:65" s="14" customFormat="1">
      <c r="B511" s="221"/>
      <c r="C511" s="222"/>
      <c r="D511" s="207" t="s">
        <v>192</v>
      </c>
      <c r="E511" s="223" t="s">
        <v>19</v>
      </c>
      <c r="F511" s="224" t="s">
        <v>700</v>
      </c>
      <c r="G511" s="222"/>
      <c r="H511" s="225">
        <v>-3.8479999999999999</v>
      </c>
      <c r="I511" s="226"/>
      <c r="J511" s="222"/>
      <c r="K511" s="222"/>
      <c r="L511" s="227"/>
      <c r="M511" s="228"/>
      <c r="N511" s="229"/>
      <c r="O511" s="229"/>
      <c r="P511" s="229"/>
      <c r="Q511" s="229"/>
      <c r="R511" s="229"/>
      <c r="S511" s="229"/>
      <c r="T511" s="230"/>
      <c r="AT511" s="231" t="s">
        <v>192</v>
      </c>
      <c r="AU511" s="231" t="s">
        <v>81</v>
      </c>
      <c r="AV511" s="14" t="s">
        <v>81</v>
      </c>
      <c r="AW511" s="14" t="s">
        <v>33</v>
      </c>
      <c r="AX511" s="14" t="s">
        <v>72</v>
      </c>
      <c r="AY511" s="231" t="s">
        <v>128</v>
      </c>
    </row>
    <row r="512" spans="1:65" s="14" customFormat="1">
      <c r="B512" s="221"/>
      <c r="C512" s="222"/>
      <c r="D512" s="207" t="s">
        <v>192</v>
      </c>
      <c r="E512" s="223" t="s">
        <v>19</v>
      </c>
      <c r="F512" s="224" t="s">
        <v>698</v>
      </c>
      <c r="G512" s="222"/>
      <c r="H512" s="225">
        <v>-1.5760000000000001</v>
      </c>
      <c r="I512" s="226"/>
      <c r="J512" s="222"/>
      <c r="K512" s="222"/>
      <c r="L512" s="227"/>
      <c r="M512" s="228"/>
      <c r="N512" s="229"/>
      <c r="O512" s="229"/>
      <c r="P512" s="229"/>
      <c r="Q512" s="229"/>
      <c r="R512" s="229"/>
      <c r="S512" s="229"/>
      <c r="T512" s="230"/>
      <c r="AT512" s="231" t="s">
        <v>192</v>
      </c>
      <c r="AU512" s="231" t="s">
        <v>81</v>
      </c>
      <c r="AV512" s="14" t="s">
        <v>81</v>
      </c>
      <c r="AW512" s="14" t="s">
        <v>33</v>
      </c>
      <c r="AX512" s="14" t="s">
        <v>72</v>
      </c>
      <c r="AY512" s="231" t="s">
        <v>128</v>
      </c>
    </row>
    <row r="513" spans="1:65" s="14" customFormat="1">
      <c r="B513" s="221"/>
      <c r="C513" s="222"/>
      <c r="D513" s="207" t="s">
        <v>192</v>
      </c>
      <c r="E513" s="223" t="s">
        <v>19</v>
      </c>
      <c r="F513" s="224" t="s">
        <v>701</v>
      </c>
      <c r="G513" s="222"/>
      <c r="H513" s="225">
        <v>-2.6</v>
      </c>
      <c r="I513" s="226"/>
      <c r="J513" s="222"/>
      <c r="K513" s="222"/>
      <c r="L513" s="227"/>
      <c r="M513" s="228"/>
      <c r="N513" s="229"/>
      <c r="O513" s="229"/>
      <c r="P513" s="229"/>
      <c r="Q513" s="229"/>
      <c r="R513" s="229"/>
      <c r="S513" s="229"/>
      <c r="T513" s="230"/>
      <c r="AT513" s="231" t="s">
        <v>192</v>
      </c>
      <c r="AU513" s="231" t="s">
        <v>81</v>
      </c>
      <c r="AV513" s="14" t="s">
        <v>81</v>
      </c>
      <c r="AW513" s="14" t="s">
        <v>33</v>
      </c>
      <c r="AX513" s="14" t="s">
        <v>72</v>
      </c>
      <c r="AY513" s="231" t="s">
        <v>128</v>
      </c>
    </row>
    <row r="514" spans="1:65" s="14" customFormat="1">
      <c r="B514" s="221"/>
      <c r="C514" s="222"/>
      <c r="D514" s="207" t="s">
        <v>192</v>
      </c>
      <c r="E514" s="223" t="s">
        <v>19</v>
      </c>
      <c r="F514" s="224" t="s">
        <v>630</v>
      </c>
      <c r="G514" s="222"/>
      <c r="H514" s="225">
        <v>-1.1819999999999999</v>
      </c>
      <c r="I514" s="226"/>
      <c r="J514" s="222"/>
      <c r="K514" s="222"/>
      <c r="L514" s="227"/>
      <c r="M514" s="228"/>
      <c r="N514" s="229"/>
      <c r="O514" s="229"/>
      <c r="P514" s="229"/>
      <c r="Q514" s="229"/>
      <c r="R514" s="229"/>
      <c r="S514" s="229"/>
      <c r="T514" s="230"/>
      <c r="AT514" s="231" t="s">
        <v>192</v>
      </c>
      <c r="AU514" s="231" t="s">
        <v>81</v>
      </c>
      <c r="AV514" s="14" t="s">
        <v>81</v>
      </c>
      <c r="AW514" s="14" t="s">
        <v>33</v>
      </c>
      <c r="AX514" s="14" t="s">
        <v>72</v>
      </c>
      <c r="AY514" s="231" t="s">
        <v>128</v>
      </c>
    </row>
    <row r="515" spans="1:65" s="14" customFormat="1">
      <c r="B515" s="221"/>
      <c r="C515" s="222"/>
      <c r="D515" s="207" t="s">
        <v>192</v>
      </c>
      <c r="E515" s="223" t="s">
        <v>19</v>
      </c>
      <c r="F515" s="224" t="s">
        <v>702</v>
      </c>
      <c r="G515" s="222"/>
      <c r="H515" s="225">
        <v>-1.71</v>
      </c>
      <c r="I515" s="226"/>
      <c r="J515" s="222"/>
      <c r="K515" s="222"/>
      <c r="L515" s="227"/>
      <c r="M515" s="228"/>
      <c r="N515" s="229"/>
      <c r="O515" s="229"/>
      <c r="P515" s="229"/>
      <c r="Q515" s="229"/>
      <c r="R515" s="229"/>
      <c r="S515" s="229"/>
      <c r="T515" s="230"/>
      <c r="AT515" s="231" t="s">
        <v>192</v>
      </c>
      <c r="AU515" s="231" t="s">
        <v>81</v>
      </c>
      <c r="AV515" s="14" t="s">
        <v>81</v>
      </c>
      <c r="AW515" s="14" t="s">
        <v>33</v>
      </c>
      <c r="AX515" s="14" t="s">
        <v>72</v>
      </c>
      <c r="AY515" s="231" t="s">
        <v>128</v>
      </c>
    </row>
    <row r="516" spans="1:65" s="14" customFormat="1">
      <c r="B516" s="221"/>
      <c r="C516" s="222"/>
      <c r="D516" s="207" t="s">
        <v>192</v>
      </c>
      <c r="E516" s="223" t="s">
        <v>19</v>
      </c>
      <c r="F516" s="224" t="s">
        <v>703</v>
      </c>
      <c r="G516" s="222"/>
      <c r="H516" s="225">
        <v>5.38</v>
      </c>
      <c r="I516" s="226"/>
      <c r="J516" s="222"/>
      <c r="K516" s="222"/>
      <c r="L516" s="227"/>
      <c r="M516" s="228"/>
      <c r="N516" s="229"/>
      <c r="O516" s="229"/>
      <c r="P516" s="229"/>
      <c r="Q516" s="229"/>
      <c r="R516" s="229"/>
      <c r="S516" s="229"/>
      <c r="T516" s="230"/>
      <c r="AT516" s="231" t="s">
        <v>192</v>
      </c>
      <c r="AU516" s="231" t="s">
        <v>81</v>
      </c>
      <c r="AV516" s="14" t="s">
        <v>81</v>
      </c>
      <c r="AW516" s="14" t="s">
        <v>33</v>
      </c>
      <c r="AX516" s="14" t="s">
        <v>72</v>
      </c>
      <c r="AY516" s="231" t="s">
        <v>128</v>
      </c>
    </row>
    <row r="517" spans="1:65" s="14" customFormat="1">
      <c r="B517" s="221"/>
      <c r="C517" s="222"/>
      <c r="D517" s="207" t="s">
        <v>192</v>
      </c>
      <c r="E517" s="223" t="s">
        <v>19</v>
      </c>
      <c r="F517" s="224" t="s">
        <v>704</v>
      </c>
      <c r="G517" s="222"/>
      <c r="H517" s="225">
        <v>0.6</v>
      </c>
      <c r="I517" s="226"/>
      <c r="J517" s="222"/>
      <c r="K517" s="222"/>
      <c r="L517" s="227"/>
      <c r="M517" s="228"/>
      <c r="N517" s="229"/>
      <c r="O517" s="229"/>
      <c r="P517" s="229"/>
      <c r="Q517" s="229"/>
      <c r="R517" s="229"/>
      <c r="S517" s="229"/>
      <c r="T517" s="230"/>
      <c r="AT517" s="231" t="s">
        <v>192</v>
      </c>
      <c r="AU517" s="231" t="s">
        <v>81</v>
      </c>
      <c r="AV517" s="14" t="s">
        <v>81</v>
      </c>
      <c r="AW517" s="14" t="s">
        <v>33</v>
      </c>
      <c r="AX517" s="14" t="s">
        <v>72</v>
      </c>
      <c r="AY517" s="231" t="s">
        <v>128</v>
      </c>
    </row>
    <row r="518" spans="1:65" s="14" customFormat="1">
      <c r="B518" s="221"/>
      <c r="C518" s="222"/>
      <c r="D518" s="207" t="s">
        <v>192</v>
      </c>
      <c r="E518" s="223" t="s">
        <v>19</v>
      </c>
      <c r="F518" s="224" t="s">
        <v>705</v>
      </c>
      <c r="G518" s="222"/>
      <c r="H518" s="225">
        <v>1.23</v>
      </c>
      <c r="I518" s="226"/>
      <c r="J518" s="222"/>
      <c r="K518" s="222"/>
      <c r="L518" s="227"/>
      <c r="M518" s="228"/>
      <c r="N518" s="229"/>
      <c r="O518" s="229"/>
      <c r="P518" s="229"/>
      <c r="Q518" s="229"/>
      <c r="R518" s="229"/>
      <c r="S518" s="229"/>
      <c r="T518" s="230"/>
      <c r="AT518" s="231" t="s">
        <v>192</v>
      </c>
      <c r="AU518" s="231" t="s">
        <v>81</v>
      </c>
      <c r="AV518" s="14" t="s">
        <v>81</v>
      </c>
      <c r="AW518" s="14" t="s">
        <v>33</v>
      </c>
      <c r="AX518" s="14" t="s">
        <v>72</v>
      </c>
      <c r="AY518" s="231" t="s">
        <v>128</v>
      </c>
    </row>
    <row r="519" spans="1:65" s="15" customFormat="1">
      <c r="B519" s="232"/>
      <c r="C519" s="233"/>
      <c r="D519" s="207" t="s">
        <v>192</v>
      </c>
      <c r="E519" s="234" t="s">
        <v>19</v>
      </c>
      <c r="F519" s="235" t="s">
        <v>241</v>
      </c>
      <c r="G519" s="233"/>
      <c r="H519" s="236">
        <v>116.64200000000002</v>
      </c>
      <c r="I519" s="237"/>
      <c r="J519" s="233"/>
      <c r="K519" s="233"/>
      <c r="L519" s="238"/>
      <c r="M519" s="239"/>
      <c r="N519" s="240"/>
      <c r="O519" s="240"/>
      <c r="P519" s="240"/>
      <c r="Q519" s="240"/>
      <c r="R519" s="240"/>
      <c r="S519" s="240"/>
      <c r="T519" s="241"/>
      <c r="AT519" s="242" t="s">
        <v>192</v>
      </c>
      <c r="AU519" s="242" t="s">
        <v>81</v>
      </c>
      <c r="AV519" s="15" t="s">
        <v>148</v>
      </c>
      <c r="AW519" s="15" t="s">
        <v>33</v>
      </c>
      <c r="AX519" s="15" t="s">
        <v>79</v>
      </c>
      <c r="AY519" s="242" t="s">
        <v>128</v>
      </c>
    </row>
    <row r="520" spans="1:65" s="2" customFormat="1" ht="16.5" customHeight="1">
      <c r="A520" s="36"/>
      <c r="B520" s="37"/>
      <c r="C520" s="189" t="s">
        <v>706</v>
      </c>
      <c r="D520" s="189" t="s">
        <v>131</v>
      </c>
      <c r="E520" s="190" t="s">
        <v>707</v>
      </c>
      <c r="F520" s="191" t="s">
        <v>708</v>
      </c>
      <c r="G520" s="192" t="s">
        <v>252</v>
      </c>
      <c r="H520" s="193">
        <v>0.79200000000000004</v>
      </c>
      <c r="I520" s="194"/>
      <c r="J520" s="195">
        <f>ROUND(I520*H520,2)</f>
        <v>0</v>
      </c>
      <c r="K520" s="191" t="s">
        <v>135</v>
      </c>
      <c r="L520" s="41"/>
      <c r="M520" s="196" t="s">
        <v>19</v>
      </c>
      <c r="N520" s="197" t="s">
        <v>43</v>
      </c>
      <c r="O520" s="66"/>
      <c r="P520" s="198">
        <f>O520*H520</f>
        <v>0</v>
      </c>
      <c r="Q520" s="198">
        <v>0</v>
      </c>
      <c r="R520" s="198">
        <f>Q520*H520</f>
        <v>0</v>
      </c>
      <c r="S520" s="198">
        <v>0.75</v>
      </c>
      <c r="T520" s="199">
        <f>S520*H520</f>
        <v>0.59400000000000008</v>
      </c>
      <c r="U520" s="36"/>
      <c r="V520" s="36"/>
      <c r="W520" s="36"/>
      <c r="X520" s="36"/>
      <c r="Y520" s="36"/>
      <c r="Z520" s="36"/>
      <c r="AA520" s="36"/>
      <c r="AB520" s="36"/>
      <c r="AC520" s="36"/>
      <c r="AD520" s="36"/>
      <c r="AE520" s="36"/>
      <c r="AR520" s="200" t="s">
        <v>148</v>
      </c>
      <c r="AT520" s="200" t="s">
        <v>131</v>
      </c>
      <c r="AU520" s="200" t="s">
        <v>81</v>
      </c>
      <c r="AY520" s="19" t="s">
        <v>128</v>
      </c>
      <c r="BE520" s="201">
        <f>IF(N520="základní",J520,0)</f>
        <v>0</v>
      </c>
      <c r="BF520" s="201">
        <f>IF(N520="snížená",J520,0)</f>
        <v>0</v>
      </c>
      <c r="BG520" s="201">
        <f>IF(N520="zákl. přenesená",J520,0)</f>
        <v>0</v>
      </c>
      <c r="BH520" s="201">
        <f>IF(N520="sníž. přenesená",J520,0)</f>
        <v>0</v>
      </c>
      <c r="BI520" s="201">
        <f>IF(N520="nulová",J520,0)</f>
        <v>0</v>
      </c>
      <c r="BJ520" s="19" t="s">
        <v>79</v>
      </c>
      <c r="BK520" s="201">
        <f>ROUND(I520*H520,2)</f>
        <v>0</v>
      </c>
      <c r="BL520" s="19" t="s">
        <v>148</v>
      </c>
      <c r="BM520" s="200" t="s">
        <v>709</v>
      </c>
    </row>
    <row r="521" spans="1:65" s="13" customFormat="1">
      <c r="B521" s="211"/>
      <c r="C521" s="212"/>
      <c r="D521" s="207" t="s">
        <v>192</v>
      </c>
      <c r="E521" s="213" t="s">
        <v>19</v>
      </c>
      <c r="F521" s="214" t="s">
        <v>710</v>
      </c>
      <c r="G521" s="212"/>
      <c r="H521" s="213" t="s">
        <v>19</v>
      </c>
      <c r="I521" s="215"/>
      <c r="J521" s="212"/>
      <c r="K521" s="212"/>
      <c r="L521" s="216"/>
      <c r="M521" s="217"/>
      <c r="N521" s="218"/>
      <c r="O521" s="218"/>
      <c r="P521" s="218"/>
      <c r="Q521" s="218"/>
      <c r="R521" s="218"/>
      <c r="S521" s="218"/>
      <c r="T521" s="219"/>
      <c r="AT521" s="220" t="s">
        <v>192</v>
      </c>
      <c r="AU521" s="220" t="s">
        <v>81</v>
      </c>
      <c r="AV521" s="13" t="s">
        <v>79</v>
      </c>
      <c r="AW521" s="13" t="s">
        <v>33</v>
      </c>
      <c r="AX521" s="13" t="s">
        <v>72</v>
      </c>
      <c r="AY521" s="220" t="s">
        <v>128</v>
      </c>
    </row>
    <row r="522" spans="1:65" s="14" customFormat="1">
      <c r="B522" s="221"/>
      <c r="C522" s="222"/>
      <c r="D522" s="207" t="s">
        <v>192</v>
      </c>
      <c r="E522" s="223" t="s">
        <v>19</v>
      </c>
      <c r="F522" s="224" t="s">
        <v>711</v>
      </c>
      <c r="G522" s="222"/>
      <c r="H522" s="225">
        <v>0.52800000000000002</v>
      </c>
      <c r="I522" s="226"/>
      <c r="J522" s="222"/>
      <c r="K522" s="222"/>
      <c r="L522" s="227"/>
      <c r="M522" s="228"/>
      <c r="N522" s="229"/>
      <c r="O522" s="229"/>
      <c r="P522" s="229"/>
      <c r="Q522" s="229"/>
      <c r="R522" s="229"/>
      <c r="S522" s="229"/>
      <c r="T522" s="230"/>
      <c r="AT522" s="231" t="s">
        <v>192</v>
      </c>
      <c r="AU522" s="231" t="s">
        <v>81</v>
      </c>
      <c r="AV522" s="14" t="s">
        <v>81</v>
      </c>
      <c r="AW522" s="14" t="s">
        <v>33</v>
      </c>
      <c r="AX522" s="14" t="s">
        <v>72</v>
      </c>
      <c r="AY522" s="231" t="s">
        <v>128</v>
      </c>
    </row>
    <row r="523" spans="1:65" s="14" customFormat="1">
      <c r="B523" s="221"/>
      <c r="C523" s="222"/>
      <c r="D523" s="207" t="s">
        <v>192</v>
      </c>
      <c r="E523" s="223" t="s">
        <v>19</v>
      </c>
      <c r="F523" s="224" t="s">
        <v>712</v>
      </c>
      <c r="G523" s="222"/>
      <c r="H523" s="225">
        <v>0.26400000000000001</v>
      </c>
      <c r="I523" s="226"/>
      <c r="J523" s="222"/>
      <c r="K523" s="222"/>
      <c r="L523" s="227"/>
      <c r="M523" s="228"/>
      <c r="N523" s="229"/>
      <c r="O523" s="229"/>
      <c r="P523" s="229"/>
      <c r="Q523" s="229"/>
      <c r="R523" s="229"/>
      <c r="S523" s="229"/>
      <c r="T523" s="230"/>
      <c r="AT523" s="231" t="s">
        <v>192</v>
      </c>
      <c r="AU523" s="231" t="s">
        <v>81</v>
      </c>
      <c r="AV523" s="14" t="s">
        <v>81</v>
      </c>
      <c r="AW523" s="14" t="s">
        <v>33</v>
      </c>
      <c r="AX523" s="14" t="s">
        <v>72</v>
      </c>
      <c r="AY523" s="231" t="s">
        <v>128</v>
      </c>
    </row>
    <row r="524" spans="1:65" s="15" customFormat="1">
      <c r="B524" s="232"/>
      <c r="C524" s="233"/>
      <c r="D524" s="207" t="s">
        <v>192</v>
      </c>
      <c r="E524" s="234" t="s">
        <v>19</v>
      </c>
      <c r="F524" s="235" t="s">
        <v>241</v>
      </c>
      <c r="G524" s="233"/>
      <c r="H524" s="236">
        <v>0.79200000000000004</v>
      </c>
      <c r="I524" s="237"/>
      <c r="J524" s="233"/>
      <c r="K524" s="233"/>
      <c r="L524" s="238"/>
      <c r="M524" s="239"/>
      <c r="N524" s="240"/>
      <c r="O524" s="240"/>
      <c r="P524" s="240"/>
      <c r="Q524" s="240"/>
      <c r="R524" s="240"/>
      <c r="S524" s="240"/>
      <c r="T524" s="241"/>
      <c r="AT524" s="242" t="s">
        <v>192</v>
      </c>
      <c r="AU524" s="242" t="s">
        <v>81</v>
      </c>
      <c r="AV524" s="15" t="s">
        <v>148</v>
      </c>
      <c r="AW524" s="15" t="s">
        <v>33</v>
      </c>
      <c r="AX524" s="15" t="s">
        <v>79</v>
      </c>
      <c r="AY524" s="242" t="s">
        <v>128</v>
      </c>
    </row>
    <row r="525" spans="1:65" s="2" customFormat="1" ht="16.5" customHeight="1">
      <c r="A525" s="36"/>
      <c r="B525" s="37"/>
      <c r="C525" s="189" t="s">
        <v>713</v>
      </c>
      <c r="D525" s="189" t="s">
        <v>131</v>
      </c>
      <c r="E525" s="190" t="s">
        <v>714</v>
      </c>
      <c r="F525" s="191" t="s">
        <v>715</v>
      </c>
      <c r="G525" s="192" t="s">
        <v>283</v>
      </c>
      <c r="H525" s="193">
        <v>1</v>
      </c>
      <c r="I525" s="194"/>
      <c r="J525" s="195">
        <f>ROUND(I525*H525,2)</f>
        <v>0</v>
      </c>
      <c r="K525" s="191" t="s">
        <v>19</v>
      </c>
      <c r="L525" s="41"/>
      <c r="M525" s="196" t="s">
        <v>19</v>
      </c>
      <c r="N525" s="197" t="s">
        <v>43</v>
      </c>
      <c r="O525" s="66"/>
      <c r="P525" s="198">
        <f>O525*H525</f>
        <v>0</v>
      </c>
      <c r="Q525" s="198">
        <v>0</v>
      </c>
      <c r="R525" s="198">
        <f>Q525*H525</f>
        <v>0</v>
      </c>
      <c r="S525" s="198">
        <v>0</v>
      </c>
      <c r="T525" s="199">
        <f>S525*H525</f>
        <v>0</v>
      </c>
      <c r="U525" s="36"/>
      <c r="V525" s="36"/>
      <c r="W525" s="36"/>
      <c r="X525" s="36"/>
      <c r="Y525" s="36"/>
      <c r="Z525" s="36"/>
      <c r="AA525" s="36"/>
      <c r="AB525" s="36"/>
      <c r="AC525" s="36"/>
      <c r="AD525" s="36"/>
      <c r="AE525" s="36"/>
      <c r="AR525" s="200" t="s">
        <v>148</v>
      </c>
      <c r="AT525" s="200" t="s">
        <v>131</v>
      </c>
      <c r="AU525" s="200" t="s">
        <v>81</v>
      </c>
      <c r="AY525" s="19" t="s">
        <v>128</v>
      </c>
      <c r="BE525" s="201">
        <f>IF(N525="základní",J525,0)</f>
        <v>0</v>
      </c>
      <c r="BF525" s="201">
        <f>IF(N525="snížená",J525,0)</f>
        <v>0</v>
      </c>
      <c r="BG525" s="201">
        <f>IF(N525="zákl. přenesená",J525,0)</f>
        <v>0</v>
      </c>
      <c r="BH525" s="201">
        <f>IF(N525="sníž. přenesená",J525,0)</f>
        <v>0</v>
      </c>
      <c r="BI525" s="201">
        <f>IF(N525="nulová",J525,0)</f>
        <v>0</v>
      </c>
      <c r="BJ525" s="19" t="s">
        <v>79</v>
      </c>
      <c r="BK525" s="201">
        <f>ROUND(I525*H525,2)</f>
        <v>0</v>
      </c>
      <c r="BL525" s="19" t="s">
        <v>148</v>
      </c>
      <c r="BM525" s="200" t="s">
        <v>716</v>
      </c>
    </row>
    <row r="526" spans="1:65" s="2" customFormat="1" ht="16.5" customHeight="1">
      <c r="A526" s="36"/>
      <c r="B526" s="37"/>
      <c r="C526" s="189" t="s">
        <v>717</v>
      </c>
      <c r="D526" s="189" t="s">
        <v>131</v>
      </c>
      <c r="E526" s="190" t="s">
        <v>718</v>
      </c>
      <c r="F526" s="191" t="s">
        <v>719</v>
      </c>
      <c r="G526" s="192" t="s">
        <v>252</v>
      </c>
      <c r="H526" s="193">
        <v>57.78</v>
      </c>
      <c r="I526" s="194"/>
      <c r="J526" s="195">
        <f>ROUND(I526*H526,2)</f>
        <v>0</v>
      </c>
      <c r="K526" s="191" t="s">
        <v>19</v>
      </c>
      <c r="L526" s="41"/>
      <c r="M526" s="196" t="s">
        <v>19</v>
      </c>
      <c r="N526" s="197" t="s">
        <v>43</v>
      </c>
      <c r="O526" s="66"/>
      <c r="P526" s="198">
        <f>O526*H526</f>
        <v>0</v>
      </c>
      <c r="Q526" s="198">
        <v>0</v>
      </c>
      <c r="R526" s="198">
        <f>Q526*H526</f>
        <v>0</v>
      </c>
      <c r="S526" s="198">
        <v>0</v>
      </c>
      <c r="T526" s="199">
        <f>S526*H526</f>
        <v>0</v>
      </c>
      <c r="U526" s="36"/>
      <c r="V526" s="36"/>
      <c r="W526" s="36"/>
      <c r="X526" s="36"/>
      <c r="Y526" s="36"/>
      <c r="Z526" s="36"/>
      <c r="AA526" s="36"/>
      <c r="AB526" s="36"/>
      <c r="AC526" s="36"/>
      <c r="AD526" s="36"/>
      <c r="AE526" s="36"/>
      <c r="AR526" s="200" t="s">
        <v>148</v>
      </c>
      <c r="AT526" s="200" t="s">
        <v>131</v>
      </c>
      <c r="AU526" s="200" t="s">
        <v>81</v>
      </c>
      <c r="AY526" s="19" t="s">
        <v>128</v>
      </c>
      <c r="BE526" s="201">
        <f>IF(N526="základní",J526,0)</f>
        <v>0</v>
      </c>
      <c r="BF526" s="201">
        <f>IF(N526="snížená",J526,0)</f>
        <v>0</v>
      </c>
      <c r="BG526" s="201">
        <f>IF(N526="zákl. přenesená",J526,0)</f>
        <v>0</v>
      </c>
      <c r="BH526" s="201">
        <f>IF(N526="sníž. přenesená",J526,0)</f>
        <v>0</v>
      </c>
      <c r="BI526" s="201">
        <f>IF(N526="nulová",J526,0)</f>
        <v>0</v>
      </c>
      <c r="BJ526" s="19" t="s">
        <v>79</v>
      </c>
      <c r="BK526" s="201">
        <f>ROUND(I526*H526,2)</f>
        <v>0</v>
      </c>
      <c r="BL526" s="19" t="s">
        <v>148</v>
      </c>
      <c r="BM526" s="200" t="s">
        <v>720</v>
      </c>
    </row>
    <row r="527" spans="1:65" s="14" customFormat="1">
      <c r="B527" s="221"/>
      <c r="C527" s="222"/>
      <c r="D527" s="207" t="s">
        <v>192</v>
      </c>
      <c r="E527" s="223" t="s">
        <v>19</v>
      </c>
      <c r="F527" s="224" t="s">
        <v>721</v>
      </c>
      <c r="G527" s="222"/>
      <c r="H527" s="225">
        <v>58.32</v>
      </c>
      <c r="I527" s="226"/>
      <c r="J527" s="222"/>
      <c r="K527" s="222"/>
      <c r="L527" s="227"/>
      <c r="M527" s="228"/>
      <c r="N527" s="229"/>
      <c r="O527" s="229"/>
      <c r="P527" s="229"/>
      <c r="Q527" s="229"/>
      <c r="R527" s="229"/>
      <c r="S527" s="229"/>
      <c r="T527" s="230"/>
      <c r="AT527" s="231" t="s">
        <v>192</v>
      </c>
      <c r="AU527" s="231" t="s">
        <v>81</v>
      </c>
      <c r="AV527" s="14" t="s">
        <v>81</v>
      </c>
      <c r="AW527" s="14" t="s">
        <v>33</v>
      </c>
      <c r="AX527" s="14" t="s">
        <v>72</v>
      </c>
      <c r="AY527" s="231" t="s">
        <v>128</v>
      </c>
    </row>
    <row r="528" spans="1:65" s="14" customFormat="1">
      <c r="B528" s="221"/>
      <c r="C528" s="222"/>
      <c r="D528" s="207" t="s">
        <v>192</v>
      </c>
      <c r="E528" s="223" t="s">
        <v>19</v>
      </c>
      <c r="F528" s="224" t="s">
        <v>587</v>
      </c>
      <c r="G528" s="222"/>
      <c r="H528" s="225">
        <v>-0.36</v>
      </c>
      <c r="I528" s="226"/>
      <c r="J528" s="222"/>
      <c r="K528" s="222"/>
      <c r="L528" s="227"/>
      <c r="M528" s="228"/>
      <c r="N528" s="229"/>
      <c r="O528" s="229"/>
      <c r="P528" s="229"/>
      <c r="Q528" s="229"/>
      <c r="R528" s="229"/>
      <c r="S528" s="229"/>
      <c r="T528" s="230"/>
      <c r="AT528" s="231" t="s">
        <v>192</v>
      </c>
      <c r="AU528" s="231" t="s">
        <v>81</v>
      </c>
      <c r="AV528" s="14" t="s">
        <v>81</v>
      </c>
      <c r="AW528" s="14" t="s">
        <v>33</v>
      </c>
      <c r="AX528" s="14" t="s">
        <v>72</v>
      </c>
      <c r="AY528" s="231" t="s">
        <v>128</v>
      </c>
    </row>
    <row r="529" spans="1:65" s="14" customFormat="1">
      <c r="B529" s="221"/>
      <c r="C529" s="222"/>
      <c r="D529" s="207" t="s">
        <v>192</v>
      </c>
      <c r="E529" s="223" t="s">
        <v>19</v>
      </c>
      <c r="F529" s="224" t="s">
        <v>588</v>
      </c>
      <c r="G529" s="222"/>
      <c r="H529" s="225">
        <v>-0.18</v>
      </c>
      <c r="I529" s="226"/>
      <c r="J529" s="222"/>
      <c r="K529" s="222"/>
      <c r="L529" s="227"/>
      <c r="M529" s="228"/>
      <c r="N529" s="229"/>
      <c r="O529" s="229"/>
      <c r="P529" s="229"/>
      <c r="Q529" s="229"/>
      <c r="R529" s="229"/>
      <c r="S529" s="229"/>
      <c r="T529" s="230"/>
      <c r="AT529" s="231" t="s">
        <v>192</v>
      </c>
      <c r="AU529" s="231" t="s">
        <v>81</v>
      </c>
      <c r="AV529" s="14" t="s">
        <v>81</v>
      </c>
      <c r="AW529" s="14" t="s">
        <v>33</v>
      </c>
      <c r="AX529" s="14" t="s">
        <v>72</v>
      </c>
      <c r="AY529" s="231" t="s">
        <v>128</v>
      </c>
    </row>
    <row r="530" spans="1:65" s="15" customFormat="1">
      <c r="B530" s="232"/>
      <c r="C530" s="233"/>
      <c r="D530" s="207" t="s">
        <v>192</v>
      </c>
      <c r="E530" s="234" t="s">
        <v>19</v>
      </c>
      <c r="F530" s="235" t="s">
        <v>241</v>
      </c>
      <c r="G530" s="233"/>
      <c r="H530" s="236">
        <v>57.78</v>
      </c>
      <c r="I530" s="237"/>
      <c r="J530" s="233"/>
      <c r="K530" s="233"/>
      <c r="L530" s="238"/>
      <c r="M530" s="239"/>
      <c r="N530" s="240"/>
      <c r="O530" s="240"/>
      <c r="P530" s="240"/>
      <c r="Q530" s="240"/>
      <c r="R530" s="240"/>
      <c r="S530" s="240"/>
      <c r="T530" s="241"/>
      <c r="AT530" s="242" t="s">
        <v>192</v>
      </c>
      <c r="AU530" s="242" t="s">
        <v>81</v>
      </c>
      <c r="AV530" s="15" t="s">
        <v>148</v>
      </c>
      <c r="AW530" s="15" t="s">
        <v>33</v>
      </c>
      <c r="AX530" s="15" t="s">
        <v>79</v>
      </c>
      <c r="AY530" s="242" t="s">
        <v>128</v>
      </c>
    </row>
    <row r="531" spans="1:65" s="2" customFormat="1" ht="16.5" customHeight="1">
      <c r="A531" s="36"/>
      <c r="B531" s="37"/>
      <c r="C531" s="189" t="s">
        <v>722</v>
      </c>
      <c r="D531" s="189" t="s">
        <v>131</v>
      </c>
      <c r="E531" s="190" t="s">
        <v>723</v>
      </c>
      <c r="F531" s="191" t="s">
        <v>724</v>
      </c>
      <c r="G531" s="192" t="s">
        <v>134</v>
      </c>
      <c r="H531" s="193">
        <v>1</v>
      </c>
      <c r="I531" s="194"/>
      <c r="J531" s="195">
        <f t="shared" ref="J531:J536" si="0">ROUND(I531*H531,2)</f>
        <v>0</v>
      </c>
      <c r="K531" s="191" t="s">
        <v>19</v>
      </c>
      <c r="L531" s="41"/>
      <c r="M531" s="196" t="s">
        <v>19</v>
      </c>
      <c r="N531" s="197" t="s">
        <v>43</v>
      </c>
      <c r="O531" s="66"/>
      <c r="P531" s="198">
        <f t="shared" ref="P531:P536" si="1">O531*H531</f>
        <v>0</v>
      </c>
      <c r="Q531" s="198">
        <v>0</v>
      </c>
      <c r="R531" s="198">
        <f t="shared" ref="R531:R536" si="2">Q531*H531</f>
        <v>0</v>
      </c>
      <c r="S531" s="198">
        <v>0</v>
      </c>
      <c r="T531" s="199">
        <f t="shared" ref="T531:T536" si="3">S531*H531</f>
        <v>0</v>
      </c>
      <c r="U531" s="36"/>
      <c r="V531" s="36"/>
      <c r="W531" s="36"/>
      <c r="X531" s="36"/>
      <c r="Y531" s="36"/>
      <c r="Z531" s="36"/>
      <c r="AA531" s="36"/>
      <c r="AB531" s="36"/>
      <c r="AC531" s="36"/>
      <c r="AD531" s="36"/>
      <c r="AE531" s="36"/>
      <c r="AR531" s="200" t="s">
        <v>148</v>
      </c>
      <c r="AT531" s="200" t="s">
        <v>131</v>
      </c>
      <c r="AU531" s="200" t="s">
        <v>81</v>
      </c>
      <c r="AY531" s="19" t="s">
        <v>128</v>
      </c>
      <c r="BE531" s="201">
        <f t="shared" ref="BE531:BE536" si="4">IF(N531="základní",J531,0)</f>
        <v>0</v>
      </c>
      <c r="BF531" s="201">
        <f t="shared" ref="BF531:BF536" si="5">IF(N531="snížená",J531,0)</f>
        <v>0</v>
      </c>
      <c r="BG531" s="201">
        <f t="shared" ref="BG531:BG536" si="6">IF(N531="zákl. přenesená",J531,0)</f>
        <v>0</v>
      </c>
      <c r="BH531" s="201">
        <f t="shared" ref="BH531:BH536" si="7">IF(N531="sníž. přenesená",J531,0)</f>
        <v>0</v>
      </c>
      <c r="BI531" s="201">
        <f t="shared" ref="BI531:BI536" si="8">IF(N531="nulová",J531,0)</f>
        <v>0</v>
      </c>
      <c r="BJ531" s="19" t="s">
        <v>79</v>
      </c>
      <c r="BK531" s="201">
        <f t="shared" ref="BK531:BK536" si="9">ROUND(I531*H531,2)</f>
        <v>0</v>
      </c>
      <c r="BL531" s="19" t="s">
        <v>148</v>
      </c>
      <c r="BM531" s="200" t="s">
        <v>725</v>
      </c>
    </row>
    <row r="532" spans="1:65" s="2" customFormat="1" ht="16.5" customHeight="1">
      <c r="A532" s="36"/>
      <c r="B532" s="37"/>
      <c r="C532" s="189" t="s">
        <v>726</v>
      </c>
      <c r="D532" s="189" t="s">
        <v>131</v>
      </c>
      <c r="E532" s="190" t="s">
        <v>727</v>
      </c>
      <c r="F532" s="191" t="s">
        <v>728</v>
      </c>
      <c r="G532" s="192" t="s">
        <v>134</v>
      </c>
      <c r="H532" s="193">
        <v>2</v>
      </c>
      <c r="I532" s="194"/>
      <c r="J532" s="195">
        <f t="shared" si="0"/>
        <v>0</v>
      </c>
      <c r="K532" s="191" t="s">
        <v>19</v>
      </c>
      <c r="L532" s="41"/>
      <c r="M532" s="196" t="s">
        <v>19</v>
      </c>
      <c r="N532" s="197" t="s">
        <v>43</v>
      </c>
      <c r="O532" s="66"/>
      <c r="P532" s="198">
        <f t="shared" si="1"/>
        <v>0</v>
      </c>
      <c r="Q532" s="198">
        <v>0</v>
      </c>
      <c r="R532" s="198">
        <f t="shared" si="2"/>
        <v>0</v>
      </c>
      <c r="S532" s="198">
        <v>0</v>
      </c>
      <c r="T532" s="199">
        <f t="shared" si="3"/>
        <v>0</v>
      </c>
      <c r="U532" s="36"/>
      <c r="V532" s="36"/>
      <c r="W532" s="36"/>
      <c r="X532" s="36"/>
      <c r="Y532" s="36"/>
      <c r="Z532" s="36"/>
      <c r="AA532" s="36"/>
      <c r="AB532" s="36"/>
      <c r="AC532" s="36"/>
      <c r="AD532" s="36"/>
      <c r="AE532" s="36"/>
      <c r="AR532" s="200" t="s">
        <v>148</v>
      </c>
      <c r="AT532" s="200" t="s">
        <v>131</v>
      </c>
      <c r="AU532" s="200" t="s">
        <v>81</v>
      </c>
      <c r="AY532" s="19" t="s">
        <v>128</v>
      </c>
      <c r="BE532" s="201">
        <f t="shared" si="4"/>
        <v>0</v>
      </c>
      <c r="BF532" s="201">
        <f t="shared" si="5"/>
        <v>0</v>
      </c>
      <c r="BG532" s="201">
        <f t="shared" si="6"/>
        <v>0</v>
      </c>
      <c r="BH532" s="201">
        <f t="shared" si="7"/>
        <v>0</v>
      </c>
      <c r="BI532" s="201">
        <f t="shared" si="8"/>
        <v>0</v>
      </c>
      <c r="BJ532" s="19" t="s">
        <v>79</v>
      </c>
      <c r="BK532" s="201">
        <f t="shared" si="9"/>
        <v>0</v>
      </c>
      <c r="BL532" s="19" t="s">
        <v>148</v>
      </c>
      <c r="BM532" s="200" t="s">
        <v>729</v>
      </c>
    </row>
    <row r="533" spans="1:65" s="2" customFormat="1" ht="33" customHeight="1">
      <c r="A533" s="36"/>
      <c r="B533" s="37"/>
      <c r="C533" s="189" t="s">
        <v>730</v>
      </c>
      <c r="D533" s="189" t="s">
        <v>131</v>
      </c>
      <c r="E533" s="190" t="s">
        <v>731</v>
      </c>
      <c r="F533" s="191" t="s">
        <v>732</v>
      </c>
      <c r="G533" s="192" t="s">
        <v>134</v>
      </c>
      <c r="H533" s="193">
        <v>1</v>
      </c>
      <c r="I533" s="194"/>
      <c r="J533" s="195">
        <f t="shared" si="0"/>
        <v>0</v>
      </c>
      <c r="K533" s="191" t="s">
        <v>19</v>
      </c>
      <c r="L533" s="41"/>
      <c r="M533" s="196" t="s">
        <v>19</v>
      </c>
      <c r="N533" s="197" t="s">
        <v>43</v>
      </c>
      <c r="O533" s="66"/>
      <c r="P533" s="198">
        <f t="shared" si="1"/>
        <v>0</v>
      </c>
      <c r="Q533" s="198">
        <v>0</v>
      </c>
      <c r="R533" s="198">
        <f t="shared" si="2"/>
        <v>0</v>
      </c>
      <c r="S533" s="198">
        <v>0</v>
      </c>
      <c r="T533" s="199">
        <f t="shared" si="3"/>
        <v>0</v>
      </c>
      <c r="U533" s="36"/>
      <c r="V533" s="36"/>
      <c r="W533" s="36"/>
      <c r="X533" s="36"/>
      <c r="Y533" s="36"/>
      <c r="Z533" s="36"/>
      <c r="AA533" s="36"/>
      <c r="AB533" s="36"/>
      <c r="AC533" s="36"/>
      <c r="AD533" s="36"/>
      <c r="AE533" s="36"/>
      <c r="AR533" s="200" t="s">
        <v>148</v>
      </c>
      <c r="AT533" s="200" t="s">
        <v>131</v>
      </c>
      <c r="AU533" s="200" t="s">
        <v>81</v>
      </c>
      <c r="AY533" s="19" t="s">
        <v>128</v>
      </c>
      <c r="BE533" s="201">
        <f t="shared" si="4"/>
        <v>0</v>
      </c>
      <c r="BF533" s="201">
        <f t="shared" si="5"/>
        <v>0</v>
      </c>
      <c r="BG533" s="201">
        <f t="shared" si="6"/>
        <v>0</v>
      </c>
      <c r="BH533" s="201">
        <f t="shared" si="7"/>
        <v>0</v>
      </c>
      <c r="BI533" s="201">
        <f t="shared" si="8"/>
        <v>0</v>
      </c>
      <c r="BJ533" s="19" t="s">
        <v>79</v>
      </c>
      <c r="BK533" s="201">
        <f t="shared" si="9"/>
        <v>0</v>
      </c>
      <c r="BL533" s="19" t="s">
        <v>148</v>
      </c>
      <c r="BM533" s="200" t="s">
        <v>733</v>
      </c>
    </row>
    <row r="534" spans="1:65" s="2" customFormat="1" ht="44.25" customHeight="1">
      <c r="A534" s="36"/>
      <c r="B534" s="37"/>
      <c r="C534" s="189" t="s">
        <v>734</v>
      </c>
      <c r="D534" s="189" t="s">
        <v>131</v>
      </c>
      <c r="E534" s="190" t="s">
        <v>735</v>
      </c>
      <c r="F534" s="191" t="s">
        <v>736</v>
      </c>
      <c r="G534" s="192" t="s">
        <v>134</v>
      </c>
      <c r="H534" s="193">
        <v>1</v>
      </c>
      <c r="I534" s="194"/>
      <c r="J534" s="195">
        <f t="shared" si="0"/>
        <v>0</v>
      </c>
      <c r="K534" s="191" t="s">
        <v>19</v>
      </c>
      <c r="L534" s="41"/>
      <c r="M534" s="196" t="s">
        <v>19</v>
      </c>
      <c r="N534" s="197" t="s">
        <v>43</v>
      </c>
      <c r="O534" s="66"/>
      <c r="P534" s="198">
        <f t="shared" si="1"/>
        <v>0</v>
      </c>
      <c r="Q534" s="198">
        <v>0</v>
      </c>
      <c r="R534" s="198">
        <f t="shared" si="2"/>
        <v>0</v>
      </c>
      <c r="S534" s="198">
        <v>0</v>
      </c>
      <c r="T534" s="199">
        <f t="shared" si="3"/>
        <v>0</v>
      </c>
      <c r="U534" s="36"/>
      <c r="V534" s="36"/>
      <c r="W534" s="36"/>
      <c r="X534" s="36"/>
      <c r="Y534" s="36"/>
      <c r="Z534" s="36"/>
      <c r="AA534" s="36"/>
      <c r="AB534" s="36"/>
      <c r="AC534" s="36"/>
      <c r="AD534" s="36"/>
      <c r="AE534" s="36"/>
      <c r="AR534" s="200" t="s">
        <v>148</v>
      </c>
      <c r="AT534" s="200" t="s">
        <v>131</v>
      </c>
      <c r="AU534" s="200" t="s">
        <v>81</v>
      </c>
      <c r="AY534" s="19" t="s">
        <v>128</v>
      </c>
      <c r="BE534" s="201">
        <f t="shared" si="4"/>
        <v>0</v>
      </c>
      <c r="BF534" s="201">
        <f t="shared" si="5"/>
        <v>0</v>
      </c>
      <c r="BG534" s="201">
        <f t="shared" si="6"/>
        <v>0</v>
      </c>
      <c r="BH534" s="201">
        <f t="shared" si="7"/>
        <v>0</v>
      </c>
      <c r="BI534" s="201">
        <f t="shared" si="8"/>
        <v>0</v>
      </c>
      <c r="BJ534" s="19" t="s">
        <v>79</v>
      </c>
      <c r="BK534" s="201">
        <f t="shared" si="9"/>
        <v>0</v>
      </c>
      <c r="BL534" s="19" t="s">
        <v>148</v>
      </c>
      <c r="BM534" s="200" t="s">
        <v>737</v>
      </c>
    </row>
    <row r="535" spans="1:65" s="2" customFormat="1" ht="16.5" customHeight="1">
      <c r="A535" s="36"/>
      <c r="B535" s="37"/>
      <c r="C535" s="189" t="s">
        <v>738</v>
      </c>
      <c r="D535" s="189" t="s">
        <v>131</v>
      </c>
      <c r="E535" s="190" t="s">
        <v>739</v>
      </c>
      <c r="F535" s="191" t="s">
        <v>740</v>
      </c>
      <c r="G535" s="192" t="s">
        <v>134</v>
      </c>
      <c r="H535" s="193">
        <v>1</v>
      </c>
      <c r="I535" s="194"/>
      <c r="J535" s="195">
        <f t="shared" si="0"/>
        <v>0</v>
      </c>
      <c r="K535" s="191" t="s">
        <v>19</v>
      </c>
      <c r="L535" s="41"/>
      <c r="M535" s="196" t="s">
        <v>19</v>
      </c>
      <c r="N535" s="197" t="s">
        <v>43</v>
      </c>
      <c r="O535" s="66"/>
      <c r="P535" s="198">
        <f t="shared" si="1"/>
        <v>0</v>
      </c>
      <c r="Q535" s="198">
        <v>0</v>
      </c>
      <c r="R535" s="198">
        <f t="shared" si="2"/>
        <v>0</v>
      </c>
      <c r="S535" s="198">
        <v>0</v>
      </c>
      <c r="T535" s="199">
        <f t="shared" si="3"/>
        <v>0</v>
      </c>
      <c r="U535" s="36"/>
      <c r="V535" s="36"/>
      <c r="W535" s="36"/>
      <c r="X535" s="36"/>
      <c r="Y535" s="36"/>
      <c r="Z535" s="36"/>
      <c r="AA535" s="36"/>
      <c r="AB535" s="36"/>
      <c r="AC535" s="36"/>
      <c r="AD535" s="36"/>
      <c r="AE535" s="36"/>
      <c r="AR535" s="200" t="s">
        <v>148</v>
      </c>
      <c r="AT535" s="200" t="s">
        <v>131</v>
      </c>
      <c r="AU535" s="200" t="s">
        <v>81</v>
      </c>
      <c r="AY535" s="19" t="s">
        <v>128</v>
      </c>
      <c r="BE535" s="201">
        <f t="shared" si="4"/>
        <v>0</v>
      </c>
      <c r="BF535" s="201">
        <f t="shared" si="5"/>
        <v>0</v>
      </c>
      <c r="BG535" s="201">
        <f t="shared" si="6"/>
        <v>0</v>
      </c>
      <c r="BH535" s="201">
        <f t="shared" si="7"/>
        <v>0</v>
      </c>
      <c r="BI535" s="201">
        <f t="shared" si="8"/>
        <v>0</v>
      </c>
      <c r="BJ535" s="19" t="s">
        <v>79</v>
      </c>
      <c r="BK535" s="201">
        <f t="shared" si="9"/>
        <v>0</v>
      </c>
      <c r="BL535" s="19" t="s">
        <v>148</v>
      </c>
      <c r="BM535" s="200" t="s">
        <v>741</v>
      </c>
    </row>
    <row r="536" spans="1:65" s="2" customFormat="1" ht="16.5" customHeight="1">
      <c r="A536" s="36"/>
      <c r="B536" s="37"/>
      <c r="C536" s="189" t="s">
        <v>742</v>
      </c>
      <c r="D536" s="189" t="s">
        <v>131</v>
      </c>
      <c r="E536" s="190" t="s">
        <v>743</v>
      </c>
      <c r="F536" s="191" t="s">
        <v>744</v>
      </c>
      <c r="G536" s="192" t="s">
        <v>283</v>
      </c>
      <c r="H536" s="193">
        <v>2</v>
      </c>
      <c r="I536" s="194"/>
      <c r="J536" s="195">
        <f t="shared" si="0"/>
        <v>0</v>
      </c>
      <c r="K536" s="191" t="s">
        <v>135</v>
      </c>
      <c r="L536" s="41"/>
      <c r="M536" s="196" t="s">
        <v>19</v>
      </c>
      <c r="N536" s="197" t="s">
        <v>43</v>
      </c>
      <c r="O536" s="66"/>
      <c r="P536" s="198">
        <f t="shared" si="1"/>
        <v>0</v>
      </c>
      <c r="Q536" s="198">
        <v>1.8000000000000001E-4</v>
      </c>
      <c r="R536" s="198">
        <f t="shared" si="2"/>
        <v>3.6000000000000002E-4</v>
      </c>
      <c r="S536" s="198">
        <v>0</v>
      </c>
      <c r="T536" s="199">
        <f t="shared" si="3"/>
        <v>0</v>
      </c>
      <c r="U536" s="36"/>
      <c r="V536" s="36"/>
      <c r="W536" s="36"/>
      <c r="X536" s="36"/>
      <c r="Y536" s="36"/>
      <c r="Z536" s="36"/>
      <c r="AA536" s="36"/>
      <c r="AB536" s="36"/>
      <c r="AC536" s="36"/>
      <c r="AD536" s="36"/>
      <c r="AE536" s="36"/>
      <c r="AR536" s="200" t="s">
        <v>148</v>
      </c>
      <c r="AT536" s="200" t="s">
        <v>131</v>
      </c>
      <c r="AU536" s="200" t="s">
        <v>81</v>
      </c>
      <c r="AY536" s="19" t="s">
        <v>128</v>
      </c>
      <c r="BE536" s="201">
        <f t="shared" si="4"/>
        <v>0</v>
      </c>
      <c r="BF536" s="201">
        <f t="shared" si="5"/>
        <v>0</v>
      </c>
      <c r="BG536" s="201">
        <f t="shared" si="6"/>
        <v>0</v>
      </c>
      <c r="BH536" s="201">
        <f t="shared" si="7"/>
        <v>0</v>
      </c>
      <c r="BI536" s="201">
        <f t="shared" si="8"/>
        <v>0</v>
      </c>
      <c r="BJ536" s="19" t="s">
        <v>79</v>
      </c>
      <c r="BK536" s="201">
        <f t="shared" si="9"/>
        <v>0</v>
      </c>
      <c r="BL536" s="19" t="s">
        <v>148</v>
      </c>
      <c r="BM536" s="200" t="s">
        <v>745</v>
      </c>
    </row>
    <row r="537" spans="1:65" s="2" customFormat="1" ht="68.25">
      <c r="A537" s="36"/>
      <c r="B537" s="37"/>
      <c r="C537" s="38"/>
      <c r="D537" s="207" t="s">
        <v>190</v>
      </c>
      <c r="E537" s="38"/>
      <c r="F537" s="208" t="s">
        <v>746</v>
      </c>
      <c r="G537" s="38"/>
      <c r="H537" s="38"/>
      <c r="I537" s="110"/>
      <c r="J537" s="38"/>
      <c r="K537" s="38"/>
      <c r="L537" s="41"/>
      <c r="M537" s="209"/>
      <c r="N537" s="210"/>
      <c r="O537" s="66"/>
      <c r="P537" s="66"/>
      <c r="Q537" s="66"/>
      <c r="R537" s="66"/>
      <c r="S537" s="66"/>
      <c r="T537" s="67"/>
      <c r="U537" s="36"/>
      <c r="V537" s="36"/>
      <c r="W537" s="36"/>
      <c r="X537" s="36"/>
      <c r="Y537" s="36"/>
      <c r="Z537" s="36"/>
      <c r="AA537" s="36"/>
      <c r="AB537" s="36"/>
      <c r="AC537" s="36"/>
      <c r="AD537" s="36"/>
      <c r="AE537" s="36"/>
      <c r="AT537" s="19" t="s">
        <v>190</v>
      </c>
      <c r="AU537" s="19" t="s">
        <v>81</v>
      </c>
    </row>
    <row r="538" spans="1:65" s="2" customFormat="1" ht="16.5" customHeight="1">
      <c r="A538" s="36"/>
      <c r="B538" s="37"/>
      <c r="C538" s="254" t="s">
        <v>747</v>
      </c>
      <c r="D538" s="254" t="s">
        <v>392</v>
      </c>
      <c r="E538" s="255" t="s">
        <v>748</v>
      </c>
      <c r="F538" s="256" t="s">
        <v>749</v>
      </c>
      <c r="G538" s="257" t="s">
        <v>283</v>
      </c>
      <c r="H538" s="258">
        <v>1</v>
      </c>
      <c r="I538" s="259"/>
      <c r="J538" s="260">
        <f t="shared" ref="J538:J543" si="10">ROUND(I538*H538,2)</f>
        <v>0</v>
      </c>
      <c r="K538" s="256" t="s">
        <v>19</v>
      </c>
      <c r="L538" s="261"/>
      <c r="M538" s="262" t="s">
        <v>19</v>
      </c>
      <c r="N538" s="263" t="s">
        <v>43</v>
      </c>
      <c r="O538" s="66"/>
      <c r="P538" s="198">
        <f t="shared" ref="P538:P543" si="11">O538*H538</f>
        <v>0</v>
      </c>
      <c r="Q538" s="198">
        <v>0</v>
      </c>
      <c r="R538" s="198">
        <f t="shared" ref="R538:R543" si="12">Q538*H538</f>
        <v>0</v>
      </c>
      <c r="S538" s="198">
        <v>0</v>
      </c>
      <c r="T538" s="199">
        <f t="shared" ref="T538:T543" si="13">S538*H538</f>
        <v>0</v>
      </c>
      <c r="U538" s="36"/>
      <c r="V538" s="36"/>
      <c r="W538" s="36"/>
      <c r="X538" s="36"/>
      <c r="Y538" s="36"/>
      <c r="Z538" s="36"/>
      <c r="AA538" s="36"/>
      <c r="AB538" s="36"/>
      <c r="AC538" s="36"/>
      <c r="AD538" s="36"/>
      <c r="AE538" s="36"/>
      <c r="AR538" s="200" t="s">
        <v>220</v>
      </c>
      <c r="AT538" s="200" t="s">
        <v>392</v>
      </c>
      <c r="AU538" s="200" t="s">
        <v>81</v>
      </c>
      <c r="AY538" s="19" t="s">
        <v>128</v>
      </c>
      <c r="BE538" s="201">
        <f t="shared" ref="BE538:BE543" si="14">IF(N538="základní",J538,0)</f>
        <v>0</v>
      </c>
      <c r="BF538" s="201">
        <f t="shared" ref="BF538:BF543" si="15">IF(N538="snížená",J538,0)</f>
        <v>0</v>
      </c>
      <c r="BG538" s="201">
        <f t="shared" ref="BG538:BG543" si="16">IF(N538="zákl. přenesená",J538,0)</f>
        <v>0</v>
      </c>
      <c r="BH538" s="201">
        <f t="shared" ref="BH538:BH543" si="17">IF(N538="sníž. přenesená",J538,0)</f>
        <v>0</v>
      </c>
      <c r="BI538" s="201">
        <f t="shared" ref="BI538:BI543" si="18">IF(N538="nulová",J538,0)</f>
        <v>0</v>
      </c>
      <c r="BJ538" s="19" t="s">
        <v>79</v>
      </c>
      <c r="BK538" s="201">
        <f t="shared" ref="BK538:BK543" si="19">ROUND(I538*H538,2)</f>
        <v>0</v>
      </c>
      <c r="BL538" s="19" t="s">
        <v>148</v>
      </c>
      <c r="BM538" s="200" t="s">
        <v>750</v>
      </c>
    </row>
    <row r="539" spans="1:65" s="2" customFormat="1" ht="16.5" customHeight="1">
      <c r="A539" s="36"/>
      <c r="B539" s="37"/>
      <c r="C539" s="254" t="s">
        <v>751</v>
      </c>
      <c r="D539" s="254" t="s">
        <v>392</v>
      </c>
      <c r="E539" s="255" t="s">
        <v>752</v>
      </c>
      <c r="F539" s="256" t="s">
        <v>753</v>
      </c>
      <c r="G539" s="257" t="s">
        <v>283</v>
      </c>
      <c r="H539" s="258">
        <v>1</v>
      </c>
      <c r="I539" s="259"/>
      <c r="J539" s="260">
        <f t="shared" si="10"/>
        <v>0</v>
      </c>
      <c r="K539" s="256" t="s">
        <v>19</v>
      </c>
      <c r="L539" s="261"/>
      <c r="M539" s="262" t="s">
        <v>19</v>
      </c>
      <c r="N539" s="263" t="s">
        <v>43</v>
      </c>
      <c r="O539" s="66"/>
      <c r="P539" s="198">
        <f t="shared" si="11"/>
        <v>0</v>
      </c>
      <c r="Q539" s="198">
        <v>0</v>
      </c>
      <c r="R539" s="198">
        <f t="shared" si="12"/>
        <v>0</v>
      </c>
      <c r="S539" s="198">
        <v>0</v>
      </c>
      <c r="T539" s="199">
        <f t="shared" si="13"/>
        <v>0</v>
      </c>
      <c r="U539" s="36"/>
      <c r="V539" s="36"/>
      <c r="W539" s="36"/>
      <c r="X539" s="36"/>
      <c r="Y539" s="36"/>
      <c r="Z539" s="36"/>
      <c r="AA539" s="36"/>
      <c r="AB539" s="36"/>
      <c r="AC539" s="36"/>
      <c r="AD539" s="36"/>
      <c r="AE539" s="36"/>
      <c r="AR539" s="200" t="s">
        <v>220</v>
      </c>
      <c r="AT539" s="200" t="s">
        <v>392</v>
      </c>
      <c r="AU539" s="200" t="s">
        <v>81</v>
      </c>
      <c r="AY539" s="19" t="s">
        <v>128</v>
      </c>
      <c r="BE539" s="201">
        <f t="shared" si="14"/>
        <v>0</v>
      </c>
      <c r="BF539" s="201">
        <f t="shared" si="15"/>
        <v>0</v>
      </c>
      <c r="BG539" s="201">
        <f t="shared" si="16"/>
        <v>0</v>
      </c>
      <c r="BH539" s="201">
        <f t="shared" si="17"/>
        <v>0</v>
      </c>
      <c r="BI539" s="201">
        <f t="shared" si="18"/>
        <v>0</v>
      </c>
      <c r="BJ539" s="19" t="s">
        <v>79</v>
      </c>
      <c r="BK539" s="201">
        <f t="shared" si="19"/>
        <v>0</v>
      </c>
      <c r="BL539" s="19" t="s">
        <v>148</v>
      </c>
      <c r="BM539" s="200" t="s">
        <v>754</v>
      </c>
    </row>
    <row r="540" spans="1:65" s="2" customFormat="1" ht="16.5" customHeight="1">
      <c r="A540" s="36"/>
      <c r="B540" s="37"/>
      <c r="C540" s="254" t="s">
        <v>755</v>
      </c>
      <c r="D540" s="254" t="s">
        <v>392</v>
      </c>
      <c r="E540" s="255" t="s">
        <v>756</v>
      </c>
      <c r="F540" s="256" t="s">
        <v>757</v>
      </c>
      <c r="G540" s="257" t="s">
        <v>283</v>
      </c>
      <c r="H540" s="258">
        <v>2</v>
      </c>
      <c r="I540" s="259"/>
      <c r="J540" s="260">
        <f t="shared" si="10"/>
        <v>0</v>
      </c>
      <c r="K540" s="256" t="s">
        <v>19</v>
      </c>
      <c r="L540" s="261"/>
      <c r="M540" s="262" t="s">
        <v>19</v>
      </c>
      <c r="N540" s="263" t="s">
        <v>43</v>
      </c>
      <c r="O540" s="66"/>
      <c r="P540" s="198">
        <f t="shared" si="11"/>
        <v>0</v>
      </c>
      <c r="Q540" s="198">
        <v>0</v>
      </c>
      <c r="R540" s="198">
        <f t="shared" si="12"/>
        <v>0</v>
      </c>
      <c r="S540" s="198">
        <v>0</v>
      </c>
      <c r="T540" s="199">
        <f t="shared" si="13"/>
        <v>0</v>
      </c>
      <c r="U540" s="36"/>
      <c r="V540" s="36"/>
      <c r="W540" s="36"/>
      <c r="X540" s="36"/>
      <c r="Y540" s="36"/>
      <c r="Z540" s="36"/>
      <c r="AA540" s="36"/>
      <c r="AB540" s="36"/>
      <c r="AC540" s="36"/>
      <c r="AD540" s="36"/>
      <c r="AE540" s="36"/>
      <c r="AR540" s="200" t="s">
        <v>220</v>
      </c>
      <c r="AT540" s="200" t="s">
        <v>392</v>
      </c>
      <c r="AU540" s="200" t="s">
        <v>81</v>
      </c>
      <c r="AY540" s="19" t="s">
        <v>128</v>
      </c>
      <c r="BE540" s="201">
        <f t="shared" si="14"/>
        <v>0</v>
      </c>
      <c r="BF540" s="201">
        <f t="shared" si="15"/>
        <v>0</v>
      </c>
      <c r="BG540" s="201">
        <f t="shared" si="16"/>
        <v>0</v>
      </c>
      <c r="BH540" s="201">
        <f t="shared" si="17"/>
        <v>0</v>
      </c>
      <c r="BI540" s="201">
        <f t="shared" si="18"/>
        <v>0</v>
      </c>
      <c r="BJ540" s="19" t="s">
        <v>79</v>
      </c>
      <c r="BK540" s="201">
        <f t="shared" si="19"/>
        <v>0</v>
      </c>
      <c r="BL540" s="19" t="s">
        <v>148</v>
      </c>
      <c r="BM540" s="200" t="s">
        <v>758</v>
      </c>
    </row>
    <row r="541" spans="1:65" s="2" customFormat="1" ht="16.5" customHeight="1">
      <c r="A541" s="36"/>
      <c r="B541" s="37"/>
      <c r="C541" s="189" t="s">
        <v>759</v>
      </c>
      <c r="D541" s="189" t="s">
        <v>131</v>
      </c>
      <c r="E541" s="190" t="s">
        <v>760</v>
      </c>
      <c r="F541" s="191" t="s">
        <v>761</v>
      </c>
      <c r="G541" s="192" t="s">
        <v>134</v>
      </c>
      <c r="H541" s="193">
        <v>1</v>
      </c>
      <c r="I541" s="194"/>
      <c r="J541" s="195">
        <f t="shared" si="10"/>
        <v>0</v>
      </c>
      <c r="K541" s="191" t="s">
        <v>19</v>
      </c>
      <c r="L541" s="41"/>
      <c r="M541" s="196" t="s">
        <v>19</v>
      </c>
      <c r="N541" s="197" t="s">
        <v>43</v>
      </c>
      <c r="O541" s="66"/>
      <c r="P541" s="198">
        <f t="shared" si="11"/>
        <v>0</v>
      </c>
      <c r="Q541" s="198">
        <v>0</v>
      </c>
      <c r="R541" s="198">
        <f t="shared" si="12"/>
        <v>0</v>
      </c>
      <c r="S541" s="198">
        <v>0</v>
      </c>
      <c r="T541" s="199">
        <f t="shared" si="13"/>
        <v>0</v>
      </c>
      <c r="U541" s="36"/>
      <c r="V541" s="36"/>
      <c r="W541" s="36"/>
      <c r="X541" s="36"/>
      <c r="Y541" s="36"/>
      <c r="Z541" s="36"/>
      <c r="AA541" s="36"/>
      <c r="AB541" s="36"/>
      <c r="AC541" s="36"/>
      <c r="AD541" s="36"/>
      <c r="AE541" s="36"/>
      <c r="AR541" s="200" t="s">
        <v>148</v>
      </c>
      <c r="AT541" s="200" t="s">
        <v>131</v>
      </c>
      <c r="AU541" s="200" t="s">
        <v>81</v>
      </c>
      <c r="AY541" s="19" t="s">
        <v>128</v>
      </c>
      <c r="BE541" s="201">
        <f t="shared" si="14"/>
        <v>0</v>
      </c>
      <c r="BF541" s="201">
        <f t="shared" si="15"/>
        <v>0</v>
      </c>
      <c r="BG541" s="201">
        <f t="shared" si="16"/>
        <v>0</v>
      </c>
      <c r="BH541" s="201">
        <f t="shared" si="17"/>
        <v>0</v>
      </c>
      <c r="BI541" s="201">
        <f t="shared" si="18"/>
        <v>0</v>
      </c>
      <c r="BJ541" s="19" t="s">
        <v>79</v>
      </c>
      <c r="BK541" s="201">
        <f t="shared" si="19"/>
        <v>0</v>
      </c>
      <c r="BL541" s="19" t="s">
        <v>148</v>
      </c>
      <c r="BM541" s="200" t="s">
        <v>762</v>
      </c>
    </row>
    <row r="542" spans="1:65" s="2" customFormat="1" ht="16.5" customHeight="1">
      <c r="A542" s="36"/>
      <c r="B542" s="37"/>
      <c r="C542" s="189" t="s">
        <v>763</v>
      </c>
      <c r="D542" s="189" t="s">
        <v>131</v>
      </c>
      <c r="E542" s="190" t="s">
        <v>764</v>
      </c>
      <c r="F542" s="191" t="s">
        <v>765</v>
      </c>
      <c r="G542" s="192" t="s">
        <v>134</v>
      </c>
      <c r="H542" s="193">
        <v>1</v>
      </c>
      <c r="I542" s="194"/>
      <c r="J542" s="195">
        <f t="shared" si="10"/>
        <v>0</v>
      </c>
      <c r="K542" s="191" t="s">
        <v>19</v>
      </c>
      <c r="L542" s="41"/>
      <c r="M542" s="196" t="s">
        <v>19</v>
      </c>
      <c r="N542" s="197" t="s">
        <v>43</v>
      </c>
      <c r="O542" s="66"/>
      <c r="P542" s="198">
        <f t="shared" si="11"/>
        <v>0</v>
      </c>
      <c r="Q542" s="198">
        <v>0</v>
      </c>
      <c r="R542" s="198">
        <f t="shared" si="12"/>
        <v>0</v>
      </c>
      <c r="S542" s="198">
        <v>0</v>
      </c>
      <c r="T542" s="199">
        <f t="shared" si="13"/>
        <v>0</v>
      </c>
      <c r="U542" s="36"/>
      <c r="V542" s="36"/>
      <c r="W542" s="36"/>
      <c r="X542" s="36"/>
      <c r="Y542" s="36"/>
      <c r="Z542" s="36"/>
      <c r="AA542" s="36"/>
      <c r="AB542" s="36"/>
      <c r="AC542" s="36"/>
      <c r="AD542" s="36"/>
      <c r="AE542" s="36"/>
      <c r="AR542" s="200" t="s">
        <v>148</v>
      </c>
      <c r="AT542" s="200" t="s">
        <v>131</v>
      </c>
      <c r="AU542" s="200" t="s">
        <v>81</v>
      </c>
      <c r="AY542" s="19" t="s">
        <v>128</v>
      </c>
      <c r="BE542" s="201">
        <f t="shared" si="14"/>
        <v>0</v>
      </c>
      <c r="BF542" s="201">
        <f t="shared" si="15"/>
        <v>0</v>
      </c>
      <c r="BG542" s="201">
        <f t="shared" si="16"/>
        <v>0</v>
      </c>
      <c r="BH542" s="201">
        <f t="shared" si="17"/>
        <v>0</v>
      </c>
      <c r="BI542" s="201">
        <f t="shared" si="18"/>
        <v>0</v>
      </c>
      <c r="BJ542" s="19" t="s">
        <v>79</v>
      </c>
      <c r="BK542" s="201">
        <f t="shared" si="19"/>
        <v>0</v>
      </c>
      <c r="BL542" s="19" t="s">
        <v>148</v>
      </c>
      <c r="BM542" s="200" t="s">
        <v>766</v>
      </c>
    </row>
    <row r="543" spans="1:65" s="2" customFormat="1" ht="21.75" customHeight="1">
      <c r="A543" s="36"/>
      <c r="B543" s="37"/>
      <c r="C543" s="189" t="s">
        <v>767</v>
      </c>
      <c r="D543" s="189" t="s">
        <v>131</v>
      </c>
      <c r="E543" s="190" t="s">
        <v>768</v>
      </c>
      <c r="F543" s="191" t="s">
        <v>769</v>
      </c>
      <c r="G543" s="192" t="s">
        <v>252</v>
      </c>
      <c r="H543" s="193">
        <v>216.71299999999999</v>
      </c>
      <c r="I543" s="194"/>
      <c r="J543" s="195">
        <f t="shared" si="10"/>
        <v>0</v>
      </c>
      <c r="K543" s="191" t="s">
        <v>135</v>
      </c>
      <c r="L543" s="41"/>
      <c r="M543" s="196" t="s">
        <v>19</v>
      </c>
      <c r="N543" s="197" t="s">
        <v>43</v>
      </c>
      <c r="O543" s="66"/>
      <c r="P543" s="198">
        <f t="shared" si="11"/>
        <v>0</v>
      </c>
      <c r="Q543" s="198">
        <v>1.2999999999999999E-4</v>
      </c>
      <c r="R543" s="198">
        <f t="shared" si="12"/>
        <v>2.8172689999999997E-2</v>
      </c>
      <c r="S543" s="198">
        <v>0</v>
      </c>
      <c r="T543" s="199">
        <f t="shared" si="13"/>
        <v>0</v>
      </c>
      <c r="U543" s="36"/>
      <c r="V543" s="36"/>
      <c r="W543" s="36"/>
      <c r="X543" s="36"/>
      <c r="Y543" s="36"/>
      <c r="Z543" s="36"/>
      <c r="AA543" s="36"/>
      <c r="AB543" s="36"/>
      <c r="AC543" s="36"/>
      <c r="AD543" s="36"/>
      <c r="AE543" s="36"/>
      <c r="AR543" s="200" t="s">
        <v>148</v>
      </c>
      <c r="AT543" s="200" t="s">
        <v>131</v>
      </c>
      <c r="AU543" s="200" t="s">
        <v>81</v>
      </c>
      <c r="AY543" s="19" t="s">
        <v>128</v>
      </c>
      <c r="BE543" s="201">
        <f t="shared" si="14"/>
        <v>0</v>
      </c>
      <c r="BF543" s="201">
        <f t="shared" si="15"/>
        <v>0</v>
      </c>
      <c r="BG543" s="201">
        <f t="shared" si="16"/>
        <v>0</v>
      </c>
      <c r="BH543" s="201">
        <f t="shared" si="17"/>
        <v>0</v>
      </c>
      <c r="BI543" s="201">
        <f t="shared" si="18"/>
        <v>0</v>
      </c>
      <c r="BJ543" s="19" t="s">
        <v>79</v>
      </c>
      <c r="BK543" s="201">
        <f t="shared" si="19"/>
        <v>0</v>
      </c>
      <c r="BL543" s="19" t="s">
        <v>148</v>
      </c>
      <c r="BM543" s="200" t="s">
        <v>770</v>
      </c>
    </row>
    <row r="544" spans="1:65" s="2" customFormat="1" ht="48.75">
      <c r="A544" s="36"/>
      <c r="B544" s="37"/>
      <c r="C544" s="38"/>
      <c r="D544" s="207" t="s">
        <v>190</v>
      </c>
      <c r="E544" s="38"/>
      <c r="F544" s="208" t="s">
        <v>771</v>
      </c>
      <c r="G544" s="38"/>
      <c r="H544" s="38"/>
      <c r="I544" s="110"/>
      <c r="J544" s="38"/>
      <c r="K544" s="38"/>
      <c r="L544" s="41"/>
      <c r="M544" s="209"/>
      <c r="N544" s="210"/>
      <c r="O544" s="66"/>
      <c r="P544" s="66"/>
      <c r="Q544" s="66"/>
      <c r="R544" s="66"/>
      <c r="S544" s="66"/>
      <c r="T544" s="67"/>
      <c r="U544" s="36"/>
      <c r="V544" s="36"/>
      <c r="W544" s="36"/>
      <c r="X544" s="36"/>
      <c r="Y544" s="36"/>
      <c r="Z544" s="36"/>
      <c r="AA544" s="36"/>
      <c r="AB544" s="36"/>
      <c r="AC544" s="36"/>
      <c r="AD544" s="36"/>
      <c r="AE544" s="36"/>
      <c r="AT544" s="19" t="s">
        <v>190</v>
      </c>
      <c r="AU544" s="19" t="s">
        <v>81</v>
      </c>
    </row>
    <row r="545" spans="1:65" s="14" customFormat="1">
      <c r="B545" s="221"/>
      <c r="C545" s="222"/>
      <c r="D545" s="207" t="s">
        <v>192</v>
      </c>
      <c r="E545" s="223" t="s">
        <v>19</v>
      </c>
      <c r="F545" s="224" t="s">
        <v>772</v>
      </c>
      <c r="G545" s="222"/>
      <c r="H545" s="225">
        <v>168.91300000000001</v>
      </c>
      <c r="I545" s="226"/>
      <c r="J545" s="222"/>
      <c r="K545" s="222"/>
      <c r="L545" s="227"/>
      <c r="M545" s="228"/>
      <c r="N545" s="229"/>
      <c r="O545" s="229"/>
      <c r="P545" s="229"/>
      <c r="Q545" s="229"/>
      <c r="R545" s="229"/>
      <c r="S545" s="229"/>
      <c r="T545" s="230"/>
      <c r="AT545" s="231" t="s">
        <v>192</v>
      </c>
      <c r="AU545" s="231" t="s">
        <v>81</v>
      </c>
      <c r="AV545" s="14" t="s">
        <v>81</v>
      </c>
      <c r="AW545" s="14" t="s">
        <v>33</v>
      </c>
      <c r="AX545" s="14" t="s">
        <v>72</v>
      </c>
      <c r="AY545" s="231" t="s">
        <v>128</v>
      </c>
    </row>
    <row r="546" spans="1:65" s="14" customFormat="1">
      <c r="B546" s="221"/>
      <c r="C546" s="222"/>
      <c r="D546" s="207" t="s">
        <v>192</v>
      </c>
      <c r="E546" s="223" t="s">
        <v>19</v>
      </c>
      <c r="F546" s="224" t="s">
        <v>773</v>
      </c>
      <c r="G546" s="222"/>
      <c r="H546" s="225">
        <v>43.8</v>
      </c>
      <c r="I546" s="226"/>
      <c r="J546" s="222"/>
      <c r="K546" s="222"/>
      <c r="L546" s="227"/>
      <c r="M546" s="228"/>
      <c r="N546" s="229"/>
      <c r="O546" s="229"/>
      <c r="P546" s="229"/>
      <c r="Q546" s="229"/>
      <c r="R546" s="229"/>
      <c r="S546" s="229"/>
      <c r="T546" s="230"/>
      <c r="AT546" s="231" t="s">
        <v>192</v>
      </c>
      <c r="AU546" s="231" t="s">
        <v>81</v>
      </c>
      <c r="AV546" s="14" t="s">
        <v>81</v>
      </c>
      <c r="AW546" s="14" t="s">
        <v>33</v>
      </c>
      <c r="AX546" s="14" t="s">
        <v>72</v>
      </c>
      <c r="AY546" s="231" t="s">
        <v>128</v>
      </c>
    </row>
    <row r="547" spans="1:65" s="14" customFormat="1">
      <c r="B547" s="221"/>
      <c r="C547" s="222"/>
      <c r="D547" s="207" t="s">
        <v>192</v>
      </c>
      <c r="E547" s="223" t="s">
        <v>19</v>
      </c>
      <c r="F547" s="224" t="s">
        <v>148</v>
      </c>
      <c r="G547" s="222"/>
      <c r="H547" s="225">
        <v>4</v>
      </c>
      <c r="I547" s="226"/>
      <c r="J547" s="222"/>
      <c r="K547" s="222"/>
      <c r="L547" s="227"/>
      <c r="M547" s="228"/>
      <c r="N547" s="229"/>
      <c r="O547" s="229"/>
      <c r="P547" s="229"/>
      <c r="Q547" s="229"/>
      <c r="R547" s="229"/>
      <c r="S547" s="229"/>
      <c r="T547" s="230"/>
      <c r="AT547" s="231" t="s">
        <v>192</v>
      </c>
      <c r="AU547" s="231" t="s">
        <v>81</v>
      </c>
      <c r="AV547" s="14" t="s">
        <v>81</v>
      </c>
      <c r="AW547" s="14" t="s">
        <v>33</v>
      </c>
      <c r="AX547" s="14" t="s">
        <v>72</v>
      </c>
      <c r="AY547" s="231" t="s">
        <v>128</v>
      </c>
    </row>
    <row r="548" spans="1:65" s="15" customFormat="1">
      <c r="B548" s="232"/>
      <c r="C548" s="233"/>
      <c r="D548" s="207" t="s">
        <v>192</v>
      </c>
      <c r="E548" s="234" t="s">
        <v>19</v>
      </c>
      <c r="F548" s="235" t="s">
        <v>241</v>
      </c>
      <c r="G548" s="233"/>
      <c r="H548" s="236">
        <v>216.71300000000002</v>
      </c>
      <c r="I548" s="237"/>
      <c r="J548" s="233"/>
      <c r="K548" s="233"/>
      <c r="L548" s="238"/>
      <c r="M548" s="239"/>
      <c r="N548" s="240"/>
      <c r="O548" s="240"/>
      <c r="P548" s="240"/>
      <c r="Q548" s="240"/>
      <c r="R548" s="240"/>
      <c r="S548" s="240"/>
      <c r="T548" s="241"/>
      <c r="AT548" s="242" t="s">
        <v>192</v>
      </c>
      <c r="AU548" s="242" t="s">
        <v>81</v>
      </c>
      <c r="AV548" s="15" t="s">
        <v>148</v>
      </c>
      <c r="AW548" s="15" t="s">
        <v>33</v>
      </c>
      <c r="AX548" s="15" t="s">
        <v>79</v>
      </c>
      <c r="AY548" s="242" t="s">
        <v>128</v>
      </c>
    </row>
    <row r="549" spans="1:65" s="2" customFormat="1" ht="21.75" customHeight="1">
      <c r="A549" s="36"/>
      <c r="B549" s="37"/>
      <c r="C549" s="189" t="s">
        <v>774</v>
      </c>
      <c r="D549" s="189" t="s">
        <v>131</v>
      </c>
      <c r="E549" s="190" t="s">
        <v>775</v>
      </c>
      <c r="F549" s="191" t="s">
        <v>776</v>
      </c>
      <c r="G549" s="192" t="s">
        <v>252</v>
      </c>
      <c r="H549" s="193">
        <v>222.71299999999999</v>
      </c>
      <c r="I549" s="194"/>
      <c r="J549" s="195">
        <f>ROUND(I549*H549,2)</f>
        <v>0</v>
      </c>
      <c r="K549" s="191" t="s">
        <v>135</v>
      </c>
      <c r="L549" s="41"/>
      <c r="M549" s="196" t="s">
        <v>19</v>
      </c>
      <c r="N549" s="197" t="s">
        <v>43</v>
      </c>
      <c r="O549" s="66"/>
      <c r="P549" s="198">
        <f>O549*H549</f>
        <v>0</v>
      </c>
      <c r="Q549" s="198">
        <v>4.0000000000000003E-5</v>
      </c>
      <c r="R549" s="198">
        <f>Q549*H549</f>
        <v>8.9085199999999996E-3</v>
      </c>
      <c r="S549" s="198">
        <v>0</v>
      </c>
      <c r="T549" s="199">
        <f>S549*H549</f>
        <v>0</v>
      </c>
      <c r="U549" s="36"/>
      <c r="V549" s="36"/>
      <c r="W549" s="36"/>
      <c r="X549" s="36"/>
      <c r="Y549" s="36"/>
      <c r="Z549" s="36"/>
      <c r="AA549" s="36"/>
      <c r="AB549" s="36"/>
      <c r="AC549" s="36"/>
      <c r="AD549" s="36"/>
      <c r="AE549" s="36"/>
      <c r="AR549" s="200" t="s">
        <v>148</v>
      </c>
      <c r="AT549" s="200" t="s">
        <v>131</v>
      </c>
      <c r="AU549" s="200" t="s">
        <v>81</v>
      </c>
      <c r="AY549" s="19" t="s">
        <v>128</v>
      </c>
      <c r="BE549" s="201">
        <f>IF(N549="základní",J549,0)</f>
        <v>0</v>
      </c>
      <c r="BF549" s="201">
        <f>IF(N549="snížená",J549,0)</f>
        <v>0</v>
      </c>
      <c r="BG549" s="201">
        <f>IF(N549="zákl. přenesená",J549,0)</f>
        <v>0</v>
      </c>
      <c r="BH549" s="201">
        <f>IF(N549="sníž. přenesená",J549,0)</f>
        <v>0</v>
      </c>
      <c r="BI549" s="201">
        <f>IF(N549="nulová",J549,0)</f>
        <v>0</v>
      </c>
      <c r="BJ549" s="19" t="s">
        <v>79</v>
      </c>
      <c r="BK549" s="201">
        <f>ROUND(I549*H549,2)</f>
        <v>0</v>
      </c>
      <c r="BL549" s="19" t="s">
        <v>148</v>
      </c>
      <c r="BM549" s="200" t="s">
        <v>777</v>
      </c>
    </row>
    <row r="550" spans="1:65" s="2" customFormat="1" ht="165.75">
      <c r="A550" s="36"/>
      <c r="B550" s="37"/>
      <c r="C550" s="38"/>
      <c r="D550" s="207" t="s">
        <v>190</v>
      </c>
      <c r="E550" s="38"/>
      <c r="F550" s="208" t="s">
        <v>778</v>
      </c>
      <c r="G550" s="38"/>
      <c r="H550" s="38"/>
      <c r="I550" s="110"/>
      <c r="J550" s="38"/>
      <c r="K550" s="38"/>
      <c r="L550" s="41"/>
      <c r="M550" s="209"/>
      <c r="N550" s="210"/>
      <c r="O550" s="66"/>
      <c r="P550" s="66"/>
      <c r="Q550" s="66"/>
      <c r="R550" s="66"/>
      <c r="S550" s="66"/>
      <c r="T550" s="67"/>
      <c r="U550" s="36"/>
      <c r="V550" s="36"/>
      <c r="W550" s="36"/>
      <c r="X550" s="36"/>
      <c r="Y550" s="36"/>
      <c r="Z550" s="36"/>
      <c r="AA550" s="36"/>
      <c r="AB550" s="36"/>
      <c r="AC550" s="36"/>
      <c r="AD550" s="36"/>
      <c r="AE550" s="36"/>
      <c r="AT550" s="19" t="s">
        <v>190</v>
      </c>
      <c r="AU550" s="19" t="s">
        <v>81</v>
      </c>
    </row>
    <row r="551" spans="1:65" s="12" customFormat="1" ht="22.9" customHeight="1">
      <c r="B551" s="173"/>
      <c r="C551" s="174"/>
      <c r="D551" s="175" t="s">
        <v>71</v>
      </c>
      <c r="E551" s="187" t="s">
        <v>779</v>
      </c>
      <c r="F551" s="187" t="s">
        <v>780</v>
      </c>
      <c r="G551" s="174"/>
      <c r="H551" s="174"/>
      <c r="I551" s="177"/>
      <c r="J551" s="188">
        <f>BK551</f>
        <v>0</v>
      </c>
      <c r="K551" s="174"/>
      <c r="L551" s="179"/>
      <c r="M551" s="180"/>
      <c r="N551" s="181"/>
      <c r="O551" s="181"/>
      <c r="P551" s="182">
        <f>SUM(P552:P568)</f>
        <v>0</v>
      </c>
      <c r="Q551" s="181"/>
      <c r="R551" s="182">
        <f>SUM(R552:R568)</f>
        <v>0</v>
      </c>
      <c r="S551" s="181"/>
      <c r="T551" s="183">
        <f>SUM(T552:T568)</f>
        <v>0</v>
      </c>
      <c r="AR551" s="184" t="s">
        <v>79</v>
      </c>
      <c r="AT551" s="185" t="s">
        <v>71</v>
      </c>
      <c r="AU551" s="185" t="s">
        <v>79</v>
      </c>
      <c r="AY551" s="184" t="s">
        <v>128</v>
      </c>
      <c r="BK551" s="186">
        <f>SUM(BK552:BK568)</f>
        <v>0</v>
      </c>
    </row>
    <row r="552" spans="1:65" s="2" customFormat="1" ht="21.75" customHeight="1">
      <c r="A552" s="36"/>
      <c r="B552" s="37"/>
      <c r="C552" s="189" t="s">
        <v>781</v>
      </c>
      <c r="D552" s="189" t="s">
        <v>131</v>
      </c>
      <c r="E552" s="190" t="s">
        <v>782</v>
      </c>
      <c r="F552" s="191" t="s">
        <v>783</v>
      </c>
      <c r="G552" s="192" t="s">
        <v>223</v>
      </c>
      <c r="H552" s="193">
        <v>61.097000000000001</v>
      </c>
      <c r="I552" s="194"/>
      <c r="J552" s="195">
        <f>ROUND(I552*H552,2)</f>
        <v>0</v>
      </c>
      <c r="K552" s="191" t="s">
        <v>135</v>
      </c>
      <c r="L552" s="41"/>
      <c r="M552" s="196" t="s">
        <v>19</v>
      </c>
      <c r="N552" s="197" t="s">
        <v>43</v>
      </c>
      <c r="O552" s="66"/>
      <c r="P552" s="198">
        <f>O552*H552</f>
        <v>0</v>
      </c>
      <c r="Q552" s="198">
        <v>0</v>
      </c>
      <c r="R552" s="198">
        <f>Q552*H552</f>
        <v>0</v>
      </c>
      <c r="S552" s="198">
        <v>0</v>
      </c>
      <c r="T552" s="199">
        <f>S552*H552</f>
        <v>0</v>
      </c>
      <c r="U552" s="36"/>
      <c r="V552" s="36"/>
      <c r="W552" s="36"/>
      <c r="X552" s="36"/>
      <c r="Y552" s="36"/>
      <c r="Z552" s="36"/>
      <c r="AA552" s="36"/>
      <c r="AB552" s="36"/>
      <c r="AC552" s="36"/>
      <c r="AD552" s="36"/>
      <c r="AE552" s="36"/>
      <c r="AR552" s="200" t="s">
        <v>148</v>
      </c>
      <c r="AT552" s="200" t="s">
        <v>131</v>
      </c>
      <c r="AU552" s="200" t="s">
        <v>81</v>
      </c>
      <c r="AY552" s="19" t="s">
        <v>128</v>
      </c>
      <c r="BE552" s="201">
        <f>IF(N552="základní",J552,0)</f>
        <v>0</v>
      </c>
      <c r="BF552" s="201">
        <f>IF(N552="snížená",J552,0)</f>
        <v>0</v>
      </c>
      <c r="BG552" s="201">
        <f>IF(N552="zákl. přenesená",J552,0)</f>
        <v>0</v>
      </c>
      <c r="BH552" s="201">
        <f>IF(N552="sníž. přenesená",J552,0)</f>
        <v>0</v>
      </c>
      <c r="BI552" s="201">
        <f>IF(N552="nulová",J552,0)</f>
        <v>0</v>
      </c>
      <c r="BJ552" s="19" t="s">
        <v>79</v>
      </c>
      <c r="BK552" s="201">
        <f>ROUND(I552*H552,2)</f>
        <v>0</v>
      </c>
      <c r="BL552" s="19" t="s">
        <v>148</v>
      </c>
      <c r="BM552" s="200" t="s">
        <v>784</v>
      </c>
    </row>
    <row r="553" spans="1:65" s="2" customFormat="1" ht="107.25">
      <c r="A553" s="36"/>
      <c r="B553" s="37"/>
      <c r="C553" s="38"/>
      <c r="D553" s="207" t="s">
        <v>190</v>
      </c>
      <c r="E553" s="38"/>
      <c r="F553" s="208" t="s">
        <v>785</v>
      </c>
      <c r="G553" s="38"/>
      <c r="H553" s="38"/>
      <c r="I553" s="110"/>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190</v>
      </c>
      <c r="AU553" s="19" t="s">
        <v>81</v>
      </c>
    </row>
    <row r="554" spans="1:65" s="2" customFormat="1" ht="16.5" customHeight="1">
      <c r="A554" s="36"/>
      <c r="B554" s="37"/>
      <c r="C554" s="189" t="s">
        <v>786</v>
      </c>
      <c r="D554" s="189" t="s">
        <v>131</v>
      </c>
      <c r="E554" s="190" t="s">
        <v>787</v>
      </c>
      <c r="F554" s="191" t="s">
        <v>788</v>
      </c>
      <c r="G554" s="192" t="s">
        <v>223</v>
      </c>
      <c r="H554" s="193">
        <v>61.097000000000001</v>
      </c>
      <c r="I554" s="194"/>
      <c r="J554" s="195">
        <f>ROUND(I554*H554,2)</f>
        <v>0</v>
      </c>
      <c r="K554" s="191" t="s">
        <v>135</v>
      </c>
      <c r="L554" s="41"/>
      <c r="M554" s="196" t="s">
        <v>19</v>
      </c>
      <c r="N554" s="197" t="s">
        <v>43</v>
      </c>
      <c r="O554" s="66"/>
      <c r="P554" s="198">
        <f>O554*H554</f>
        <v>0</v>
      </c>
      <c r="Q554" s="198">
        <v>0</v>
      </c>
      <c r="R554" s="198">
        <f>Q554*H554</f>
        <v>0</v>
      </c>
      <c r="S554" s="198">
        <v>0</v>
      </c>
      <c r="T554" s="199">
        <f>S554*H554</f>
        <v>0</v>
      </c>
      <c r="U554" s="36"/>
      <c r="V554" s="36"/>
      <c r="W554" s="36"/>
      <c r="X554" s="36"/>
      <c r="Y554" s="36"/>
      <c r="Z554" s="36"/>
      <c r="AA554" s="36"/>
      <c r="AB554" s="36"/>
      <c r="AC554" s="36"/>
      <c r="AD554" s="36"/>
      <c r="AE554" s="36"/>
      <c r="AR554" s="200" t="s">
        <v>148</v>
      </c>
      <c r="AT554" s="200" t="s">
        <v>131</v>
      </c>
      <c r="AU554" s="200" t="s">
        <v>81</v>
      </c>
      <c r="AY554" s="19" t="s">
        <v>128</v>
      </c>
      <c r="BE554" s="201">
        <f>IF(N554="základní",J554,0)</f>
        <v>0</v>
      </c>
      <c r="BF554" s="201">
        <f>IF(N554="snížená",J554,0)</f>
        <v>0</v>
      </c>
      <c r="BG554" s="201">
        <f>IF(N554="zákl. přenesená",J554,0)</f>
        <v>0</v>
      </c>
      <c r="BH554" s="201">
        <f>IF(N554="sníž. přenesená",J554,0)</f>
        <v>0</v>
      </c>
      <c r="BI554" s="201">
        <f>IF(N554="nulová",J554,0)</f>
        <v>0</v>
      </c>
      <c r="BJ554" s="19" t="s">
        <v>79</v>
      </c>
      <c r="BK554" s="201">
        <f>ROUND(I554*H554,2)</f>
        <v>0</v>
      </c>
      <c r="BL554" s="19" t="s">
        <v>148</v>
      </c>
      <c r="BM554" s="200" t="s">
        <v>789</v>
      </c>
    </row>
    <row r="555" spans="1:65" s="2" customFormat="1" ht="39">
      <c r="A555" s="36"/>
      <c r="B555" s="37"/>
      <c r="C555" s="38"/>
      <c r="D555" s="207" t="s">
        <v>190</v>
      </c>
      <c r="E555" s="38"/>
      <c r="F555" s="208" t="s">
        <v>790</v>
      </c>
      <c r="G555" s="38"/>
      <c r="H555" s="38"/>
      <c r="I555" s="110"/>
      <c r="J555" s="38"/>
      <c r="K555" s="38"/>
      <c r="L555" s="41"/>
      <c r="M555" s="209"/>
      <c r="N555" s="210"/>
      <c r="O555" s="66"/>
      <c r="P555" s="66"/>
      <c r="Q555" s="66"/>
      <c r="R555" s="66"/>
      <c r="S555" s="66"/>
      <c r="T555" s="67"/>
      <c r="U555" s="36"/>
      <c r="V555" s="36"/>
      <c r="W555" s="36"/>
      <c r="X555" s="36"/>
      <c r="Y555" s="36"/>
      <c r="Z555" s="36"/>
      <c r="AA555" s="36"/>
      <c r="AB555" s="36"/>
      <c r="AC555" s="36"/>
      <c r="AD555" s="36"/>
      <c r="AE555" s="36"/>
      <c r="AT555" s="19" t="s">
        <v>190</v>
      </c>
      <c r="AU555" s="19" t="s">
        <v>81</v>
      </c>
    </row>
    <row r="556" spans="1:65" s="2" customFormat="1" ht="16.5" customHeight="1">
      <c r="A556" s="36"/>
      <c r="B556" s="37"/>
      <c r="C556" s="189" t="s">
        <v>791</v>
      </c>
      <c r="D556" s="189" t="s">
        <v>131</v>
      </c>
      <c r="E556" s="190" t="s">
        <v>792</v>
      </c>
      <c r="F556" s="191" t="s">
        <v>793</v>
      </c>
      <c r="G556" s="192" t="s">
        <v>223</v>
      </c>
      <c r="H556" s="193">
        <v>61.097000000000001</v>
      </c>
      <c r="I556" s="194"/>
      <c r="J556" s="195">
        <f>ROUND(I556*H556,2)</f>
        <v>0</v>
      </c>
      <c r="K556" s="191" t="s">
        <v>135</v>
      </c>
      <c r="L556" s="41"/>
      <c r="M556" s="196" t="s">
        <v>19</v>
      </c>
      <c r="N556" s="197" t="s">
        <v>43</v>
      </c>
      <c r="O556" s="66"/>
      <c r="P556" s="198">
        <f>O556*H556</f>
        <v>0</v>
      </c>
      <c r="Q556" s="198">
        <v>0</v>
      </c>
      <c r="R556" s="198">
        <f>Q556*H556</f>
        <v>0</v>
      </c>
      <c r="S556" s="198">
        <v>0</v>
      </c>
      <c r="T556" s="199">
        <f>S556*H556</f>
        <v>0</v>
      </c>
      <c r="U556" s="36"/>
      <c r="V556" s="36"/>
      <c r="W556" s="36"/>
      <c r="X556" s="36"/>
      <c r="Y556" s="36"/>
      <c r="Z556" s="36"/>
      <c r="AA556" s="36"/>
      <c r="AB556" s="36"/>
      <c r="AC556" s="36"/>
      <c r="AD556" s="36"/>
      <c r="AE556" s="36"/>
      <c r="AR556" s="200" t="s">
        <v>148</v>
      </c>
      <c r="AT556" s="200" t="s">
        <v>131</v>
      </c>
      <c r="AU556" s="200" t="s">
        <v>81</v>
      </c>
      <c r="AY556" s="19" t="s">
        <v>128</v>
      </c>
      <c r="BE556" s="201">
        <f>IF(N556="základní",J556,0)</f>
        <v>0</v>
      </c>
      <c r="BF556" s="201">
        <f>IF(N556="snížená",J556,0)</f>
        <v>0</v>
      </c>
      <c r="BG556" s="201">
        <f>IF(N556="zákl. přenesená",J556,0)</f>
        <v>0</v>
      </c>
      <c r="BH556" s="201">
        <f>IF(N556="sníž. přenesená",J556,0)</f>
        <v>0</v>
      </c>
      <c r="BI556" s="201">
        <f>IF(N556="nulová",J556,0)</f>
        <v>0</v>
      </c>
      <c r="BJ556" s="19" t="s">
        <v>79</v>
      </c>
      <c r="BK556" s="201">
        <f>ROUND(I556*H556,2)</f>
        <v>0</v>
      </c>
      <c r="BL556" s="19" t="s">
        <v>148</v>
      </c>
      <c r="BM556" s="200" t="s">
        <v>794</v>
      </c>
    </row>
    <row r="557" spans="1:65" s="2" customFormat="1" ht="58.5">
      <c r="A557" s="36"/>
      <c r="B557" s="37"/>
      <c r="C557" s="38"/>
      <c r="D557" s="207" t="s">
        <v>190</v>
      </c>
      <c r="E557" s="38"/>
      <c r="F557" s="208" t="s">
        <v>795</v>
      </c>
      <c r="G557" s="38"/>
      <c r="H557" s="38"/>
      <c r="I557" s="110"/>
      <c r="J557" s="38"/>
      <c r="K557" s="38"/>
      <c r="L557" s="41"/>
      <c r="M557" s="209"/>
      <c r="N557" s="210"/>
      <c r="O557" s="66"/>
      <c r="P557" s="66"/>
      <c r="Q557" s="66"/>
      <c r="R557" s="66"/>
      <c r="S557" s="66"/>
      <c r="T557" s="67"/>
      <c r="U557" s="36"/>
      <c r="V557" s="36"/>
      <c r="W557" s="36"/>
      <c r="X557" s="36"/>
      <c r="Y557" s="36"/>
      <c r="Z557" s="36"/>
      <c r="AA557" s="36"/>
      <c r="AB557" s="36"/>
      <c r="AC557" s="36"/>
      <c r="AD557" s="36"/>
      <c r="AE557" s="36"/>
      <c r="AT557" s="19" t="s">
        <v>190</v>
      </c>
      <c r="AU557" s="19" t="s">
        <v>81</v>
      </c>
    </row>
    <row r="558" spans="1:65" s="2" customFormat="1" ht="21.75" customHeight="1">
      <c r="A558" s="36"/>
      <c r="B558" s="37"/>
      <c r="C558" s="189" t="s">
        <v>796</v>
      </c>
      <c r="D558" s="189" t="s">
        <v>131</v>
      </c>
      <c r="E558" s="190" t="s">
        <v>797</v>
      </c>
      <c r="F558" s="191" t="s">
        <v>798</v>
      </c>
      <c r="G558" s="192" t="s">
        <v>223</v>
      </c>
      <c r="H558" s="193">
        <v>1512.575</v>
      </c>
      <c r="I558" s="194"/>
      <c r="J558" s="195">
        <f>ROUND(I558*H558,2)</f>
        <v>0</v>
      </c>
      <c r="K558" s="191" t="s">
        <v>135</v>
      </c>
      <c r="L558" s="41"/>
      <c r="M558" s="196" t="s">
        <v>19</v>
      </c>
      <c r="N558" s="197" t="s">
        <v>43</v>
      </c>
      <c r="O558" s="66"/>
      <c r="P558" s="198">
        <f>O558*H558</f>
        <v>0</v>
      </c>
      <c r="Q558" s="198">
        <v>0</v>
      </c>
      <c r="R558" s="198">
        <f>Q558*H558</f>
        <v>0</v>
      </c>
      <c r="S558" s="198">
        <v>0</v>
      </c>
      <c r="T558" s="199">
        <f>S558*H558</f>
        <v>0</v>
      </c>
      <c r="U558" s="36"/>
      <c r="V558" s="36"/>
      <c r="W558" s="36"/>
      <c r="X558" s="36"/>
      <c r="Y558" s="36"/>
      <c r="Z558" s="36"/>
      <c r="AA558" s="36"/>
      <c r="AB558" s="36"/>
      <c r="AC558" s="36"/>
      <c r="AD558" s="36"/>
      <c r="AE558" s="36"/>
      <c r="AR558" s="200" t="s">
        <v>148</v>
      </c>
      <c r="AT558" s="200" t="s">
        <v>131</v>
      </c>
      <c r="AU558" s="200" t="s">
        <v>81</v>
      </c>
      <c r="AY558" s="19" t="s">
        <v>128</v>
      </c>
      <c r="BE558" s="201">
        <f>IF(N558="základní",J558,0)</f>
        <v>0</v>
      </c>
      <c r="BF558" s="201">
        <f>IF(N558="snížená",J558,0)</f>
        <v>0</v>
      </c>
      <c r="BG558" s="201">
        <f>IF(N558="zákl. přenesená",J558,0)</f>
        <v>0</v>
      </c>
      <c r="BH558" s="201">
        <f>IF(N558="sníž. přenesená",J558,0)</f>
        <v>0</v>
      </c>
      <c r="BI558" s="201">
        <f>IF(N558="nulová",J558,0)</f>
        <v>0</v>
      </c>
      <c r="BJ558" s="19" t="s">
        <v>79</v>
      </c>
      <c r="BK558" s="201">
        <f>ROUND(I558*H558,2)</f>
        <v>0</v>
      </c>
      <c r="BL558" s="19" t="s">
        <v>148</v>
      </c>
      <c r="BM558" s="200" t="s">
        <v>799</v>
      </c>
    </row>
    <row r="559" spans="1:65" s="2" customFormat="1" ht="58.5">
      <c r="A559" s="36"/>
      <c r="B559" s="37"/>
      <c r="C559" s="38"/>
      <c r="D559" s="207" t="s">
        <v>190</v>
      </c>
      <c r="E559" s="38"/>
      <c r="F559" s="208" t="s">
        <v>795</v>
      </c>
      <c r="G559" s="38"/>
      <c r="H559" s="38"/>
      <c r="I559" s="110"/>
      <c r="J559" s="38"/>
      <c r="K559" s="38"/>
      <c r="L559" s="41"/>
      <c r="M559" s="209"/>
      <c r="N559" s="210"/>
      <c r="O559" s="66"/>
      <c r="P559" s="66"/>
      <c r="Q559" s="66"/>
      <c r="R559" s="66"/>
      <c r="S559" s="66"/>
      <c r="T559" s="67"/>
      <c r="U559" s="36"/>
      <c r="V559" s="36"/>
      <c r="W559" s="36"/>
      <c r="X559" s="36"/>
      <c r="Y559" s="36"/>
      <c r="Z559" s="36"/>
      <c r="AA559" s="36"/>
      <c r="AB559" s="36"/>
      <c r="AC559" s="36"/>
      <c r="AD559" s="36"/>
      <c r="AE559" s="36"/>
      <c r="AT559" s="19" t="s">
        <v>190</v>
      </c>
      <c r="AU559" s="19" t="s">
        <v>81</v>
      </c>
    </row>
    <row r="560" spans="1:65" s="14" customFormat="1">
      <c r="B560" s="221"/>
      <c r="C560" s="222"/>
      <c r="D560" s="207" t="s">
        <v>192</v>
      </c>
      <c r="E560" s="223" t="s">
        <v>19</v>
      </c>
      <c r="F560" s="224" t="s">
        <v>800</v>
      </c>
      <c r="G560" s="222"/>
      <c r="H560" s="225">
        <v>1512.575</v>
      </c>
      <c r="I560" s="226"/>
      <c r="J560" s="222"/>
      <c r="K560" s="222"/>
      <c r="L560" s="227"/>
      <c r="M560" s="228"/>
      <c r="N560" s="229"/>
      <c r="O560" s="229"/>
      <c r="P560" s="229"/>
      <c r="Q560" s="229"/>
      <c r="R560" s="229"/>
      <c r="S560" s="229"/>
      <c r="T560" s="230"/>
      <c r="AT560" s="231" t="s">
        <v>192</v>
      </c>
      <c r="AU560" s="231" t="s">
        <v>81</v>
      </c>
      <c r="AV560" s="14" t="s">
        <v>81</v>
      </c>
      <c r="AW560" s="14" t="s">
        <v>33</v>
      </c>
      <c r="AX560" s="14" t="s">
        <v>79</v>
      </c>
      <c r="AY560" s="231" t="s">
        <v>128</v>
      </c>
    </row>
    <row r="561" spans="1:65" s="2" customFormat="1" ht="21.75" customHeight="1">
      <c r="A561" s="36"/>
      <c r="B561" s="37"/>
      <c r="C561" s="189" t="s">
        <v>801</v>
      </c>
      <c r="D561" s="189" t="s">
        <v>131</v>
      </c>
      <c r="E561" s="190" t="s">
        <v>802</v>
      </c>
      <c r="F561" s="191" t="s">
        <v>803</v>
      </c>
      <c r="G561" s="192" t="s">
        <v>223</v>
      </c>
      <c r="H561" s="193">
        <v>37.173999999999999</v>
      </c>
      <c r="I561" s="194"/>
      <c r="J561" s="195">
        <f>ROUND(I561*H561,2)</f>
        <v>0</v>
      </c>
      <c r="K561" s="191" t="s">
        <v>135</v>
      </c>
      <c r="L561" s="41"/>
      <c r="M561" s="196" t="s">
        <v>19</v>
      </c>
      <c r="N561" s="197" t="s">
        <v>43</v>
      </c>
      <c r="O561" s="66"/>
      <c r="P561" s="198">
        <f>O561*H561</f>
        <v>0</v>
      </c>
      <c r="Q561" s="198">
        <v>0</v>
      </c>
      <c r="R561" s="198">
        <f>Q561*H561</f>
        <v>0</v>
      </c>
      <c r="S561" s="198">
        <v>0</v>
      </c>
      <c r="T561" s="199">
        <f>S561*H561</f>
        <v>0</v>
      </c>
      <c r="U561" s="36"/>
      <c r="V561" s="36"/>
      <c r="W561" s="36"/>
      <c r="X561" s="36"/>
      <c r="Y561" s="36"/>
      <c r="Z561" s="36"/>
      <c r="AA561" s="36"/>
      <c r="AB561" s="36"/>
      <c r="AC561" s="36"/>
      <c r="AD561" s="36"/>
      <c r="AE561" s="36"/>
      <c r="AR561" s="200" t="s">
        <v>148</v>
      </c>
      <c r="AT561" s="200" t="s">
        <v>131</v>
      </c>
      <c r="AU561" s="200" t="s">
        <v>81</v>
      </c>
      <c r="AY561" s="19" t="s">
        <v>128</v>
      </c>
      <c r="BE561" s="201">
        <f>IF(N561="základní",J561,0)</f>
        <v>0</v>
      </c>
      <c r="BF561" s="201">
        <f>IF(N561="snížená",J561,0)</f>
        <v>0</v>
      </c>
      <c r="BG561" s="201">
        <f>IF(N561="zákl. přenesená",J561,0)</f>
        <v>0</v>
      </c>
      <c r="BH561" s="201">
        <f>IF(N561="sníž. přenesená",J561,0)</f>
        <v>0</v>
      </c>
      <c r="BI561" s="201">
        <f>IF(N561="nulová",J561,0)</f>
        <v>0</v>
      </c>
      <c r="BJ561" s="19" t="s">
        <v>79</v>
      </c>
      <c r="BK561" s="201">
        <f>ROUND(I561*H561,2)</f>
        <v>0</v>
      </c>
      <c r="BL561" s="19" t="s">
        <v>148</v>
      </c>
      <c r="BM561" s="200" t="s">
        <v>804</v>
      </c>
    </row>
    <row r="562" spans="1:65" s="2" customFormat="1" ht="58.5">
      <c r="A562" s="36"/>
      <c r="B562" s="37"/>
      <c r="C562" s="38"/>
      <c r="D562" s="207" t="s">
        <v>190</v>
      </c>
      <c r="E562" s="38"/>
      <c r="F562" s="208" t="s">
        <v>805</v>
      </c>
      <c r="G562" s="38"/>
      <c r="H562" s="38"/>
      <c r="I562" s="110"/>
      <c r="J562" s="38"/>
      <c r="K562" s="38"/>
      <c r="L562" s="41"/>
      <c r="M562" s="209"/>
      <c r="N562" s="210"/>
      <c r="O562" s="66"/>
      <c r="P562" s="66"/>
      <c r="Q562" s="66"/>
      <c r="R562" s="66"/>
      <c r="S562" s="66"/>
      <c r="T562" s="67"/>
      <c r="U562" s="36"/>
      <c r="V562" s="36"/>
      <c r="W562" s="36"/>
      <c r="X562" s="36"/>
      <c r="Y562" s="36"/>
      <c r="Z562" s="36"/>
      <c r="AA562" s="36"/>
      <c r="AB562" s="36"/>
      <c r="AC562" s="36"/>
      <c r="AD562" s="36"/>
      <c r="AE562" s="36"/>
      <c r="AT562" s="19" t="s">
        <v>190</v>
      </c>
      <c r="AU562" s="19" t="s">
        <v>81</v>
      </c>
    </row>
    <row r="563" spans="1:65" s="2" customFormat="1" ht="21.75" customHeight="1">
      <c r="A563" s="36"/>
      <c r="B563" s="37"/>
      <c r="C563" s="189" t="s">
        <v>806</v>
      </c>
      <c r="D563" s="189" t="s">
        <v>131</v>
      </c>
      <c r="E563" s="190" t="s">
        <v>807</v>
      </c>
      <c r="F563" s="191" t="s">
        <v>808</v>
      </c>
      <c r="G563" s="192" t="s">
        <v>223</v>
      </c>
      <c r="H563" s="193">
        <v>8.5749999999999993</v>
      </c>
      <c r="I563" s="194"/>
      <c r="J563" s="195">
        <f>ROUND(I563*H563,2)</f>
        <v>0</v>
      </c>
      <c r="K563" s="191" t="s">
        <v>135</v>
      </c>
      <c r="L563" s="41"/>
      <c r="M563" s="196" t="s">
        <v>19</v>
      </c>
      <c r="N563" s="197" t="s">
        <v>43</v>
      </c>
      <c r="O563" s="66"/>
      <c r="P563" s="198">
        <f>O563*H563</f>
        <v>0</v>
      </c>
      <c r="Q563" s="198">
        <v>0</v>
      </c>
      <c r="R563" s="198">
        <f>Q563*H563</f>
        <v>0</v>
      </c>
      <c r="S563" s="198">
        <v>0</v>
      </c>
      <c r="T563" s="199">
        <f>S563*H563</f>
        <v>0</v>
      </c>
      <c r="U563" s="36"/>
      <c r="V563" s="36"/>
      <c r="W563" s="36"/>
      <c r="X563" s="36"/>
      <c r="Y563" s="36"/>
      <c r="Z563" s="36"/>
      <c r="AA563" s="36"/>
      <c r="AB563" s="36"/>
      <c r="AC563" s="36"/>
      <c r="AD563" s="36"/>
      <c r="AE563" s="36"/>
      <c r="AR563" s="200" t="s">
        <v>148</v>
      </c>
      <c r="AT563" s="200" t="s">
        <v>131</v>
      </c>
      <c r="AU563" s="200" t="s">
        <v>81</v>
      </c>
      <c r="AY563" s="19" t="s">
        <v>128</v>
      </c>
      <c r="BE563" s="201">
        <f>IF(N563="základní",J563,0)</f>
        <v>0</v>
      </c>
      <c r="BF563" s="201">
        <f>IF(N563="snížená",J563,0)</f>
        <v>0</v>
      </c>
      <c r="BG563" s="201">
        <f>IF(N563="zákl. přenesená",J563,0)</f>
        <v>0</v>
      </c>
      <c r="BH563" s="201">
        <f>IF(N563="sníž. přenesená",J563,0)</f>
        <v>0</v>
      </c>
      <c r="BI563" s="201">
        <f>IF(N563="nulová",J563,0)</f>
        <v>0</v>
      </c>
      <c r="BJ563" s="19" t="s">
        <v>79</v>
      </c>
      <c r="BK563" s="201">
        <f>ROUND(I563*H563,2)</f>
        <v>0</v>
      </c>
      <c r="BL563" s="19" t="s">
        <v>148</v>
      </c>
      <c r="BM563" s="200" t="s">
        <v>809</v>
      </c>
    </row>
    <row r="564" spans="1:65" s="2" customFormat="1" ht="58.5">
      <c r="A564" s="36"/>
      <c r="B564" s="37"/>
      <c r="C564" s="38"/>
      <c r="D564" s="207" t="s">
        <v>190</v>
      </c>
      <c r="E564" s="38"/>
      <c r="F564" s="208" t="s">
        <v>805</v>
      </c>
      <c r="G564" s="38"/>
      <c r="H564" s="38"/>
      <c r="I564" s="110"/>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190</v>
      </c>
      <c r="AU564" s="19" t="s">
        <v>81</v>
      </c>
    </row>
    <row r="565" spans="1:65" s="2" customFormat="1" ht="21.75" customHeight="1">
      <c r="A565" s="36"/>
      <c r="B565" s="37"/>
      <c r="C565" s="189" t="s">
        <v>810</v>
      </c>
      <c r="D565" s="189" t="s">
        <v>131</v>
      </c>
      <c r="E565" s="190" t="s">
        <v>811</v>
      </c>
      <c r="F565" s="191" t="s">
        <v>812</v>
      </c>
      <c r="G565" s="192" t="s">
        <v>223</v>
      </c>
      <c r="H565" s="193">
        <v>13.05</v>
      </c>
      <c r="I565" s="194"/>
      <c r="J565" s="195">
        <f>ROUND(I565*H565,2)</f>
        <v>0</v>
      </c>
      <c r="K565" s="191" t="s">
        <v>135</v>
      </c>
      <c r="L565" s="41"/>
      <c r="M565" s="196" t="s">
        <v>19</v>
      </c>
      <c r="N565" s="197" t="s">
        <v>43</v>
      </c>
      <c r="O565" s="66"/>
      <c r="P565" s="198">
        <f>O565*H565</f>
        <v>0</v>
      </c>
      <c r="Q565" s="198">
        <v>0</v>
      </c>
      <c r="R565" s="198">
        <f>Q565*H565</f>
        <v>0</v>
      </c>
      <c r="S565" s="198">
        <v>0</v>
      </c>
      <c r="T565" s="199">
        <f>S565*H565</f>
        <v>0</v>
      </c>
      <c r="U565" s="36"/>
      <c r="V565" s="36"/>
      <c r="W565" s="36"/>
      <c r="X565" s="36"/>
      <c r="Y565" s="36"/>
      <c r="Z565" s="36"/>
      <c r="AA565" s="36"/>
      <c r="AB565" s="36"/>
      <c r="AC565" s="36"/>
      <c r="AD565" s="36"/>
      <c r="AE565" s="36"/>
      <c r="AR565" s="200" t="s">
        <v>148</v>
      </c>
      <c r="AT565" s="200" t="s">
        <v>131</v>
      </c>
      <c r="AU565" s="200" t="s">
        <v>81</v>
      </c>
      <c r="AY565" s="19" t="s">
        <v>128</v>
      </c>
      <c r="BE565" s="201">
        <f>IF(N565="základní",J565,0)</f>
        <v>0</v>
      </c>
      <c r="BF565" s="201">
        <f>IF(N565="snížená",J565,0)</f>
        <v>0</v>
      </c>
      <c r="BG565" s="201">
        <f>IF(N565="zákl. přenesená",J565,0)</f>
        <v>0</v>
      </c>
      <c r="BH565" s="201">
        <f>IF(N565="sníž. přenesená",J565,0)</f>
        <v>0</v>
      </c>
      <c r="BI565" s="201">
        <f>IF(N565="nulová",J565,0)</f>
        <v>0</v>
      </c>
      <c r="BJ565" s="19" t="s">
        <v>79</v>
      </c>
      <c r="BK565" s="201">
        <f>ROUND(I565*H565,2)</f>
        <v>0</v>
      </c>
      <c r="BL565" s="19" t="s">
        <v>148</v>
      </c>
      <c r="BM565" s="200" t="s">
        <v>813</v>
      </c>
    </row>
    <row r="566" spans="1:65" s="2" customFormat="1" ht="58.5">
      <c r="A566" s="36"/>
      <c r="B566" s="37"/>
      <c r="C566" s="38"/>
      <c r="D566" s="207" t="s">
        <v>190</v>
      </c>
      <c r="E566" s="38"/>
      <c r="F566" s="208" t="s">
        <v>805</v>
      </c>
      <c r="G566" s="38"/>
      <c r="H566" s="38"/>
      <c r="I566" s="110"/>
      <c r="J566" s="38"/>
      <c r="K566" s="38"/>
      <c r="L566" s="41"/>
      <c r="M566" s="209"/>
      <c r="N566" s="210"/>
      <c r="O566" s="66"/>
      <c r="P566" s="66"/>
      <c r="Q566" s="66"/>
      <c r="R566" s="66"/>
      <c r="S566" s="66"/>
      <c r="T566" s="67"/>
      <c r="U566" s="36"/>
      <c r="V566" s="36"/>
      <c r="W566" s="36"/>
      <c r="X566" s="36"/>
      <c r="Y566" s="36"/>
      <c r="Z566" s="36"/>
      <c r="AA566" s="36"/>
      <c r="AB566" s="36"/>
      <c r="AC566" s="36"/>
      <c r="AD566" s="36"/>
      <c r="AE566" s="36"/>
      <c r="AT566" s="19" t="s">
        <v>190</v>
      </c>
      <c r="AU566" s="19" t="s">
        <v>81</v>
      </c>
    </row>
    <row r="567" spans="1:65" s="2" customFormat="1" ht="21.75" customHeight="1">
      <c r="A567" s="36"/>
      <c r="B567" s="37"/>
      <c r="C567" s="189" t="s">
        <v>814</v>
      </c>
      <c r="D567" s="189" t="s">
        <v>131</v>
      </c>
      <c r="E567" s="190" t="s">
        <v>815</v>
      </c>
      <c r="F567" s="191" t="s">
        <v>816</v>
      </c>
      <c r="G567" s="192" t="s">
        <v>223</v>
      </c>
      <c r="H567" s="193">
        <v>1.704</v>
      </c>
      <c r="I567" s="194"/>
      <c r="J567" s="195">
        <f>ROUND(I567*H567,2)</f>
        <v>0</v>
      </c>
      <c r="K567" s="191" t="s">
        <v>135</v>
      </c>
      <c r="L567" s="41"/>
      <c r="M567" s="196" t="s">
        <v>19</v>
      </c>
      <c r="N567" s="197" t="s">
        <v>43</v>
      </c>
      <c r="O567" s="66"/>
      <c r="P567" s="198">
        <f>O567*H567</f>
        <v>0</v>
      </c>
      <c r="Q567" s="198">
        <v>0</v>
      </c>
      <c r="R567" s="198">
        <f>Q567*H567</f>
        <v>0</v>
      </c>
      <c r="S567" s="198">
        <v>0</v>
      </c>
      <c r="T567" s="199">
        <f>S567*H567</f>
        <v>0</v>
      </c>
      <c r="U567" s="36"/>
      <c r="V567" s="36"/>
      <c r="W567" s="36"/>
      <c r="X567" s="36"/>
      <c r="Y567" s="36"/>
      <c r="Z567" s="36"/>
      <c r="AA567" s="36"/>
      <c r="AB567" s="36"/>
      <c r="AC567" s="36"/>
      <c r="AD567" s="36"/>
      <c r="AE567" s="36"/>
      <c r="AR567" s="200" t="s">
        <v>148</v>
      </c>
      <c r="AT567" s="200" t="s">
        <v>131</v>
      </c>
      <c r="AU567" s="200" t="s">
        <v>81</v>
      </c>
      <c r="AY567" s="19" t="s">
        <v>128</v>
      </c>
      <c r="BE567" s="201">
        <f>IF(N567="základní",J567,0)</f>
        <v>0</v>
      </c>
      <c r="BF567" s="201">
        <f>IF(N567="snížená",J567,0)</f>
        <v>0</v>
      </c>
      <c r="BG567" s="201">
        <f>IF(N567="zákl. přenesená",J567,0)</f>
        <v>0</v>
      </c>
      <c r="BH567" s="201">
        <f>IF(N567="sníž. přenesená",J567,0)</f>
        <v>0</v>
      </c>
      <c r="BI567" s="201">
        <f>IF(N567="nulová",J567,0)</f>
        <v>0</v>
      </c>
      <c r="BJ567" s="19" t="s">
        <v>79</v>
      </c>
      <c r="BK567" s="201">
        <f>ROUND(I567*H567,2)</f>
        <v>0</v>
      </c>
      <c r="BL567" s="19" t="s">
        <v>148</v>
      </c>
      <c r="BM567" s="200" t="s">
        <v>817</v>
      </c>
    </row>
    <row r="568" spans="1:65" s="2" customFormat="1" ht="58.5">
      <c r="A568" s="36"/>
      <c r="B568" s="37"/>
      <c r="C568" s="38"/>
      <c r="D568" s="207" t="s">
        <v>190</v>
      </c>
      <c r="E568" s="38"/>
      <c r="F568" s="208" t="s">
        <v>805</v>
      </c>
      <c r="G568" s="38"/>
      <c r="H568" s="38"/>
      <c r="I568" s="110"/>
      <c r="J568" s="38"/>
      <c r="K568" s="38"/>
      <c r="L568" s="41"/>
      <c r="M568" s="209"/>
      <c r="N568" s="210"/>
      <c r="O568" s="66"/>
      <c r="P568" s="66"/>
      <c r="Q568" s="66"/>
      <c r="R568" s="66"/>
      <c r="S568" s="66"/>
      <c r="T568" s="67"/>
      <c r="U568" s="36"/>
      <c r="V568" s="36"/>
      <c r="W568" s="36"/>
      <c r="X568" s="36"/>
      <c r="Y568" s="36"/>
      <c r="Z568" s="36"/>
      <c r="AA568" s="36"/>
      <c r="AB568" s="36"/>
      <c r="AC568" s="36"/>
      <c r="AD568" s="36"/>
      <c r="AE568" s="36"/>
      <c r="AT568" s="19" t="s">
        <v>190</v>
      </c>
      <c r="AU568" s="19" t="s">
        <v>81</v>
      </c>
    </row>
    <row r="569" spans="1:65" s="12" customFormat="1" ht="22.9" customHeight="1">
      <c r="B569" s="173"/>
      <c r="C569" s="174"/>
      <c r="D569" s="175" t="s">
        <v>71</v>
      </c>
      <c r="E569" s="187" t="s">
        <v>818</v>
      </c>
      <c r="F569" s="187" t="s">
        <v>819</v>
      </c>
      <c r="G569" s="174"/>
      <c r="H569" s="174"/>
      <c r="I569" s="177"/>
      <c r="J569" s="188">
        <f>BK569</f>
        <v>0</v>
      </c>
      <c r="K569" s="174"/>
      <c r="L569" s="179"/>
      <c r="M569" s="180"/>
      <c r="N569" s="181"/>
      <c r="O569" s="181"/>
      <c r="P569" s="182">
        <f>SUM(P570:P571)</f>
        <v>0</v>
      </c>
      <c r="Q569" s="181"/>
      <c r="R569" s="182">
        <f>SUM(R570:R571)</f>
        <v>0</v>
      </c>
      <c r="S569" s="181"/>
      <c r="T569" s="183">
        <f>SUM(T570:T571)</f>
        <v>0</v>
      </c>
      <c r="AR569" s="184" t="s">
        <v>79</v>
      </c>
      <c r="AT569" s="185" t="s">
        <v>71</v>
      </c>
      <c r="AU569" s="185" t="s">
        <v>79</v>
      </c>
      <c r="AY569" s="184" t="s">
        <v>128</v>
      </c>
      <c r="BK569" s="186">
        <f>SUM(BK570:BK571)</f>
        <v>0</v>
      </c>
    </row>
    <row r="570" spans="1:65" s="2" customFormat="1" ht="21.75" customHeight="1">
      <c r="A570" s="36"/>
      <c r="B570" s="37"/>
      <c r="C570" s="189" t="s">
        <v>820</v>
      </c>
      <c r="D570" s="189" t="s">
        <v>131</v>
      </c>
      <c r="E570" s="190" t="s">
        <v>821</v>
      </c>
      <c r="F570" s="191" t="s">
        <v>822</v>
      </c>
      <c r="G570" s="192" t="s">
        <v>223</v>
      </c>
      <c r="H570" s="193">
        <v>63.552999999999997</v>
      </c>
      <c r="I570" s="194"/>
      <c r="J570" s="195">
        <f>ROUND(I570*H570,2)</f>
        <v>0</v>
      </c>
      <c r="K570" s="191" t="s">
        <v>135</v>
      </c>
      <c r="L570" s="41"/>
      <c r="M570" s="196" t="s">
        <v>19</v>
      </c>
      <c r="N570" s="197" t="s">
        <v>43</v>
      </c>
      <c r="O570" s="66"/>
      <c r="P570" s="198">
        <f>O570*H570</f>
        <v>0</v>
      </c>
      <c r="Q570" s="198">
        <v>0</v>
      </c>
      <c r="R570" s="198">
        <f>Q570*H570</f>
        <v>0</v>
      </c>
      <c r="S570" s="198">
        <v>0</v>
      </c>
      <c r="T570" s="199">
        <f>S570*H570</f>
        <v>0</v>
      </c>
      <c r="U570" s="36"/>
      <c r="V570" s="36"/>
      <c r="W570" s="36"/>
      <c r="X570" s="36"/>
      <c r="Y570" s="36"/>
      <c r="Z570" s="36"/>
      <c r="AA570" s="36"/>
      <c r="AB570" s="36"/>
      <c r="AC570" s="36"/>
      <c r="AD570" s="36"/>
      <c r="AE570" s="36"/>
      <c r="AR570" s="200" t="s">
        <v>148</v>
      </c>
      <c r="AT570" s="200" t="s">
        <v>131</v>
      </c>
      <c r="AU570" s="200" t="s">
        <v>81</v>
      </c>
      <c r="AY570" s="19" t="s">
        <v>128</v>
      </c>
      <c r="BE570" s="201">
        <f>IF(N570="základní",J570,0)</f>
        <v>0</v>
      </c>
      <c r="BF570" s="201">
        <f>IF(N570="snížená",J570,0)</f>
        <v>0</v>
      </c>
      <c r="BG570" s="201">
        <f>IF(N570="zákl. přenesená",J570,0)</f>
        <v>0</v>
      </c>
      <c r="BH570" s="201">
        <f>IF(N570="sníž. přenesená",J570,0)</f>
        <v>0</v>
      </c>
      <c r="BI570" s="201">
        <f>IF(N570="nulová",J570,0)</f>
        <v>0</v>
      </c>
      <c r="BJ570" s="19" t="s">
        <v>79</v>
      </c>
      <c r="BK570" s="201">
        <f>ROUND(I570*H570,2)</f>
        <v>0</v>
      </c>
      <c r="BL570" s="19" t="s">
        <v>148</v>
      </c>
      <c r="BM570" s="200" t="s">
        <v>823</v>
      </c>
    </row>
    <row r="571" spans="1:65" s="2" customFormat="1" ht="58.5">
      <c r="A571" s="36"/>
      <c r="B571" s="37"/>
      <c r="C571" s="38"/>
      <c r="D571" s="207" t="s">
        <v>190</v>
      </c>
      <c r="E571" s="38"/>
      <c r="F571" s="208" t="s">
        <v>824</v>
      </c>
      <c r="G571" s="38"/>
      <c r="H571" s="38"/>
      <c r="I571" s="110"/>
      <c r="J571" s="38"/>
      <c r="K571" s="38"/>
      <c r="L571" s="41"/>
      <c r="M571" s="209"/>
      <c r="N571" s="210"/>
      <c r="O571" s="66"/>
      <c r="P571" s="66"/>
      <c r="Q571" s="66"/>
      <c r="R571" s="66"/>
      <c r="S571" s="66"/>
      <c r="T571" s="67"/>
      <c r="U571" s="36"/>
      <c r="V571" s="36"/>
      <c r="W571" s="36"/>
      <c r="X571" s="36"/>
      <c r="Y571" s="36"/>
      <c r="Z571" s="36"/>
      <c r="AA571" s="36"/>
      <c r="AB571" s="36"/>
      <c r="AC571" s="36"/>
      <c r="AD571" s="36"/>
      <c r="AE571" s="36"/>
      <c r="AT571" s="19" t="s">
        <v>190</v>
      </c>
      <c r="AU571" s="19" t="s">
        <v>81</v>
      </c>
    </row>
    <row r="572" spans="1:65" s="12" customFormat="1" ht="25.9" customHeight="1">
      <c r="B572" s="173"/>
      <c r="C572" s="174"/>
      <c r="D572" s="175" t="s">
        <v>71</v>
      </c>
      <c r="E572" s="176" t="s">
        <v>825</v>
      </c>
      <c r="F572" s="176" t="s">
        <v>826</v>
      </c>
      <c r="G572" s="174"/>
      <c r="H572" s="174"/>
      <c r="I572" s="177"/>
      <c r="J572" s="178">
        <f>BK572</f>
        <v>0</v>
      </c>
      <c r="K572" s="174"/>
      <c r="L572" s="179"/>
      <c r="M572" s="180"/>
      <c r="N572" s="181"/>
      <c r="O572" s="181"/>
      <c r="P572" s="182">
        <f>P573+P625+P649+P654+P691+P751+P757+P861+P899</f>
        <v>0</v>
      </c>
      <c r="Q572" s="181"/>
      <c r="R572" s="182">
        <f>R573+R625+R649+R654+R691+R751+R757+R861+R899</f>
        <v>13.599626199999999</v>
      </c>
      <c r="S572" s="181"/>
      <c r="T572" s="183">
        <f>T573+T625+T649+T654+T691+T751+T757+T861+T899</f>
        <v>0.62360824999999998</v>
      </c>
      <c r="AR572" s="184" t="s">
        <v>81</v>
      </c>
      <c r="AT572" s="185" t="s">
        <v>71</v>
      </c>
      <c r="AU572" s="185" t="s">
        <v>72</v>
      </c>
      <c r="AY572" s="184" t="s">
        <v>128</v>
      </c>
      <c r="BK572" s="186">
        <f>BK573+BK625+BK649+BK654+BK691+BK751+BK757+BK861+BK899</f>
        <v>0</v>
      </c>
    </row>
    <row r="573" spans="1:65" s="12" customFormat="1" ht="22.9" customHeight="1">
      <c r="B573" s="173"/>
      <c r="C573" s="174"/>
      <c r="D573" s="175" t="s">
        <v>71</v>
      </c>
      <c r="E573" s="187" t="s">
        <v>827</v>
      </c>
      <c r="F573" s="187" t="s">
        <v>828</v>
      </c>
      <c r="G573" s="174"/>
      <c r="H573" s="174"/>
      <c r="I573" s="177"/>
      <c r="J573" s="188">
        <f>BK573</f>
        <v>0</v>
      </c>
      <c r="K573" s="174"/>
      <c r="L573" s="179"/>
      <c r="M573" s="180"/>
      <c r="N573" s="181"/>
      <c r="O573" s="181"/>
      <c r="P573" s="182">
        <f>SUM(P574:P624)</f>
        <v>0</v>
      </c>
      <c r="Q573" s="181"/>
      <c r="R573" s="182">
        <f>SUM(R574:R624)</f>
        <v>0.20795420000000001</v>
      </c>
      <c r="S573" s="181"/>
      <c r="T573" s="183">
        <f>SUM(T574:T624)</f>
        <v>0.10622400000000001</v>
      </c>
      <c r="AR573" s="184" t="s">
        <v>81</v>
      </c>
      <c r="AT573" s="185" t="s">
        <v>71</v>
      </c>
      <c r="AU573" s="185" t="s">
        <v>79</v>
      </c>
      <c r="AY573" s="184" t="s">
        <v>128</v>
      </c>
      <c r="BK573" s="186">
        <f>SUM(BK574:BK624)</f>
        <v>0</v>
      </c>
    </row>
    <row r="574" spans="1:65" s="2" customFormat="1" ht="16.5" customHeight="1">
      <c r="A574" s="36"/>
      <c r="B574" s="37"/>
      <c r="C574" s="189" t="s">
        <v>829</v>
      </c>
      <c r="D574" s="189" t="s">
        <v>131</v>
      </c>
      <c r="E574" s="190" t="s">
        <v>830</v>
      </c>
      <c r="F574" s="191" t="s">
        <v>831</v>
      </c>
      <c r="G574" s="192" t="s">
        <v>252</v>
      </c>
      <c r="H574" s="193">
        <v>26.556000000000001</v>
      </c>
      <c r="I574" s="194"/>
      <c r="J574" s="195">
        <f>ROUND(I574*H574,2)</f>
        <v>0</v>
      </c>
      <c r="K574" s="191" t="s">
        <v>135</v>
      </c>
      <c r="L574" s="41"/>
      <c r="M574" s="196" t="s">
        <v>19</v>
      </c>
      <c r="N574" s="197" t="s">
        <v>43</v>
      </c>
      <c r="O574" s="66"/>
      <c r="P574" s="198">
        <f>O574*H574</f>
        <v>0</v>
      </c>
      <c r="Q574" s="198">
        <v>0</v>
      </c>
      <c r="R574" s="198">
        <f>Q574*H574</f>
        <v>0</v>
      </c>
      <c r="S574" s="198">
        <v>4.0000000000000001E-3</v>
      </c>
      <c r="T574" s="199">
        <f>S574*H574</f>
        <v>0.10622400000000001</v>
      </c>
      <c r="U574" s="36"/>
      <c r="V574" s="36"/>
      <c r="W574" s="36"/>
      <c r="X574" s="36"/>
      <c r="Y574" s="36"/>
      <c r="Z574" s="36"/>
      <c r="AA574" s="36"/>
      <c r="AB574" s="36"/>
      <c r="AC574" s="36"/>
      <c r="AD574" s="36"/>
      <c r="AE574" s="36"/>
      <c r="AR574" s="200" t="s">
        <v>273</v>
      </c>
      <c r="AT574" s="200" t="s">
        <v>131</v>
      </c>
      <c r="AU574" s="200" t="s">
        <v>81</v>
      </c>
      <c r="AY574" s="19" t="s">
        <v>128</v>
      </c>
      <c r="BE574" s="201">
        <f>IF(N574="základní",J574,0)</f>
        <v>0</v>
      </c>
      <c r="BF574" s="201">
        <f>IF(N574="snížená",J574,0)</f>
        <v>0</v>
      </c>
      <c r="BG574" s="201">
        <f>IF(N574="zákl. přenesená",J574,0)</f>
        <v>0</v>
      </c>
      <c r="BH574" s="201">
        <f>IF(N574="sníž. přenesená",J574,0)</f>
        <v>0</v>
      </c>
      <c r="BI574" s="201">
        <f>IF(N574="nulová",J574,0)</f>
        <v>0</v>
      </c>
      <c r="BJ574" s="19" t="s">
        <v>79</v>
      </c>
      <c r="BK574" s="201">
        <f>ROUND(I574*H574,2)</f>
        <v>0</v>
      </c>
      <c r="BL574" s="19" t="s">
        <v>273</v>
      </c>
      <c r="BM574" s="200" t="s">
        <v>832</v>
      </c>
    </row>
    <row r="575" spans="1:65" s="2" customFormat="1" ht="29.25">
      <c r="A575" s="36"/>
      <c r="B575" s="37"/>
      <c r="C575" s="38"/>
      <c r="D575" s="207" t="s">
        <v>190</v>
      </c>
      <c r="E575" s="38"/>
      <c r="F575" s="208" t="s">
        <v>833</v>
      </c>
      <c r="G575" s="38"/>
      <c r="H575" s="38"/>
      <c r="I575" s="110"/>
      <c r="J575" s="38"/>
      <c r="K575" s="38"/>
      <c r="L575" s="41"/>
      <c r="M575" s="209"/>
      <c r="N575" s="210"/>
      <c r="O575" s="66"/>
      <c r="P575" s="66"/>
      <c r="Q575" s="66"/>
      <c r="R575" s="66"/>
      <c r="S575" s="66"/>
      <c r="T575" s="67"/>
      <c r="U575" s="36"/>
      <c r="V575" s="36"/>
      <c r="W575" s="36"/>
      <c r="X575" s="36"/>
      <c r="Y575" s="36"/>
      <c r="Z575" s="36"/>
      <c r="AA575" s="36"/>
      <c r="AB575" s="36"/>
      <c r="AC575" s="36"/>
      <c r="AD575" s="36"/>
      <c r="AE575" s="36"/>
      <c r="AT575" s="19" t="s">
        <v>190</v>
      </c>
      <c r="AU575" s="19" t="s">
        <v>81</v>
      </c>
    </row>
    <row r="576" spans="1:65" s="14" customFormat="1">
      <c r="B576" s="221"/>
      <c r="C576" s="222"/>
      <c r="D576" s="207" t="s">
        <v>192</v>
      </c>
      <c r="E576" s="223" t="s">
        <v>19</v>
      </c>
      <c r="F576" s="224" t="s">
        <v>834</v>
      </c>
      <c r="G576" s="222"/>
      <c r="H576" s="225">
        <v>26.556000000000001</v>
      </c>
      <c r="I576" s="226"/>
      <c r="J576" s="222"/>
      <c r="K576" s="222"/>
      <c r="L576" s="227"/>
      <c r="M576" s="228"/>
      <c r="N576" s="229"/>
      <c r="O576" s="229"/>
      <c r="P576" s="229"/>
      <c r="Q576" s="229"/>
      <c r="R576" s="229"/>
      <c r="S576" s="229"/>
      <c r="T576" s="230"/>
      <c r="AT576" s="231" t="s">
        <v>192</v>
      </c>
      <c r="AU576" s="231" t="s">
        <v>81</v>
      </c>
      <c r="AV576" s="14" t="s">
        <v>81</v>
      </c>
      <c r="AW576" s="14" t="s">
        <v>33</v>
      </c>
      <c r="AX576" s="14" t="s">
        <v>79</v>
      </c>
      <c r="AY576" s="231" t="s">
        <v>128</v>
      </c>
    </row>
    <row r="577" spans="1:65" s="2" customFormat="1" ht="21.75" customHeight="1">
      <c r="A577" s="36"/>
      <c r="B577" s="37"/>
      <c r="C577" s="189" t="s">
        <v>835</v>
      </c>
      <c r="D577" s="189" t="s">
        <v>131</v>
      </c>
      <c r="E577" s="190" t="s">
        <v>836</v>
      </c>
      <c r="F577" s="191" t="s">
        <v>837</v>
      </c>
      <c r="G577" s="192" t="s">
        <v>252</v>
      </c>
      <c r="H577" s="193">
        <v>26.556000000000001</v>
      </c>
      <c r="I577" s="194"/>
      <c r="J577" s="195">
        <f>ROUND(I577*H577,2)</f>
        <v>0</v>
      </c>
      <c r="K577" s="191" t="s">
        <v>135</v>
      </c>
      <c r="L577" s="41"/>
      <c r="M577" s="196" t="s">
        <v>19</v>
      </c>
      <c r="N577" s="197" t="s">
        <v>43</v>
      </c>
      <c r="O577" s="66"/>
      <c r="P577" s="198">
        <f>O577*H577</f>
        <v>0</v>
      </c>
      <c r="Q577" s="198">
        <v>0</v>
      </c>
      <c r="R577" s="198">
        <f>Q577*H577</f>
        <v>0</v>
      </c>
      <c r="S577" s="198">
        <v>0</v>
      </c>
      <c r="T577" s="199">
        <f>S577*H577</f>
        <v>0</v>
      </c>
      <c r="U577" s="36"/>
      <c r="V577" s="36"/>
      <c r="W577" s="36"/>
      <c r="X577" s="36"/>
      <c r="Y577" s="36"/>
      <c r="Z577" s="36"/>
      <c r="AA577" s="36"/>
      <c r="AB577" s="36"/>
      <c r="AC577" s="36"/>
      <c r="AD577" s="36"/>
      <c r="AE577" s="36"/>
      <c r="AR577" s="200" t="s">
        <v>273</v>
      </c>
      <c r="AT577" s="200" t="s">
        <v>131</v>
      </c>
      <c r="AU577" s="200" t="s">
        <v>81</v>
      </c>
      <c r="AY577" s="19" t="s">
        <v>128</v>
      </c>
      <c r="BE577" s="201">
        <f>IF(N577="základní",J577,0)</f>
        <v>0</v>
      </c>
      <c r="BF577" s="201">
        <f>IF(N577="snížená",J577,0)</f>
        <v>0</v>
      </c>
      <c r="BG577" s="201">
        <f>IF(N577="zákl. přenesená",J577,0)</f>
        <v>0</v>
      </c>
      <c r="BH577" s="201">
        <f>IF(N577="sníž. přenesená",J577,0)</f>
        <v>0</v>
      </c>
      <c r="BI577" s="201">
        <f>IF(N577="nulová",J577,0)</f>
        <v>0</v>
      </c>
      <c r="BJ577" s="19" t="s">
        <v>79</v>
      </c>
      <c r="BK577" s="201">
        <f>ROUND(I577*H577,2)</f>
        <v>0</v>
      </c>
      <c r="BL577" s="19" t="s">
        <v>273</v>
      </c>
      <c r="BM577" s="200" t="s">
        <v>838</v>
      </c>
    </row>
    <row r="578" spans="1:65" s="2" customFormat="1" ht="29.25">
      <c r="A578" s="36"/>
      <c r="B578" s="37"/>
      <c r="C578" s="38"/>
      <c r="D578" s="207" t="s">
        <v>190</v>
      </c>
      <c r="E578" s="38"/>
      <c r="F578" s="208" t="s">
        <v>839</v>
      </c>
      <c r="G578" s="38"/>
      <c r="H578" s="38"/>
      <c r="I578" s="110"/>
      <c r="J578" s="38"/>
      <c r="K578" s="38"/>
      <c r="L578" s="41"/>
      <c r="M578" s="209"/>
      <c r="N578" s="210"/>
      <c r="O578" s="66"/>
      <c r="P578" s="66"/>
      <c r="Q578" s="66"/>
      <c r="R578" s="66"/>
      <c r="S578" s="66"/>
      <c r="T578" s="67"/>
      <c r="U578" s="36"/>
      <c r="V578" s="36"/>
      <c r="W578" s="36"/>
      <c r="X578" s="36"/>
      <c r="Y578" s="36"/>
      <c r="Z578" s="36"/>
      <c r="AA578" s="36"/>
      <c r="AB578" s="36"/>
      <c r="AC578" s="36"/>
      <c r="AD578" s="36"/>
      <c r="AE578" s="36"/>
      <c r="AT578" s="19" t="s">
        <v>190</v>
      </c>
      <c r="AU578" s="19" t="s">
        <v>81</v>
      </c>
    </row>
    <row r="579" spans="1:65" s="2" customFormat="1" ht="16.5" customHeight="1">
      <c r="A579" s="36"/>
      <c r="B579" s="37"/>
      <c r="C579" s="254" t="s">
        <v>840</v>
      </c>
      <c r="D579" s="254" t="s">
        <v>392</v>
      </c>
      <c r="E579" s="255" t="s">
        <v>841</v>
      </c>
      <c r="F579" s="256" t="s">
        <v>842</v>
      </c>
      <c r="G579" s="257" t="s">
        <v>223</v>
      </c>
      <c r="H579" s="258">
        <v>8.9999999999999993E-3</v>
      </c>
      <c r="I579" s="259"/>
      <c r="J579" s="260">
        <f>ROUND(I579*H579,2)</f>
        <v>0</v>
      </c>
      <c r="K579" s="256" t="s">
        <v>135</v>
      </c>
      <c r="L579" s="261"/>
      <c r="M579" s="262" t="s">
        <v>19</v>
      </c>
      <c r="N579" s="263" t="s">
        <v>43</v>
      </c>
      <c r="O579" s="66"/>
      <c r="P579" s="198">
        <f>O579*H579</f>
        <v>0</v>
      </c>
      <c r="Q579" s="198">
        <v>1</v>
      </c>
      <c r="R579" s="198">
        <f>Q579*H579</f>
        <v>8.9999999999999993E-3</v>
      </c>
      <c r="S579" s="198">
        <v>0</v>
      </c>
      <c r="T579" s="199">
        <f>S579*H579</f>
        <v>0</v>
      </c>
      <c r="U579" s="36"/>
      <c r="V579" s="36"/>
      <c r="W579" s="36"/>
      <c r="X579" s="36"/>
      <c r="Y579" s="36"/>
      <c r="Z579" s="36"/>
      <c r="AA579" s="36"/>
      <c r="AB579" s="36"/>
      <c r="AC579" s="36"/>
      <c r="AD579" s="36"/>
      <c r="AE579" s="36"/>
      <c r="AR579" s="200" t="s">
        <v>375</v>
      </c>
      <c r="AT579" s="200" t="s">
        <v>392</v>
      </c>
      <c r="AU579" s="200" t="s">
        <v>81</v>
      </c>
      <c r="AY579" s="19" t="s">
        <v>128</v>
      </c>
      <c r="BE579" s="201">
        <f>IF(N579="základní",J579,0)</f>
        <v>0</v>
      </c>
      <c r="BF579" s="201">
        <f>IF(N579="snížená",J579,0)</f>
        <v>0</v>
      </c>
      <c r="BG579" s="201">
        <f>IF(N579="zákl. přenesená",J579,0)</f>
        <v>0</v>
      </c>
      <c r="BH579" s="201">
        <f>IF(N579="sníž. přenesená",J579,0)</f>
        <v>0</v>
      </c>
      <c r="BI579" s="201">
        <f>IF(N579="nulová",J579,0)</f>
        <v>0</v>
      </c>
      <c r="BJ579" s="19" t="s">
        <v>79</v>
      </c>
      <c r="BK579" s="201">
        <f>ROUND(I579*H579,2)</f>
        <v>0</v>
      </c>
      <c r="BL579" s="19" t="s">
        <v>273</v>
      </c>
      <c r="BM579" s="200" t="s">
        <v>843</v>
      </c>
    </row>
    <row r="580" spans="1:65" s="14" customFormat="1">
      <c r="B580" s="221"/>
      <c r="C580" s="222"/>
      <c r="D580" s="207" t="s">
        <v>192</v>
      </c>
      <c r="E580" s="222"/>
      <c r="F580" s="224" t="s">
        <v>844</v>
      </c>
      <c r="G580" s="222"/>
      <c r="H580" s="225">
        <v>8.9999999999999993E-3</v>
      </c>
      <c r="I580" s="226"/>
      <c r="J580" s="222"/>
      <c r="K580" s="222"/>
      <c r="L580" s="227"/>
      <c r="M580" s="228"/>
      <c r="N580" s="229"/>
      <c r="O580" s="229"/>
      <c r="P580" s="229"/>
      <c r="Q580" s="229"/>
      <c r="R580" s="229"/>
      <c r="S580" s="229"/>
      <c r="T580" s="230"/>
      <c r="AT580" s="231" t="s">
        <v>192</v>
      </c>
      <c r="AU580" s="231" t="s">
        <v>81</v>
      </c>
      <c r="AV580" s="14" t="s">
        <v>81</v>
      </c>
      <c r="AW580" s="14" t="s">
        <v>4</v>
      </c>
      <c r="AX580" s="14" t="s">
        <v>79</v>
      </c>
      <c r="AY580" s="231" t="s">
        <v>128</v>
      </c>
    </row>
    <row r="581" spans="1:65" s="2" customFormat="1" ht="16.5" customHeight="1">
      <c r="A581" s="36"/>
      <c r="B581" s="37"/>
      <c r="C581" s="189" t="s">
        <v>845</v>
      </c>
      <c r="D581" s="189" t="s">
        <v>131</v>
      </c>
      <c r="E581" s="190" t="s">
        <v>846</v>
      </c>
      <c r="F581" s="191" t="s">
        <v>847</v>
      </c>
      <c r="G581" s="192" t="s">
        <v>252</v>
      </c>
      <c r="H581" s="193">
        <v>26.556000000000001</v>
      </c>
      <c r="I581" s="194"/>
      <c r="J581" s="195">
        <f>ROUND(I581*H581,2)</f>
        <v>0</v>
      </c>
      <c r="K581" s="191" t="s">
        <v>135</v>
      </c>
      <c r="L581" s="41"/>
      <c r="M581" s="196" t="s">
        <v>19</v>
      </c>
      <c r="N581" s="197" t="s">
        <v>43</v>
      </c>
      <c r="O581" s="66"/>
      <c r="P581" s="198">
        <f>O581*H581</f>
        <v>0</v>
      </c>
      <c r="Q581" s="198">
        <v>4.0000000000000002E-4</v>
      </c>
      <c r="R581" s="198">
        <f>Q581*H581</f>
        <v>1.0622400000000001E-2</v>
      </c>
      <c r="S581" s="198">
        <v>0</v>
      </c>
      <c r="T581" s="199">
        <f>S581*H581</f>
        <v>0</v>
      </c>
      <c r="U581" s="36"/>
      <c r="V581" s="36"/>
      <c r="W581" s="36"/>
      <c r="X581" s="36"/>
      <c r="Y581" s="36"/>
      <c r="Z581" s="36"/>
      <c r="AA581" s="36"/>
      <c r="AB581" s="36"/>
      <c r="AC581" s="36"/>
      <c r="AD581" s="36"/>
      <c r="AE581" s="36"/>
      <c r="AR581" s="200" t="s">
        <v>273</v>
      </c>
      <c r="AT581" s="200" t="s">
        <v>131</v>
      </c>
      <c r="AU581" s="200" t="s">
        <v>81</v>
      </c>
      <c r="AY581" s="19" t="s">
        <v>128</v>
      </c>
      <c r="BE581" s="201">
        <f>IF(N581="základní",J581,0)</f>
        <v>0</v>
      </c>
      <c r="BF581" s="201">
        <f>IF(N581="snížená",J581,0)</f>
        <v>0</v>
      </c>
      <c r="BG581" s="201">
        <f>IF(N581="zákl. přenesená",J581,0)</f>
        <v>0</v>
      </c>
      <c r="BH581" s="201">
        <f>IF(N581="sníž. přenesená",J581,0)</f>
        <v>0</v>
      </c>
      <c r="BI581" s="201">
        <f>IF(N581="nulová",J581,0)</f>
        <v>0</v>
      </c>
      <c r="BJ581" s="19" t="s">
        <v>79</v>
      </c>
      <c r="BK581" s="201">
        <f>ROUND(I581*H581,2)</f>
        <v>0</v>
      </c>
      <c r="BL581" s="19" t="s">
        <v>273</v>
      </c>
      <c r="BM581" s="200" t="s">
        <v>848</v>
      </c>
    </row>
    <row r="582" spans="1:65" s="2" customFormat="1" ht="29.25">
      <c r="A582" s="36"/>
      <c r="B582" s="37"/>
      <c r="C582" s="38"/>
      <c r="D582" s="207" t="s">
        <v>190</v>
      </c>
      <c r="E582" s="38"/>
      <c r="F582" s="208" t="s">
        <v>849</v>
      </c>
      <c r="G582" s="38"/>
      <c r="H582" s="38"/>
      <c r="I582" s="110"/>
      <c r="J582" s="38"/>
      <c r="K582" s="38"/>
      <c r="L582" s="41"/>
      <c r="M582" s="209"/>
      <c r="N582" s="210"/>
      <c r="O582" s="66"/>
      <c r="P582" s="66"/>
      <c r="Q582" s="66"/>
      <c r="R582" s="66"/>
      <c r="S582" s="66"/>
      <c r="T582" s="67"/>
      <c r="U582" s="36"/>
      <c r="V582" s="36"/>
      <c r="W582" s="36"/>
      <c r="X582" s="36"/>
      <c r="Y582" s="36"/>
      <c r="Z582" s="36"/>
      <c r="AA582" s="36"/>
      <c r="AB582" s="36"/>
      <c r="AC582" s="36"/>
      <c r="AD582" s="36"/>
      <c r="AE582" s="36"/>
      <c r="AT582" s="19" t="s">
        <v>190</v>
      </c>
      <c r="AU582" s="19" t="s">
        <v>81</v>
      </c>
    </row>
    <row r="583" spans="1:65" s="2" customFormat="1" ht="21.75" customHeight="1">
      <c r="A583" s="36"/>
      <c r="B583" s="37"/>
      <c r="C583" s="254" t="s">
        <v>850</v>
      </c>
      <c r="D583" s="254" t="s">
        <v>392</v>
      </c>
      <c r="E583" s="255" t="s">
        <v>851</v>
      </c>
      <c r="F583" s="256" t="s">
        <v>852</v>
      </c>
      <c r="G583" s="257" t="s">
        <v>252</v>
      </c>
      <c r="H583" s="258">
        <v>30.539000000000001</v>
      </c>
      <c r="I583" s="259"/>
      <c r="J583" s="260">
        <f>ROUND(I583*H583,2)</f>
        <v>0</v>
      </c>
      <c r="K583" s="256" t="s">
        <v>135</v>
      </c>
      <c r="L583" s="261"/>
      <c r="M583" s="262" t="s">
        <v>19</v>
      </c>
      <c r="N583" s="263" t="s">
        <v>43</v>
      </c>
      <c r="O583" s="66"/>
      <c r="P583" s="198">
        <f>O583*H583</f>
        <v>0</v>
      </c>
      <c r="Q583" s="198">
        <v>1E-3</v>
      </c>
      <c r="R583" s="198">
        <f>Q583*H583</f>
        <v>3.0539000000000004E-2</v>
      </c>
      <c r="S583" s="198">
        <v>0</v>
      </c>
      <c r="T583" s="199">
        <f>S583*H583</f>
        <v>0</v>
      </c>
      <c r="U583" s="36"/>
      <c r="V583" s="36"/>
      <c r="W583" s="36"/>
      <c r="X583" s="36"/>
      <c r="Y583" s="36"/>
      <c r="Z583" s="36"/>
      <c r="AA583" s="36"/>
      <c r="AB583" s="36"/>
      <c r="AC583" s="36"/>
      <c r="AD583" s="36"/>
      <c r="AE583" s="36"/>
      <c r="AR583" s="200" t="s">
        <v>375</v>
      </c>
      <c r="AT583" s="200" t="s">
        <v>392</v>
      </c>
      <c r="AU583" s="200" t="s">
        <v>81</v>
      </c>
      <c r="AY583" s="19" t="s">
        <v>128</v>
      </c>
      <c r="BE583" s="201">
        <f>IF(N583="základní",J583,0)</f>
        <v>0</v>
      </c>
      <c r="BF583" s="201">
        <f>IF(N583="snížená",J583,0)</f>
        <v>0</v>
      </c>
      <c r="BG583" s="201">
        <f>IF(N583="zákl. přenesená",J583,0)</f>
        <v>0</v>
      </c>
      <c r="BH583" s="201">
        <f>IF(N583="sníž. přenesená",J583,0)</f>
        <v>0</v>
      </c>
      <c r="BI583" s="201">
        <f>IF(N583="nulová",J583,0)</f>
        <v>0</v>
      </c>
      <c r="BJ583" s="19" t="s">
        <v>79</v>
      </c>
      <c r="BK583" s="201">
        <f>ROUND(I583*H583,2)</f>
        <v>0</v>
      </c>
      <c r="BL583" s="19" t="s">
        <v>273</v>
      </c>
      <c r="BM583" s="200" t="s">
        <v>853</v>
      </c>
    </row>
    <row r="584" spans="1:65" s="14" customFormat="1">
      <c r="B584" s="221"/>
      <c r="C584" s="222"/>
      <c r="D584" s="207" t="s">
        <v>192</v>
      </c>
      <c r="E584" s="222"/>
      <c r="F584" s="224" t="s">
        <v>854</v>
      </c>
      <c r="G584" s="222"/>
      <c r="H584" s="225">
        <v>30.539000000000001</v>
      </c>
      <c r="I584" s="226"/>
      <c r="J584" s="222"/>
      <c r="K584" s="222"/>
      <c r="L584" s="227"/>
      <c r="M584" s="228"/>
      <c r="N584" s="229"/>
      <c r="O584" s="229"/>
      <c r="P584" s="229"/>
      <c r="Q584" s="229"/>
      <c r="R584" s="229"/>
      <c r="S584" s="229"/>
      <c r="T584" s="230"/>
      <c r="AT584" s="231" t="s">
        <v>192</v>
      </c>
      <c r="AU584" s="231" t="s">
        <v>81</v>
      </c>
      <c r="AV584" s="14" t="s">
        <v>81</v>
      </c>
      <c r="AW584" s="14" t="s">
        <v>4</v>
      </c>
      <c r="AX584" s="14" t="s">
        <v>79</v>
      </c>
      <c r="AY584" s="231" t="s">
        <v>128</v>
      </c>
    </row>
    <row r="585" spans="1:65" s="2" customFormat="1" ht="16.5" customHeight="1">
      <c r="A585" s="36"/>
      <c r="B585" s="37"/>
      <c r="C585" s="189" t="s">
        <v>855</v>
      </c>
      <c r="D585" s="189" t="s">
        <v>131</v>
      </c>
      <c r="E585" s="190" t="s">
        <v>856</v>
      </c>
      <c r="F585" s="191" t="s">
        <v>857</v>
      </c>
      <c r="G585" s="192" t="s">
        <v>252</v>
      </c>
      <c r="H585" s="193">
        <v>80.760999999999996</v>
      </c>
      <c r="I585" s="194"/>
      <c r="J585" s="195">
        <f>ROUND(I585*H585,2)</f>
        <v>0</v>
      </c>
      <c r="K585" s="191" t="s">
        <v>135</v>
      </c>
      <c r="L585" s="41"/>
      <c r="M585" s="196" t="s">
        <v>19</v>
      </c>
      <c r="N585" s="197" t="s">
        <v>43</v>
      </c>
      <c r="O585" s="66"/>
      <c r="P585" s="198">
        <f>O585*H585</f>
        <v>0</v>
      </c>
      <c r="Q585" s="198">
        <v>0</v>
      </c>
      <c r="R585" s="198">
        <f>Q585*H585</f>
        <v>0</v>
      </c>
      <c r="S585" s="198">
        <v>0</v>
      </c>
      <c r="T585" s="199">
        <f>S585*H585</f>
        <v>0</v>
      </c>
      <c r="U585" s="36"/>
      <c r="V585" s="36"/>
      <c r="W585" s="36"/>
      <c r="X585" s="36"/>
      <c r="Y585" s="36"/>
      <c r="Z585" s="36"/>
      <c r="AA585" s="36"/>
      <c r="AB585" s="36"/>
      <c r="AC585" s="36"/>
      <c r="AD585" s="36"/>
      <c r="AE585" s="36"/>
      <c r="AR585" s="200" t="s">
        <v>273</v>
      </c>
      <c r="AT585" s="200" t="s">
        <v>131</v>
      </c>
      <c r="AU585" s="200" t="s">
        <v>81</v>
      </c>
      <c r="AY585" s="19" t="s">
        <v>128</v>
      </c>
      <c r="BE585" s="201">
        <f>IF(N585="základní",J585,0)</f>
        <v>0</v>
      </c>
      <c r="BF585" s="201">
        <f>IF(N585="snížená",J585,0)</f>
        <v>0</v>
      </c>
      <c r="BG585" s="201">
        <f>IF(N585="zákl. přenesená",J585,0)</f>
        <v>0</v>
      </c>
      <c r="BH585" s="201">
        <f>IF(N585="sníž. přenesená",J585,0)</f>
        <v>0</v>
      </c>
      <c r="BI585" s="201">
        <f>IF(N585="nulová",J585,0)</f>
        <v>0</v>
      </c>
      <c r="BJ585" s="19" t="s">
        <v>79</v>
      </c>
      <c r="BK585" s="201">
        <f>ROUND(I585*H585,2)</f>
        <v>0</v>
      </c>
      <c r="BL585" s="19" t="s">
        <v>273</v>
      </c>
      <c r="BM585" s="200" t="s">
        <v>858</v>
      </c>
    </row>
    <row r="586" spans="1:65" s="13" customFormat="1">
      <c r="B586" s="211"/>
      <c r="C586" s="212"/>
      <c r="D586" s="207" t="s">
        <v>192</v>
      </c>
      <c r="E586" s="213" t="s">
        <v>19</v>
      </c>
      <c r="F586" s="214" t="s">
        <v>859</v>
      </c>
      <c r="G586" s="212"/>
      <c r="H586" s="213" t="s">
        <v>19</v>
      </c>
      <c r="I586" s="215"/>
      <c r="J586" s="212"/>
      <c r="K586" s="212"/>
      <c r="L586" s="216"/>
      <c r="M586" s="217"/>
      <c r="N586" s="218"/>
      <c r="O586" s="218"/>
      <c r="P586" s="218"/>
      <c r="Q586" s="218"/>
      <c r="R586" s="218"/>
      <c r="S586" s="218"/>
      <c r="T586" s="219"/>
      <c r="AT586" s="220" t="s">
        <v>192</v>
      </c>
      <c r="AU586" s="220" t="s">
        <v>81</v>
      </c>
      <c r="AV586" s="13" t="s">
        <v>79</v>
      </c>
      <c r="AW586" s="13" t="s">
        <v>33</v>
      </c>
      <c r="AX586" s="13" t="s">
        <v>72</v>
      </c>
      <c r="AY586" s="220" t="s">
        <v>128</v>
      </c>
    </row>
    <row r="587" spans="1:65" s="14" customFormat="1">
      <c r="B587" s="221"/>
      <c r="C587" s="222"/>
      <c r="D587" s="207" t="s">
        <v>192</v>
      </c>
      <c r="E587" s="223" t="s">
        <v>19</v>
      </c>
      <c r="F587" s="224" t="s">
        <v>860</v>
      </c>
      <c r="G587" s="222"/>
      <c r="H587" s="225">
        <v>40.5</v>
      </c>
      <c r="I587" s="226"/>
      <c r="J587" s="222"/>
      <c r="K587" s="222"/>
      <c r="L587" s="227"/>
      <c r="M587" s="228"/>
      <c r="N587" s="229"/>
      <c r="O587" s="229"/>
      <c r="P587" s="229"/>
      <c r="Q587" s="229"/>
      <c r="R587" s="229"/>
      <c r="S587" s="229"/>
      <c r="T587" s="230"/>
      <c r="AT587" s="231" t="s">
        <v>192</v>
      </c>
      <c r="AU587" s="231" t="s">
        <v>81</v>
      </c>
      <c r="AV587" s="14" t="s">
        <v>81</v>
      </c>
      <c r="AW587" s="14" t="s">
        <v>33</v>
      </c>
      <c r="AX587" s="14" t="s">
        <v>72</v>
      </c>
      <c r="AY587" s="231" t="s">
        <v>128</v>
      </c>
    </row>
    <row r="588" spans="1:65" s="14" customFormat="1">
      <c r="B588" s="221"/>
      <c r="C588" s="222"/>
      <c r="D588" s="207" t="s">
        <v>192</v>
      </c>
      <c r="E588" s="223" t="s">
        <v>19</v>
      </c>
      <c r="F588" s="224" t="s">
        <v>587</v>
      </c>
      <c r="G588" s="222"/>
      <c r="H588" s="225">
        <v>-0.36</v>
      </c>
      <c r="I588" s="226"/>
      <c r="J588" s="222"/>
      <c r="K588" s="222"/>
      <c r="L588" s="227"/>
      <c r="M588" s="228"/>
      <c r="N588" s="229"/>
      <c r="O588" s="229"/>
      <c r="P588" s="229"/>
      <c r="Q588" s="229"/>
      <c r="R588" s="229"/>
      <c r="S588" s="229"/>
      <c r="T588" s="230"/>
      <c r="AT588" s="231" t="s">
        <v>192</v>
      </c>
      <c r="AU588" s="231" t="s">
        <v>81</v>
      </c>
      <c r="AV588" s="14" t="s">
        <v>81</v>
      </c>
      <c r="AW588" s="14" t="s">
        <v>33</v>
      </c>
      <c r="AX588" s="14" t="s">
        <v>72</v>
      </c>
      <c r="AY588" s="231" t="s">
        <v>128</v>
      </c>
    </row>
    <row r="589" spans="1:65" s="14" customFormat="1">
      <c r="B589" s="221"/>
      <c r="C589" s="222"/>
      <c r="D589" s="207" t="s">
        <v>192</v>
      </c>
      <c r="E589" s="223" t="s">
        <v>19</v>
      </c>
      <c r="F589" s="224" t="s">
        <v>588</v>
      </c>
      <c r="G589" s="222"/>
      <c r="H589" s="225">
        <v>-0.18</v>
      </c>
      <c r="I589" s="226"/>
      <c r="J589" s="222"/>
      <c r="K589" s="222"/>
      <c r="L589" s="227"/>
      <c r="M589" s="228"/>
      <c r="N589" s="229"/>
      <c r="O589" s="229"/>
      <c r="P589" s="229"/>
      <c r="Q589" s="229"/>
      <c r="R589" s="229"/>
      <c r="S589" s="229"/>
      <c r="T589" s="230"/>
      <c r="AT589" s="231" t="s">
        <v>192</v>
      </c>
      <c r="AU589" s="231" t="s">
        <v>81</v>
      </c>
      <c r="AV589" s="14" t="s">
        <v>81</v>
      </c>
      <c r="AW589" s="14" t="s">
        <v>33</v>
      </c>
      <c r="AX589" s="14" t="s">
        <v>72</v>
      </c>
      <c r="AY589" s="231" t="s">
        <v>128</v>
      </c>
    </row>
    <row r="590" spans="1:65" s="14" customFormat="1">
      <c r="B590" s="221"/>
      <c r="C590" s="222"/>
      <c r="D590" s="207" t="s">
        <v>192</v>
      </c>
      <c r="E590" s="223" t="s">
        <v>19</v>
      </c>
      <c r="F590" s="224" t="s">
        <v>460</v>
      </c>
      <c r="G590" s="222"/>
      <c r="H590" s="225">
        <v>0.49</v>
      </c>
      <c r="I590" s="226"/>
      <c r="J590" s="222"/>
      <c r="K590" s="222"/>
      <c r="L590" s="227"/>
      <c r="M590" s="228"/>
      <c r="N590" s="229"/>
      <c r="O590" s="229"/>
      <c r="P590" s="229"/>
      <c r="Q590" s="229"/>
      <c r="R590" s="229"/>
      <c r="S590" s="229"/>
      <c r="T590" s="230"/>
      <c r="AT590" s="231" t="s">
        <v>192</v>
      </c>
      <c r="AU590" s="231" t="s">
        <v>81</v>
      </c>
      <c r="AV590" s="14" t="s">
        <v>81</v>
      </c>
      <c r="AW590" s="14" t="s">
        <v>33</v>
      </c>
      <c r="AX590" s="14" t="s">
        <v>72</v>
      </c>
      <c r="AY590" s="231" t="s">
        <v>128</v>
      </c>
    </row>
    <row r="591" spans="1:65" s="14" customFormat="1">
      <c r="B591" s="221"/>
      <c r="C591" s="222"/>
      <c r="D591" s="207" t="s">
        <v>192</v>
      </c>
      <c r="E591" s="223" t="s">
        <v>19</v>
      </c>
      <c r="F591" s="224" t="s">
        <v>459</v>
      </c>
      <c r="G591" s="222"/>
      <c r="H591" s="225">
        <v>0.09</v>
      </c>
      <c r="I591" s="226"/>
      <c r="J591" s="222"/>
      <c r="K591" s="222"/>
      <c r="L591" s="227"/>
      <c r="M591" s="228"/>
      <c r="N591" s="229"/>
      <c r="O591" s="229"/>
      <c r="P591" s="229"/>
      <c r="Q591" s="229"/>
      <c r="R591" s="229"/>
      <c r="S591" s="229"/>
      <c r="T591" s="230"/>
      <c r="AT591" s="231" t="s">
        <v>192</v>
      </c>
      <c r="AU591" s="231" t="s">
        <v>81</v>
      </c>
      <c r="AV591" s="14" t="s">
        <v>81</v>
      </c>
      <c r="AW591" s="14" t="s">
        <v>33</v>
      </c>
      <c r="AX591" s="14" t="s">
        <v>72</v>
      </c>
      <c r="AY591" s="231" t="s">
        <v>128</v>
      </c>
    </row>
    <row r="592" spans="1:65" s="14" customFormat="1">
      <c r="B592" s="221"/>
      <c r="C592" s="222"/>
      <c r="D592" s="207" t="s">
        <v>192</v>
      </c>
      <c r="E592" s="223" t="s">
        <v>19</v>
      </c>
      <c r="F592" s="224" t="s">
        <v>467</v>
      </c>
      <c r="G592" s="222"/>
      <c r="H592" s="225">
        <v>1.5</v>
      </c>
      <c r="I592" s="226"/>
      <c r="J592" s="222"/>
      <c r="K592" s="222"/>
      <c r="L592" s="227"/>
      <c r="M592" s="228"/>
      <c r="N592" s="229"/>
      <c r="O592" s="229"/>
      <c r="P592" s="229"/>
      <c r="Q592" s="229"/>
      <c r="R592" s="229"/>
      <c r="S592" s="229"/>
      <c r="T592" s="230"/>
      <c r="AT592" s="231" t="s">
        <v>192</v>
      </c>
      <c r="AU592" s="231" t="s">
        <v>81</v>
      </c>
      <c r="AV592" s="14" t="s">
        <v>81</v>
      </c>
      <c r="AW592" s="14" t="s">
        <v>33</v>
      </c>
      <c r="AX592" s="14" t="s">
        <v>72</v>
      </c>
      <c r="AY592" s="231" t="s">
        <v>128</v>
      </c>
    </row>
    <row r="593" spans="1:65" s="14" customFormat="1">
      <c r="B593" s="221"/>
      <c r="C593" s="222"/>
      <c r="D593" s="207" t="s">
        <v>192</v>
      </c>
      <c r="E593" s="223" t="s">
        <v>19</v>
      </c>
      <c r="F593" s="224" t="s">
        <v>861</v>
      </c>
      <c r="G593" s="222"/>
      <c r="H593" s="225">
        <v>3.9E-2</v>
      </c>
      <c r="I593" s="226"/>
      <c r="J593" s="222"/>
      <c r="K593" s="222"/>
      <c r="L593" s="227"/>
      <c r="M593" s="228"/>
      <c r="N593" s="229"/>
      <c r="O593" s="229"/>
      <c r="P593" s="229"/>
      <c r="Q593" s="229"/>
      <c r="R593" s="229"/>
      <c r="S593" s="229"/>
      <c r="T593" s="230"/>
      <c r="AT593" s="231" t="s">
        <v>192</v>
      </c>
      <c r="AU593" s="231" t="s">
        <v>81</v>
      </c>
      <c r="AV593" s="14" t="s">
        <v>81</v>
      </c>
      <c r="AW593" s="14" t="s">
        <v>33</v>
      </c>
      <c r="AX593" s="14" t="s">
        <v>72</v>
      </c>
      <c r="AY593" s="231" t="s">
        <v>128</v>
      </c>
    </row>
    <row r="594" spans="1:65" s="14" customFormat="1">
      <c r="B594" s="221"/>
      <c r="C594" s="222"/>
      <c r="D594" s="207" t="s">
        <v>192</v>
      </c>
      <c r="E594" s="223" t="s">
        <v>19</v>
      </c>
      <c r="F594" s="224" t="s">
        <v>465</v>
      </c>
      <c r="G594" s="222"/>
      <c r="H594" s="225">
        <v>7.0000000000000007E-2</v>
      </c>
      <c r="I594" s="226"/>
      <c r="J594" s="222"/>
      <c r="K594" s="222"/>
      <c r="L594" s="227"/>
      <c r="M594" s="228"/>
      <c r="N594" s="229"/>
      <c r="O594" s="229"/>
      <c r="P594" s="229"/>
      <c r="Q594" s="229"/>
      <c r="R594" s="229"/>
      <c r="S594" s="229"/>
      <c r="T594" s="230"/>
      <c r="AT594" s="231" t="s">
        <v>192</v>
      </c>
      <c r="AU594" s="231" t="s">
        <v>81</v>
      </c>
      <c r="AV594" s="14" t="s">
        <v>81</v>
      </c>
      <c r="AW594" s="14" t="s">
        <v>33</v>
      </c>
      <c r="AX594" s="14" t="s">
        <v>72</v>
      </c>
      <c r="AY594" s="231" t="s">
        <v>128</v>
      </c>
    </row>
    <row r="595" spans="1:65" s="14" customFormat="1">
      <c r="B595" s="221"/>
      <c r="C595" s="222"/>
      <c r="D595" s="207" t="s">
        <v>192</v>
      </c>
      <c r="E595" s="223" t="s">
        <v>19</v>
      </c>
      <c r="F595" s="224" t="s">
        <v>464</v>
      </c>
      <c r="G595" s="222"/>
      <c r="H595" s="225">
        <v>3.75</v>
      </c>
      <c r="I595" s="226"/>
      <c r="J595" s="222"/>
      <c r="K595" s="222"/>
      <c r="L595" s="227"/>
      <c r="M595" s="228"/>
      <c r="N595" s="229"/>
      <c r="O595" s="229"/>
      <c r="P595" s="229"/>
      <c r="Q595" s="229"/>
      <c r="R595" s="229"/>
      <c r="S595" s="229"/>
      <c r="T595" s="230"/>
      <c r="AT595" s="231" t="s">
        <v>192</v>
      </c>
      <c r="AU595" s="231" t="s">
        <v>81</v>
      </c>
      <c r="AV595" s="14" t="s">
        <v>81</v>
      </c>
      <c r="AW595" s="14" t="s">
        <v>33</v>
      </c>
      <c r="AX595" s="14" t="s">
        <v>72</v>
      </c>
      <c r="AY595" s="231" t="s">
        <v>128</v>
      </c>
    </row>
    <row r="596" spans="1:65" s="14" customFormat="1">
      <c r="B596" s="221"/>
      <c r="C596" s="222"/>
      <c r="D596" s="207" t="s">
        <v>192</v>
      </c>
      <c r="E596" s="223" t="s">
        <v>19</v>
      </c>
      <c r="F596" s="224" t="s">
        <v>474</v>
      </c>
      <c r="G596" s="222"/>
      <c r="H596" s="225">
        <v>4.3999999999999997E-2</v>
      </c>
      <c r="I596" s="226"/>
      <c r="J596" s="222"/>
      <c r="K596" s="222"/>
      <c r="L596" s="227"/>
      <c r="M596" s="228"/>
      <c r="N596" s="229"/>
      <c r="O596" s="229"/>
      <c r="P596" s="229"/>
      <c r="Q596" s="229"/>
      <c r="R596" s="229"/>
      <c r="S596" s="229"/>
      <c r="T596" s="230"/>
      <c r="AT596" s="231" t="s">
        <v>192</v>
      </c>
      <c r="AU596" s="231" t="s">
        <v>81</v>
      </c>
      <c r="AV596" s="14" t="s">
        <v>81</v>
      </c>
      <c r="AW596" s="14" t="s">
        <v>33</v>
      </c>
      <c r="AX596" s="14" t="s">
        <v>72</v>
      </c>
      <c r="AY596" s="231" t="s">
        <v>128</v>
      </c>
    </row>
    <row r="597" spans="1:65" s="14" customFormat="1">
      <c r="B597" s="221"/>
      <c r="C597" s="222"/>
      <c r="D597" s="207" t="s">
        <v>192</v>
      </c>
      <c r="E597" s="223" t="s">
        <v>19</v>
      </c>
      <c r="F597" s="224" t="s">
        <v>473</v>
      </c>
      <c r="G597" s="222"/>
      <c r="H597" s="225">
        <v>0.08</v>
      </c>
      <c r="I597" s="226"/>
      <c r="J597" s="222"/>
      <c r="K597" s="222"/>
      <c r="L597" s="227"/>
      <c r="M597" s="228"/>
      <c r="N597" s="229"/>
      <c r="O597" s="229"/>
      <c r="P597" s="229"/>
      <c r="Q597" s="229"/>
      <c r="R597" s="229"/>
      <c r="S597" s="229"/>
      <c r="T597" s="230"/>
      <c r="AT597" s="231" t="s">
        <v>192</v>
      </c>
      <c r="AU597" s="231" t="s">
        <v>81</v>
      </c>
      <c r="AV597" s="14" t="s">
        <v>81</v>
      </c>
      <c r="AW597" s="14" t="s">
        <v>33</v>
      </c>
      <c r="AX597" s="14" t="s">
        <v>72</v>
      </c>
      <c r="AY597" s="231" t="s">
        <v>128</v>
      </c>
    </row>
    <row r="598" spans="1:65" s="14" customFormat="1">
      <c r="B598" s="221"/>
      <c r="C598" s="222"/>
      <c r="D598" s="207" t="s">
        <v>192</v>
      </c>
      <c r="E598" s="223" t="s">
        <v>19</v>
      </c>
      <c r="F598" s="224" t="s">
        <v>476</v>
      </c>
      <c r="G598" s="222"/>
      <c r="H598" s="225">
        <v>9.923</v>
      </c>
      <c r="I598" s="226"/>
      <c r="J598" s="222"/>
      <c r="K598" s="222"/>
      <c r="L598" s="227"/>
      <c r="M598" s="228"/>
      <c r="N598" s="229"/>
      <c r="O598" s="229"/>
      <c r="P598" s="229"/>
      <c r="Q598" s="229"/>
      <c r="R598" s="229"/>
      <c r="S598" s="229"/>
      <c r="T598" s="230"/>
      <c r="AT598" s="231" t="s">
        <v>192</v>
      </c>
      <c r="AU598" s="231" t="s">
        <v>81</v>
      </c>
      <c r="AV598" s="14" t="s">
        <v>81</v>
      </c>
      <c r="AW598" s="14" t="s">
        <v>33</v>
      </c>
      <c r="AX598" s="14" t="s">
        <v>72</v>
      </c>
      <c r="AY598" s="231" t="s">
        <v>128</v>
      </c>
    </row>
    <row r="599" spans="1:65" s="14" customFormat="1">
      <c r="B599" s="221"/>
      <c r="C599" s="222"/>
      <c r="D599" s="207" t="s">
        <v>192</v>
      </c>
      <c r="E599" s="223" t="s">
        <v>19</v>
      </c>
      <c r="F599" s="224" t="s">
        <v>659</v>
      </c>
      <c r="G599" s="222"/>
      <c r="H599" s="225">
        <v>9.923</v>
      </c>
      <c r="I599" s="226"/>
      <c r="J599" s="222"/>
      <c r="K599" s="222"/>
      <c r="L599" s="227"/>
      <c r="M599" s="228"/>
      <c r="N599" s="229"/>
      <c r="O599" s="229"/>
      <c r="P599" s="229"/>
      <c r="Q599" s="229"/>
      <c r="R599" s="229"/>
      <c r="S599" s="229"/>
      <c r="T599" s="230"/>
      <c r="AT599" s="231" t="s">
        <v>192</v>
      </c>
      <c r="AU599" s="231" t="s">
        <v>81</v>
      </c>
      <c r="AV599" s="14" t="s">
        <v>81</v>
      </c>
      <c r="AW599" s="14" t="s">
        <v>33</v>
      </c>
      <c r="AX599" s="14" t="s">
        <v>72</v>
      </c>
      <c r="AY599" s="231" t="s">
        <v>128</v>
      </c>
    </row>
    <row r="600" spans="1:65" s="14" customFormat="1">
      <c r="B600" s="221"/>
      <c r="C600" s="222"/>
      <c r="D600" s="207" t="s">
        <v>192</v>
      </c>
      <c r="E600" s="223" t="s">
        <v>19</v>
      </c>
      <c r="F600" s="224" t="s">
        <v>590</v>
      </c>
      <c r="G600" s="222"/>
      <c r="H600" s="225">
        <v>5.7380000000000004</v>
      </c>
      <c r="I600" s="226"/>
      <c r="J600" s="222"/>
      <c r="K600" s="222"/>
      <c r="L600" s="227"/>
      <c r="M600" s="228"/>
      <c r="N600" s="229"/>
      <c r="O600" s="229"/>
      <c r="P600" s="229"/>
      <c r="Q600" s="229"/>
      <c r="R600" s="229"/>
      <c r="S600" s="229"/>
      <c r="T600" s="230"/>
      <c r="AT600" s="231" t="s">
        <v>192</v>
      </c>
      <c r="AU600" s="231" t="s">
        <v>81</v>
      </c>
      <c r="AV600" s="14" t="s">
        <v>81</v>
      </c>
      <c r="AW600" s="14" t="s">
        <v>33</v>
      </c>
      <c r="AX600" s="14" t="s">
        <v>72</v>
      </c>
      <c r="AY600" s="231" t="s">
        <v>128</v>
      </c>
    </row>
    <row r="601" spans="1:65" s="14" customFormat="1">
      <c r="B601" s="221"/>
      <c r="C601" s="222"/>
      <c r="D601" s="207" t="s">
        <v>192</v>
      </c>
      <c r="E601" s="223" t="s">
        <v>19</v>
      </c>
      <c r="F601" s="224" t="s">
        <v>474</v>
      </c>
      <c r="G601" s="222"/>
      <c r="H601" s="225">
        <v>4.3999999999999997E-2</v>
      </c>
      <c r="I601" s="226"/>
      <c r="J601" s="222"/>
      <c r="K601" s="222"/>
      <c r="L601" s="227"/>
      <c r="M601" s="228"/>
      <c r="N601" s="229"/>
      <c r="O601" s="229"/>
      <c r="P601" s="229"/>
      <c r="Q601" s="229"/>
      <c r="R601" s="229"/>
      <c r="S601" s="229"/>
      <c r="T601" s="230"/>
      <c r="AT601" s="231" t="s">
        <v>192</v>
      </c>
      <c r="AU601" s="231" t="s">
        <v>81</v>
      </c>
      <c r="AV601" s="14" t="s">
        <v>81</v>
      </c>
      <c r="AW601" s="14" t="s">
        <v>33</v>
      </c>
      <c r="AX601" s="14" t="s">
        <v>72</v>
      </c>
      <c r="AY601" s="231" t="s">
        <v>128</v>
      </c>
    </row>
    <row r="602" spans="1:65" s="14" customFormat="1">
      <c r="B602" s="221"/>
      <c r="C602" s="222"/>
      <c r="D602" s="207" t="s">
        <v>192</v>
      </c>
      <c r="E602" s="223" t="s">
        <v>19</v>
      </c>
      <c r="F602" s="224" t="s">
        <v>473</v>
      </c>
      <c r="G602" s="222"/>
      <c r="H602" s="225">
        <v>0.08</v>
      </c>
      <c r="I602" s="226"/>
      <c r="J602" s="222"/>
      <c r="K602" s="222"/>
      <c r="L602" s="227"/>
      <c r="M602" s="228"/>
      <c r="N602" s="229"/>
      <c r="O602" s="229"/>
      <c r="P602" s="229"/>
      <c r="Q602" s="229"/>
      <c r="R602" s="229"/>
      <c r="S602" s="229"/>
      <c r="T602" s="230"/>
      <c r="AT602" s="231" t="s">
        <v>192</v>
      </c>
      <c r="AU602" s="231" t="s">
        <v>81</v>
      </c>
      <c r="AV602" s="14" t="s">
        <v>81</v>
      </c>
      <c r="AW602" s="14" t="s">
        <v>33</v>
      </c>
      <c r="AX602" s="14" t="s">
        <v>72</v>
      </c>
      <c r="AY602" s="231" t="s">
        <v>128</v>
      </c>
    </row>
    <row r="603" spans="1:65" s="14" customFormat="1">
      <c r="B603" s="221"/>
      <c r="C603" s="222"/>
      <c r="D603" s="207" t="s">
        <v>192</v>
      </c>
      <c r="E603" s="223" t="s">
        <v>19</v>
      </c>
      <c r="F603" s="224" t="s">
        <v>491</v>
      </c>
      <c r="G603" s="222"/>
      <c r="H603" s="225">
        <v>4.3499999999999996</v>
      </c>
      <c r="I603" s="226"/>
      <c r="J603" s="222"/>
      <c r="K603" s="222"/>
      <c r="L603" s="227"/>
      <c r="M603" s="228"/>
      <c r="N603" s="229"/>
      <c r="O603" s="229"/>
      <c r="P603" s="229"/>
      <c r="Q603" s="229"/>
      <c r="R603" s="229"/>
      <c r="S603" s="229"/>
      <c r="T603" s="230"/>
      <c r="AT603" s="231" t="s">
        <v>192</v>
      </c>
      <c r="AU603" s="231" t="s">
        <v>81</v>
      </c>
      <c r="AV603" s="14" t="s">
        <v>81</v>
      </c>
      <c r="AW603" s="14" t="s">
        <v>33</v>
      </c>
      <c r="AX603" s="14" t="s">
        <v>72</v>
      </c>
      <c r="AY603" s="231" t="s">
        <v>128</v>
      </c>
    </row>
    <row r="604" spans="1:65" s="14" customFormat="1">
      <c r="B604" s="221"/>
      <c r="C604" s="222"/>
      <c r="D604" s="207" t="s">
        <v>192</v>
      </c>
      <c r="E604" s="223" t="s">
        <v>19</v>
      </c>
      <c r="F604" s="224" t="s">
        <v>862</v>
      </c>
      <c r="G604" s="222"/>
      <c r="H604" s="225">
        <v>4.68</v>
      </c>
      <c r="I604" s="226"/>
      <c r="J604" s="222"/>
      <c r="K604" s="222"/>
      <c r="L604" s="227"/>
      <c r="M604" s="228"/>
      <c r="N604" s="229"/>
      <c r="O604" s="229"/>
      <c r="P604" s="229"/>
      <c r="Q604" s="229"/>
      <c r="R604" s="229"/>
      <c r="S604" s="229"/>
      <c r="T604" s="230"/>
      <c r="AT604" s="231" t="s">
        <v>192</v>
      </c>
      <c r="AU604" s="231" t="s">
        <v>81</v>
      </c>
      <c r="AV604" s="14" t="s">
        <v>81</v>
      </c>
      <c r="AW604" s="14" t="s">
        <v>33</v>
      </c>
      <c r="AX604" s="14" t="s">
        <v>72</v>
      </c>
      <c r="AY604" s="231" t="s">
        <v>128</v>
      </c>
    </row>
    <row r="605" spans="1:65" s="15" customFormat="1">
      <c r="B605" s="232"/>
      <c r="C605" s="233"/>
      <c r="D605" s="207" t="s">
        <v>192</v>
      </c>
      <c r="E605" s="234" t="s">
        <v>19</v>
      </c>
      <c r="F605" s="235" t="s">
        <v>241</v>
      </c>
      <c r="G605" s="233"/>
      <c r="H605" s="236">
        <v>80.760999999999996</v>
      </c>
      <c r="I605" s="237"/>
      <c r="J605" s="233"/>
      <c r="K605" s="233"/>
      <c r="L605" s="238"/>
      <c r="M605" s="239"/>
      <c r="N605" s="240"/>
      <c r="O605" s="240"/>
      <c r="P605" s="240"/>
      <c r="Q605" s="240"/>
      <c r="R605" s="240"/>
      <c r="S605" s="240"/>
      <c r="T605" s="241"/>
      <c r="AT605" s="242" t="s">
        <v>192</v>
      </c>
      <c r="AU605" s="242" t="s">
        <v>81</v>
      </c>
      <c r="AV605" s="15" t="s">
        <v>148</v>
      </c>
      <c r="AW605" s="15" t="s">
        <v>33</v>
      </c>
      <c r="AX605" s="15" t="s">
        <v>79</v>
      </c>
      <c r="AY605" s="242" t="s">
        <v>128</v>
      </c>
    </row>
    <row r="606" spans="1:65" s="2" customFormat="1" ht="16.5" customHeight="1">
      <c r="A606" s="36"/>
      <c r="B606" s="37"/>
      <c r="C606" s="189" t="s">
        <v>863</v>
      </c>
      <c r="D606" s="189" t="s">
        <v>131</v>
      </c>
      <c r="E606" s="190" t="s">
        <v>864</v>
      </c>
      <c r="F606" s="191" t="s">
        <v>865</v>
      </c>
      <c r="G606" s="192" t="s">
        <v>252</v>
      </c>
      <c r="H606" s="193">
        <v>16.87</v>
      </c>
      <c r="I606" s="194"/>
      <c r="J606" s="195">
        <f>ROUND(I606*H606,2)</f>
        <v>0</v>
      </c>
      <c r="K606" s="191" t="s">
        <v>135</v>
      </c>
      <c r="L606" s="41"/>
      <c r="M606" s="196" t="s">
        <v>19</v>
      </c>
      <c r="N606" s="197" t="s">
        <v>43</v>
      </c>
      <c r="O606" s="66"/>
      <c r="P606" s="198">
        <f>O606*H606</f>
        <v>0</v>
      </c>
      <c r="Q606" s="198">
        <v>0</v>
      </c>
      <c r="R606" s="198">
        <f>Q606*H606</f>
        <v>0</v>
      </c>
      <c r="S606" s="198">
        <v>0</v>
      </c>
      <c r="T606" s="199">
        <f>S606*H606</f>
        <v>0</v>
      </c>
      <c r="U606" s="36"/>
      <c r="V606" s="36"/>
      <c r="W606" s="36"/>
      <c r="X606" s="36"/>
      <c r="Y606" s="36"/>
      <c r="Z606" s="36"/>
      <c r="AA606" s="36"/>
      <c r="AB606" s="36"/>
      <c r="AC606" s="36"/>
      <c r="AD606" s="36"/>
      <c r="AE606" s="36"/>
      <c r="AR606" s="200" t="s">
        <v>273</v>
      </c>
      <c r="AT606" s="200" t="s">
        <v>131</v>
      </c>
      <c r="AU606" s="200" t="s">
        <v>81</v>
      </c>
      <c r="AY606" s="19" t="s">
        <v>128</v>
      </c>
      <c r="BE606" s="201">
        <f>IF(N606="základní",J606,0)</f>
        <v>0</v>
      </c>
      <c r="BF606" s="201">
        <f>IF(N606="snížená",J606,0)</f>
        <v>0</v>
      </c>
      <c r="BG606" s="201">
        <f>IF(N606="zákl. přenesená",J606,0)</f>
        <v>0</v>
      </c>
      <c r="BH606" s="201">
        <f>IF(N606="sníž. přenesená",J606,0)</f>
        <v>0</v>
      </c>
      <c r="BI606" s="201">
        <f>IF(N606="nulová",J606,0)</f>
        <v>0</v>
      </c>
      <c r="BJ606" s="19" t="s">
        <v>79</v>
      </c>
      <c r="BK606" s="201">
        <f>ROUND(I606*H606,2)</f>
        <v>0</v>
      </c>
      <c r="BL606" s="19" t="s">
        <v>273</v>
      </c>
      <c r="BM606" s="200" t="s">
        <v>866</v>
      </c>
    </row>
    <row r="607" spans="1:65" s="13" customFormat="1">
      <c r="B607" s="211"/>
      <c r="C607" s="212"/>
      <c r="D607" s="207" t="s">
        <v>192</v>
      </c>
      <c r="E607" s="213" t="s">
        <v>19</v>
      </c>
      <c r="F607" s="214" t="s">
        <v>867</v>
      </c>
      <c r="G607" s="212"/>
      <c r="H607" s="213" t="s">
        <v>19</v>
      </c>
      <c r="I607" s="215"/>
      <c r="J607" s="212"/>
      <c r="K607" s="212"/>
      <c r="L607" s="216"/>
      <c r="M607" s="217"/>
      <c r="N607" s="218"/>
      <c r="O607" s="218"/>
      <c r="P607" s="218"/>
      <c r="Q607" s="218"/>
      <c r="R607" s="218"/>
      <c r="S607" s="218"/>
      <c r="T607" s="219"/>
      <c r="AT607" s="220" t="s">
        <v>192</v>
      </c>
      <c r="AU607" s="220" t="s">
        <v>81</v>
      </c>
      <c r="AV607" s="13" t="s">
        <v>79</v>
      </c>
      <c r="AW607" s="13" t="s">
        <v>33</v>
      </c>
      <c r="AX607" s="13" t="s">
        <v>72</v>
      </c>
      <c r="AY607" s="220" t="s">
        <v>128</v>
      </c>
    </row>
    <row r="608" spans="1:65" s="14" customFormat="1" ht="22.5">
      <c r="B608" s="221"/>
      <c r="C608" s="222"/>
      <c r="D608" s="207" t="s">
        <v>192</v>
      </c>
      <c r="E608" s="223" t="s">
        <v>19</v>
      </c>
      <c r="F608" s="224" t="s">
        <v>868</v>
      </c>
      <c r="G608" s="222"/>
      <c r="H608" s="225">
        <v>9.7799999999999994</v>
      </c>
      <c r="I608" s="226"/>
      <c r="J608" s="222"/>
      <c r="K608" s="222"/>
      <c r="L608" s="227"/>
      <c r="M608" s="228"/>
      <c r="N608" s="229"/>
      <c r="O608" s="229"/>
      <c r="P608" s="229"/>
      <c r="Q608" s="229"/>
      <c r="R608" s="229"/>
      <c r="S608" s="229"/>
      <c r="T608" s="230"/>
      <c r="AT608" s="231" t="s">
        <v>192</v>
      </c>
      <c r="AU608" s="231" t="s">
        <v>81</v>
      </c>
      <c r="AV608" s="14" t="s">
        <v>81</v>
      </c>
      <c r="AW608" s="14" t="s">
        <v>33</v>
      </c>
      <c r="AX608" s="14" t="s">
        <v>72</v>
      </c>
      <c r="AY608" s="231" t="s">
        <v>128</v>
      </c>
    </row>
    <row r="609" spans="1:65" s="14" customFormat="1">
      <c r="B609" s="221"/>
      <c r="C609" s="222"/>
      <c r="D609" s="207" t="s">
        <v>192</v>
      </c>
      <c r="E609" s="223" t="s">
        <v>19</v>
      </c>
      <c r="F609" s="224" t="s">
        <v>869</v>
      </c>
      <c r="G609" s="222"/>
      <c r="H609" s="225">
        <v>3.39</v>
      </c>
      <c r="I609" s="226"/>
      <c r="J609" s="222"/>
      <c r="K609" s="222"/>
      <c r="L609" s="227"/>
      <c r="M609" s="228"/>
      <c r="N609" s="229"/>
      <c r="O609" s="229"/>
      <c r="P609" s="229"/>
      <c r="Q609" s="229"/>
      <c r="R609" s="229"/>
      <c r="S609" s="229"/>
      <c r="T609" s="230"/>
      <c r="AT609" s="231" t="s">
        <v>192</v>
      </c>
      <c r="AU609" s="231" t="s">
        <v>81</v>
      </c>
      <c r="AV609" s="14" t="s">
        <v>81</v>
      </c>
      <c r="AW609" s="14" t="s">
        <v>33</v>
      </c>
      <c r="AX609" s="14" t="s">
        <v>72</v>
      </c>
      <c r="AY609" s="231" t="s">
        <v>128</v>
      </c>
    </row>
    <row r="610" spans="1:65" s="14" customFormat="1">
      <c r="B610" s="221"/>
      <c r="C610" s="222"/>
      <c r="D610" s="207" t="s">
        <v>192</v>
      </c>
      <c r="E610" s="223" t="s">
        <v>19</v>
      </c>
      <c r="F610" s="224" t="s">
        <v>870</v>
      </c>
      <c r="G610" s="222"/>
      <c r="H610" s="225">
        <v>3.7</v>
      </c>
      <c r="I610" s="226"/>
      <c r="J610" s="222"/>
      <c r="K610" s="222"/>
      <c r="L610" s="227"/>
      <c r="M610" s="228"/>
      <c r="N610" s="229"/>
      <c r="O610" s="229"/>
      <c r="P610" s="229"/>
      <c r="Q610" s="229"/>
      <c r="R610" s="229"/>
      <c r="S610" s="229"/>
      <c r="T610" s="230"/>
      <c r="AT610" s="231" t="s">
        <v>192</v>
      </c>
      <c r="AU610" s="231" t="s">
        <v>81</v>
      </c>
      <c r="AV610" s="14" t="s">
        <v>81</v>
      </c>
      <c r="AW610" s="14" t="s">
        <v>33</v>
      </c>
      <c r="AX610" s="14" t="s">
        <v>72</v>
      </c>
      <c r="AY610" s="231" t="s">
        <v>128</v>
      </c>
    </row>
    <row r="611" spans="1:65" s="15" customFormat="1">
      <c r="B611" s="232"/>
      <c r="C611" s="233"/>
      <c r="D611" s="207" t="s">
        <v>192</v>
      </c>
      <c r="E611" s="234" t="s">
        <v>19</v>
      </c>
      <c r="F611" s="235" t="s">
        <v>241</v>
      </c>
      <c r="G611" s="233"/>
      <c r="H611" s="236">
        <v>16.87</v>
      </c>
      <c r="I611" s="237"/>
      <c r="J611" s="233"/>
      <c r="K611" s="233"/>
      <c r="L611" s="238"/>
      <c r="M611" s="239"/>
      <c r="N611" s="240"/>
      <c r="O611" s="240"/>
      <c r="P611" s="240"/>
      <c r="Q611" s="240"/>
      <c r="R611" s="240"/>
      <c r="S611" s="240"/>
      <c r="T611" s="241"/>
      <c r="AT611" s="242" t="s">
        <v>192</v>
      </c>
      <c r="AU611" s="242" t="s">
        <v>81</v>
      </c>
      <c r="AV611" s="15" t="s">
        <v>148</v>
      </c>
      <c r="AW611" s="15" t="s">
        <v>33</v>
      </c>
      <c r="AX611" s="15" t="s">
        <v>79</v>
      </c>
      <c r="AY611" s="242" t="s">
        <v>128</v>
      </c>
    </row>
    <row r="612" spans="1:65" s="2" customFormat="1" ht="16.5" customHeight="1">
      <c r="A612" s="36"/>
      <c r="B612" s="37"/>
      <c r="C612" s="254" t="s">
        <v>871</v>
      </c>
      <c r="D612" s="254" t="s">
        <v>392</v>
      </c>
      <c r="E612" s="255" t="s">
        <v>872</v>
      </c>
      <c r="F612" s="256" t="s">
        <v>873</v>
      </c>
      <c r="G612" s="257" t="s">
        <v>874</v>
      </c>
      <c r="H612" s="258">
        <v>146.447</v>
      </c>
      <c r="I612" s="259"/>
      <c r="J612" s="260">
        <f>ROUND(I612*H612,2)</f>
        <v>0</v>
      </c>
      <c r="K612" s="256" t="s">
        <v>135</v>
      </c>
      <c r="L612" s="261"/>
      <c r="M612" s="262" t="s">
        <v>19</v>
      </c>
      <c r="N612" s="263" t="s">
        <v>43</v>
      </c>
      <c r="O612" s="66"/>
      <c r="P612" s="198">
        <f>O612*H612</f>
        <v>0</v>
      </c>
      <c r="Q612" s="198">
        <v>1E-3</v>
      </c>
      <c r="R612" s="198">
        <f>Q612*H612</f>
        <v>0.14644699999999999</v>
      </c>
      <c r="S612" s="198">
        <v>0</v>
      </c>
      <c r="T612" s="199">
        <f>S612*H612</f>
        <v>0</v>
      </c>
      <c r="U612" s="36"/>
      <c r="V612" s="36"/>
      <c r="W612" s="36"/>
      <c r="X612" s="36"/>
      <c r="Y612" s="36"/>
      <c r="Z612" s="36"/>
      <c r="AA612" s="36"/>
      <c r="AB612" s="36"/>
      <c r="AC612" s="36"/>
      <c r="AD612" s="36"/>
      <c r="AE612" s="36"/>
      <c r="AR612" s="200" t="s">
        <v>375</v>
      </c>
      <c r="AT612" s="200" t="s">
        <v>392</v>
      </c>
      <c r="AU612" s="200" t="s">
        <v>81</v>
      </c>
      <c r="AY612" s="19" t="s">
        <v>128</v>
      </c>
      <c r="BE612" s="201">
        <f>IF(N612="základní",J612,0)</f>
        <v>0</v>
      </c>
      <c r="BF612" s="201">
        <f>IF(N612="snížená",J612,0)</f>
        <v>0</v>
      </c>
      <c r="BG612" s="201">
        <f>IF(N612="zákl. přenesená",J612,0)</f>
        <v>0</v>
      </c>
      <c r="BH612" s="201">
        <f>IF(N612="sníž. přenesená",J612,0)</f>
        <v>0</v>
      </c>
      <c r="BI612" s="201">
        <f>IF(N612="nulová",J612,0)</f>
        <v>0</v>
      </c>
      <c r="BJ612" s="19" t="s">
        <v>79</v>
      </c>
      <c r="BK612" s="201">
        <f>ROUND(I612*H612,2)</f>
        <v>0</v>
      </c>
      <c r="BL612" s="19" t="s">
        <v>273</v>
      </c>
      <c r="BM612" s="200" t="s">
        <v>875</v>
      </c>
    </row>
    <row r="613" spans="1:65" s="2" customFormat="1" ht="19.5">
      <c r="A613" s="36"/>
      <c r="B613" s="37"/>
      <c r="C613" s="38"/>
      <c r="D613" s="207" t="s">
        <v>876</v>
      </c>
      <c r="E613" s="38"/>
      <c r="F613" s="208" t="s">
        <v>877</v>
      </c>
      <c r="G613" s="38"/>
      <c r="H613" s="38"/>
      <c r="I613" s="110"/>
      <c r="J613" s="38"/>
      <c r="K613" s="38"/>
      <c r="L613" s="41"/>
      <c r="M613" s="209"/>
      <c r="N613" s="210"/>
      <c r="O613" s="66"/>
      <c r="P613" s="66"/>
      <c r="Q613" s="66"/>
      <c r="R613" s="66"/>
      <c r="S613" s="66"/>
      <c r="T613" s="67"/>
      <c r="U613" s="36"/>
      <c r="V613" s="36"/>
      <c r="W613" s="36"/>
      <c r="X613" s="36"/>
      <c r="Y613" s="36"/>
      <c r="Z613" s="36"/>
      <c r="AA613" s="36"/>
      <c r="AB613" s="36"/>
      <c r="AC613" s="36"/>
      <c r="AD613" s="36"/>
      <c r="AE613" s="36"/>
      <c r="AT613" s="19" t="s">
        <v>876</v>
      </c>
      <c r="AU613" s="19" t="s">
        <v>81</v>
      </c>
    </row>
    <row r="614" spans="1:65" s="14" customFormat="1">
      <c r="B614" s="221"/>
      <c r="C614" s="222"/>
      <c r="D614" s="207" t="s">
        <v>192</v>
      </c>
      <c r="E614" s="223" t="s">
        <v>19</v>
      </c>
      <c r="F614" s="224" t="s">
        <v>878</v>
      </c>
      <c r="G614" s="222"/>
      <c r="H614" s="225">
        <v>146.447</v>
      </c>
      <c r="I614" s="226"/>
      <c r="J614" s="222"/>
      <c r="K614" s="222"/>
      <c r="L614" s="227"/>
      <c r="M614" s="228"/>
      <c r="N614" s="229"/>
      <c r="O614" s="229"/>
      <c r="P614" s="229"/>
      <c r="Q614" s="229"/>
      <c r="R614" s="229"/>
      <c r="S614" s="229"/>
      <c r="T614" s="230"/>
      <c r="AT614" s="231" t="s">
        <v>192</v>
      </c>
      <c r="AU614" s="231" t="s">
        <v>81</v>
      </c>
      <c r="AV614" s="14" t="s">
        <v>81</v>
      </c>
      <c r="AW614" s="14" t="s">
        <v>33</v>
      </c>
      <c r="AX614" s="14" t="s">
        <v>79</v>
      </c>
      <c r="AY614" s="231" t="s">
        <v>128</v>
      </c>
    </row>
    <row r="615" spans="1:65" s="2" customFormat="1" ht="21.75" customHeight="1">
      <c r="A615" s="36"/>
      <c r="B615" s="37"/>
      <c r="C615" s="189" t="s">
        <v>879</v>
      </c>
      <c r="D615" s="189" t="s">
        <v>131</v>
      </c>
      <c r="E615" s="190" t="s">
        <v>880</v>
      </c>
      <c r="F615" s="191" t="s">
        <v>881</v>
      </c>
      <c r="G615" s="192" t="s">
        <v>276</v>
      </c>
      <c r="H615" s="193">
        <v>89.8</v>
      </c>
      <c r="I615" s="194"/>
      <c r="J615" s="195">
        <f>ROUND(I615*H615,2)</f>
        <v>0</v>
      </c>
      <c r="K615" s="191" t="s">
        <v>135</v>
      </c>
      <c r="L615" s="41"/>
      <c r="M615" s="196" t="s">
        <v>19</v>
      </c>
      <c r="N615" s="197" t="s">
        <v>43</v>
      </c>
      <c r="O615" s="66"/>
      <c r="P615" s="198">
        <f>O615*H615</f>
        <v>0</v>
      </c>
      <c r="Q615" s="198">
        <v>0</v>
      </c>
      <c r="R615" s="198">
        <f>Q615*H615</f>
        <v>0</v>
      </c>
      <c r="S615" s="198">
        <v>0</v>
      </c>
      <c r="T615" s="199">
        <f>S615*H615</f>
        <v>0</v>
      </c>
      <c r="U615" s="36"/>
      <c r="V615" s="36"/>
      <c r="W615" s="36"/>
      <c r="X615" s="36"/>
      <c r="Y615" s="36"/>
      <c r="Z615" s="36"/>
      <c r="AA615" s="36"/>
      <c r="AB615" s="36"/>
      <c r="AC615" s="36"/>
      <c r="AD615" s="36"/>
      <c r="AE615" s="36"/>
      <c r="AR615" s="200" t="s">
        <v>273</v>
      </c>
      <c r="AT615" s="200" t="s">
        <v>131</v>
      </c>
      <c r="AU615" s="200" t="s">
        <v>81</v>
      </c>
      <c r="AY615" s="19" t="s">
        <v>128</v>
      </c>
      <c r="BE615" s="201">
        <f>IF(N615="základní",J615,0)</f>
        <v>0</v>
      </c>
      <c r="BF615" s="201">
        <f>IF(N615="snížená",J615,0)</f>
        <v>0</v>
      </c>
      <c r="BG615" s="201">
        <f>IF(N615="zákl. přenesená",J615,0)</f>
        <v>0</v>
      </c>
      <c r="BH615" s="201">
        <f>IF(N615="sníž. přenesená",J615,0)</f>
        <v>0</v>
      </c>
      <c r="BI615" s="201">
        <f>IF(N615="nulová",J615,0)</f>
        <v>0</v>
      </c>
      <c r="BJ615" s="19" t="s">
        <v>79</v>
      </c>
      <c r="BK615" s="201">
        <f>ROUND(I615*H615,2)</f>
        <v>0</v>
      </c>
      <c r="BL615" s="19" t="s">
        <v>273</v>
      </c>
      <c r="BM615" s="200" t="s">
        <v>882</v>
      </c>
    </row>
    <row r="616" spans="1:65" s="14" customFormat="1" ht="22.5">
      <c r="B616" s="221"/>
      <c r="C616" s="222"/>
      <c r="D616" s="207" t="s">
        <v>192</v>
      </c>
      <c r="E616" s="223" t="s">
        <v>19</v>
      </c>
      <c r="F616" s="224" t="s">
        <v>883</v>
      </c>
      <c r="G616" s="222"/>
      <c r="H616" s="225">
        <v>65.2</v>
      </c>
      <c r="I616" s="226"/>
      <c r="J616" s="222"/>
      <c r="K616" s="222"/>
      <c r="L616" s="227"/>
      <c r="M616" s="228"/>
      <c r="N616" s="229"/>
      <c r="O616" s="229"/>
      <c r="P616" s="229"/>
      <c r="Q616" s="229"/>
      <c r="R616" s="229"/>
      <c r="S616" s="229"/>
      <c r="T616" s="230"/>
      <c r="AT616" s="231" t="s">
        <v>192</v>
      </c>
      <c r="AU616" s="231" t="s">
        <v>81</v>
      </c>
      <c r="AV616" s="14" t="s">
        <v>81</v>
      </c>
      <c r="AW616" s="14" t="s">
        <v>33</v>
      </c>
      <c r="AX616" s="14" t="s">
        <v>72</v>
      </c>
      <c r="AY616" s="231" t="s">
        <v>128</v>
      </c>
    </row>
    <row r="617" spans="1:65" s="14" customFormat="1">
      <c r="B617" s="221"/>
      <c r="C617" s="222"/>
      <c r="D617" s="207" t="s">
        <v>192</v>
      </c>
      <c r="E617" s="223" t="s">
        <v>19</v>
      </c>
      <c r="F617" s="224" t="s">
        <v>884</v>
      </c>
      <c r="G617" s="222"/>
      <c r="H617" s="225">
        <v>24.6</v>
      </c>
      <c r="I617" s="226"/>
      <c r="J617" s="222"/>
      <c r="K617" s="222"/>
      <c r="L617" s="227"/>
      <c r="M617" s="228"/>
      <c r="N617" s="229"/>
      <c r="O617" s="229"/>
      <c r="P617" s="229"/>
      <c r="Q617" s="229"/>
      <c r="R617" s="229"/>
      <c r="S617" s="229"/>
      <c r="T617" s="230"/>
      <c r="AT617" s="231" t="s">
        <v>192</v>
      </c>
      <c r="AU617" s="231" t="s">
        <v>81</v>
      </c>
      <c r="AV617" s="14" t="s">
        <v>81</v>
      </c>
      <c r="AW617" s="14" t="s">
        <v>33</v>
      </c>
      <c r="AX617" s="14" t="s">
        <v>72</v>
      </c>
      <c r="AY617" s="231" t="s">
        <v>128</v>
      </c>
    </row>
    <row r="618" spans="1:65" s="15" customFormat="1">
      <c r="B618" s="232"/>
      <c r="C618" s="233"/>
      <c r="D618" s="207" t="s">
        <v>192</v>
      </c>
      <c r="E618" s="234" t="s">
        <v>19</v>
      </c>
      <c r="F618" s="235" t="s">
        <v>241</v>
      </c>
      <c r="G618" s="233"/>
      <c r="H618" s="236">
        <v>89.800000000000011</v>
      </c>
      <c r="I618" s="237"/>
      <c r="J618" s="233"/>
      <c r="K618" s="233"/>
      <c r="L618" s="238"/>
      <c r="M618" s="239"/>
      <c r="N618" s="240"/>
      <c r="O618" s="240"/>
      <c r="P618" s="240"/>
      <c r="Q618" s="240"/>
      <c r="R618" s="240"/>
      <c r="S618" s="240"/>
      <c r="T618" s="241"/>
      <c r="AT618" s="242" t="s">
        <v>192</v>
      </c>
      <c r="AU618" s="242" t="s">
        <v>81</v>
      </c>
      <c r="AV618" s="15" t="s">
        <v>148</v>
      </c>
      <c r="AW618" s="15" t="s">
        <v>33</v>
      </c>
      <c r="AX618" s="15" t="s">
        <v>79</v>
      </c>
      <c r="AY618" s="242" t="s">
        <v>128</v>
      </c>
    </row>
    <row r="619" spans="1:65" s="2" customFormat="1" ht="16.5" customHeight="1">
      <c r="A619" s="36"/>
      <c r="B619" s="37"/>
      <c r="C619" s="254" t="s">
        <v>885</v>
      </c>
      <c r="D619" s="254" t="s">
        <v>392</v>
      </c>
      <c r="E619" s="255" t="s">
        <v>886</v>
      </c>
      <c r="F619" s="256" t="s">
        <v>887</v>
      </c>
      <c r="G619" s="257" t="s">
        <v>276</v>
      </c>
      <c r="H619" s="258">
        <v>98.78</v>
      </c>
      <c r="I619" s="259"/>
      <c r="J619" s="260">
        <f>ROUND(I619*H619,2)</f>
        <v>0</v>
      </c>
      <c r="K619" s="256" t="s">
        <v>135</v>
      </c>
      <c r="L619" s="261"/>
      <c r="M619" s="262" t="s">
        <v>19</v>
      </c>
      <c r="N619" s="263" t="s">
        <v>43</v>
      </c>
      <c r="O619" s="66"/>
      <c r="P619" s="198">
        <f>O619*H619</f>
        <v>0</v>
      </c>
      <c r="Q619" s="198">
        <v>1.1E-4</v>
      </c>
      <c r="R619" s="198">
        <f>Q619*H619</f>
        <v>1.08658E-2</v>
      </c>
      <c r="S619" s="198">
        <v>0</v>
      </c>
      <c r="T619" s="199">
        <f>S619*H619</f>
        <v>0</v>
      </c>
      <c r="U619" s="36"/>
      <c r="V619" s="36"/>
      <c r="W619" s="36"/>
      <c r="X619" s="36"/>
      <c r="Y619" s="36"/>
      <c r="Z619" s="36"/>
      <c r="AA619" s="36"/>
      <c r="AB619" s="36"/>
      <c r="AC619" s="36"/>
      <c r="AD619" s="36"/>
      <c r="AE619" s="36"/>
      <c r="AR619" s="200" t="s">
        <v>375</v>
      </c>
      <c r="AT619" s="200" t="s">
        <v>392</v>
      </c>
      <c r="AU619" s="200" t="s">
        <v>81</v>
      </c>
      <c r="AY619" s="19" t="s">
        <v>128</v>
      </c>
      <c r="BE619" s="201">
        <f>IF(N619="základní",J619,0)</f>
        <v>0</v>
      </c>
      <c r="BF619" s="201">
        <f>IF(N619="snížená",J619,0)</f>
        <v>0</v>
      </c>
      <c r="BG619" s="201">
        <f>IF(N619="zákl. přenesená",J619,0)</f>
        <v>0</v>
      </c>
      <c r="BH619" s="201">
        <f>IF(N619="sníž. přenesená",J619,0)</f>
        <v>0</v>
      </c>
      <c r="BI619" s="201">
        <f>IF(N619="nulová",J619,0)</f>
        <v>0</v>
      </c>
      <c r="BJ619" s="19" t="s">
        <v>79</v>
      </c>
      <c r="BK619" s="201">
        <f>ROUND(I619*H619,2)</f>
        <v>0</v>
      </c>
      <c r="BL619" s="19" t="s">
        <v>273</v>
      </c>
      <c r="BM619" s="200" t="s">
        <v>888</v>
      </c>
    </row>
    <row r="620" spans="1:65" s="14" customFormat="1">
      <c r="B620" s="221"/>
      <c r="C620" s="222"/>
      <c r="D620" s="207" t="s">
        <v>192</v>
      </c>
      <c r="E620" s="222"/>
      <c r="F620" s="224" t="s">
        <v>889</v>
      </c>
      <c r="G620" s="222"/>
      <c r="H620" s="225">
        <v>98.78</v>
      </c>
      <c r="I620" s="226"/>
      <c r="J620" s="222"/>
      <c r="K620" s="222"/>
      <c r="L620" s="227"/>
      <c r="M620" s="228"/>
      <c r="N620" s="229"/>
      <c r="O620" s="229"/>
      <c r="P620" s="229"/>
      <c r="Q620" s="229"/>
      <c r="R620" s="229"/>
      <c r="S620" s="229"/>
      <c r="T620" s="230"/>
      <c r="AT620" s="231" t="s">
        <v>192</v>
      </c>
      <c r="AU620" s="231" t="s">
        <v>81</v>
      </c>
      <c r="AV620" s="14" t="s">
        <v>81</v>
      </c>
      <c r="AW620" s="14" t="s">
        <v>4</v>
      </c>
      <c r="AX620" s="14" t="s">
        <v>79</v>
      </c>
      <c r="AY620" s="231" t="s">
        <v>128</v>
      </c>
    </row>
    <row r="621" spans="1:65" s="2" customFormat="1" ht="21.75" customHeight="1">
      <c r="A621" s="36"/>
      <c r="B621" s="37"/>
      <c r="C621" s="189" t="s">
        <v>890</v>
      </c>
      <c r="D621" s="189" t="s">
        <v>131</v>
      </c>
      <c r="E621" s="190" t="s">
        <v>891</v>
      </c>
      <c r="F621" s="191" t="s">
        <v>892</v>
      </c>
      <c r="G621" s="192" t="s">
        <v>283</v>
      </c>
      <c r="H621" s="193">
        <v>48</v>
      </c>
      <c r="I621" s="194"/>
      <c r="J621" s="195">
        <f>ROUND(I621*H621,2)</f>
        <v>0</v>
      </c>
      <c r="K621" s="191" t="s">
        <v>135</v>
      </c>
      <c r="L621" s="41"/>
      <c r="M621" s="196" t="s">
        <v>19</v>
      </c>
      <c r="N621" s="197" t="s">
        <v>43</v>
      </c>
      <c r="O621" s="66"/>
      <c r="P621" s="198">
        <f>O621*H621</f>
        <v>0</v>
      </c>
      <c r="Q621" s="198">
        <v>0</v>
      </c>
      <c r="R621" s="198">
        <f>Q621*H621</f>
        <v>0</v>
      </c>
      <c r="S621" s="198">
        <v>0</v>
      </c>
      <c r="T621" s="199">
        <f>S621*H621</f>
        <v>0</v>
      </c>
      <c r="U621" s="36"/>
      <c r="V621" s="36"/>
      <c r="W621" s="36"/>
      <c r="X621" s="36"/>
      <c r="Y621" s="36"/>
      <c r="Z621" s="36"/>
      <c r="AA621" s="36"/>
      <c r="AB621" s="36"/>
      <c r="AC621" s="36"/>
      <c r="AD621" s="36"/>
      <c r="AE621" s="36"/>
      <c r="AR621" s="200" t="s">
        <v>273</v>
      </c>
      <c r="AT621" s="200" t="s">
        <v>131</v>
      </c>
      <c r="AU621" s="200" t="s">
        <v>81</v>
      </c>
      <c r="AY621" s="19" t="s">
        <v>128</v>
      </c>
      <c r="BE621" s="201">
        <f>IF(N621="základní",J621,0)</f>
        <v>0</v>
      </c>
      <c r="BF621" s="201">
        <f>IF(N621="snížená",J621,0)</f>
        <v>0</v>
      </c>
      <c r="BG621" s="201">
        <f>IF(N621="zákl. přenesená",J621,0)</f>
        <v>0</v>
      </c>
      <c r="BH621" s="201">
        <f>IF(N621="sníž. přenesená",J621,0)</f>
        <v>0</v>
      </c>
      <c r="BI621" s="201">
        <f>IF(N621="nulová",J621,0)</f>
        <v>0</v>
      </c>
      <c r="BJ621" s="19" t="s">
        <v>79</v>
      </c>
      <c r="BK621" s="201">
        <f>ROUND(I621*H621,2)</f>
        <v>0</v>
      </c>
      <c r="BL621" s="19" t="s">
        <v>273</v>
      </c>
      <c r="BM621" s="200" t="s">
        <v>893</v>
      </c>
    </row>
    <row r="622" spans="1:65" s="2" customFormat="1" ht="16.5" customHeight="1">
      <c r="A622" s="36"/>
      <c r="B622" s="37"/>
      <c r="C622" s="254" t="s">
        <v>894</v>
      </c>
      <c r="D622" s="254" t="s">
        <v>392</v>
      </c>
      <c r="E622" s="255" t="s">
        <v>895</v>
      </c>
      <c r="F622" s="256" t="s">
        <v>896</v>
      </c>
      <c r="G622" s="257" t="s">
        <v>283</v>
      </c>
      <c r="H622" s="258">
        <v>48</v>
      </c>
      <c r="I622" s="259"/>
      <c r="J622" s="260">
        <f>ROUND(I622*H622,2)</f>
        <v>0</v>
      </c>
      <c r="K622" s="256" t="s">
        <v>135</v>
      </c>
      <c r="L622" s="261"/>
      <c r="M622" s="262" t="s">
        <v>19</v>
      </c>
      <c r="N622" s="263" t="s">
        <v>43</v>
      </c>
      <c r="O622" s="66"/>
      <c r="P622" s="198">
        <f>O622*H622</f>
        <v>0</v>
      </c>
      <c r="Q622" s="198">
        <v>1.0000000000000001E-5</v>
      </c>
      <c r="R622" s="198">
        <f>Q622*H622</f>
        <v>4.8000000000000007E-4</v>
      </c>
      <c r="S622" s="198">
        <v>0</v>
      </c>
      <c r="T622" s="199">
        <f>S622*H622</f>
        <v>0</v>
      </c>
      <c r="U622" s="36"/>
      <c r="V622" s="36"/>
      <c r="W622" s="36"/>
      <c r="X622" s="36"/>
      <c r="Y622" s="36"/>
      <c r="Z622" s="36"/>
      <c r="AA622" s="36"/>
      <c r="AB622" s="36"/>
      <c r="AC622" s="36"/>
      <c r="AD622" s="36"/>
      <c r="AE622" s="36"/>
      <c r="AR622" s="200" t="s">
        <v>375</v>
      </c>
      <c r="AT622" s="200" t="s">
        <v>392</v>
      </c>
      <c r="AU622" s="200" t="s">
        <v>81</v>
      </c>
      <c r="AY622" s="19" t="s">
        <v>128</v>
      </c>
      <c r="BE622" s="201">
        <f>IF(N622="základní",J622,0)</f>
        <v>0</v>
      </c>
      <c r="BF622" s="201">
        <f>IF(N622="snížená",J622,0)</f>
        <v>0</v>
      </c>
      <c r="BG622" s="201">
        <f>IF(N622="zákl. přenesená",J622,0)</f>
        <v>0</v>
      </c>
      <c r="BH622" s="201">
        <f>IF(N622="sníž. přenesená",J622,0)</f>
        <v>0</v>
      </c>
      <c r="BI622" s="201">
        <f>IF(N622="nulová",J622,0)</f>
        <v>0</v>
      </c>
      <c r="BJ622" s="19" t="s">
        <v>79</v>
      </c>
      <c r="BK622" s="201">
        <f>ROUND(I622*H622,2)</f>
        <v>0</v>
      </c>
      <c r="BL622" s="19" t="s">
        <v>273</v>
      </c>
      <c r="BM622" s="200" t="s">
        <v>897</v>
      </c>
    </row>
    <row r="623" spans="1:65" s="2" customFormat="1" ht="21.75" customHeight="1">
      <c r="A623" s="36"/>
      <c r="B623" s="37"/>
      <c r="C623" s="189" t="s">
        <v>898</v>
      </c>
      <c r="D623" s="189" t="s">
        <v>131</v>
      </c>
      <c r="E623" s="190" t="s">
        <v>899</v>
      </c>
      <c r="F623" s="191" t="s">
        <v>900</v>
      </c>
      <c r="G623" s="192" t="s">
        <v>901</v>
      </c>
      <c r="H623" s="264"/>
      <c r="I623" s="194"/>
      <c r="J623" s="195">
        <f>ROUND(I623*H623,2)</f>
        <v>0</v>
      </c>
      <c r="K623" s="191" t="s">
        <v>135</v>
      </c>
      <c r="L623" s="41"/>
      <c r="M623" s="196" t="s">
        <v>19</v>
      </c>
      <c r="N623" s="197" t="s">
        <v>43</v>
      </c>
      <c r="O623" s="66"/>
      <c r="P623" s="198">
        <f>O623*H623</f>
        <v>0</v>
      </c>
      <c r="Q623" s="198">
        <v>0</v>
      </c>
      <c r="R623" s="198">
        <f>Q623*H623</f>
        <v>0</v>
      </c>
      <c r="S623" s="198">
        <v>0</v>
      </c>
      <c r="T623" s="199">
        <f>S623*H623</f>
        <v>0</v>
      </c>
      <c r="U623" s="36"/>
      <c r="V623" s="36"/>
      <c r="W623" s="36"/>
      <c r="X623" s="36"/>
      <c r="Y623" s="36"/>
      <c r="Z623" s="36"/>
      <c r="AA623" s="36"/>
      <c r="AB623" s="36"/>
      <c r="AC623" s="36"/>
      <c r="AD623" s="36"/>
      <c r="AE623" s="36"/>
      <c r="AR623" s="200" t="s">
        <v>273</v>
      </c>
      <c r="AT623" s="200" t="s">
        <v>131</v>
      </c>
      <c r="AU623" s="200" t="s">
        <v>81</v>
      </c>
      <c r="AY623" s="19" t="s">
        <v>128</v>
      </c>
      <c r="BE623" s="201">
        <f>IF(N623="základní",J623,0)</f>
        <v>0</v>
      </c>
      <c r="BF623" s="201">
        <f>IF(N623="snížená",J623,0)</f>
        <v>0</v>
      </c>
      <c r="BG623" s="201">
        <f>IF(N623="zákl. přenesená",J623,0)</f>
        <v>0</v>
      </c>
      <c r="BH623" s="201">
        <f>IF(N623="sníž. přenesená",J623,0)</f>
        <v>0</v>
      </c>
      <c r="BI623" s="201">
        <f>IF(N623="nulová",J623,0)</f>
        <v>0</v>
      </c>
      <c r="BJ623" s="19" t="s">
        <v>79</v>
      </c>
      <c r="BK623" s="201">
        <f>ROUND(I623*H623,2)</f>
        <v>0</v>
      </c>
      <c r="BL623" s="19" t="s">
        <v>273</v>
      </c>
      <c r="BM623" s="200" t="s">
        <v>902</v>
      </c>
    </row>
    <row r="624" spans="1:65" s="2" customFormat="1" ht="78">
      <c r="A624" s="36"/>
      <c r="B624" s="37"/>
      <c r="C624" s="38"/>
      <c r="D624" s="207" t="s">
        <v>190</v>
      </c>
      <c r="E624" s="38"/>
      <c r="F624" s="208" t="s">
        <v>903</v>
      </c>
      <c r="G624" s="38"/>
      <c r="H624" s="38"/>
      <c r="I624" s="110"/>
      <c r="J624" s="38"/>
      <c r="K624" s="38"/>
      <c r="L624" s="41"/>
      <c r="M624" s="209"/>
      <c r="N624" s="210"/>
      <c r="O624" s="66"/>
      <c r="P624" s="66"/>
      <c r="Q624" s="66"/>
      <c r="R624" s="66"/>
      <c r="S624" s="66"/>
      <c r="T624" s="67"/>
      <c r="U624" s="36"/>
      <c r="V624" s="36"/>
      <c r="W624" s="36"/>
      <c r="X624" s="36"/>
      <c r="Y624" s="36"/>
      <c r="Z624" s="36"/>
      <c r="AA624" s="36"/>
      <c r="AB624" s="36"/>
      <c r="AC624" s="36"/>
      <c r="AD624" s="36"/>
      <c r="AE624" s="36"/>
      <c r="AT624" s="19" t="s">
        <v>190</v>
      </c>
      <c r="AU624" s="19" t="s">
        <v>81</v>
      </c>
    </row>
    <row r="625" spans="1:65" s="12" customFormat="1" ht="22.9" customHeight="1">
      <c r="B625" s="173"/>
      <c r="C625" s="174"/>
      <c r="D625" s="175" t="s">
        <v>71</v>
      </c>
      <c r="E625" s="187" t="s">
        <v>904</v>
      </c>
      <c r="F625" s="187" t="s">
        <v>905</v>
      </c>
      <c r="G625" s="174"/>
      <c r="H625" s="174"/>
      <c r="I625" s="177"/>
      <c r="J625" s="188">
        <f>BK625</f>
        <v>0</v>
      </c>
      <c r="K625" s="174"/>
      <c r="L625" s="179"/>
      <c r="M625" s="180"/>
      <c r="N625" s="181"/>
      <c r="O625" s="181"/>
      <c r="P625" s="182">
        <f>SUM(P626:P648)</f>
        <v>0</v>
      </c>
      <c r="Q625" s="181"/>
      <c r="R625" s="182">
        <f>SUM(R626:R648)</f>
        <v>0.48338485999999997</v>
      </c>
      <c r="S625" s="181"/>
      <c r="T625" s="183">
        <f>SUM(T626:T648)</f>
        <v>0</v>
      </c>
      <c r="AR625" s="184" t="s">
        <v>81</v>
      </c>
      <c r="AT625" s="185" t="s">
        <v>71</v>
      </c>
      <c r="AU625" s="185" t="s">
        <v>79</v>
      </c>
      <c r="AY625" s="184" t="s">
        <v>128</v>
      </c>
      <c r="BK625" s="186">
        <f>SUM(BK626:BK648)</f>
        <v>0</v>
      </c>
    </row>
    <row r="626" spans="1:65" s="2" customFormat="1" ht="21.75" customHeight="1">
      <c r="A626" s="36"/>
      <c r="B626" s="37"/>
      <c r="C626" s="189" t="s">
        <v>906</v>
      </c>
      <c r="D626" s="189" t="s">
        <v>131</v>
      </c>
      <c r="E626" s="190" t="s">
        <v>907</v>
      </c>
      <c r="F626" s="191" t="s">
        <v>908</v>
      </c>
      <c r="G626" s="192" t="s">
        <v>252</v>
      </c>
      <c r="H626" s="193">
        <v>31.95</v>
      </c>
      <c r="I626" s="194"/>
      <c r="J626" s="195">
        <f>ROUND(I626*H626,2)</f>
        <v>0</v>
      </c>
      <c r="K626" s="191" t="s">
        <v>135</v>
      </c>
      <c r="L626" s="41"/>
      <c r="M626" s="196" t="s">
        <v>19</v>
      </c>
      <c r="N626" s="197" t="s">
        <v>43</v>
      </c>
      <c r="O626" s="66"/>
      <c r="P626" s="198">
        <f>O626*H626</f>
        <v>0</v>
      </c>
      <c r="Q626" s="198">
        <v>1.257E-2</v>
      </c>
      <c r="R626" s="198">
        <f>Q626*H626</f>
        <v>0.40161149999999995</v>
      </c>
      <c r="S626" s="198">
        <v>0</v>
      </c>
      <c r="T626" s="199">
        <f>S626*H626</f>
        <v>0</v>
      </c>
      <c r="U626" s="36"/>
      <c r="V626" s="36"/>
      <c r="W626" s="36"/>
      <c r="X626" s="36"/>
      <c r="Y626" s="36"/>
      <c r="Z626" s="36"/>
      <c r="AA626" s="36"/>
      <c r="AB626" s="36"/>
      <c r="AC626" s="36"/>
      <c r="AD626" s="36"/>
      <c r="AE626" s="36"/>
      <c r="AR626" s="200" t="s">
        <v>273</v>
      </c>
      <c r="AT626" s="200" t="s">
        <v>131</v>
      </c>
      <c r="AU626" s="200" t="s">
        <v>81</v>
      </c>
      <c r="AY626" s="19" t="s">
        <v>128</v>
      </c>
      <c r="BE626" s="201">
        <f>IF(N626="základní",J626,0)</f>
        <v>0</v>
      </c>
      <c r="BF626" s="201">
        <f>IF(N626="snížená",J626,0)</f>
        <v>0</v>
      </c>
      <c r="BG626" s="201">
        <f>IF(N626="zákl. přenesená",J626,0)</f>
        <v>0</v>
      </c>
      <c r="BH626" s="201">
        <f>IF(N626="sníž. přenesená",J626,0)</f>
        <v>0</v>
      </c>
      <c r="BI626" s="201">
        <f>IF(N626="nulová",J626,0)</f>
        <v>0</v>
      </c>
      <c r="BJ626" s="19" t="s">
        <v>79</v>
      </c>
      <c r="BK626" s="201">
        <f>ROUND(I626*H626,2)</f>
        <v>0</v>
      </c>
      <c r="BL626" s="19" t="s">
        <v>273</v>
      </c>
      <c r="BM626" s="200" t="s">
        <v>909</v>
      </c>
    </row>
    <row r="627" spans="1:65" s="2" customFormat="1" ht="87.75">
      <c r="A627" s="36"/>
      <c r="B627" s="37"/>
      <c r="C627" s="38"/>
      <c r="D627" s="207" t="s">
        <v>190</v>
      </c>
      <c r="E627" s="38"/>
      <c r="F627" s="208" t="s">
        <v>910</v>
      </c>
      <c r="G627" s="38"/>
      <c r="H627" s="38"/>
      <c r="I627" s="110"/>
      <c r="J627" s="38"/>
      <c r="K627" s="38"/>
      <c r="L627" s="41"/>
      <c r="M627" s="209"/>
      <c r="N627" s="210"/>
      <c r="O627" s="66"/>
      <c r="P627" s="66"/>
      <c r="Q627" s="66"/>
      <c r="R627" s="66"/>
      <c r="S627" s="66"/>
      <c r="T627" s="67"/>
      <c r="U627" s="36"/>
      <c r="V627" s="36"/>
      <c r="W627" s="36"/>
      <c r="X627" s="36"/>
      <c r="Y627" s="36"/>
      <c r="Z627" s="36"/>
      <c r="AA627" s="36"/>
      <c r="AB627" s="36"/>
      <c r="AC627" s="36"/>
      <c r="AD627" s="36"/>
      <c r="AE627" s="36"/>
      <c r="AT627" s="19" t="s">
        <v>190</v>
      </c>
      <c r="AU627" s="19" t="s">
        <v>81</v>
      </c>
    </row>
    <row r="628" spans="1:65" s="14" customFormat="1">
      <c r="B628" s="221"/>
      <c r="C628" s="222"/>
      <c r="D628" s="207" t="s">
        <v>192</v>
      </c>
      <c r="E628" s="223" t="s">
        <v>19</v>
      </c>
      <c r="F628" s="224" t="s">
        <v>911</v>
      </c>
      <c r="G628" s="222"/>
      <c r="H628" s="225">
        <v>27.09</v>
      </c>
      <c r="I628" s="226"/>
      <c r="J628" s="222"/>
      <c r="K628" s="222"/>
      <c r="L628" s="227"/>
      <c r="M628" s="228"/>
      <c r="N628" s="229"/>
      <c r="O628" s="229"/>
      <c r="P628" s="229"/>
      <c r="Q628" s="229"/>
      <c r="R628" s="229"/>
      <c r="S628" s="229"/>
      <c r="T628" s="230"/>
      <c r="AT628" s="231" t="s">
        <v>192</v>
      </c>
      <c r="AU628" s="231" t="s">
        <v>81</v>
      </c>
      <c r="AV628" s="14" t="s">
        <v>81</v>
      </c>
      <c r="AW628" s="14" t="s">
        <v>33</v>
      </c>
      <c r="AX628" s="14" t="s">
        <v>72</v>
      </c>
      <c r="AY628" s="231" t="s">
        <v>128</v>
      </c>
    </row>
    <row r="629" spans="1:65" s="14" customFormat="1">
      <c r="B629" s="221"/>
      <c r="C629" s="222"/>
      <c r="D629" s="207" t="s">
        <v>192</v>
      </c>
      <c r="E629" s="223" t="s">
        <v>19</v>
      </c>
      <c r="F629" s="224" t="s">
        <v>912</v>
      </c>
      <c r="G629" s="222"/>
      <c r="H629" s="225">
        <v>0.48</v>
      </c>
      <c r="I629" s="226"/>
      <c r="J629" s="222"/>
      <c r="K629" s="222"/>
      <c r="L629" s="227"/>
      <c r="M629" s="228"/>
      <c r="N629" s="229"/>
      <c r="O629" s="229"/>
      <c r="P629" s="229"/>
      <c r="Q629" s="229"/>
      <c r="R629" s="229"/>
      <c r="S629" s="229"/>
      <c r="T629" s="230"/>
      <c r="AT629" s="231" t="s">
        <v>192</v>
      </c>
      <c r="AU629" s="231" t="s">
        <v>81</v>
      </c>
      <c r="AV629" s="14" t="s">
        <v>81</v>
      </c>
      <c r="AW629" s="14" t="s">
        <v>33</v>
      </c>
      <c r="AX629" s="14" t="s">
        <v>72</v>
      </c>
      <c r="AY629" s="231" t="s">
        <v>128</v>
      </c>
    </row>
    <row r="630" spans="1:65" s="14" customFormat="1">
      <c r="B630" s="221"/>
      <c r="C630" s="222"/>
      <c r="D630" s="207" t="s">
        <v>192</v>
      </c>
      <c r="E630" s="223" t="s">
        <v>19</v>
      </c>
      <c r="F630" s="224" t="s">
        <v>913</v>
      </c>
      <c r="G630" s="222"/>
      <c r="H630" s="225">
        <v>3.84</v>
      </c>
      <c r="I630" s="226"/>
      <c r="J630" s="222"/>
      <c r="K630" s="222"/>
      <c r="L630" s="227"/>
      <c r="M630" s="228"/>
      <c r="N630" s="229"/>
      <c r="O630" s="229"/>
      <c r="P630" s="229"/>
      <c r="Q630" s="229"/>
      <c r="R630" s="229"/>
      <c r="S630" s="229"/>
      <c r="T630" s="230"/>
      <c r="AT630" s="231" t="s">
        <v>192</v>
      </c>
      <c r="AU630" s="231" t="s">
        <v>81</v>
      </c>
      <c r="AV630" s="14" t="s">
        <v>81</v>
      </c>
      <c r="AW630" s="14" t="s">
        <v>33</v>
      </c>
      <c r="AX630" s="14" t="s">
        <v>72</v>
      </c>
      <c r="AY630" s="231" t="s">
        <v>128</v>
      </c>
    </row>
    <row r="631" spans="1:65" s="14" customFormat="1">
      <c r="B631" s="221"/>
      <c r="C631" s="222"/>
      <c r="D631" s="207" t="s">
        <v>192</v>
      </c>
      <c r="E631" s="223" t="s">
        <v>19</v>
      </c>
      <c r="F631" s="224" t="s">
        <v>914</v>
      </c>
      <c r="G631" s="222"/>
      <c r="H631" s="225">
        <v>0.54</v>
      </c>
      <c r="I631" s="226"/>
      <c r="J631" s="222"/>
      <c r="K631" s="222"/>
      <c r="L631" s="227"/>
      <c r="M631" s="228"/>
      <c r="N631" s="229"/>
      <c r="O631" s="229"/>
      <c r="P631" s="229"/>
      <c r="Q631" s="229"/>
      <c r="R631" s="229"/>
      <c r="S631" s="229"/>
      <c r="T631" s="230"/>
      <c r="AT631" s="231" t="s">
        <v>192</v>
      </c>
      <c r="AU631" s="231" t="s">
        <v>81</v>
      </c>
      <c r="AV631" s="14" t="s">
        <v>81</v>
      </c>
      <c r="AW631" s="14" t="s">
        <v>33</v>
      </c>
      <c r="AX631" s="14" t="s">
        <v>72</v>
      </c>
      <c r="AY631" s="231" t="s">
        <v>128</v>
      </c>
    </row>
    <row r="632" spans="1:65" s="15" customFormat="1">
      <c r="B632" s="232"/>
      <c r="C632" s="233"/>
      <c r="D632" s="207" t="s">
        <v>192</v>
      </c>
      <c r="E632" s="234" t="s">
        <v>19</v>
      </c>
      <c r="F632" s="235" t="s">
        <v>241</v>
      </c>
      <c r="G632" s="233"/>
      <c r="H632" s="236">
        <v>31.95</v>
      </c>
      <c r="I632" s="237"/>
      <c r="J632" s="233"/>
      <c r="K632" s="233"/>
      <c r="L632" s="238"/>
      <c r="M632" s="239"/>
      <c r="N632" s="240"/>
      <c r="O632" s="240"/>
      <c r="P632" s="240"/>
      <c r="Q632" s="240"/>
      <c r="R632" s="240"/>
      <c r="S632" s="240"/>
      <c r="T632" s="241"/>
      <c r="AT632" s="242" t="s">
        <v>192</v>
      </c>
      <c r="AU632" s="242" t="s">
        <v>81</v>
      </c>
      <c r="AV632" s="15" t="s">
        <v>148</v>
      </c>
      <c r="AW632" s="15" t="s">
        <v>33</v>
      </c>
      <c r="AX632" s="15" t="s">
        <v>79</v>
      </c>
      <c r="AY632" s="242" t="s">
        <v>128</v>
      </c>
    </row>
    <row r="633" spans="1:65" s="2" customFormat="1" ht="21.75" customHeight="1">
      <c r="A633" s="36"/>
      <c r="B633" s="37"/>
      <c r="C633" s="189" t="s">
        <v>915</v>
      </c>
      <c r="D633" s="189" t="s">
        <v>131</v>
      </c>
      <c r="E633" s="190" t="s">
        <v>916</v>
      </c>
      <c r="F633" s="191" t="s">
        <v>917</v>
      </c>
      <c r="G633" s="192" t="s">
        <v>252</v>
      </c>
      <c r="H633" s="193">
        <v>24.975000000000001</v>
      </c>
      <c r="I633" s="194"/>
      <c r="J633" s="195">
        <f>ROUND(I633*H633,2)</f>
        <v>0</v>
      </c>
      <c r="K633" s="191" t="s">
        <v>135</v>
      </c>
      <c r="L633" s="41"/>
      <c r="M633" s="196" t="s">
        <v>19</v>
      </c>
      <c r="N633" s="197" t="s">
        <v>43</v>
      </c>
      <c r="O633" s="66"/>
      <c r="P633" s="198">
        <f>O633*H633</f>
        <v>0</v>
      </c>
      <c r="Q633" s="198">
        <v>1.17E-3</v>
      </c>
      <c r="R633" s="198">
        <f>Q633*H633</f>
        <v>2.9220750000000004E-2</v>
      </c>
      <c r="S633" s="198">
        <v>0</v>
      </c>
      <c r="T633" s="199">
        <f>S633*H633</f>
        <v>0</v>
      </c>
      <c r="U633" s="36"/>
      <c r="V633" s="36"/>
      <c r="W633" s="36"/>
      <c r="X633" s="36"/>
      <c r="Y633" s="36"/>
      <c r="Z633" s="36"/>
      <c r="AA633" s="36"/>
      <c r="AB633" s="36"/>
      <c r="AC633" s="36"/>
      <c r="AD633" s="36"/>
      <c r="AE633" s="36"/>
      <c r="AR633" s="200" t="s">
        <v>273</v>
      </c>
      <c r="AT633" s="200" t="s">
        <v>131</v>
      </c>
      <c r="AU633" s="200" t="s">
        <v>81</v>
      </c>
      <c r="AY633" s="19" t="s">
        <v>128</v>
      </c>
      <c r="BE633" s="201">
        <f>IF(N633="základní",J633,0)</f>
        <v>0</v>
      </c>
      <c r="BF633" s="201">
        <f>IF(N633="snížená",J633,0)</f>
        <v>0</v>
      </c>
      <c r="BG633" s="201">
        <f>IF(N633="zákl. přenesená",J633,0)</f>
        <v>0</v>
      </c>
      <c r="BH633" s="201">
        <f>IF(N633="sníž. přenesená",J633,0)</f>
        <v>0</v>
      </c>
      <c r="BI633" s="201">
        <f>IF(N633="nulová",J633,0)</f>
        <v>0</v>
      </c>
      <c r="BJ633" s="19" t="s">
        <v>79</v>
      </c>
      <c r="BK633" s="201">
        <f>ROUND(I633*H633,2)</f>
        <v>0</v>
      </c>
      <c r="BL633" s="19" t="s">
        <v>273</v>
      </c>
      <c r="BM633" s="200" t="s">
        <v>918</v>
      </c>
    </row>
    <row r="634" spans="1:65" s="2" customFormat="1" ht="48.75">
      <c r="A634" s="36"/>
      <c r="B634" s="37"/>
      <c r="C634" s="38"/>
      <c r="D634" s="207" t="s">
        <v>190</v>
      </c>
      <c r="E634" s="38"/>
      <c r="F634" s="208" t="s">
        <v>919</v>
      </c>
      <c r="G634" s="38"/>
      <c r="H634" s="38"/>
      <c r="I634" s="110"/>
      <c r="J634" s="38"/>
      <c r="K634" s="38"/>
      <c r="L634" s="41"/>
      <c r="M634" s="209"/>
      <c r="N634" s="210"/>
      <c r="O634" s="66"/>
      <c r="P634" s="66"/>
      <c r="Q634" s="66"/>
      <c r="R634" s="66"/>
      <c r="S634" s="66"/>
      <c r="T634" s="67"/>
      <c r="U634" s="36"/>
      <c r="V634" s="36"/>
      <c r="W634" s="36"/>
      <c r="X634" s="36"/>
      <c r="Y634" s="36"/>
      <c r="Z634" s="36"/>
      <c r="AA634" s="36"/>
      <c r="AB634" s="36"/>
      <c r="AC634" s="36"/>
      <c r="AD634" s="36"/>
      <c r="AE634" s="36"/>
      <c r="AT634" s="19" t="s">
        <v>190</v>
      </c>
      <c r="AU634" s="19" t="s">
        <v>81</v>
      </c>
    </row>
    <row r="635" spans="1:65" s="14" customFormat="1">
      <c r="B635" s="221"/>
      <c r="C635" s="222"/>
      <c r="D635" s="207" t="s">
        <v>192</v>
      </c>
      <c r="E635" s="223" t="s">
        <v>19</v>
      </c>
      <c r="F635" s="224" t="s">
        <v>591</v>
      </c>
      <c r="G635" s="222"/>
      <c r="H635" s="225">
        <v>7.8</v>
      </c>
      <c r="I635" s="226"/>
      <c r="J635" s="222"/>
      <c r="K635" s="222"/>
      <c r="L635" s="227"/>
      <c r="M635" s="228"/>
      <c r="N635" s="229"/>
      <c r="O635" s="229"/>
      <c r="P635" s="229"/>
      <c r="Q635" s="229"/>
      <c r="R635" s="229"/>
      <c r="S635" s="229"/>
      <c r="T635" s="230"/>
      <c r="AT635" s="231" t="s">
        <v>192</v>
      </c>
      <c r="AU635" s="231" t="s">
        <v>81</v>
      </c>
      <c r="AV635" s="14" t="s">
        <v>81</v>
      </c>
      <c r="AW635" s="14" t="s">
        <v>33</v>
      </c>
      <c r="AX635" s="14" t="s">
        <v>72</v>
      </c>
      <c r="AY635" s="231" t="s">
        <v>128</v>
      </c>
    </row>
    <row r="636" spans="1:65" s="14" customFormat="1">
      <c r="B636" s="221"/>
      <c r="C636" s="222"/>
      <c r="D636" s="207" t="s">
        <v>192</v>
      </c>
      <c r="E636" s="223" t="s">
        <v>19</v>
      </c>
      <c r="F636" s="224" t="s">
        <v>920</v>
      </c>
      <c r="G636" s="222"/>
      <c r="H636" s="225">
        <v>5.0999999999999996</v>
      </c>
      <c r="I636" s="226"/>
      <c r="J636" s="222"/>
      <c r="K636" s="222"/>
      <c r="L636" s="227"/>
      <c r="M636" s="228"/>
      <c r="N636" s="229"/>
      <c r="O636" s="229"/>
      <c r="P636" s="229"/>
      <c r="Q636" s="229"/>
      <c r="R636" s="229"/>
      <c r="S636" s="229"/>
      <c r="T636" s="230"/>
      <c r="AT636" s="231" t="s">
        <v>192</v>
      </c>
      <c r="AU636" s="231" t="s">
        <v>81</v>
      </c>
      <c r="AV636" s="14" t="s">
        <v>81</v>
      </c>
      <c r="AW636" s="14" t="s">
        <v>33</v>
      </c>
      <c r="AX636" s="14" t="s">
        <v>72</v>
      </c>
      <c r="AY636" s="231" t="s">
        <v>128</v>
      </c>
    </row>
    <row r="637" spans="1:65" s="14" customFormat="1">
      <c r="B637" s="221"/>
      <c r="C637" s="222"/>
      <c r="D637" s="207" t="s">
        <v>192</v>
      </c>
      <c r="E637" s="223" t="s">
        <v>19</v>
      </c>
      <c r="F637" s="224" t="s">
        <v>480</v>
      </c>
      <c r="G637" s="222"/>
      <c r="H637" s="225">
        <v>6.6749999999999998</v>
      </c>
      <c r="I637" s="226"/>
      <c r="J637" s="222"/>
      <c r="K637" s="222"/>
      <c r="L637" s="227"/>
      <c r="M637" s="228"/>
      <c r="N637" s="229"/>
      <c r="O637" s="229"/>
      <c r="P637" s="229"/>
      <c r="Q637" s="229"/>
      <c r="R637" s="229"/>
      <c r="S637" s="229"/>
      <c r="T637" s="230"/>
      <c r="AT637" s="231" t="s">
        <v>192</v>
      </c>
      <c r="AU637" s="231" t="s">
        <v>81</v>
      </c>
      <c r="AV637" s="14" t="s">
        <v>81</v>
      </c>
      <c r="AW637" s="14" t="s">
        <v>33</v>
      </c>
      <c r="AX637" s="14" t="s">
        <v>72</v>
      </c>
      <c r="AY637" s="231" t="s">
        <v>128</v>
      </c>
    </row>
    <row r="638" spans="1:65" s="14" customFormat="1">
      <c r="B638" s="221"/>
      <c r="C638" s="222"/>
      <c r="D638" s="207" t="s">
        <v>192</v>
      </c>
      <c r="E638" s="223" t="s">
        <v>19</v>
      </c>
      <c r="F638" s="224" t="s">
        <v>492</v>
      </c>
      <c r="G638" s="222"/>
      <c r="H638" s="225">
        <v>4.68</v>
      </c>
      <c r="I638" s="226"/>
      <c r="J638" s="222"/>
      <c r="K638" s="222"/>
      <c r="L638" s="227"/>
      <c r="M638" s="228"/>
      <c r="N638" s="229"/>
      <c r="O638" s="229"/>
      <c r="P638" s="229"/>
      <c r="Q638" s="229"/>
      <c r="R638" s="229"/>
      <c r="S638" s="229"/>
      <c r="T638" s="230"/>
      <c r="AT638" s="231" t="s">
        <v>192</v>
      </c>
      <c r="AU638" s="231" t="s">
        <v>81</v>
      </c>
      <c r="AV638" s="14" t="s">
        <v>81</v>
      </c>
      <c r="AW638" s="14" t="s">
        <v>33</v>
      </c>
      <c r="AX638" s="14" t="s">
        <v>72</v>
      </c>
      <c r="AY638" s="231" t="s">
        <v>128</v>
      </c>
    </row>
    <row r="639" spans="1:65" s="14" customFormat="1">
      <c r="B639" s="221"/>
      <c r="C639" s="222"/>
      <c r="D639" s="207" t="s">
        <v>192</v>
      </c>
      <c r="E639" s="223" t="s">
        <v>19</v>
      </c>
      <c r="F639" s="224" t="s">
        <v>487</v>
      </c>
      <c r="G639" s="222"/>
      <c r="H639" s="225">
        <v>0.36</v>
      </c>
      <c r="I639" s="226"/>
      <c r="J639" s="222"/>
      <c r="K639" s="222"/>
      <c r="L639" s="227"/>
      <c r="M639" s="228"/>
      <c r="N639" s="229"/>
      <c r="O639" s="229"/>
      <c r="P639" s="229"/>
      <c r="Q639" s="229"/>
      <c r="R639" s="229"/>
      <c r="S639" s="229"/>
      <c r="T639" s="230"/>
      <c r="AT639" s="231" t="s">
        <v>192</v>
      </c>
      <c r="AU639" s="231" t="s">
        <v>81</v>
      </c>
      <c r="AV639" s="14" t="s">
        <v>81</v>
      </c>
      <c r="AW639" s="14" t="s">
        <v>33</v>
      </c>
      <c r="AX639" s="14" t="s">
        <v>72</v>
      </c>
      <c r="AY639" s="231" t="s">
        <v>128</v>
      </c>
    </row>
    <row r="640" spans="1:65" s="14" customFormat="1">
      <c r="B640" s="221"/>
      <c r="C640" s="222"/>
      <c r="D640" s="207" t="s">
        <v>192</v>
      </c>
      <c r="E640" s="223" t="s">
        <v>19</v>
      </c>
      <c r="F640" s="224" t="s">
        <v>487</v>
      </c>
      <c r="G640" s="222"/>
      <c r="H640" s="225">
        <v>0.36</v>
      </c>
      <c r="I640" s="226"/>
      <c r="J640" s="222"/>
      <c r="K640" s="222"/>
      <c r="L640" s="227"/>
      <c r="M640" s="228"/>
      <c r="N640" s="229"/>
      <c r="O640" s="229"/>
      <c r="P640" s="229"/>
      <c r="Q640" s="229"/>
      <c r="R640" s="229"/>
      <c r="S640" s="229"/>
      <c r="T640" s="230"/>
      <c r="AT640" s="231" t="s">
        <v>192</v>
      </c>
      <c r="AU640" s="231" t="s">
        <v>81</v>
      </c>
      <c r="AV640" s="14" t="s">
        <v>81</v>
      </c>
      <c r="AW640" s="14" t="s">
        <v>33</v>
      </c>
      <c r="AX640" s="14" t="s">
        <v>72</v>
      </c>
      <c r="AY640" s="231" t="s">
        <v>128</v>
      </c>
    </row>
    <row r="641" spans="1:65" s="15" customFormat="1">
      <c r="B641" s="232"/>
      <c r="C641" s="233"/>
      <c r="D641" s="207" t="s">
        <v>192</v>
      </c>
      <c r="E641" s="234" t="s">
        <v>19</v>
      </c>
      <c r="F641" s="235" t="s">
        <v>241</v>
      </c>
      <c r="G641" s="233"/>
      <c r="H641" s="236">
        <v>24.974999999999998</v>
      </c>
      <c r="I641" s="237"/>
      <c r="J641" s="233"/>
      <c r="K641" s="233"/>
      <c r="L641" s="238"/>
      <c r="M641" s="239"/>
      <c r="N641" s="240"/>
      <c r="O641" s="240"/>
      <c r="P641" s="240"/>
      <c r="Q641" s="240"/>
      <c r="R641" s="240"/>
      <c r="S641" s="240"/>
      <c r="T641" s="241"/>
      <c r="AT641" s="242" t="s">
        <v>192</v>
      </c>
      <c r="AU641" s="242" t="s">
        <v>81</v>
      </c>
      <c r="AV641" s="15" t="s">
        <v>148</v>
      </c>
      <c r="AW641" s="15" t="s">
        <v>33</v>
      </c>
      <c r="AX641" s="15" t="s">
        <v>79</v>
      </c>
      <c r="AY641" s="242" t="s">
        <v>128</v>
      </c>
    </row>
    <row r="642" spans="1:65" s="2" customFormat="1" ht="16.5" customHeight="1">
      <c r="A642" s="36"/>
      <c r="B642" s="37"/>
      <c r="C642" s="254" t="s">
        <v>921</v>
      </c>
      <c r="D642" s="254" t="s">
        <v>392</v>
      </c>
      <c r="E642" s="255" t="s">
        <v>922</v>
      </c>
      <c r="F642" s="256" t="s">
        <v>923</v>
      </c>
      <c r="G642" s="257" t="s">
        <v>252</v>
      </c>
      <c r="H642" s="258">
        <v>27.472999999999999</v>
      </c>
      <c r="I642" s="259"/>
      <c r="J642" s="260">
        <f>ROUND(I642*H642,2)</f>
        <v>0</v>
      </c>
      <c r="K642" s="256" t="s">
        <v>19</v>
      </c>
      <c r="L642" s="261"/>
      <c r="M642" s="262" t="s">
        <v>19</v>
      </c>
      <c r="N642" s="263" t="s">
        <v>43</v>
      </c>
      <c r="O642" s="66"/>
      <c r="P642" s="198">
        <f>O642*H642</f>
        <v>0</v>
      </c>
      <c r="Q642" s="198">
        <v>1.57E-3</v>
      </c>
      <c r="R642" s="198">
        <f>Q642*H642</f>
        <v>4.3132610000000002E-2</v>
      </c>
      <c r="S642" s="198">
        <v>0</v>
      </c>
      <c r="T642" s="199">
        <f>S642*H642</f>
        <v>0</v>
      </c>
      <c r="U642" s="36"/>
      <c r="V642" s="36"/>
      <c r="W642" s="36"/>
      <c r="X642" s="36"/>
      <c r="Y642" s="36"/>
      <c r="Z642" s="36"/>
      <c r="AA642" s="36"/>
      <c r="AB642" s="36"/>
      <c r="AC642" s="36"/>
      <c r="AD642" s="36"/>
      <c r="AE642" s="36"/>
      <c r="AR642" s="200" t="s">
        <v>375</v>
      </c>
      <c r="AT642" s="200" t="s">
        <v>392</v>
      </c>
      <c r="AU642" s="200" t="s">
        <v>81</v>
      </c>
      <c r="AY642" s="19" t="s">
        <v>128</v>
      </c>
      <c r="BE642" s="201">
        <f>IF(N642="základní",J642,0)</f>
        <v>0</v>
      </c>
      <c r="BF642" s="201">
        <f>IF(N642="snížená",J642,0)</f>
        <v>0</v>
      </c>
      <c r="BG642" s="201">
        <f>IF(N642="zákl. přenesená",J642,0)</f>
        <v>0</v>
      </c>
      <c r="BH642" s="201">
        <f>IF(N642="sníž. přenesená",J642,0)</f>
        <v>0</v>
      </c>
      <c r="BI642" s="201">
        <f>IF(N642="nulová",J642,0)</f>
        <v>0</v>
      </c>
      <c r="BJ642" s="19" t="s">
        <v>79</v>
      </c>
      <c r="BK642" s="201">
        <f>ROUND(I642*H642,2)</f>
        <v>0</v>
      </c>
      <c r="BL642" s="19" t="s">
        <v>273</v>
      </c>
      <c r="BM642" s="200" t="s">
        <v>924</v>
      </c>
    </row>
    <row r="643" spans="1:65" s="14" customFormat="1">
      <c r="B643" s="221"/>
      <c r="C643" s="222"/>
      <c r="D643" s="207" t="s">
        <v>192</v>
      </c>
      <c r="E643" s="222"/>
      <c r="F643" s="224" t="s">
        <v>925</v>
      </c>
      <c r="G643" s="222"/>
      <c r="H643" s="225">
        <v>27.472999999999999</v>
      </c>
      <c r="I643" s="226"/>
      <c r="J643" s="222"/>
      <c r="K643" s="222"/>
      <c r="L643" s="227"/>
      <c r="M643" s="228"/>
      <c r="N643" s="229"/>
      <c r="O643" s="229"/>
      <c r="P643" s="229"/>
      <c r="Q643" s="229"/>
      <c r="R643" s="229"/>
      <c r="S643" s="229"/>
      <c r="T643" s="230"/>
      <c r="AT643" s="231" t="s">
        <v>192</v>
      </c>
      <c r="AU643" s="231" t="s">
        <v>81</v>
      </c>
      <c r="AV643" s="14" t="s">
        <v>81</v>
      </c>
      <c r="AW643" s="14" t="s">
        <v>4</v>
      </c>
      <c r="AX643" s="14" t="s">
        <v>79</v>
      </c>
      <c r="AY643" s="231" t="s">
        <v>128</v>
      </c>
    </row>
    <row r="644" spans="1:65" s="2" customFormat="1" ht="16.5" customHeight="1">
      <c r="A644" s="36"/>
      <c r="B644" s="37"/>
      <c r="C644" s="189" t="s">
        <v>926</v>
      </c>
      <c r="D644" s="189" t="s">
        <v>131</v>
      </c>
      <c r="E644" s="190" t="s">
        <v>927</v>
      </c>
      <c r="F644" s="191" t="s">
        <v>928</v>
      </c>
      <c r="G644" s="192" t="s">
        <v>276</v>
      </c>
      <c r="H644" s="193">
        <v>47.1</v>
      </c>
      <c r="I644" s="194"/>
      <c r="J644" s="195">
        <f>ROUND(I644*H644,2)</f>
        <v>0</v>
      </c>
      <c r="K644" s="191" t="s">
        <v>135</v>
      </c>
      <c r="L644" s="41"/>
      <c r="M644" s="196" t="s">
        <v>19</v>
      </c>
      <c r="N644" s="197" t="s">
        <v>43</v>
      </c>
      <c r="O644" s="66"/>
      <c r="P644" s="198">
        <f>O644*H644</f>
        <v>0</v>
      </c>
      <c r="Q644" s="198">
        <v>2.0000000000000001E-4</v>
      </c>
      <c r="R644" s="198">
        <f>Q644*H644</f>
        <v>9.4200000000000013E-3</v>
      </c>
      <c r="S644" s="198">
        <v>0</v>
      </c>
      <c r="T644" s="199">
        <f>S644*H644</f>
        <v>0</v>
      </c>
      <c r="U644" s="36"/>
      <c r="V644" s="36"/>
      <c r="W644" s="36"/>
      <c r="X644" s="36"/>
      <c r="Y644" s="36"/>
      <c r="Z644" s="36"/>
      <c r="AA644" s="36"/>
      <c r="AB644" s="36"/>
      <c r="AC644" s="36"/>
      <c r="AD644" s="36"/>
      <c r="AE644" s="36"/>
      <c r="AR644" s="200" t="s">
        <v>273</v>
      </c>
      <c r="AT644" s="200" t="s">
        <v>131</v>
      </c>
      <c r="AU644" s="200" t="s">
        <v>81</v>
      </c>
      <c r="AY644" s="19" t="s">
        <v>128</v>
      </c>
      <c r="BE644" s="201">
        <f>IF(N644="základní",J644,0)</f>
        <v>0</v>
      </c>
      <c r="BF644" s="201">
        <f>IF(N644="snížená",J644,0)</f>
        <v>0</v>
      </c>
      <c r="BG644" s="201">
        <f>IF(N644="zákl. přenesená",J644,0)</f>
        <v>0</v>
      </c>
      <c r="BH644" s="201">
        <f>IF(N644="sníž. přenesená",J644,0)</f>
        <v>0</v>
      </c>
      <c r="BI644" s="201">
        <f>IF(N644="nulová",J644,0)</f>
        <v>0</v>
      </c>
      <c r="BJ644" s="19" t="s">
        <v>79</v>
      </c>
      <c r="BK644" s="201">
        <f>ROUND(I644*H644,2)</f>
        <v>0</v>
      </c>
      <c r="BL644" s="19" t="s">
        <v>273</v>
      </c>
      <c r="BM644" s="200" t="s">
        <v>929</v>
      </c>
    </row>
    <row r="645" spans="1:65" s="2" customFormat="1" ht="48.75">
      <c r="A645" s="36"/>
      <c r="B645" s="37"/>
      <c r="C645" s="38"/>
      <c r="D645" s="207" t="s">
        <v>190</v>
      </c>
      <c r="E645" s="38"/>
      <c r="F645" s="208" t="s">
        <v>919</v>
      </c>
      <c r="G645" s="38"/>
      <c r="H645" s="38"/>
      <c r="I645" s="110"/>
      <c r="J645" s="38"/>
      <c r="K645" s="38"/>
      <c r="L645" s="41"/>
      <c r="M645" s="209"/>
      <c r="N645" s="210"/>
      <c r="O645" s="66"/>
      <c r="P645" s="66"/>
      <c r="Q645" s="66"/>
      <c r="R645" s="66"/>
      <c r="S645" s="66"/>
      <c r="T645" s="67"/>
      <c r="U645" s="36"/>
      <c r="V645" s="36"/>
      <c r="W645" s="36"/>
      <c r="X645" s="36"/>
      <c r="Y645" s="36"/>
      <c r="Z645" s="36"/>
      <c r="AA645" s="36"/>
      <c r="AB645" s="36"/>
      <c r="AC645" s="36"/>
      <c r="AD645" s="36"/>
      <c r="AE645" s="36"/>
      <c r="AT645" s="19" t="s">
        <v>190</v>
      </c>
      <c r="AU645" s="19" t="s">
        <v>81</v>
      </c>
    </row>
    <row r="646" spans="1:65" s="14" customFormat="1">
      <c r="B646" s="221"/>
      <c r="C646" s="222"/>
      <c r="D646" s="207" t="s">
        <v>192</v>
      </c>
      <c r="E646" s="223" t="s">
        <v>19</v>
      </c>
      <c r="F646" s="224" t="s">
        <v>930</v>
      </c>
      <c r="G646" s="222"/>
      <c r="H646" s="225">
        <v>47.1</v>
      </c>
      <c r="I646" s="226"/>
      <c r="J646" s="222"/>
      <c r="K646" s="222"/>
      <c r="L646" s="227"/>
      <c r="M646" s="228"/>
      <c r="N646" s="229"/>
      <c r="O646" s="229"/>
      <c r="P646" s="229"/>
      <c r="Q646" s="229"/>
      <c r="R646" s="229"/>
      <c r="S646" s="229"/>
      <c r="T646" s="230"/>
      <c r="AT646" s="231" t="s">
        <v>192</v>
      </c>
      <c r="AU646" s="231" t="s">
        <v>81</v>
      </c>
      <c r="AV646" s="14" t="s">
        <v>81</v>
      </c>
      <c r="AW646" s="14" t="s">
        <v>33</v>
      </c>
      <c r="AX646" s="14" t="s">
        <v>79</v>
      </c>
      <c r="AY646" s="231" t="s">
        <v>128</v>
      </c>
    </row>
    <row r="647" spans="1:65" s="2" customFormat="1" ht="21.75" customHeight="1">
      <c r="A647" s="36"/>
      <c r="B647" s="37"/>
      <c r="C647" s="189" t="s">
        <v>931</v>
      </c>
      <c r="D647" s="189" t="s">
        <v>131</v>
      </c>
      <c r="E647" s="190" t="s">
        <v>932</v>
      </c>
      <c r="F647" s="191" t="s">
        <v>933</v>
      </c>
      <c r="G647" s="192" t="s">
        <v>901</v>
      </c>
      <c r="H647" s="264"/>
      <c r="I647" s="194"/>
      <c r="J647" s="195">
        <f>ROUND(I647*H647,2)</f>
        <v>0</v>
      </c>
      <c r="K647" s="191" t="s">
        <v>135</v>
      </c>
      <c r="L647" s="41"/>
      <c r="M647" s="196" t="s">
        <v>19</v>
      </c>
      <c r="N647" s="197" t="s">
        <v>43</v>
      </c>
      <c r="O647" s="66"/>
      <c r="P647" s="198">
        <f>O647*H647</f>
        <v>0</v>
      </c>
      <c r="Q647" s="198">
        <v>0</v>
      </c>
      <c r="R647" s="198">
        <f>Q647*H647</f>
        <v>0</v>
      </c>
      <c r="S647" s="198">
        <v>0</v>
      </c>
      <c r="T647" s="199">
        <f>S647*H647</f>
        <v>0</v>
      </c>
      <c r="U647" s="36"/>
      <c r="V647" s="36"/>
      <c r="W647" s="36"/>
      <c r="X647" s="36"/>
      <c r="Y647" s="36"/>
      <c r="Z647" s="36"/>
      <c r="AA647" s="36"/>
      <c r="AB647" s="36"/>
      <c r="AC647" s="36"/>
      <c r="AD647" s="36"/>
      <c r="AE647" s="36"/>
      <c r="AR647" s="200" t="s">
        <v>273</v>
      </c>
      <c r="AT647" s="200" t="s">
        <v>131</v>
      </c>
      <c r="AU647" s="200" t="s">
        <v>81</v>
      </c>
      <c r="AY647" s="19" t="s">
        <v>128</v>
      </c>
      <c r="BE647" s="201">
        <f>IF(N647="základní",J647,0)</f>
        <v>0</v>
      </c>
      <c r="BF647" s="201">
        <f>IF(N647="snížená",J647,0)</f>
        <v>0</v>
      </c>
      <c r="BG647" s="201">
        <f>IF(N647="zákl. přenesená",J647,0)</f>
        <v>0</v>
      </c>
      <c r="BH647" s="201">
        <f>IF(N647="sníž. přenesená",J647,0)</f>
        <v>0</v>
      </c>
      <c r="BI647" s="201">
        <f>IF(N647="nulová",J647,0)</f>
        <v>0</v>
      </c>
      <c r="BJ647" s="19" t="s">
        <v>79</v>
      </c>
      <c r="BK647" s="201">
        <f>ROUND(I647*H647,2)</f>
        <v>0</v>
      </c>
      <c r="BL647" s="19" t="s">
        <v>273</v>
      </c>
      <c r="BM647" s="200" t="s">
        <v>934</v>
      </c>
    </row>
    <row r="648" spans="1:65" s="2" customFormat="1" ht="78">
      <c r="A648" s="36"/>
      <c r="B648" s="37"/>
      <c r="C648" s="38"/>
      <c r="D648" s="207" t="s">
        <v>190</v>
      </c>
      <c r="E648" s="38"/>
      <c r="F648" s="208" t="s">
        <v>935</v>
      </c>
      <c r="G648" s="38"/>
      <c r="H648" s="38"/>
      <c r="I648" s="110"/>
      <c r="J648" s="38"/>
      <c r="K648" s="38"/>
      <c r="L648" s="41"/>
      <c r="M648" s="209"/>
      <c r="N648" s="210"/>
      <c r="O648" s="66"/>
      <c r="P648" s="66"/>
      <c r="Q648" s="66"/>
      <c r="R648" s="66"/>
      <c r="S648" s="66"/>
      <c r="T648" s="67"/>
      <c r="U648" s="36"/>
      <c r="V648" s="36"/>
      <c r="W648" s="36"/>
      <c r="X648" s="36"/>
      <c r="Y648" s="36"/>
      <c r="Z648" s="36"/>
      <c r="AA648" s="36"/>
      <c r="AB648" s="36"/>
      <c r="AC648" s="36"/>
      <c r="AD648" s="36"/>
      <c r="AE648" s="36"/>
      <c r="AT648" s="19" t="s">
        <v>190</v>
      </c>
      <c r="AU648" s="19" t="s">
        <v>81</v>
      </c>
    </row>
    <row r="649" spans="1:65" s="12" customFormat="1" ht="22.9" customHeight="1">
      <c r="B649" s="173"/>
      <c r="C649" s="174"/>
      <c r="D649" s="175" t="s">
        <v>71</v>
      </c>
      <c r="E649" s="187" t="s">
        <v>936</v>
      </c>
      <c r="F649" s="187" t="s">
        <v>937</v>
      </c>
      <c r="G649" s="174"/>
      <c r="H649" s="174"/>
      <c r="I649" s="177"/>
      <c r="J649" s="188">
        <f>BK649</f>
        <v>0</v>
      </c>
      <c r="K649" s="174"/>
      <c r="L649" s="179"/>
      <c r="M649" s="180"/>
      <c r="N649" s="181"/>
      <c r="O649" s="181"/>
      <c r="P649" s="182">
        <f>SUM(P650:P653)</f>
        <v>0</v>
      </c>
      <c r="Q649" s="181"/>
      <c r="R649" s="182">
        <f>SUM(R650:R653)</f>
        <v>2.0385000000000004E-3</v>
      </c>
      <c r="S649" s="181"/>
      <c r="T649" s="183">
        <f>SUM(T650:T653)</f>
        <v>2.2545E-3</v>
      </c>
      <c r="AR649" s="184" t="s">
        <v>81</v>
      </c>
      <c r="AT649" s="185" t="s">
        <v>71</v>
      </c>
      <c r="AU649" s="185" t="s">
        <v>79</v>
      </c>
      <c r="AY649" s="184" t="s">
        <v>128</v>
      </c>
      <c r="BK649" s="186">
        <f>SUM(BK650:BK653)</f>
        <v>0</v>
      </c>
    </row>
    <row r="650" spans="1:65" s="2" customFormat="1" ht="16.5" customHeight="1">
      <c r="A650" s="36"/>
      <c r="B650" s="37"/>
      <c r="C650" s="189" t="s">
        <v>938</v>
      </c>
      <c r="D650" s="189" t="s">
        <v>131</v>
      </c>
      <c r="E650" s="190" t="s">
        <v>939</v>
      </c>
      <c r="F650" s="191" t="s">
        <v>940</v>
      </c>
      <c r="G650" s="192" t="s">
        <v>276</v>
      </c>
      <c r="H650" s="193">
        <v>1.35</v>
      </c>
      <c r="I650" s="194"/>
      <c r="J650" s="195">
        <f>ROUND(I650*H650,2)</f>
        <v>0</v>
      </c>
      <c r="K650" s="191" t="s">
        <v>135</v>
      </c>
      <c r="L650" s="41"/>
      <c r="M650" s="196" t="s">
        <v>19</v>
      </c>
      <c r="N650" s="197" t="s">
        <v>43</v>
      </c>
      <c r="O650" s="66"/>
      <c r="P650" s="198">
        <f>O650*H650</f>
        <v>0</v>
      </c>
      <c r="Q650" s="198">
        <v>0</v>
      </c>
      <c r="R650" s="198">
        <f>Q650*H650</f>
        <v>0</v>
      </c>
      <c r="S650" s="198">
        <v>1.67E-3</v>
      </c>
      <c r="T650" s="199">
        <f>S650*H650</f>
        <v>2.2545E-3</v>
      </c>
      <c r="U650" s="36"/>
      <c r="V650" s="36"/>
      <c r="W650" s="36"/>
      <c r="X650" s="36"/>
      <c r="Y650" s="36"/>
      <c r="Z650" s="36"/>
      <c r="AA650" s="36"/>
      <c r="AB650" s="36"/>
      <c r="AC650" s="36"/>
      <c r="AD650" s="36"/>
      <c r="AE650" s="36"/>
      <c r="AR650" s="200" t="s">
        <v>273</v>
      </c>
      <c r="AT650" s="200" t="s">
        <v>131</v>
      </c>
      <c r="AU650" s="200" t="s">
        <v>81</v>
      </c>
      <c r="AY650" s="19" t="s">
        <v>128</v>
      </c>
      <c r="BE650" s="201">
        <f>IF(N650="základní",J650,0)</f>
        <v>0</v>
      </c>
      <c r="BF650" s="201">
        <f>IF(N650="snížená",J650,0)</f>
        <v>0</v>
      </c>
      <c r="BG650" s="201">
        <f>IF(N650="zákl. přenesená",J650,0)</f>
        <v>0</v>
      </c>
      <c r="BH650" s="201">
        <f>IF(N650="sníž. přenesená",J650,0)</f>
        <v>0</v>
      </c>
      <c r="BI650" s="201">
        <f>IF(N650="nulová",J650,0)</f>
        <v>0</v>
      </c>
      <c r="BJ650" s="19" t="s">
        <v>79</v>
      </c>
      <c r="BK650" s="201">
        <f>ROUND(I650*H650,2)</f>
        <v>0</v>
      </c>
      <c r="BL650" s="19" t="s">
        <v>273</v>
      </c>
      <c r="BM650" s="200" t="s">
        <v>941</v>
      </c>
    </row>
    <row r="651" spans="1:65" s="2" customFormat="1" ht="21.75" customHeight="1">
      <c r="A651" s="36"/>
      <c r="B651" s="37"/>
      <c r="C651" s="189" t="s">
        <v>942</v>
      </c>
      <c r="D651" s="189" t="s">
        <v>131</v>
      </c>
      <c r="E651" s="190" t="s">
        <v>943</v>
      </c>
      <c r="F651" s="191" t="s">
        <v>944</v>
      </c>
      <c r="G651" s="192" t="s">
        <v>276</v>
      </c>
      <c r="H651" s="193">
        <v>1.35</v>
      </c>
      <c r="I651" s="194"/>
      <c r="J651" s="195">
        <f>ROUND(I651*H651,2)</f>
        <v>0</v>
      </c>
      <c r="K651" s="191" t="s">
        <v>135</v>
      </c>
      <c r="L651" s="41"/>
      <c r="M651" s="196" t="s">
        <v>19</v>
      </c>
      <c r="N651" s="197" t="s">
        <v>43</v>
      </c>
      <c r="O651" s="66"/>
      <c r="P651" s="198">
        <f>O651*H651</f>
        <v>0</v>
      </c>
      <c r="Q651" s="198">
        <v>1.5100000000000001E-3</v>
      </c>
      <c r="R651" s="198">
        <f>Q651*H651</f>
        <v>2.0385000000000004E-3</v>
      </c>
      <c r="S651" s="198">
        <v>0</v>
      </c>
      <c r="T651" s="199">
        <f>S651*H651</f>
        <v>0</v>
      </c>
      <c r="U651" s="36"/>
      <c r="V651" s="36"/>
      <c r="W651" s="36"/>
      <c r="X651" s="36"/>
      <c r="Y651" s="36"/>
      <c r="Z651" s="36"/>
      <c r="AA651" s="36"/>
      <c r="AB651" s="36"/>
      <c r="AC651" s="36"/>
      <c r="AD651" s="36"/>
      <c r="AE651" s="36"/>
      <c r="AR651" s="200" t="s">
        <v>273</v>
      </c>
      <c r="AT651" s="200" t="s">
        <v>131</v>
      </c>
      <c r="AU651" s="200" t="s">
        <v>81</v>
      </c>
      <c r="AY651" s="19" t="s">
        <v>128</v>
      </c>
      <c r="BE651" s="201">
        <f>IF(N651="základní",J651,0)</f>
        <v>0</v>
      </c>
      <c r="BF651" s="201">
        <f>IF(N651="snížená",J651,0)</f>
        <v>0</v>
      </c>
      <c r="BG651" s="201">
        <f>IF(N651="zákl. přenesená",J651,0)</f>
        <v>0</v>
      </c>
      <c r="BH651" s="201">
        <f>IF(N651="sníž. přenesená",J651,0)</f>
        <v>0</v>
      </c>
      <c r="BI651" s="201">
        <f>IF(N651="nulová",J651,0)</f>
        <v>0</v>
      </c>
      <c r="BJ651" s="19" t="s">
        <v>79</v>
      </c>
      <c r="BK651" s="201">
        <f>ROUND(I651*H651,2)</f>
        <v>0</v>
      </c>
      <c r="BL651" s="19" t="s">
        <v>273</v>
      </c>
      <c r="BM651" s="200" t="s">
        <v>945</v>
      </c>
    </row>
    <row r="652" spans="1:65" s="2" customFormat="1" ht="21.75" customHeight="1">
      <c r="A652" s="36"/>
      <c r="B652" s="37"/>
      <c r="C652" s="189" t="s">
        <v>946</v>
      </c>
      <c r="D652" s="189" t="s">
        <v>131</v>
      </c>
      <c r="E652" s="190" t="s">
        <v>947</v>
      </c>
      <c r="F652" s="191" t="s">
        <v>948</v>
      </c>
      <c r="G652" s="192" t="s">
        <v>901</v>
      </c>
      <c r="H652" s="264"/>
      <c r="I652" s="194"/>
      <c r="J652" s="195">
        <f>ROUND(I652*H652,2)</f>
        <v>0</v>
      </c>
      <c r="K652" s="191" t="s">
        <v>135</v>
      </c>
      <c r="L652" s="41"/>
      <c r="M652" s="196" t="s">
        <v>19</v>
      </c>
      <c r="N652" s="197" t="s">
        <v>43</v>
      </c>
      <c r="O652" s="66"/>
      <c r="P652" s="198">
        <f>O652*H652</f>
        <v>0</v>
      </c>
      <c r="Q652" s="198">
        <v>0</v>
      </c>
      <c r="R652" s="198">
        <f>Q652*H652</f>
        <v>0</v>
      </c>
      <c r="S652" s="198">
        <v>0</v>
      </c>
      <c r="T652" s="199">
        <f>S652*H652</f>
        <v>0</v>
      </c>
      <c r="U652" s="36"/>
      <c r="V652" s="36"/>
      <c r="W652" s="36"/>
      <c r="X652" s="36"/>
      <c r="Y652" s="36"/>
      <c r="Z652" s="36"/>
      <c r="AA652" s="36"/>
      <c r="AB652" s="36"/>
      <c r="AC652" s="36"/>
      <c r="AD652" s="36"/>
      <c r="AE652" s="36"/>
      <c r="AR652" s="200" t="s">
        <v>273</v>
      </c>
      <c r="AT652" s="200" t="s">
        <v>131</v>
      </c>
      <c r="AU652" s="200" t="s">
        <v>81</v>
      </c>
      <c r="AY652" s="19" t="s">
        <v>128</v>
      </c>
      <c r="BE652" s="201">
        <f>IF(N652="základní",J652,0)</f>
        <v>0</v>
      </c>
      <c r="BF652" s="201">
        <f>IF(N652="snížená",J652,0)</f>
        <v>0</v>
      </c>
      <c r="BG652" s="201">
        <f>IF(N652="zákl. přenesená",J652,0)</f>
        <v>0</v>
      </c>
      <c r="BH652" s="201">
        <f>IF(N652="sníž. přenesená",J652,0)</f>
        <v>0</v>
      </c>
      <c r="BI652" s="201">
        <f>IF(N652="nulová",J652,0)</f>
        <v>0</v>
      </c>
      <c r="BJ652" s="19" t="s">
        <v>79</v>
      </c>
      <c r="BK652" s="201">
        <f>ROUND(I652*H652,2)</f>
        <v>0</v>
      </c>
      <c r="BL652" s="19" t="s">
        <v>273</v>
      </c>
      <c r="BM652" s="200" t="s">
        <v>949</v>
      </c>
    </row>
    <row r="653" spans="1:65" s="2" customFormat="1" ht="78">
      <c r="A653" s="36"/>
      <c r="B653" s="37"/>
      <c r="C653" s="38"/>
      <c r="D653" s="207" t="s">
        <v>190</v>
      </c>
      <c r="E653" s="38"/>
      <c r="F653" s="208" t="s">
        <v>950</v>
      </c>
      <c r="G653" s="38"/>
      <c r="H653" s="38"/>
      <c r="I653" s="110"/>
      <c r="J653" s="38"/>
      <c r="K653" s="38"/>
      <c r="L653" s="41"/>
      <c r="M653" s="209"/>
      <c r="N653" s="210"/>
      <c r="O653" s="66"/>
      <c r="P653" s="66"/>
      <c r="Q653" s="66"/>
      <c r="R653" s="66"/>
      <c r="S653" s="66"/>
      <c r="T653" s="67"/>
      <c r="U653" s="36"/>
      <c r="V653" s="36"/>
      <c r="W653" s="36"/>
      <c r="X653" s="36"/>
      <c r="Y653" s="36"/>
      <c r="Z653" s="36"/>
      <c r="AA653" s="36"/>
      <c r="AB653" s="36"/>
      <c r="AC653" s="36"/>
      <c r="AD653" s="36"/>
      <c r="AE653" s="36"/>
      <c r="AT653" s="19" t="s">
        <v>190</v>
      </c>
      <c r="AU653" s="19" t="s">
        <v>81</v>
      </c>
    </row>
    <row r="654" spans="1:65" s="12" customFormat="1" ht="22.9" customHeight="1">
      <c r="B654" s="173"/>
      <c r="C654" s="174"/>
      <c r="D654" s="175" t="s">
        <v>71</v>
      </c>
      <c r="E654" s="187" t="s">
        <v>951</v>
      </c>
      <c r="F654" s="187" t="s">
        <v>952</v>
      </c>
      <c r="G654" s="174"/>
      <c r="H654" s="174"/>
      <c r="I654" s="177"/>
      <c r="J654" s="188">
        <f>BK654</f>
        <v>0</v>
      </c>
      <c r="K654" s="174"/>
      <c r="L654" s="179"/>
      <c r="M654" s="180"/>
      <c r="N654" s="181"/>
      <c r="O654" s="181"/>
      <c r="P654" s="182">
        <f>SUM(P655:P690)</f>
        <v>0</v>
      </c>
      <c r="Q654" s="181"/>
      <c r="R654" s="182">
        <f>SUM(R655:R690)</f>
        <v>0.26885360000000003</v>
      </c>
      <c r="S654" s="181"/>
      <c r="T654" s="183">
        <f>SUM(T655:T690)</f>
        <v>0.32561325000000002</v>
      </c>
      <c r="AR654" s="184" t="s">
        <v>81</v>
      </c>
      <c r="AT654" s="185" t="s">
        <v>71</v>
      </c>
      <c r="AU654" s="185" t="s">
        <v>79</v>
      </c>
      <c r="AY654" s="184" t="s">
        <v>128</v>
      </c>
      <c r="BK654" s="186">
        <f>SUM(BK655:BK690)</f>
        <v>0</v>
      </c>
    </row>
    <row r="655" spans="1:65" s="2" customFormat="1" ht="16.5" customHeight="1">
      <c r="A655" s="36"/>
      <c r="B655" s="37"/>
      <c r="C655" s="189" t="s">
        <v>953</v>
      </c>
      <c r="D655" s="189" t="s">
        <v>131</v>
      </c>
      <c r="E655" s="190" t="s">
        <v>954</v>
      </c>
      <c r="F655" s="191" t="s">
        <v>955</v>
      </c>
      <c r="G655" s="192" t="s">
        <v>252</v>
      </c>
      <c r="H655" s="193">
        <v>3.6349999999999998</v>
      </c>
      <c r="I655" s="194"/>
      <c r="J655" s="195">
        <f>ROUND(I655*H655,2)</f>
        <v>0</v>
      </c>
      <c r="K655" s="191" t="s">
        <v>135</v>
      </c>
      <c r="L655" s="41"/>
      <c r="M655" s="196" t="s">
        <v>19</v>
      </c>
      <c r="N655" s="197" t="s">
        <v>43</v>
      </c>
      <c r="O655" s="66"/>
      <c r="P655" s="198">
        <f>O655*H655</f>
        <v>0</v>
      </c>
      <c r="Q655" s="198">
        <v>0</v>
      </c>
      <c r="R655" s="198">
        <f>Q655*H655</f>
        <v>0</v>
      </c>
      <c r="S655" s="198">
        <v>1.695E-2</v>
      </c>
      <c r="T655" s="199">
        <f>S655*H655</f>
        <v>6.1613249999999994E-2</v>
      </c>
      <c r="U655" s="36"/>
      <c r="V655" s="36"/>
      <c r="W655" s="36"/>
      <c r="X655" s="36"/>
      <c r="Y655" s="36"/>
      <c r="Z655" s="36"/>
      <c r="AA655" s="36"/>
      <c r="AB655" s="36"/>
      <c r="AC655" s="36"/>
      <c r="AD655" s="36"/>
      <c r="AE655" s="36"/>
      <c r="AR655" s="200" t="s">
        <v>273</v>
      </c>
      <c r="AT655" s="200" t="s">
        <v>131</v>
      </c>
      <c r="AU655" s="200" t="s">
        <v>81</v>
      </c>
      <c r="AY655" s="19" t="s">
        <v>128</v>
      </c>
      <c r="BE655" s="201">
        <f>IF(N655="základní",J655,0)</f>
        <v>0</v>
      </c>
      <c r="BF655" s="201">
        <f>IF(N655="snížená",J655,0)</f>
        <v>0</v>
      </c>
      <c r="BG655" s="201">
        <f>IF(N655="zákl. přenesená",J655,0)</f>
        <v>0</v>
      </c>
      <c r="BH655" s="201">
        <f>IF(N655="sníž. přenesená",J655,0)</f>
        <v>0</v>
      </c>
      <c r="BI655" s="201">
        <f>IF(N655="nulová",J655,0)</f>
        <v>0</v>
      </c>
      <c r="BJ655" s="19" t="s">
        <v>79</v>
      </c>
      <c r="BK655" s="201">
        <f>ROUND(I655*H655,2)</f>
        <v>0</v>
      </c>
      <c r="BL655" s="19" t="s">
        <v>273</v>
      </c>
      <c r="BM655" s="200" t="s">
        <v>956</v>
      </c>
    </row>
    <row r="656" spans="1:65" s="2" customFormat="1" ht="39">
      <c r="A656" s="36"/>
      <c r="B656" s="37"/>
      <c r="C656" s="38"/>
      <c r="D656" s="207" t="s">
        <v>190</v>
      </c>
      <c r="E656" s="38"/>
      <c r="F656" s="208" t="s">
        <v>957</v>
      </c>
      <c r="G656" s="38"/>
      <c r="H656" s="38"/>
      <c r="I656" s="110"/>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190</v>
      </c>
      <c r="AU656" s="19" t="s">
        <v>81</v>
      </c>
    </row>
    <row r="657" spans="1:65" s="14" customFormat="1">
      <c r="B657" s="221"/>
      <c r="C657" s="222"/>
      <c r="D657" s="207" t="s">
        <v>192</v>
      </c>
      <c r="E657" s="223" t="s">
        <v>19</v>
      </c>
      <c r="F657" s="224" t="s">
        <v>958</v>
      </c>
      <c r="G657" s="222"/>
      <c r="H657" s="225">
        <v>4.8170000000000002</v>
      </c>
      <c r="I657" s="226"/>
      <c r="J657" s="222"/>
      <c r="K657" s="222"/>
      <c r="L657" s="227"/>
      <c r="M657" s="228"/>
      <c r="N657" s="229"/>
      <c r="O657" s="229"/>
      <c r="P657" s="229"/>
      <c r="Q657" s="229"/>
      <c r="R657" s="229"/>
      <c r="S657" s="229"/>
      <c r="T657" s="230"/>
      <c r="AT657" s="231" t="s">
        <v>192</v>
      </c>
      <c r="AU657" s="231" t="s">
        <v>81</v>
      </c>
      <c r="AV657" s="14" t="s">
        <v>81</v>
      </c>
      <c r="AW657" s="14" t="s">
        <v>33</v>
      </c>
      <c r="AX657" s="14" t="s">
        <v>72</v>
      </c>
      <c r="AY657" s="231" t="s">
        <v>128</v>
      </c>
    </row>
    <row r="658" spans="1:65" s="14" customFormat="1">
      <c r="B658" s="221"/>
      <c r="C658" s="222"/>
      <c r="D658" s="207" t="s">
        <v>192</v>
      </c>
      <c r="E658" s="223" t="s">
        <v>19</v>
      </c>
      <c r="F658" s="224" t="s">
        <v>630</v>
      </c>
      <c r="G658" s="222"/>
      <c r="H658" s="225">
        <v>-1.1819999999999999</v>
      </c>
      <c r="I658" s="226"/>
      <c r="J658" s="222"/>
      <c r="K658" s="222"/>
      <c r="L658" s="227"/>
      <c r="M658" s="228"/>
      <c r="N658" s="229"/>
      <c r="O658" s="229"/>
      <c r="P658" s="229"/>
      <c r="Q658" s="229"/>
      <c r="R658" s="229"/>
      <c r="S658" s="229"/>
      <c r="T658" s="230"/>
      <c r="AT658" s="231" t="s">
        <v>192</v>
      </c>
      <c r="AU658" s="231" t="s">
        <v>81</v>
      </c>
      <c r="AV658" s="14" t="s">
        <v>81</v>
      </c>
      <c r="AW658" s="14" t="s">
        <v>33</v>
      </c>
      <c r="AX658" s="14" t="s">
        <v>72</v>
      </c>
      <c r="AY658" s="231" t="s">
        <v>128</v>
      </c>
    </row>
    <row r="659" spans="1:65" s="15" customFormat="1">
      <c r="B659" s="232"/>
      <c r="C659" s="233"/>
      <c r="D659" s="207" t="s">
        <v>192</v>
      </c>
      <c r="E659" s="234" t="s">
        <v>19</v>
      </c>
      <c r="F659" s="235" t="s">
        <v>241</v>
      </c>
      <c r="G659" s="233"/>
      <c r="H659" s="236">
        <v>3.6350000000000002</v>
      </c>
      <c r="I659" s="237"/>
      <c r="J659" s="233"/>
      <c r="K659" s="233"/>
      <c r="L659" s="238"/>
      <c r="M659" s="239"/>
      <c r="N659" s="240"/>
      <c r="O659" s="240"/>
      <c r="P659" s="240"/>
      <c r="Q659" s="240"/>
      <c r="R659" s="240"/>
      <c r="S659" s="240"/>
      <c r="T659" s="241"/>
      <c r="AT659" s="242" t="s">
        <v>192</v>
      </c>
      <c r="AU659" s="242" t="s">
        <v>81</v>
      </c>
      <c r="AV659" s="15" t="s">
        <v>148</v>
      </c>
      <c r="AW659" s="15" t="s">
        <v>33</v>
      </c>
      <c r="AX659" s="15" t="s">
        <v>79</v>
      </c>
      <c r="AY659" s="242" t="s">
        <v>128</v>
      </c>
    </row>
    <row r="660" spans="1:65" s="2" customFormat="1" ht="21.75" customHeight="1">
      <c r="A660" s="36"/>
      <c r="B660" s="37"/>
      <c r="C660" s="189" t="s">
        <v>959</v>
      </c>
      <c r="D660" s="189" t="s">
        <v>131</v>
      </c>
      <c r="E660" s="190" t="s">
        <v>960</v>
      </c>
      <c r="F660" s="191" t="s">
        <v>961</v>
      </c>
      <c r="G660" s="192" t="s">
        <v>283</v>
      </c>
      <c r="H660" s="193">
        <v>11</v>
      </c>
      <c r="I660" s="194"/>
      <c r="J660" s="195">
        <f>ROUND(I660*H660,2)</f>
        <v>0</v>
      </c>
      <c r="K660" s="191" t="s">
        <v>135</v>
      </c>
      <c r="L660" s="41"/>
      <c r="M660" s="196" t="s">
        <v>19</v>
      </c>
      <c r="N660" s="197" t="s">
        <v>43</v>
      </c>
      <c r="O660" s="66"/>
      <c r="P660" s="198">
        <f>O660*H660</f>
        <v>0</v>
      </c>
      <c r="Q660" s="198">
        <v>0</v>
      </c>
      <c r="R660" s="198">
        <f>Q660*H660</f>
        <v>0</v>
      </c>
      <c r="S660" s="198">
        <v>2.4E-2</v>
      </c>
      <c r="T660" s="199">
        <f>S660*H660</f>
        <v>0.26400000000000001</v>
      </c>
      <c r="U660" s="36"/>
      <c r="V660" s="36"/>
      <c r="W660" s="36"/>
      <c r="X660" s="36"/>
      <c r="Y660" s="36"/>
      <c r="Z660" s="36"/>
      <c r="AA660" s="36"/>
      <c r="AB660" s="36"/>
      <c r="AC660" s="36"/>
      <c r="AD660" s="36"/>
      <c r="AE660" s="36"/>
      <c r="AR660" s="200" t="s">
        <v>273</v>
      </c>
      <c r="AT660" s="200" t="s">
        <v>131</v>
      </c>
      <c r="AU660" s="200" t="s">
        <v>81</v>
      </c>
      <c r="AY660" s="19" t="s">
        <v>128</v>
      </c>
      <c r="BE660" s="201">
        <f>IF(N660="základní",J660,0)</f>
        <v>0</v>
      </c>
      <c r="BF660" s="201">
        <f>IF(N660="snížená",J660,0)</f>
        <v>0</v>
      </c>
      <c r="BG660" s="201">
        <f>IF(N660="zákl. přenesená",J660,0)</f>
        <v>0</v>
      </c>
      <c r="BH660" s="201">
        <f>IF(N660="sníž. přenesená",J660,0)</f>
        <v>0</v>
      </c>
      <c r="BI660" s="201">
        <f>IF(N660="nulová",J660,0)</f>
        <v>0</v>
      </c>
      <c r="BJ660" s="19" t="s">
        <v>79</v>
      </c>
      <c r="BK660" s="201">
        <f>ROUND(I660*H660,2)</f>
        <v>0</v>
      </c>
      <c r="BL660" s="19" t="s">
        <v>273</v>
      </c>
      <c r="BM660" s="200" t="s">
        <v>962</v>
      </c>
    </row>
    <row r="661" spans="1:65" s="2" customFormat="1" ht="29.25">
      <c r="A661" s="36"/>
      <c r="B661" s="37"/>
      <c r="C661" s="38"/>
      <c r="D661" s="207" t="s">
        <v>190</v>
      </c>
      <c r="E661" s="38"/>
      <c r="F661" s="208" t="s">
        <v>963</v>
      </c>
      <c r="G661" s="38"/>
      <c r="H661" s="38"/>
      <c r="I661" s="110"/>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190</v>
      </c>
      <c r="AU661" s="19" t="s">
        <v>81</v>
      </c>
    </row>
    <row r="662" spans="1:65" s="2" customFormat="1" ht="16.5" customHeight="1">
      <c r="A662" s="36"/>
      <c r="B662" s="37"/>
      <c r="C662" s="189" t="s">
        <v>964</v>
      </c>
      <c r="D662" s="189" t="s">
        <v>131</v>
      </c>
      <c r="E662" s="190" t="s">
        <v>965</v>
      </c>
      <c r="F662" s="191" t="s">
        <v>966</v>
      </c>
      <c r="G662" s="192" t="s">
        <v>252</v>
      </c>
      <c r="H662" s="193">
        <v>1</v>
      </c>
      <c r="I662" s="194"/>
      <c r="J662" s="195">
        <f>ROUND(I662*H662,2)</f>
        <v>0</v>
      </c>
      <c r="K662" s="191" t="s">
        <v>135</v>
      </c>
      <c r="L662" s="41"/>
      <c r="M662" s="196" t="s">
        <v>19</v>
      </c>
      <c r="N662" s="197" t="s">
        <v>43</v>
      </c>
      <c r="O662" s="66"/>
      <c r="P662" s="198">
        <f>O662*H662</f>
        <v>0</v>
      </c>
      <c r="Q662" s="198">
        <v>2.7E-4</v>
      </c>
      <c r="R662" s="198">
        <f>Q662*H662</f>
        <v>2.7E-4</v>
      </c>
      <c r="S662" s="198">
        <v>0</v>
      </c>
      <c r="T662" s="199">
        <f>S662*H662</f>
        <v>0</v>
      </c>
      <c r="U662" s="36"/>
      <c r="V662" s="36"/>
      <c r="W662" s="36"/>
      <c r="X662" s="36"/>
      <c r="Y662" s="36"/>
      <c r="Z662" s="36"/>
      <c r="AA662" s="36"/>
      <c r="AB662" s="36"/>
      <c r="AC662" s="36"/>
      <c r="AD662" s="36"/>
      <c r="AE662" s="36"/>
      <c r="AR662" s="200" t="s">
        <v>273</v>
      </c>
      <c r="AT662" s="200" t="s">
        <v>131</v>
      </c>
      <c r="AU662" s="200" t="s">
        <v>81</v>
      </c>
      <c r="AY662" s="19" t="s">
        <v>128</v>
      </c>
      <c r="BE662" s="201">
        <f>IF(N662="základní",J662,0)</f>
        <v>0</v>
      </c>
      <c r="BF662" s="201">
        <f>IF(N662="snížená",J662,0)</f>
        <v>0</v>
      </c>
      <c r="BG662" s="201">
        <f>IF(N662="zákl. přenesená",J662,0)</f>
        <v>0</v>
      </c>
      <c r="BH662" s="201">
        <f>IF(N662="sníž. přenesená",J662,0)</f>
        <v>0</v>
      </c>
      <c r="BI662" s="201">
        <f>IF(N662="nulová",J662,0)</f>
        <v>0</v>
      </c>
      <c r="BJ662" s="19" t="s">
        <v>79</v>
      </c>
      <c r="BK662" s="201">
        <f>ROUND(I662*H662,2)</f>
        <v>0</v>
      </c>
      <c r="BL662" s="19" t="s">
        <v>273</v>
      </c>
      <c r="BM662" s="200" t="s">
        <v>967</v>
      </c>
    </row>
    <row r="663" spans="1:65" s="2" customFormat="1" ht="78">
      <c r="A663" s="36"/>
      <c r="B663" s="37"/>
      <c r="C663" s="38"/>
      <c r="D663" s="207" t="s">
        <v>190</v>
      </c>
      <c r="E663" s="38"/>
      <c r="F663" s="208" t="s">
        <v>968</v>
      </c>
      <c r="G663" s="38"/>
      <c r="H663" s="38"/>
      <c r="I663" s="110"/>
      <c r="J663" s="38"/>
      <c r="K663" s="38"/>
      <c r="L663" s="41"/>
      <c r="M663" s="209"/>
      <c r="N663" s="210"/>
      <c r="O663" s="66"/>
      <c r="P663" s="66"/>
      <c r="Q663" s="66"/>
      <c r="R663" s="66"/>
      <c r="S663" s="66"/>
      <c r="T663" s="67"/>
      <c r="U663" s="36"/>
      <c r="V663" s="36"/>
      <c r="W663" s="36"/>
      <c r="X663" s="36"/>
      <c r="Y663" s="36"/>
      <c r="Z663" s="36"/>
      <c r="AA663" s="36"/>
      <c r="AB663" s="36"/>
      <c r="AC663" s="36"/>
      <c r="AD663" s="36"/>
      <c r="AE663" s="36"/>
      <c r="AT663" s="19" t="s">
        <v>190</v>
      </c>
      <c r="AU663" s="19" t="s">
        <v>81</v>
      </c>
    </row>
    <row r="664" spans="1:65" s="2" customFormat="1" ht="16.5" customHeight="1">
      <c r="A664" s="36"/>
      <c r="B664" s="37"/>
      <c r="C664" s="254" t="s">
        <v>969</v>
      </c>
      <c r="D664" s="254" t="s">
        <v>392</v>
      </c>
      <c r="E664" s="255" t="s">
        <v>970</v>
      </c>
      <c r="F664" s="256" t="s">
        <v>971</v>
      </c>
      <c r="G664" s="257" t="s">
        <v>252</v>
      </c>
      <c r="H664" s="258">
        <v>1.56</v>
      </c>
      <c r="I664" s="259"/>
      <c r="J664" s="260">
        <f>ROUND(I664*H664,2)</f>
        <v>0</v>
      </c>
      <c r="K664" s="256" t="s">
        <v>135</v>
      </c>
      <c r="L664" s="261"/>
      <c r="M664" s="262" t="s">
        <v>19</v>
      </c>
      <c r="N664" s="263" t="s">
        <v>43</v>
      </c>
      <c r="O664" s="66"/>
      <c r="P664" s="198">
        <f>O664*H664</f>
        <v>0</v>
      </c>
      <c r="Q664" s="198">
        <v>3.6810000000000002E-2</v>
      </c>
      <c r="R664" s="198">
        <f>Q664*H664</f>
        <v>5.7423600000000005E-2</v>
      </c>
      <c r="S664" s="198">
        <v>0</v>
      </c>
      <c r="T664" s="199">
        <f>S664*H664</f>
        <v>0</v>
      </c>
      <c r="U664" s="36"/>
      <c r="V664" s="36"/>
      <c r="W664" s="36"/>
      <c r="X664" s="36"/>
      <c r="Y664" s="36"/>
      <c r="Z664" s="36"/>
      <c r="AA664" s="36"/>
      <c r="AB664" s="36"/>
      <c r="AC664" s="36"/>
      <c r="AD664" s="36"/>
      <c r="AE664" s="36"/>
      <c r="AR664" s="200" t="s">
        <v>375</v>
      </c>
      <c r="AT664" s="200" t="s">
        <v>392</v>
      </c>
      <c r="AU664" s="200" t="s">
        <v>81</v>
      </c>
      <c r="AY664" s="19" t="s">
        <v>128</v>
      </c>
      <c r="BE664" s="201">
        <f>IF(N664="základní",J664,0)</f>
        <v>0</v>
      </c>
      <c r="BF664" s="201">
        <f>IF(N664="snížená",J664,0)</f>
        <v>0</v>
      </c>
      <c r="BG664" s="201">
        <f>IF(N664="zákl. přenesená",J664,0)</f>
        <v>0</v>
      </c>
      <c r="BH664" s="201">
        <f>IF(N664="sníž. přenesená",J664,0)</f>
        <v>0</v>
      </c>
      <c r="BI664" s="201">
        <f>IF(N664="nulová",J664,0)</f>
        <v>0</v>
      </c>
      <c r="BJ664" s="19" t="s">
        <v>79</v>
      </c>
      <c r="BK664" s="201">
        <f>ROUND(I664*H664,2)</f>
        <v>0</v>
      </c>
      <c r="BL664" s="19" t="s">
        <v>273</v>
      </c>
      <c r="BM664" s="200" t="s">
        <v>972</v>
      </c>
    </row>
    <row r="665" spans="1:65" s="14" customFormat="1">
      <c r="B665" s="221"/>
      <c r="C665" s="222"/>
      <c r="D665" s="207" t="s">
        <v>192</v>
      </c>
      <c r="E665" s="223" t="s">
        <v>19</v>
      </c>
      <c r="F665" s="224" t="s">
        <v>973</v>
      </c>
      <c r="G665" s="222"/>
      <c r="H665" s="225">
        <v>1.56</v>
      </c>
      <c r="I665" s="226"/>
      <c r="J665" s="222"/>
      <c r="K665" s="222"/>
      <c r="L665" s="227"/>
      <c r="M665" s="228"/>
      <c r="N665" s="229"/>
      <c r="O665" s="229"/>
      <c r="P665" s="229"/>
      <c r="Q665" s="229"/>
      <c r="R665" s="229"/>
      <c r="S665" s="229"/>
      <c r="T665" s="230"/>
      <c r="AT665" s="231" t="s">
        <v>192</v>
      </c>
      <c r="AU665" s="231" t="s">
        <v>81</v>
      </c>
      <c r="AV665" s="14" t="s">
        <v>81</v>
      </c>
      <c r="AW665" s="14" t="s">
        <v>33</v>
      </c>
      <c r="AX665" s="14" t="s">
        <v>79</v>
      </c>
      <c r="AY665" s="231" t="s">
        <v>128</v>
      </c>
    </row>
    <row r="666" spans="1:65" s="2" customFormat="1" ht="21.75" customHeight="1">
      <c r="A666" s="36"/>
      <c r="B666" s="37"/>
      <c r="C666" s="189" t="s">
        <v>974</v>
      </c>
      <c r="D666" s="189" t="s">
        <v>131</v>
      </c>
      <c r="E666" s="190" t="s">
        <v>975</v>
      </c>
      <c r="F666" s="191" t="s">
        <v>976</v>
      </c>
      <c r="G666" s="192" t="s">
        <v>276</v>
      </c>
      <c r="H666" s="193">
        <v>10</v>
      </c>
      <c r="I666" s="194"/>
      <c r="J666" s="195">
        <f>ROUND(I666*H666,2)</f>
        <v>0</v>
      </c>
      <c r="K666" s="191" t="s">
        <v>135</v>
      </c>
      <c r="L666" s="41"/>
      <c r="M666" s="196" t="s">
        <v>19</v>
      </c>
      <c r="N666" s="197" t="s">
        <v>43</v>
      </c>
      <c r="O666" s="66"/>
      <c r="P666" s="198">
        <f>O666*H666</f>
        <v>0</v>
      </c>
      <c r="Q666" s="198">
        <v>2.7999999999999998E-4</v>
      </c>
      <c r="R666" s="198">
        <f>Q666*H666</f>
        <v>2.7999999999999995E-3</v>
      </c>
      <c r="S666" s="198">
        <v>0</v>
      </c>
      <c r="T666" s="199">
        <f>S666*H666</f>
        <v>0</v>
      </c>
      <c r="U666" s="36"/>
      <c r="V666" s="36"/>
      <c r="W666" s="36"/>
      <c r="X666" s="36"/>
      <c r="Y666" s="36"/>
      <c r="Z666" s="36"/>
      <c r="AA666" s="36"/>
      <c r="AB666" s="36"/>
      <c r="AC666" s="36"/>
      <c r="AD666" s="36"/>
      <c r="AE666" s="36"/>
      <c r="AR666" s="200" t="s">
        <v>273</v>
      </c>
      <c r="AT666" s="200" t="s">
        <v>131</v>
      </c>
      <c r="AU666" s="200" t="s">
        <v>81</v>
      </c>
      <c r="AY666" s="19" t="s">
        <v>128</v>
      </c>
      <c r="BE666" s="201">
        <f>IF(N666="základní",J666,0)</f>
        <v>0</v>
      </c>
      <c r="BF666" s="201">
        <f>IF(N666="snížená",J666,0)</f>
        <v>0</v>
      </c>
      <c r="BG666" s="201">
        <f>IF(N666="zákl. přenesená",J666,0)</f>
        <v>0</v>
      </c>
      <c r="BH666" s="201">
        <f>IF(N666="sníž. přenesená",J666,0)</f>
        <v>0</v>
      </c>
      <c r="BI666" s="201">
        <f>IF(N666="nulová",J666,0)</f>
        <v>0</v>
      </c>
      <c r="BJ666" s="19" t="s">
        <v>79</v>
      </c>
      <c r="BK666" s="201">
        <f>ROUND(I666*H666,2)</f>
        <v>0</v>
      </c>
      <c r="BL666" s="19" t="s">
        <v>273</v>
      </c>
      <c r="BM666" s="200" t="s">
        <v>977</v>
      </c>
    </row>
    <row r="667" spans="1:65" s="2" customFormat="1" ht="78">
      <c r="A667" s="36"/>
      <c r="B667" s="37"/>
      <c r="C667" s="38"/>
      <c r="D667" s="207" t="s">
        <v>190</v>
      </c>
      <c r="E667" s="38"/>
      <c r="F667" s="208" t="s">
        <v>978</v>
      </c>
      <c r="G667" s="38"/>
      <c r="H667" s="38"/>
      <c r="I667" s="110"/>
      <c r="J667" s="38"/>
      <c r="K667" s="38"/>
      <c r="L667" s="41"/>
      <c r="M667" s="209"/>
      <c r="N667" s="210"/>
      <c r="O667" s="66"/>
      <c r="P667" s="66"/>
      <c r="Q667" s="66"/>
      <c r="R667" s="66"/>
      <c r="S667" s="66"/>
      <c r="T667" s="67"/>
      <c r="U667" s="36"/>
      <c r="V667" s="36"/>
      <c r="W667" s="36"/>
      <c r="X667" s="36"/>
      <c r="Y667" s="36"/>
      <c r="Z667" s="36"/>
      <c r="AA667" s="36"/>
      <c r="AB667" s="36"/>
      <c r="AC667" s="36"/>
      <c r="AD667" s="36"/>
      <c r="AE667" s="36"/>
      <c r="AT667" s="19" t="s">
        <v>190</v>
      </c>
      <c r="AU667" s="19" t="s">
        <v>81</v>
      </c>
    </row>
    <row r="668" spans="1:65" s="14" customFormat="1">
      <c r="B668" s="221"/>
      <c r="C668" s="222"/>
      <c r="D668" s="207" t="s">
        <v>192</v>
      </c>
      <c r="E668" s="223" t="s">
        <v>19</v>
      </c>
      <c r="F668" s="224" t="s">
        <v>979</v>
      </c>
      <c r="G668" s="222"/>
      <c r="H668" s="225">
        <v>10</v>
      </c>
      <c r="I668" s="226"/>
      <c r="J668" s="222"/>
      <c r="K668" s="222"/>
      <c r="L668" s="227"/>
      <c r="M668" s="228"/>
      <c r="N668" s="229"/>
      <c r="O668" s="229"/>
      <c r="P668" s="229"/>
      <c r="Q668" s="229"/>
      <c r="R668" s="229"/>
      <c r="S668" s="229"/>
      <c r="T668" s="230"/>
      <c r="AT668" s="231" t="s">
        <v>192</v>
      </c>
      <c r="AU668" s="231" t="s">
        <v>81</v>
      </c>
      <c r="AV668" s="14" t="s">
        <v>81</v>
      </c>
      <c r="AW668" s="14" t="s">
        <v>33</v>
      </c>
      <c r="AX668" s="14" t="s">
        <v>79</v>
      </c>
      <c r="AY668" s="231" t="s">
        <v>128</v>
      </c>
    </row>
    <row r="669" spans="1:65" s="2" customFormat="1" ht="21.75" customHeight="1">
      <c r="A669" s="36"/>
      <c r="B669" s="37"/>
      <c r="C669" s="189" t="s">
        <v>980</v>
      </c>
      <c r="D669" s="189" t="s">
        <v>131</v>
      </c>
      <c r="E669" s="190" t="s">
        <v>981</v>
      </c>
      <c r="F669" s="191" t="s">
        <v>982</v>
      </c>
      <c r="G669" s="192" t="s">
        <v>283</v>
      </c>
      <c r="H669" s="193">
        <v>2</v>
      </c>
      <c r="I669" s="194"/>
      <c r="J669" s="195">
        <f>ROUND(I669*H669,2)</f>
        <v>0</v>
      </c>
      <c r="K669" s="191" t="s">
        <v>135</v>
      </c>
      <c r="L669" s="41"/>
      <c r="M669" s="196" t="s">
        <v>19</v>
      </c>
      <c r="N669" s="197" t="s">
        <v>43</v>
      </c>
      <c r="O669" s="66"/>
      <c r="P669" s="198">
        <f>O669*H669</f>
        <v>0</v>
      </c>
      <c r="Q669" s="198">
        <v>0</v>
      </c>
      <c r="R669" s="198">
        <f>Q669*H669</f>
        <v>0</v>
      </c>
      <c r="S669" s="198">
        <v>0</v>
      </c>
      <c r="T669" s="199">
        <f>S669*H669</f>
        <v>0</v>
      </c>
      <c r="U669" s="36"/>
      <c r="V669" s="36"/>
      <c r="W669" s="36"/>
      <c r="X669" s="36"/>
      <c r="Y669" s="36"/>
      <c r="Z669" s="36"/>
      <c r="AA669" s="36"/>
      <c r="AB669" s="36"/>
      <c r="AC669" s="36"/>
      <c r="AD669" s="36"/>
      <c r="AE669" s="36"/>
      <c r="AR669" s="200" t="s">
        <v>273</v>
      </c>
      <c r="AT669" s="200" t="s">
        <v>131</v>
      </c>
      <c r="AU669" s="200" t="s">
        <v>81</v>
      </c>
      <c r="AY669" s="19" t="s">
        <v>128</v>
      </c>
      <c r="BE669" s="201">
        <f>IF(N669="základní",J669,0)</f>
        <v>0</v>
      </c>
      <c r="BF669" s="201">
        <f>IF(N669="snížená",J669,0)</f>
        <v>0</v>
      </c>
      <c r="BG669" s="201">
        <f>IF(N669="zákl. přenesená",J669,0)</f>
        <v>0</v>
      </c>
      <c r="BH669" s="201">
        <f>IF(N669="sníž. přenesená",J669,0)</f>
        <v>0</v>
      </c>
      <c r="BI669" s="201">
        <f>IF(N669="nulová",J669,0)</f>
        <v>0</v>
      </c>
      <c r="BJ669" s="19" t="s">
        <v>79</v>
      </c>
      <c r="BK669" s="201">
        <f>ROUND(I669*H669,2)</f>
        <v>0</v>
      </c>
      <c r="BL669" s="19" t="s">
        <v>273</v>
      </c>
      <c r="BM669" s="200" t="s">
        <v>983</v>
      </c>
    </row>
    <row r="670" spans="1:65" s="2" customFormat="1" ht="58.5">
      <c r="A670" s="36"/>
      <c r="B670" s="37"/>
      <c r="C670" s="38"/>
      <c r="D670" s="207" t="s">
        <v>190</v>
      </c>
      <c r="E670" s="38"/>
      <c r="F670" s="208" t="s">
        <v>984</v>
      </c>
      <c r="G670" s="38"/>
      <c r="H670" s="38"/>
      <c r="I670" s="110"/>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190</v>
      </c>
      <c r="AU670" s="19" t="s">
        <v>81</v>
      </c>
    </row>
    <row r="671" spans="1:65" s="2" customFormat="1" ht="16.5" customHeight="1">
      <c r="A671" s="36"/>
      <c r="B671" s="37"/>
      <c r="C671" s="254" t="s">
        <v>985</v>
      </c>
      <c r="D671" s="254" t="s">
        <v>392</v>
      </c>
      <c r="E671" s="255" t="s">
        <v>986</v>
      </c>
      <c r="F671" s="256" t="s">
        <v>987</v>
      </c>
      <c r="G671" s="257" t="s">
        <v>276</v>
      </c>
      <c r="H671" s="258">
        <v>2.65</v>
      </c>
      <c r="I671" s="259"/>
      <c r="J671" s="260">
        <f>ROUND(I671*H671,2)</f>
        <v>0</v>
      </c>
      <c r="K671" s="256" t="s">
        <v>135</v>
      </c>
      <c r="L671" s="261"/>
      <c r="M671" s="262" t="s">
        <v>19</v>
      </c>
      <c r="N671" s="263" t="s">
        <v>43</v>
      </c>
      <c r="O671" s="66"/>
      <c r="P671" s="198">
        <f>O671*H671</f>
        <v>0</v>
      </c>
      <c r="Q671" s="198">
        <v>2.3999999999999998E-3</v>
      </c>
      <c r="R671" s="198">
        <f>Q671*H671</f>
        <v>6.3599999999999993E-3</v>
      </c>
      <c r="S671" s="198">
        <v>0</v>
      </c>
      <c r="T671" s="199">
        <f>S671*H671</f>
        <v>0</v>
      </c>
      <c r="U671" s="36"/>
      <c r="V671" s="36"/>
      <c r="W671" s="36"/>
      <c r="X671" s="36"/>
      <c r="Y671" s="36"/>
      <c r="Z671" s="36"/>
      <c r="AA671" s="36"/>
      <c r="AB671" s="36"/>
      <c r="AC671" s="36"/>
      <c r="AD671" s="36"/>
      <c r="AE671" s="36"/>
      <c r="AR671" s="200" t="s">
        <v>375</v>
      </c>
      <c r="AT671" s="200" t="s">
        <v>392</v>
      </c>
      <c r="AU671" s="200" t="s">
        <v>81</v>
      </c>
      <c r="AY671" s="19" t="s">
        <v>128</v>
      </c>
      <c r="BE671" s="201">
        <f>IF(N671="základní",J671,0)</f>
        <v>0</v>
      </c>
      <c r="BF671" s="201">
        <f>IF(N671="snížená",J671,0)</f>
        <v>0</v>
      </c>
      <c r="BG671" s="201">
        <f>IF(N671="zákl. přenesená",J671,0)</f>
        <v>0</v>
      </c>
      <c r="BH671" s="201">
        <f>IF(N671="sníž. přenesená",J671,0)</f>
        <v>0</v>
      </c>
      <c r="BI671" s="201">
        <f>IF(N671="nulová",J671,0)</f>
        <v>0</v>
      </c>
      <c r="BJ671" s="19" t="s">
        <v>79</v>
      </c>
      <c r="BK671" s="201">
        <f>ROUND(I671*H671,2)</f>
        <v>0</v>
      </c>
      <c r="BL671" s="19" t="s">
        <v>273</v>
      </c>
      <c r="BM671" s="200" t="s">
        <v>988</v>
      </c>
    </row>
    <row r="672" spans="1:65" s="14" customFormat="1">
      <c r="B672" s="221"/>
      <c r="C672" s="222"/>
      <c r="D672" s="207" t="s">
        <v>192</v>
      </c>
      <c r="E672" s="223" t="s">
        <v>19</v>
      </c>
      <c r="F672" s="224" t="s">
        <v>989</v>
      </c>
      <c r="G672" s="222"/>
      <c r="H672" s="225">
        <v>2.65</v>
      </c>
      <c r="I672" s="226"/>
      <c r="J672" s="222"/>
      <c r="K672" s="222"/>
      <c r="L672" s="227"/>
      <c r="M672" s="228"/>
      <c r="N672" s="229"/>
      <c r="O672" s="229"/>
      <c r="P672" s="229"/>
      <c r="Q672" s="229"/>
      <c r="R672" s="229"/>
      <c r="S672" s="229"/>
      <c r="T672" s="230"/>
      <c r="AT672" s="231" t="s">
        <v>192</v>
      </c>
      <c r="AU672" s="231" t="s">
        <v>81</v>
      </c>
      <c r="AV672" s="14" t="s">
        <v>81</v>
      </c>
      <c r="AW672" s="14" t="s">
        <v>33</v>
      </c>
      <c r="AX672" s="14" t="s">
        <v>79</v>
      </c>
      <c r="AY672" s="231" t="s">
        <v>128</v>
      </c>
    </row>
    <row r="673" spans="1:65" s="2" customFormat="1" ht="16.5" customHeight="1">
      <c r="A673" s="36"/>
      <c r="B673" s="37"/>
      <c r="C673" s="254" t="s">
        <v>990</v>
      </c>
      <c r="D673" s="254" t="s">
        <v>392</v>
      </c>
      <c r="E673" s="255" t="s">
        <v>991</v>
      </c>
      <c r="F673" s="256" t="s">
        <v>992</v>
      </c>
      <c r="G673" s="257" t="s">
        <v>993</v>
      </c>
      <c r="H673" s="258">
        <v>2</v>
      </c>
      <c r="I673" s="259"/>
      <c r="J673" s="260">
        <f>ROUND(I673*H673,2)</f>
        <v>0</v>
      </c>
      <c r="K673" s="256" t="s">
        <v>135</v>
      </c>
      <c r="L673" s="261"/>
      <c r="M673" s="262" t="s">
        <v>19</v>
      </c>
      <c r="N673" s="263" t="s">
        <v>43</v>
      </c>
      <c r="O673" s="66"/>
      <c r="P673" s="198">
        <f>O673*H673</f>
        <v>0</v>
      </c>
      <c r="Q673" s="198">
        <v>2.0000000000000001E-4</v>
      </c>
      <c r="R673" s="198">
        <f>Q673*H673</f>
        <v>4.0000000000000002E-4</v>
      </c>
      <c r="S673" s="198">
        <v>0</v>
      </c>
      <c r="T673" s="199">
        <f>S673*H673</f>
        <v>0</v>
      </c>
      <c r="U673" s="36"/>
      <c r="V673" s="36"/>
      <c r="W673" s="36"/>
      <c r="X673" s="36"/>
      <c r="Y673" s="36"/>
      <c r="Z673" s="36"/>
      <c r="AA673" s="36"/>
      <c r="AB673" s="36"/>
      <c r="AC673" s="36"/>
      <c r="AD673" s="36"/>
      <c r="AE673" s="36"/>
      <c r="AR673" s="200" t="s">
        <v>375</v>
      </c>
      <c r="AT673" s="200" t="s">
        <v>392</v>
      </c>
      <c r="AU673" s="200" t="s">
        <v>81</v>
      </c>
      <c r="AY673" s="19" t="s">
        <v>128</v>
      </c>
      <c r="BE673" s="201">
        <f>IF(N673="základní",J673,0)</f>
        <v>0</v>
      </c>
      <c r="BF673" s="201">
        <f>IF(N673="snížená",J673,0)</f>
        <v>0</v>
      </c>
      <c r="BG673" s="201">
        <f>IF(N673="zákl. přenesená",J673,0)</f>
        <v>0</v>
      </c>
      <c r="BH673" s="201">
        <f>IF(N673="sníž. přenesená",J673,0)</f>
        <v>0</v>
      </c>
      <c r="BI673" s="201">
        <f>IF(N673="nulová",J673,0)</f>
        <v>0</v>
      </c>
      <c r="BJ673" s="19" t="s">
        <v>79</v>
      </c>
      <c r="BK673" s="201">
        <f>ROUND(I673*H673,2)</f>
        <v>0</v>
      </c>
      <c r="BL673" s="19" t="s">
        <v>273</v>
      </c>
      <c r="BM673" s="200" t="s">
        <v>994</v>
      </c>
    </row>
    <row r="674" spans="1:65" s="2" customFormat="1" ht="21.75" customHeight="1">
      <c r="A674" s="36"/>
      <c r="B674" s="37"/>
      <c r="C674" s="189" t="s">
        <v>995</v>
      </c>
      <c r="D674" s="189" t="s">
        <v>131</v>
      </c>
      <c r="E674" s="190" t="s">
        <v>996</v>
      </c>
      <c r="F674" s="191" t="s">
        <v>997</v>
      </c>
      <c r="G674" s="192" t="s">
        <v>283</v>
      </c>
      <c r="H674" s="193">
        <v>9</v>
      </c>
      <c r="I674" s="194"/>
      <c r="J674" s="195">
        <f>ROUND(I674*H674,2)</f>
        <v>0</v>
      </c>
      <c r="K674" s="191" t="s">
        <v>135</v>
      </c>
      <c r="L674" s="41"/>
      <c r="M674" s="196" t="s">
        <v>19</v>
      </c>
      <c r="N674" s="197" t="s">
        <v>43</v>
      </c>
      <c r="O674" s="66"/>
      <c r="P674" s="198">
        <f>O674*H674</f>
        <v>0</v>
      </c>
      <c r="Q674" s="198">
        <v>0</v>
      </c>
      <c r="R674" s="198">
        <f>Q674*H674</f>
        <v>0</v>
      </c>
      <c r="S674" s="198">
        <v>0</v>
      </c>
      <c r="T674" s="199">
        <f>S674*H674</f>
        <v>0</v>
      </c>
      <c r="U674" s="36"/>
      <c r="V674" s="36"/>
      <c r="W674" s="36"/>
      <c r="X674" s="36"/>
      <c r="Y674" s="36"/>
      <c r="Z674" s="36"/>
      <c r="AA674" s="36"/>
      <c r="AB674" s="36"/>
      <c r="AC674" s="36"/>
      <c r="AD674" s="36"/>
      <c r="AE674" s="36"/>
      <c r="AR674" s="200" t="s">
        <v>273</v>
      </c>
      <c r="AT674" s="200" t="s">
        <v>131</v>
      </c>
      <c r="AU674" s="200" t="s">
        <v>81</v>
      </c>
      <c r="AY674" s="19" t="s">
        <v>128</v>
      </c>
      <c r="BE674" s="201">
        <f>IF(N674="základní",J674,0)</f>
        <v>0</v>
      </c>
      <c r="BF674" s="201">
        <f>IF(N674="snížená",J674,0)</f>
        <v>0</v>
      </c>
      <c r="BG674" s="201">
        <f>IF(N674="zákl. přenesená",J674,0)</f>
        <v>0</v>
      </c>
      <c r="BH674" s="201">
        <f>IF(N674="sníž. přenesená",J674,0)</f>
        <v>0</v>
      </c>
      <c r="BI674" s="201">
        <f>IF(N674="nulová",J674,0)</f>
        <v>0</v>
      </c>
      <c r="BJ674" s="19" t="s">
        <v>79</v>
      </c>
      <c r="BK674" s="201">
        <f>ROUND(I674*H674,2)</f>
        <v>0</v>
      </c>
      <c r="BL674" s="19" t="s">
        <v>273</v>
      </c>
      <c r="BM674" s="200" t="s">
        <v>998</v>
      </c>
    </row>
    <row r="675" spans="1:65" s="2" customFormat="1" ht="87.75">
      <c r="A675" s="36"/>
      <c r="B675" s="37"/>
      <c r="C675" s="38"/>
      <c r="D675" s="207" t="s">
        <v>190</v>
      </c>
      <c r="E675" s="38"/>
      <c r="F675" s="208" t="s">
        <v>999</v>
      </c>
      <c r="G675" s="38"/>
      <c r="H675" s="38"/>
      <c r="I675" s="110"/>
      <c r="J675" s="38"/>
      <c r="K675" s="38"/>
      <c r="L675" s="41"/>
      <c r="M675" s="209"/>
      <c r="N675" s="210"/>
      <c r="O675" s="66"/>
      <c r="P675" s="66"/>
      <c r="Q675" s="66"/>
      <c r="R675" s="66"/>
      <c r="S675" s="66"/>
      <c r="T675" s="67"/>
      <c r="U675" s="36"/>
      <c r="V675" s="36"/>
      <c r="W675" s="36"/>
      <c r="X675" s="36"/>
      <c r="Y675" s="36"/>
      <c r="Z675" s="36"/>
      <c r="AA675" s="36"/>
      <c r="AB675" s="36"/>
      <c r="AC675" s="36"/>
      <c r="AD675" s="36"/>
      <c r="AE675" s="36"/>
      <c r="AT675" s="19" t="s">
        <v>190</v>
      </c>
      <c r="AU675" s="19" t="s">
        <v>81</v>
      </c>
    </row>
    <row r="676" spans="1:65" s="2" customFormat="1" ht="16.5" customHeight="1">
      <c r="A676" s="36"/>
      <c r="B676" s="37"/>
      <c r="C676" s="254" t="s">
        <v>1000</v>
      </c>
      <c r="D676" s="254" t="s">
        <v>392</v>
      </c>
      <c r="E676" s="255" t="s">
        <v>1001</v>
      </c>
      <c r="F676" s="256" t="s">
        <v>1002</v>
      </c>
      <c r="G676" s="257" t="s">
        <v>283</v>
      </c>
      <c r="H676" s="258">
        <v>1</v>
      </c>
      <c r="I676" s="259"/>
      <c r="J676" s="260">
        <f>ROUND(I676*H676,2)</f>
        <v>0</v>
      </c>
      <c r="K676" s="256" t="s">
        <v>135</v>
      </c>
      <c r="L676" s="261"/>
      <c r="M676" s="262" t="s">
        <v>19</v>
      </c>
      <c r="N676" s="263" t="s">
        <v>43</v>
      </c>
      <c r="O676" s="66"/>
      <c r="P676" s="198">
        <f>O676*H676</f>
        <v>0</v>
      </c>
      <c r="Q676" s="198">
        <v>1.6500000000000001E-2</v>
      </c>
      <c r="R676" s="198">
        <f>Q676*H676</f>
        <v>1.6500000000000001E-2</v>
      </c>
      <c r="S676" s="198">
        <v>0</v>
      </c>
      <c r="T676" s="199">
        <f>S676*H676</f>
        <v>0</v>
      </c>
      <c r="U676" s="36"/>
      <c r="V676" s="36"/>
      <c r="W676" s="36"/>
      <c r="X676" s="36"/>
      <c r="Y676" s="36"/>
      <c r="Z676" s="36"/>
      <c r="AA676" s="36"/>
      <c r="AB676" s="36"/>
      <c r="AC676" s="36"/>
      <c r="AD676" s="36"/>
      <c r="AE676" s="36"/>
      <c r="AR676" s="200" t="s">
        <v>375</v>
      </c>
      <c r="AT676" s="200" t="s">
        <v>392</v>
      </c>
      <c r="AU676" s="200" t="s">
        <v>81</v>
      </c>
      <c r="AY676" s="19" t="s">
        <v>128</v>
      </c>
      <c r="BE676" s="201">
        <f>IF(N676="základní",J676,0)</f>
        <v>0</v>
      </c>
      <c r="BF676" s="201">
        <f>IF(N676="snížená",J676,0)</f>
        <v>0</v>
      </c>
      <c r="BG676" s="201">
        <f>IF(N676="zákl. přenesená",J676,0)</f>
        <v>0</v>
      </c>
      <c r="BH676" s="201">
        <f>IF(N676="sníž. přenesená",J676,0)</f>
        <v>0</v>
      </c>
      <c r="BI676" s="201">
        <f>IF(N676="nulová",J676,0)</f>
        <v>0</v>
      </c>
      <c r="BJ676" s="19" t="s">
        <v>79</v>
      </c>
      <c r="BK676" s="201">
        <f>ROUND(I676*H676,2)</f>
        <v>0</v>
      </c>
      <c r="BL676" s="19" t="s">
        <v>273</v>
      </c>
      <c r="BM676" s="200" t="s">
        <v>1003</v>
      </c>
    </row>
    <row r="677" spans="1:65" s="2" customFormat="1" ht="16.5" customHeight="1">
      <c r="A677" s="36"/>
      <c r="B677" s="37"/>
      <c r="C677" s="254" t="s">
        <v>1004</v>
      </c>
      <c r="D677" s="254" t="s">
        <v>392</v>
      </c>
      <c r="E677" s="255" t="s">
        <v>1005</v>
      </c>
      <c r="F677" s="256" t="s">
        <v>1006</v>
      </c>
      <c r="G677" s="257" t="s">
        <v>283</v>
      </c>
      <c r="H677" s="258">
        <v>8</v>
      </c>
      <c r="I677" s="259"/>
      <c r="J677" s="260">
        <f>ROUND(I677*H677,2)</f>
        <v>0</v>
      </c>
      <c r="K677" s="256" t="s">
        <v>135</v>
      </c>
      <c r="L677" s="261"/>
      <c r="M677" s="262" t="s">
        <v>19</v>
      </c>
      <c r="N677" s="263" t="s">
        <v>43</v>
      </c>
      <c r="O677" s="66"/>
      <c r="P677" s="198">
        <f>O677*H677</f>
        <v>0</v>
      </c>
      <c r="Q677" s="198">
        <v>1.8499999999999999E-2</v>
      </c>
      <c r="R677" s="198">
        <f>Q677*H677</f>
        <v>0.14799999999999999</v>
      </c>
      <c r="S677" s="198">
        <v>0</v>
      </c>
      <c r="T677" s="199">
        <f>S677*H677</f>
        <v>0</v>
      </c>
      <c r="U677" s="36"/>
      <c r="V677" s="36"/>
      <c r="W677" s="36"/>
      <c r="X677" s="36"/>
      <c r="Y677" s="36"/>
      <c r="Z677" s="36"/>
      <c r="AA677" s="36"/>
      <c r="AB677" s="36"/>
      <c r="AC677" s="36"/>
      <c r="AD677" s="36"/>
      <c r="AE677" s="36"/>
      <c r="AR677" s="200" t="s">
        <v>375</v>
      </c>
      <c r="AT677" s="200" t="s">
        <v>392</v>
      </c>
      <c r="AU677" s="200" t="s">
        <v>81</v>
      </c>
      <c r="AY677" s="19" t="s">
        <v>128</v>
      </c>
      <c r="BE677" s="201">
        <f>IF(N677="základní",J677,0)</f>
        <v>0</v>
      </c>
      <c r="BF677" s="201">
        <f>IF(N677="snížená",J677,0)</f>
        <v>0</v>
      </c>
      <c r="BG677" s="201">
        <f>IF(N677="zákl. přenesená",J677,0)</f>
        <v>0</v>
      </c>
      <c r="BH677" s="201">
        <f>IF(N677="sníž. přenesená",J677,0)</f>
        <v>0</v>
      </c>
      <c r="BI677" s="201">
        <f>IF(N677="nulová",J677,0)</f>
        <v>0</v>
      </c>
      <c r="BJ677" s="19" t="s">
        <v>79</v>
      </c>
      <c r="BK677" s="201">
        <f>ROUND(I677*H677,2)</f>
        <v>0</v>
      </c>
      <c r="BL677" s="19" t="s">
        <v>273</v>
      </c>
      <c r="BM677" s="200" t="s">
        <v>1007</v>
      </c>
    </row>
    <row r="678" spans="1:65" s="2" customFormat="1" ht="21.75" customHeight="1">
      <c r="A678" s="36"/>
      <c r="B678" s="37"/>
      <c r="C678" s="189" t="s">
        <v>1008</v>
      </c>
      <c r="D678" s="189" t="s">
        <v>131</v>
      </c>
      <c r="E678" s="190" t="s">
        <v>1009</v>
      </c>
      <c r="F678" s="191" t="s">
        <v>1010</v>
      </c>
      <c r="G678" s="192" t="s">
        <v>283</v>
      </c>
      <c r="H678" s="193">
        <v>1</v>
      </c>
      <c r="I678" s="194"/>
      <c r="J678" s="195">
        <f>ROUND(I678*H678,2)</f>
        <v>0</v>
      </c>
      <c r="K678" s="191" t="s">
        <v>135</v>
      </c>
      <c r="L678" s="41"/>
      <c r="M678" s="196" t="s">
        <v>19</v>
      </c>
      <c r="N678" s="197" t="s">
        <v>43</v>
      </c>
      <c r="O678" s="66"/>
      <c r="P678" s="198">
        <f>O678*H678</f>
        <v>0</v>
      </c>
      <c r="Q678" s="198">
        <v>0</v>
      </c>
      <c r="R678" s="198">
        <f>Q678*H678</f>
        <v>0</v>
      </c>
      <c r="S678" s="198">
        <v>0</v>
      </c>
      <c r="T678" s="199">
        <f>S678*H678</f>
        <v>0</v>
      </c>
      <c r="U678" s="36"/>
      <c r="V678" s="36"/>
      <c r="W678" s="36"/>
      <c r="X678" s="36"/>
      <c r="Y678" s="36"/>
      <c r="Z678" s="36"/>
      <c r="AA678" s="36"/>
      <c r="AB678" s="36"/>
      <c r="AC678" s="36"/>
      <c r="AD678" s="36"/>
      <c r="AE678" s="36"/>
      <c r="AR678" s="200" t="s">
        <v>273</v>
      </c>
      <c r="AT678" s="200" t="s">
        <v>131</v>
      </c>
      <c r="AU678" s="200" t="s">
        <v>81</v>
      </c>
      <c r="AY678" s="19" t="s">
        <v>128</v>
      </c>
      <c r="BE678" s="201">
        <f>IF(N678="základní",J678,0)</f>
        <v>0</v>
      </c>
      <c r="BF678" s="201">
        <f>IF(N678="snížená",J678,0)</f>
        <v>0</v>
      </c>
      <c r="BG678" s="201">
        <f>IF(N678="zákl. přenesená",J678,0)</f>
        <v>0</v>
      </c>
      <c r="BH678" s="201">
        <f>IF(N678="sníž. přenesená",J678,0)</f>
        <v>0</v>
      </c>
      <c r="BI678" s="201">
        <f>IF(N678="nulová",J678,0)</f>
        <v>0</v>
      </c>
      <c r="BJ678" s="19" t="s">
        <v>79</v>
      </c>
      <c r="BK678" s="201">
        <f>ROUND(I678*H678,2)</f>
        <v>0</v>
      </c>
      <c r="BL678" s="19" t="s">
        <v>273</v>
      </c>
      <c r="BM678" s="200" t="s">
        <v>1011</v>
      </c>
    </row>
    <row r="679" spans="1:65" s="2" customFormat="1" ht="87.75">
      <c r="A679" s="36"/>
      <c r="B679" s="37"/>
      <c r="C679" s="38"/>
      <c r="D679" s="207" t="s">
        <v>190</v>
      </c>
      <c r="E679" s="38"/>
      <c r="F679" s="208" t="s">
        <v>999</v>
      </c>
      <c r="G679" s="38"/>
      <c r="H679" s="38"/>
      <c r="I679" s="110"/>
      <c r="J679" s="38"/>
      <c r="K679" s="38"/>
      <c r="L679" s="41"/>
      <c r="M679" s="209"/>
      <c r="N679" s="210"/>
      <c r="O679" s="66"/>
      <c r="P679" s="66"/>
      <c r="Q679" s="66"/>
      <c r="R679" s="66"/>
      <c r="S679" s="66"/>
      <c r="T679" s="67"/>
      <c r="U679" s="36"/>
      <c r="V679" s="36"/>
      <c r="W679" s="36"/>
      <c r="X679" s="36"/>
      <c r="Y679" s="36"/>
      <c r="Z679" s="36"/>
      <c r="AA679" s="36"/>
      <c r="AB679" s="36"/>
      <c r="AC679" s="36"/>
      <c r="AD679" s="36"/>
      <c r="AE679" s="36"/>
      <c r="AT679" s="19" t="s">
        <v>190</v>
      </c>
      <c r="AU679" s="19" t="s">
        <v>81</v>
      </c>
    </row>
    <row r="680" spans="1:65" s="2" customFormat="1" ht="16.5" customHeight="1">
      <c r="A680" s="36"/>
      <c r="B680" s="37"/>
      <c r="C680" s="254" t="s">
        <v>1012</v>
      </c>
      <c r="D680" s="254" t="s">
        <v>392</v>
      </c>
      <c r="E680" s="255" t="s">
        <v>1013</v>
      </c>
      <c r="F680" s="256" t="s">
        <v>1014</v>
      </c>
      <c r="G680" s="257" t="s">
        <v>283</v>
      </c>
      <c r="H680" s="258">
        <v>1</v>
      </c>
      <c r="I680" s="259"/>
      <c r="J680" s="260">
        <f>ROUND(I680*H680,2)</f>
        <v>0</v>
      </c>
      <c r="K680" s="256" t="s">
        <v>135</v>
      </c>
      <c r="L680" s="261"/>
      <c r="M680" s="262" t="s">
        <v>19</v>
      </c>
      <c r="N680" s="263" t="s">
        <v>43</v>
      </c>
      <c r="O680" s="66"/>
      <c r="P680" s="198">
        <f>O680*H680</f>
        <v>0</v>
      </c>
      <c r="Q680" s="198">
        <v>2.1499999999999998E-2</v>
      </c>
      <c r="R680" s="198">
        <f>Q680*H680</f>
        <v>2.1499999999999998E-2</v>
      </c>
      <c r="S680" s="198">
        <v>0</v>
      </c>
      <c r="T680" s="199">
        <f>S680*H680</f>
        <v>0</v>
      </c>
      <c r="U680" s="36"/>
      <c r="V680" s="36"/>
      <c r="W680" s="36"/>
      <c r="X680" s="36"/>
      <c r="Y680" s="36"/>
      <c r="Z680" s="36"/>
      <c r="AA680" s="36"/>
      <c r="AB680" s="36"/>
      <c r="AC680" s="36"/>
      <c r="AD680" s="36"/>
      <c r="AE680" s="36"/>
      <c r="AR680" s="200" t="s">
        <v>375</v>
      </c>
      <c r="AT680" s="200" t="s">
        <v>392</v>
      </c>
      <c r="AU680" s="200" t="s">
        <v>81</v>
      </c>
      <c r="AY680" s="19" t="s">
        <v>128</v>
      </c>
      <c r="BE680" s="201">
        <f>IF(N680="základní",J680,0)</f>
        <v>0</v>
      </c>
      <c r="BF680" s="201">
        <f>IF(N680="snížená",J680,0)</f>
        <v>0</v>
      </c>
      <c r="BG680" s="201">
        <f>IF(N680="zákl. přenesená",J680,0)</f>
        <v>0</v>
      </c>
      <c r="BH680" s="201">
        <f>IF(N680="sníž. přenesená",J680,0)</f>
        <v>0</v>
      </c>
      <c r="BI680" s="201">
        <f>IF(N680="nulová",J680,0)</f>
        <v>0</v>
      </c>
      <c r="BJ680" s="19" t="s">
        <v>79</v>
      </c>
      <c r="BK680" s="201">
        <f>ROUND(I680*H680,2)</f>
        <v>0</v>
      </c>
      <c r="BL680" s="19" t="s">
        <v>273</v>
      </c>
      <c r="BM680" s="200" t="s">
        <v>1015</v>
      </c>
    </row>
    <row r="681" spans="1:65" s="2" customFormat="1" ht="21.75" customHeight="1">
      <c r="A681" s="36"/>
      <c r="B681" s="37"/>
      <c r="C681" s="189" t="s">
        <v>1016</v>
      </c>
      <c r="D681" s="189" t="s">
        <v>131</v>
      </c>
      <c r="E681" s="190" t="s">
        <v>1017</v>
      </c>
      <c r="F681" s="191" t="s">
        <v>1018</v>
      </c>
      <c r="G681" s="192" t="s">
        <v>283</v>
      </c>
      <c r="H681" s="193">
        <v>2</v>
      </c>
      <c r="I681" s="194"/>
      <c r="J681" s="195">
        <f>ROUND(I681*H681,2)</f>
        <v>0</v>
      </c>
      <c r="K681" s="191" t="s">
        <v>135</v>
      </c>
      <c r="L681" s="41"/>
      <c r="M681" s="196" t="s">
        <v>19</v>
      </c>
      <c r="N681" s="197" t="s">
        <v>43</v>
      </c>
      <c r="O681" s="66"/>
      <c r="P681" s="198">
        <f>O681*H681</f>
        <v>0</v>
      </c>
      <c r="Q681" s="198">
        <v>0</v>
      </c>
      <c r="R681" s="198">
        <f>Q681*H681</f>
        <v>0</v>
      </c>
      <c r="S681" s="198">
        <v>0</v>
      </c>
      <c r="T681" s="199">
        <f>S681*H681</f>
        <v>0</v>
      </c>
      <c r="U681" s="36"/>
      <c r="V681" s="36"/>
      <c r="W681" s="36"/>
      <c r="X681" s="36"/>
      <c r="Y681" s="36"/>
      <c r="Z681" s="36"/>
      <c r="AA681" s="36"/>
      <c r="AB681" s="36"/>
      <c r="AC681" s="36"/>
      <c r="AD681" s="36"/>
      <c r="AE681" s="36"/>
      <c r="AR681" s="200" t="s">
        <v>273</v>
      </c>
      <c r="AT681" s="200" t="s">
        <v>131</v>
      </c>
      <c r="AU681" s="200" t="s">
        <v>81</v>
      </c>
      <c r="AY681" s="19" t="s">
        <v>128</v>
      </c>
      <c r="BE681" s="201">
        <f>IF(N681="základní",J681,0)</f>
        <v>0</v>
      </c>
      <c r="BF681" s="201">
        <f>IF(N681="snížená",J681,0)</f>
        <v>0</v>
      </c>
      <c r="BG681" s="201">
        <f>IF(N681="zákl. přenesená",J681,0)</f>
        <v>0</v>
      </c>
      <c r="BH681" s="201">
        <f>IF(N681="sníž. přenesená",J681,0)</f>
        <v>0</v>
      </c>
      <c r="BI681" s="201">
        <f>IF(N681="nulová",J681,0)</f>
        <v>0</v>
      </c>
      <c r="BJ681" s="19" t="s">
        <v>79</v>
      </c>
      <c r="BK681" s="201">
        <f>ROUND(I681*H681,2)</f>
        <v>0</v>
      </c>
      <c r="BL681" s="19" t="s">
        <v>273</v>
      </c>
      <c r="BM681" s="200" t="s">
        <v>1019</v>
      </c>
    </row>
    <row r="682" spans="1:65" s="2" customFormat="1" ht="87.75">
      <c r="A682" s="36"/>
      <c r="B682" s="37"/>
      <c r="C682" s="38"/>
      <c r="D682" s="207" t="s">
        <v>190</v>
      </c>
      <c r="E682" s="38"/>
      <c r="F682" s="208" t="s">
        <v>999</v>
      </c>
      <c r="G682" s="38"/>
      <c r="H682" s="38"/>
      <c r="I682" s="110"/>
      <c r="J682" s="38"/>
      <c r="K682" s="38"/>
      <c r="L682" s="41"/>
      <c r="M682" s="209"/>
      <c r="N682" s="210"/>
      <c r="O682" s="66"/>
      <c r="P682" s="66"/>
      <c r="Q682" s="66"/>
      <c r="R682" s="66"/>
      <c r="S682" s="66"/>
      <c r="T682" s="67"/>
      <c r="U682" s="36"/>
      <c r="V682" s="36"/>
      <c r="W682" s="36"/>
      <c r="X682" s="36"/>
      <c r="Y682" s="36"/>
      <c r="Z682" s="36"/>
      <c r="AA682" s="36"/>
      <c r="AB682" s="36"/>
      <c r="AC682" s="36"/>
      <c r="AD682" s="36"/>
      <c r="AE682" s="36"/>
      <c r="AT682" s="19" t="s">
        <v>190</v>
      </c>
      <c r="AU682" s="19" t="s">
        <v>81</v>
      </c>
    </row>
    <row r="683" spans="1:65" s="2" customFormat="1" ht="16.5" customHeight="1">
      <c r="A683" s="36"/>
      <c r="B683" s="37"/>
      <c r="C683" s="254" t="s">
        <v>1020</v>
      </c>
      <c r="D683" s="254" t="s">
        <v>392</v>
      </c>
      <c r="E683" s="255" t="s">
        <v>1021</v>
      </c>
      <c r="F683" s="256" t="s">
        <v>1022</v>
      </c>
      <c r="G683" s="257" t="s">
        <v>283</v>
      </c>
      <c r="H683" s="258">
        <v>2</v>
      </c>
      <c r="I683" s="259"/>
      <c r="J683" s="260">
        <f>ROUND(I683*H683,2)</f>
        <v>0</v>
      </c>
      <c r="K683" s="256" t="s">
        <v>19</v>
      </c>
      <c r="L683" s="261"/>
      <c r="M683" s="262" t="s">
        <v>19</v>
      </c>
      <c r="N683" s="263" t="s">
        <v>43</v>
      </c>
      <c r="O683" s="66"/>
      <c r="P683" s="198">
        <f>O683*H683</f>
        <v>0</v>
      </c>
      <c r="Q683" s="198">
        <v>0</v>
      </c>
      <c r="R683" s="198">
        <f>Q683*H683</f>
        <v>0</v>
      </c>
      <c r="S683" s="198">
        <v>0</v>
      </c>
      <c r="T683" s="199">
        <f>S683*H683</f>
        <v>0</v>
      </c>
      <c r="U683" s="36"/>
      <c r="V683" s="36"/>
      <c r="W683" s="36"/>
      <c r="X683" s="36"/>
      <c r="Y683" s="36"/>
      <c r="Z683" s="36"/>
      <c r="AA683" s="36"/>
      <c r="AB683" s="36"/>
      <c r="AC683" s="36"/>
      <c r="AD683" s="36"/>
      <c r="AE683" s="36"/>
      <c r="AR683" s="200" t="s">
        <v>375</v>
      </c>
      <c r="AT683" s="200" t="s">
        <v>392</v>
      </c>
      <c r="AU683" s="200" t="s">
        <v>81</v>
      </c>
      <c r="AY683" s="19" t="s">
        <v>128</v>
      </c>
      <c r="BE683" s="201">
        <f>IF(N683="základní",J683,0)</f>
        <v>0</v>
      </c>
      <c r="BF683" s="201">
        <f>IF(N683="snížená",J683,0)</f>
        <v>0</v>
      </c>
      <c r="BG683" s="201">
        <f>IF(N683="zákl. přenesená",J683,0)</f>
        <v>0</v>
      </c>
      <c r="BH683" s="201">
        <f>IF(N683="sníž. přenesená",J683,0)</f>
        <v>0</v>
      </c>
      <c r="BI683" s="201">
        <f>IF(N683="nulová",J683,0)</f>
        <v>0</v>
      </c>
      <c r="BJ683" s="19" t="s">
        <v>79</v>
      </c>
      <c r="BK683" s="201">
        <f>ROUND(I683*H683,2)</f>
        <v>0</v>
      </c>
      <c r="BL683" s="19" t="s">
        <v>273</v>
      </c>
      <c r="BM683" s="200" t="s">
        <v>1023</v>
      </c>
    </row>
    <row r="684" spans="1:65" s="2" customFormat="1" ht="21.75" customHeight="1">
      <c r="A684" s="36"/>
      <c r="B684" s="37"/>
      <c r="C684" s="189" t="s">
        <v>1024</v>
      </c>
      <c r="D684" s="189" t="s">
        <v>131</v>
      </c>
      <c r="E684" s="190" t="s">
        <v>1025</v>
      </c>
      <c r="F684" s="191" t="s">
        <v>1026</v>
      </c>
      <c r="G684" s="192" t="s">
        <v>283</v>
      </c>
      <c r="H684" s="193">
        <v>1</v>
      </c>
      <c r="I684" s="194"/>
      <c r="J684" s="195">
        <f>ROUND(I684*H684,2)</f>
        <v>0</v>
      </c>
      <c r="K684" s="191" t="s">
        <v>135</v>
      </c>
      <c r="L684" s="41"/>
      <c r="M684" s="196" t="s">
        <v>19</v>
      </c>
      <c r="N684" s="197" t="s">
        <v>43</v>
      </c>
      <c r="O684" s="66"/>
      <c r="P684" s="198">
        <f>O684*H684</f>
        <v>0</v>
      </c>
      <c r="Q684" s="198">
        <v>0</v>
      </c>
      <c r="R684" s="198">
        <f>Q684*H684</f>
        <v>0</v>
      </c>
      <c r="S684" s="198">
        <v>0</v>
      </c>
      <c r="T684" s="199">
        <f>S684*H684</f>
        <v>0</v>
      </c>
      <c r="U684" s="36"/>
      <c r="V684" s="36"/>
      <c r="W684" s="36"/>
      <c r="X684" s="36"/>
      <c r="Y684" s="36"/>
      <c r="Z684" s="36"/>
      <c r="AA684" s="36"/>
      <c r="AB684" s="36"/>
      <c r="AC684" s="36"/>
      <c r="AD684" s="36"/>
      <c r="AE684" s="36"/>
      <c r="AR684" s="200" t="s">
        <v>273</v>
      </c>
      <c r="AT684" s="200" t="s">
        <v>131</v>
      </c>
      <c r="AU684" s="200" t="s">
        <v>81</v>
      </c>
      <c r="AY684" s="19" t="s">
        <v>128</v>
      </c>
      <c r="BE684" s="201">
        <f>IF(N684="základní",J684,0)</f>
        <v>0</v>
      </c>
      <c r="BF684" s="201">
        <f>IF(N684="snížená",J684,0)</f>
        <v>0</v>
      </c>
      <c r="BG684" s="201">
        <f>IF(N684="zákl. přenesená",J684,0)</f>
        <v>0</v>
      </c>
      <c r="BH684" s="201">
        <f>IF(N684="sníž. přenesená",J684,0)</f>
        <v>0</v>
      </c>
      <c r="BI684" s="201">
        <f>IF(N684="nulová",J684,0)</f>
        <v>0</v>
      </c>
      <c r="BJ684" s="19" t="s">
        <v>79</v>
      </c>
      <c r="BK684" s="201">
        <f>ROUND(I684*H684,2)</f>
        <v>0</v>
      </c>
      <c r="BL684" s="19" t="s">
        <v>273</v>
      </c>
      <c r="BM684" s="200" t="s">
        <v>1027</v>
      </c>
    </row>
    <row r="685" spans="1:65" s="2" customFormat="1" ht="87.75">
      <c r="A685" s="36"/>
      <c r="B685" s="37"/>
      <c r="C685" s="38"/>
      <c r="D685" s="207" t="s">
        <v>190</v>
      </c>
      <c r="E685" s="38"/>
      <c r="F685" s="208" t="s">
        <v>999</v>
      </c>
      <c r="G685" s="38"/>
      <c r="H685" s="38"/>
      <c r="I685" s="110"/>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190</v>
      </c>
      <c r="AU685" s="19" t="s">
        <v>81</v>
      </c>
    </row>
    <row r="686" spans="1:65" s="2" customFormat="1" ht="16.5" customHeight="1">
      <c r="A686" s="36"/>
      <c r="B686" s="37"/>
      <c r="C686" s="254" t="s">
        <v>1028</v>
      </c>
      <c r="D686" s="254" t="s">
        <v>392</v>
      </c>
      <c r="E686" s="255" t="s">
        <v>1029</v>
      </c>
      <c r="F686" s="256" t="s">
        <v>1030</v>
      </c>
      <c r="G686" s="257" t="s">
        <v>283</v>
      </c>
      <c r="H686" s="258">
        <v>1</v>
      </c>
      <c r="I686" s="259"/>
      <c r="J686" s="260">
        <f>ROUND(I686*H686,2)</f>
        <v>0</v>
      </c>
      <c r="K686" s="256" t="s">
        <v>19</v>
      </c>
      <c r="L686" s="261"/>
      <c r="M686" s="262" t="s">
        <v>19</v>
      </c>
      <c r="N686" s="263" t="s">
        <v>43</v>
      </c>
      <c r="O686" s="66"/>
      <c r="P686" s="198">
        <f>O686*H686</f>
        <v>0</v>
      </c>
      <c r="Q686" s="198">
        <v>0</v>
      </c>
      <c r="R686" s="198">
        <f>Q686*H686</f>
        <v>0</v>
      </c>
      <c r="S686" s="198">
        <v>0</v>
      </c>
      <c r="T686" s="199">
        <f>S686*H686</f>
        <v>0</v>
      </c>
      <c r="U686" s="36"/>
      <c r="V686" s="36"/>
      <c r="W686" s="36"/>
      <c r="X686" s="36"/>
      <c r="Y686" s="36"/>
      <c r="Z686" s="36"/>
      <c r="AA686" s="36"/>
      <c r="AB686" s="36"/>
      <c r="AC686" s="36"/>
      <c r="AD686" s="36"/>
      <c r="AE686" s="36"/>
      <c r="AR686" s="200" t="s">
        <v>375</v>
      </c>
      <c r="AT686" s="200" t="s">
        <v>392</v>
      </c>
      <c r="AU686" s="200" t="s">
        <v>81</v>
      </c>
      <c r="AY686" s="19" t="s">
        <v>128</v>
      </c>
      <c r="BE686" s="201">
        <f>IF(N686="základní",J686,0)</f>
        <v>0</v>
      </c>
      <c r="BF686" s="201">
        <f>IF(N686="snížená",J686,0)</f>
        <v>0</v>
      </c>
      <c r="BG686" s="201">
        <f>IF(N686="zákl. přenesená",J686,0)</f>
        <v>0</v>
      </c>
      <c r="BH686" s="201">
        <f>IF(N686="sníž. přenesená",J686,0)</f>
        <v>0</v>
      </c>
      <c r="BI686" s="201">
        <f>IF(N686="nulová",J686,0)</f>
        <v>0</v>
      </c>
      <c r="BJ686" s="19" t="s">
        <v>79</v>
      </c>
      <c r="BK686" s="201">
        <f>ROUND(I686*H686,2)</f>
        <v>0</v>
      </c>
      <c r="BL686" s="19" t="s">
        <v>273</v>
      </c>
      <c r="BM686" s="200" t="s">
        <v>1031</v>
      </c>
    </row>
    <row r="687" spans="1:65" s="2" customFormat="1" ht="16.5" customHeight="1">
      <c r="A687" s="36"/>
      <c r="B687" s="37"/>
      <c r="C687" s="189" t="s">
        <v>1032</v>
      </c>
      <c r="D687" s="189" t="s">
        <v>131</v>
      </c>
      <c r="E687" s="190" t="s">
        <v>1033</v>
      </c>
      <c r="F687" s="191" t="s">
        <v>1034</v>
      </c>
      <c r="G687" s="192" t="s">
        <v>283</v>
      </c>
      <c r="H687" s="193">
        <v>13</v>
      </c>
      <c r="I687" s="194"/>
      <c r="J687" s="195">
        <f>ROUND(I687*H687,2)</f>
        <v>0</v>
      </c>
      <c r="K687" s="191" t="s">
        <v>135</v>
      </c>
      <c r="L687" s="41"/>
      <c r="M687" s="196" t="s">
        <v>19</v>
      </c>
      <c r="N687" s="197" t="s">
        <v>43</v>
      </c>
      <c r="O687" s="66"/>
      <c r="P687" s="198">
        <f>O687*H687</f>
        <v>0</v>
      </c>
      <c r="Q687" s="198">
        <v>0</v>
      </c>
      <c r="R687" s="198">
        <f>Q687*H687</f>
        <v>0</v>
      </c>
      <c r="S687" s="198">
        <v>0</v>
      </c>
      <c r="T687" s="199">
        <f>S687*H687</f>
        <v>0</v>
      </c>
      <c r="U687" s="36"/>
      <c r="V687" s="36"/>
      <c r="W687" s="36"/>
      <c r="X687" s="36"/>
      <c r="Y687" s="36"/>
      <c r="Z687" s="36"/>
      <c r="AA687" s="36"/>
      <c r="AB687" s="36"/>
      <c r="AC687" s="36"/>
      <c r="AD687" s="36"/>
      <c r="AE687" s="36"/>
      <c r="AR687" s="200" t="s">
        <v>273</v>
      </c>
      <c r="AT687" s="200" t="s">
        <v>131</v>
      </c>
      <c r="AU687" s="200" t="s">
        <v>81</v>
      </c>
      <c r="AY687" s="19" t="s">
        <v>128</v>
      </c>
      <c r="BE687" s="201">
        <f>IF(N687="základní",J687,0)</f>
        <v>0</v>
      </c>
      <c r="BF687" s="201">
        <f>IF(N687="snížená",J687,0)</f>
        <v>0</v>
      </c>
      <c r="BG687" s="201">
        <f>IF(N687="zákl. přenesená",J687,0)</f>
        <v>0</v>
      </c>
      <c r="BH687" s="201">
        <f>IF(N687="sníž. přenesená",J687,0)</f>
        <v>0</v>
      </c>
      <c r="BI687" s="201">
        <f>IF(N687="nulová",J687,0)</f>
        <v>0</v>
      </c>
      <c r="BJ687" s="19" t="s">
        <v>79</v>
      </c>
      <c r="BK687" s="201">
        <f>ROUND(I687*H687,2)</f>
        <v>0</v>
      </c>
      <c r="BL687" s="19" t="s">
        <v>273</v>
      </c>
      <c r="BM687" s="200" t="s">
        <v>1035</v>
      </c>
    </row>
    <row r="688" spans="1:65" s="2" customFormat="1" ht="16.5" customHeight="1">
      <c r="A688" s="36"/>
      <c r="B688" s="37"/>
      <c r="C688" s="254" t="s">
        <v>1036</v>
      </c>
      <c r="D688" s="254" t="s">
        <v>392</v>
      </c>
      <c r="E688" s="255" t="s">
        <v>1037</v>
      </c>
      <c r="F688" s="256" t="s">
        <v>1038</v>
      </c>
      <c r="G688" s="257" t="s">
        <v>283</v>
      </c>
      <c r="H688" s="258">
        <v>13</v>
      </c>
      <c r="I688" s="259"/>
      <c r="J688" s="260">
        <f>ROUND(I688*H688,2)</f>
        <v>0</v>
      </c>
      <c r="K688" s="256" t="s">
        <v>135</v>
      </c>
      <c r="L688" s="261"/>
      <c r="M688" s="262" t="s">
        <v>19</v>
      </c>
      <c r="N688" s="263" t="s">
        <v>43</v>
      </c>
      <c r="O688" s="66"/>
      <c r="P688" s="198">
        <f>O688*H688</f>
        <v>0</v>
      </c>
      <c r="Q688" s="198">
        <v>1.1999999999999999E-3</v>
      </c>
      <c r="R688" s="198">
        <f>Q688*H688</f>
        <v>1.5599999999999999E-2</v>
      </c>
      <c r="S688" s="198">
        <v>0</v>
      </c>
      <c r="T688" s="199">
        <f>S688*H688</f>
        <v>0</v>
      </c>
      <c r="U688" s="36"/>
      <c r="V688" s="36"/>
      <c r="W688" s="36"/>
      <c r="X688" s="36"/>
      <c r="Y688" s="36"/>
      <c r="Z688" s="36"/>
      <c r="AA688" s="36"/>
      <c r="AB688" s="36"/>
      <c r="AC688" s="36"/>
      <c r="AD688" s="36"/>
      <c r="AE688" s="36"/>
      <c r="AR688" s="200" t="s">
        <v>375</v>
      </c>
      <c r="AT688" s="200" t="s">
        <v>392</v>
      </c>
      <c r="AU688" s="200" t="s">
        <v>81</v>
      </c>
      <c r="AY688" s="19" t="s">
        <v>128</v>
      </c>
      <c r="BE688" s="201">
        <f>IF(N688="základní",J688,0)</f>
        <v>0</v>
      </c>
      <c r="BF688" s="201">
        <f>IF(N688="snížená",J688,0)</f>
        <v>0</v>
      </c>
      <c r="BG688" s="201">
        <f>IF(N688="zákl. přenesená",J688,0)</f>
        <v>0</v>
      </c>
      <c r="BH688" s="201">
        <f>IF(N688="sníž. přenesená",J688,0)</f>
        <v>0</v>
      </c>
      <c r="BI688" s="201">
        <f>IF(N688="nulová",J688,0)</f>
        <v>0</v>
      </c>
      <c r="BJ688" s="19" t="s">
        <v>79</v>
      </c>
      <c r="BK688" s="201">
        <f>ROUND(I688*H688,2)</f>
        <v>0</v>
      </c>
      <c r="BL688" s="19" t="s">
        <v>273</v>
      </c>
      <c r="BM688" s="200" t="s">
        <v>1039</v>
      </c>
    </row>
    <row r="689" spans="1:65" s="2" customFormat="1" ht="21.75" customHeight="1">
      <c r="A689" s="36"/>
      <c r="B689" s="37"/>
      <c r="C689" s="189" t="s">
        <v>1040</v>
      </c>
      <c r="D689" s="189" t="s">
        <v>131</v>
      </c>
      <c r="E689" s="190" t="s">
        <v>1041</v>
      </c>
      <c r="F689" s="191" t="s">
        <v>1042</v>
      </c>
      <c r="G689" s="192" t="s">
        <v>901</v>
      </c>
      <c r="H689" s="264"/>
      <c r="I689" s="194"/>
      <c r="J689" s="195">
        <f>ROUND(I689*H689,2)</f>
        <v>0</v>
      </c>
      <c r="K689" s="191" t="s">
        <v>135</v>
      </c>
      <c r="L689" s="41"/>
      <c r="M689" s="196" t="s">
        <v>19</v>
      </c>
      <c r="N689" s="197" t="s">
        <v>43</v>
      </c>
      <c r="O689" s="66"/>
      <c r="P689" s="198">
        <f>O689*H689</f>
        <v>0</v>
      </c>
      <c r="Q689" s="198">
        <v>0</v>
      </c>
      <c r="R689" s="198">
        <f>Q689*H689</f>
        <v>0</v>
      </c>
      <c r="S689" s="198">
        <v>0</v>
      </c>
      <c r="T689" s="199">
        <f>S689*H689</f>
        <v>0</v>
      </c>
      <c r="U689" s="36"/>
      <c r="V689" s="36"/>
      <c r="W689" s="36"/>
      <c r="X689" s="36"/>
      <c r="Y689" s="36"/>
      <c r="Z689" s="36"/>
      <c r="AA689" s="36"/>
      <c r="AB689" s="36"/>
      <c r="AC689" s="36"/>
      <c r="AD689" s="36"/>
      <c r="AE689" s="36"/>
      <c r="AR689" s="200" t="s">
        <v>273</v>
      </c>
      <c r="AT689" s="200" t="s">
        <v>131</v>
      </c>
      <c r="AU689" s="200" t="s">
        <v>81</v>
      </c>
      <c r="AY689" s="19" t="s">
        <v>128</v>
      </c>
      <c r="BE689" s="201">
        <f>IF(N689="základní",J689,0)</f>
        <v>0</v>
      </c>
      <c r="BF689" s="201">
        <f>IF(N689="snížená",J689,0)</f>
        <v>0</v>
      </c>
      <c r="BG689" s="201">
        <f>IF(N689="zákl. přenesená",J689,0)</f>
        <v>0</v>
      </c>
      <c r="BH689" s="201">
        <f>IF(N689="sníž. přenesená",J689,0)</f>
        <v>0</v>
      </c>
      <c r="BI689" s="201">
        <f>IF(N689="nulová",J689,0)</f>
        <v>0</v>
      </c>
      <c r="BJ689" s="19" t="s">
        <v>79</v>
      </c>
      <c r="BK689" s="201">
        <f>ROUND(I689*H689,2)</f>
        <v>0</v>
      </c>
      <c r="BL689" s="19" t="s">
        <v>273</v>
      </c>
      <c r="BM689" s="200" t="s">
        <v>1043</v>
      </c>
    </row>
    <row r="690" spans="1:65" s="2" customFormat="1" ht="78">
      <c r="A690" s="36"/>
      <c r="B690" s="37"/>
      <c r="C690" s="38"/>
      <c r="D690" s="207" t="s">
        <v>190</v>
      </c>
      <c r="E690" s="38"/>
      <c r="F690" s="208" t="s">
        <v>1044</v>
      </c>
      <c r="G690" s="38"/>
      <c r="H690" s="38"/>
      <c r="I690" s="110"/>
      <c r="J690" s="38"/>
      <c r="K690" s="38"/>
      <c r="L690" s="41"/>
      <c r="M690" s="209"/>
      <c r="N690" s="210"/>
      <c r="O690" s="66"/>
      <c r="P690" s="66"/>
      <c r="Q690" s="66"/>
      <c r="R690" s="66"/>
      <c r="S690" s="66"/>
      <c r="T690" s="67"/>
      <c r="U690" s="36"/>
      <c r="V690" s="36"/>
      <c r="W690" s="36"/>
      <c r="X690" s="36"/>
      <c r="Y690" s="36"/>
      <c r="Z690" s="36"/>
      <c r="AA690" s="36"/>
      <c r="AB690" s="36"/>
      <c r="AC690" s="36"/>
      <c r="AD690" s="36"/>
      <c r="AE690" s="36"/>
      <c r="AT690" s="19" t="s">
        <v>190</v>
      </c>
      <c r="AU690" s="19" t="s">
        <v>81</v>
      </c>
    </row>
    <row r="691" spans="1:65" s="12" customFormat="1" ht="22.9" customHeight="1">
      <c r="B691" s="173"/>
      <c r="C691" s="174"/>
      <c r="D691" s="175" t="s">
        <v>71</v>
      </c>
      <c r="E691" s="187" t="s">
        <v>1045</v>
      </c>
      <c r="F691" s="187" t="s">
        <v>1046</v>
      </c>
      <c r="G691" s="174"/>
      <c r="H691" s="174"/>
      <c r="I691" s="177"/>
      <c r="J691" s="188">
        <f>BK691</f>
        <v>0</v>
      </c>
      <c r="K691" s="174"/>
      <c r="L691" s="179"/>
      <c r="M691" s="180"/>
      <c r="N691" s="181"/>
      <c r="O691" s="181"/>
      <c r="P691" s="182">
        <f>SUM(P692:P750)</f>
        <v>0</v>
      </c>
      <c r="Q691" s="181"/>
      <c r="R691" s="182">
        <f>SUM(R692:R750)</f>
        <v>5.5857721599999994</v>
      </c>
      <c r="S691" s="181"/>
      <c r="T691" s="183">
        <f>SUM(T692:T750)</f>
        <v>0</v>
      </c>
      <c r="AR691" s="184" t="s">
        <v>81</v>
      </c>
      <c r="AT691" s="185" t="s">
        <v>71</v>
      </c>
      <c r="AU691" s="185" t="s">
        <v>79</v>
      </c>
      <c r="AY691" s="184" t="s">
        <v>128</v>
      </c>
      <c r="BK691" s="186">
        <f>SUM(BK692:BK750)</f>
        <v>0</v>
      </c>
    </row>
    <row r="692" spans="1:65" s="2" customFormat="1" ht="16.5" customHeight="1">
      <c r="A692" s="36"/>
      <c r="B692" s="37"/>
      <c r="C692" s="189" t="s">
        <v>1047</v>
      </c>
      <c r="D692" s="189" t="s">
        <v>131</v>
      </c>
      <c r="E692" s="190" t="s">
        <v>1048</v>
      </c>
      <c r="F692" s="191" t="s">
        <v>1049</v>
      </c>
      <c r="G692" s="192" t="s">
        <v>252</v>
      </c>
      <c r="H692" s="193">
        <v>168.91300000000001</v>
      </c>
      <c r="I692" s="194"/>
      <c r="J692" s="195">
        <f>ROUND(I692*H692,2)</f>
        <v>0</v>
      </c>
      <c r="K692" s="191" t="s">
        <v>135</v>
      </c>
      <c r="L692" s="41"/>
      <c r="M692" s="196" t="s">
        <v>19</v>
      </c>
      <c r="N692" s="197" t="s">
        <v>43</v>
      </c>
      <c r="O692" s="66"/>
      <c r="P692" s="198">
        <f>O692*H692</f>
        <v>0</v>
      </c>
      <c r="Q692" s="198">
        <v>2.9999999999999997E-4</v>
      </c>
      <c r="R692" s="198">
        <f>Q692*H692</f>
        <v>5.0673900000000001E-2</v>
      </c>
      <c r="S692" s="198">
        <v>0</v>
      </c>
      <c r="T692" s="199">
        <f>S692*H692</f>
        <v>0</v>
      </c>
      <c r="U692" s="36"/>
      <c r="V692" s="36"/>
      <c r="W692" s="36"/>
      <c r="X692" s="36"/>
      <c r="Y692" s="36"/>
      <c r="Z692" s="36"/>
      <c r="AA692" s="36"/>
      <c r="AB692" s="36"/>
      <c r="AC692" s="36"/>
      <c r="AD692" s="36"/>
      <c r="AE692" s="36"/>
      <c r="AR692" s="200" t="s">
        <v>273</v>
      </c>
      <c r="AT692" s="200" t="s">
        <v>131</v>
      </c>
      <c r="AU692" s="200" t="s">
        <v>81</v>
      </c>
      <c r="AY692" s="19" t="s">
        <v>128</v>
      </c>
      <c r="BE692" s="201">
        <f>IF(N692="základní",J692,0)</f>
        <v>0</v>
      </c>
      <c r="BF692" s="201">
        <f>IF(N692="snížená",J692,0)</f>
        <v>0</v>
      </c>
      <c r="BG692" s="201">
        <f>IF(N692="zákl. přenesená",J692,0)</f>
        <v>0</v>
      </c>
      <c r="BH692" s="201">
        <f>IF(N692="sníž. přenesená",J692,0)</f>
        <v>0</v>
      </c>
      <c r="BI692" s="201">
        <f>IF(N692="nulová",J692,0)</f>
        <v>0</v>
      </c>
      <c r="BJ692" s="19" t="s">
        <v>79</v>
      </c>
      <c r="BK692" s="201">
        <f>ROUND(I692*H692,2)</f>
        <v>0</v>
      </c>
      <c r="BL692" s="19" t="s">
        <v>273</v>
      </c>
      <c r="BM692" s="200" t="s">
        <v>1050</v>
      </c>
    </row>
    <row r="693" spans="1:65" s="2" customFormat="1" ht="48.75">
      <c r="A693" s="36"/>
      <c r="B693" s="37"/>
      <c r="C693" s="38"/>
      <c r="D693" s="207" t="s">
        <v>190</v>
      </c>
      <c r="E693" s="38"/>
      <c r="F693" s="208" t="s">
        <v>1051</v>
      </c>
      <c r="G693" s="38"/>
      <c r="H693" s="38"/>
      <c r="I693" s="110"/>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190</v>
      </c>
      <c r="AU693" s="19" t="s">
        <v>81</v>
      </c>
    </row>
    <row r="694" spans="1:65" s="2" customFormat="1" ht="21.75" customHeight="1">
      <c r="A694" s="36"/>
      <c r="B694" s="37"/>
      <c r="C694" s="189" t="s">
        <v>1052</v>
      </c>
      <c r="D694" s="189" t="s">
        <v>131</v>
      </c>
      <c r="E694" s="190" t="s">
        <v>1053</v>
      </c>
      <c r="F694" s="191" t="s">
        <v>1054</v>
      </c>
      <c r="G694" s="192" t="s">
        <v>252</v>
      </c>
      <c r="H694" s="193">
        <v>44.527000000000001</v>
      </c>
      <c r="I694" s="194"/>
      <c r="J694" s="195">
        <f>ROUND(I694*H694,2)</f>
        <v>0</v>
      </c>
      <c r="K694" s="191" t="s">
        <v>135</v>
      </c>
      <c r="L694" s="41"/>
      <c r="M694" s="196" t="s">
        <v>19</v>
      </c>
      <c r="N694" s="197" t="s">
        <v>43</v>
      </c>
      <c r="O694" s="66"/>
      <c r="P694" s="198">
        <f>O694*H694</f>
        <v>0</v>
      </c>
      <c r="Q694" s="198">
        <v>8.9999999999999993E-3</v>
      </c>
      <c r="R694" s="198">
        <f>Q694*H694</f>
        <v>0.40074299999999996</v>
      </c>
      <c r="S694" s="198">
        <v>0</v>
      </c>
      <c r="T694" s="199">
        <f>S694*H694</f>
        <v>0</v>
      </c>
      <c r="U694" s="36"/>
      <c r="V694" s="36"/>
      <c r="W694" s="36"/>
      <c r="X694" s="36"/>
      <c r="Y694" s="36"/>
      <c r="Z694" s="36"/>
      <c r="AA694" s="36"/>
      <c r="AB694" s="36"/>
      <c r="AC694" s="36"/>
      <c r="AD694" s="36"/>
      <c r="AE694" s="36"/>
      <c r="AR694" s="200" t="s">
        <v>273</v>
      </c>
      <c r="AT694" s="200" t="s">
        <v>131</v>
      </c>
      <c r="AU694" s="200" t="s">
        <v>81</v>
      </c>
      <c r="AY694" s="19" t="s">
        <v>128</v>
      </c>
      <c r="BE694" s="201">
        <f>IF(N694="základní",J694,0)</f>
        <v>0</v>
      </c>
      <c r="BF694" s="201">
        <f>IF(N694="snížená",J694,0)</f>
        <v>0</v>
      </c>
      <c r="BG694" s="201">
        <f>IF(N694="zákl. přenesená",J694,0)</f>
        <v>0</v>
      </c>
      <c r="BH694" s="201">
        <f>IF(N694="sníž. přenesená",J694,0)</f>
        <v>0</v>
      </c>
      <c r="BI694" s="201">
        <f>IF(N694="nulová",J694,0)</f>
        <v>0</v>
      </c>
      <c r="BJ694" s="19" t="s">
        <v>79</v>
      </c>
      <c r="BK694" s="201">
        <f>ROUND(I694*H694,2)</f>
        <v>0</v>
      </c>
      <c r="BL694" s="19" t="s">
        <v>273</v>
      </c>
      <c r="BM694" s="200" t="s">
        <v>1055</v>
      </c>
    </row>
    <row r="695" spans="1:65" s="2" customFormat="1" ht="29.25">
      <c r="A695" s="36"/>
      <c r="B695" s="37"/>
      <c r="C695" s="38"/>
      <c r="D695" s="207" t="s">
        <v>190</v>
      </c>
      <c r="E695" s="38"/>
      <c r="F695" s="208" t="s">
        <v>1056</v>
      </c>
      <c r="G695" s="38"/>
      <c r="H695" s="38"/>
      <c r="I695" s="110"/>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190</v>
      </c>
      <c r="AU695" s="19" t="s">
        <v>81</v>
      </c>
    </row>
    <row r="696" spans="1:65" s="13" customFormat="1">
      <c r="B696" s="211"/>
      <c r="C696" s="212"/>
      <c r="D696" s="207" t="s">
        <v>192</v>
      </c>
      <c r="E696" s="213" t="s">
        <v>19</v>
      </c>
      <c r="F696" s="214" t="s">
        <v>1057</v>
      </c>
      <c r="G696" s="212"/>
      <c r="H696" s="213" t="s">
        <v>19</v>
      </c>
      <c r="I696" s="215"/>
      <c r="J696" s="212"/>
      <c r="K696" s="212"/>
      <c r="L696" s="216"/>
      <c r="M696" s="217"/>
      <c r="N696" s="218"/>
      <c r="O696" s="218"/>
      <c r="P696" s="218"/>
      <c r="Q696" s="218"/>
      <c r="R696" s="218"/>
      <c r="S696" s="218"/>
      <c r="T696" s="219"/>
      <c r="AT696" s="220" t="s">
        <v>192</v>
      </c>
      <c r="AU696" s="220" t="s">
        <v>81</v>
      </c>
      <c r="AV696" s="13" t="s">
        <v>79</v>
      </c>
      <c r="AW696" s="13" t="s">
        <v>33</v>
      </c>
      <c r="AX696" s="13" t="s">
        <v>72</v>
      </c>
      <c r="AY696" s="220" t="s">
        <v>128</v>
      </c>
    </row>
    <row r="697" spans="1:65" s="14" customFormat="1">
      <c r="B697" s="221"/>
      <c r="C697" s="222"/>
      <c r="D697" s="207" t="s">
        <v>192</v>
      </c>
      <c r="E697" s="223" t="s">
        <v>19</v>
      </c>
      <c r="F697" s="224" t="s">
        <v>468</v>
      </c>
      <c r="G697" s="222"/>
      <c r="H697" s="225">
        <v>10.8</v>
      </c>
      <c r="I697" s="226"/>
      <c r="J697" s="222"/>
      <c r="K697" s="222"/>
      <c r="L697" s="227"/>
      <c r="M697" s="228"/>
      <c r="N697" s="229"/>
      <c r="O697" s="229"/>
      <c r="P697" s="229"/>
      <c r="Q697" s="229"/>
      <c r="R697" s="229"/>
      <c r="S697" s="229"/>
      <c r="T697" s="230"/>
      <c r="AT697" s="231" t="s">
        <v>192</v>
      </c>
      <c r="AU697" s="231" t="s">
        <v>81</v>
      </c>
      <c r="AV697" s="14" t="s">
        <v>81</v>
      </c>
      <c r="AW697" s="14" t="s">
        <v>33</v>
      </c>
      <c r="AX697" s="14" t="s">
        <v>72</v>
      </c>
      <c r="AY697" s="231" t="s">
        <v>128</v>
      </c>
    </row>
    <row r="698" spans="1:65" s="14" customFormat="1">
      <c r="B698" s="221"/>
      <c r="C698" s="222"/>
      <c r="D698" s="207" t="s">
        <v>192</v>
      </c>
      <c r="E698" s="223" t="s">
        <v>19</v>
      </c>
      <c r="F698" s="224" t="s">
        <v>475</v>
      </c>
      <c r="G698" s="222"/>
      <c r="H698" s="225">
        <v>0.17599999999999999</v>
      </c>
      <c r="I698" s="226"/>
      <c r="J698" s="222"/>
      <c r="K698" s="222"/>
      <c r="L698" s="227"/>
      <c r="M698" s="228"/>
      <c r="N698" s="229"/>
      <c r="O698" s="229"/>
      <c r="P698" s="229"/>
      <c r="Q698" s="229"/>
      <c r="R698" s="229"/>
      <c r="S698" s="229"/>
      <c r="T698" s="230"/>
      <c r="AT698" s="231" t="s">
        <v>192</v>
      </c>
      <c r="AU698" s="231" t="s">
        <v>81</v>
      </c>
      <c r="AV698" s="14" t="s">
        <v>81</v>
      </c>
      <c r="AW698" s="14" t="s">
        <v>33</v>
      </c>
      <c r="AX698" s="14" t="s">
        <v>72</v>
      </c>
      <c r="AY698" s="231" t="s">
        <v>128</v>
      </c>
    </row>
    <row r="699" spans="1:65" s="14" customFormat="1">
      <c r="B699" s="221"/>
      <c r="C699" s="222"/>
      <c r="D699" s="207" t="s">
        <v>192</v>
      </c>
      <c r="E699" s="223" t="s">
        <v>19</v>
      </c>
      <c r="F699" s="224" t="s">
        <v>473</v>
      </c>
      <c r="G699" s="222"/>
      <c r="H699" s="225">
        <v>0.08</v>
      </c>
      <c r="I699" s="226"/>
      <c r="J699" s="222"/>
      <c r="K699" s="222"/>
      <c r="L699" s="227"/>
      <c r="M699" s="228"/>
      <c r="N699" s="229"/>
      <c r="O699" s="229"/>
      <c r="P699" s="229"/>
      <c r="Q699" s="229"/>
      <c r="R699" s="229"/>
      <c r="S699" s="229"/>
      <c r="T699" s="230"/>
      <c r="AT699" s="231" t="s">
        <v>192</v>
      </c>
      <c r="AU699" s="231" t="s">
        <v>81</v>
      </c>
      <c r="AV699" s="14" t="s">
        <v>81</v>
      </c>
      <c r="AW699" s="14" t="s">
        <v>33</v>
      </c>
      <c r="AX699" s="14" t="s">
        <v>72</v>
      </c>
      <c r="AY699" s="231" t="s">
        <v>128</v>
      </c>
    </row>
    <row r="700" spans="1:65" s="14" customFormat="1">
      <c r="B700" s="221"/>
      <c r="C700" s="222"/>
      <c r="D700" s="207" t="s">
        <v>192</v>
      </c>
      <c r="E700" s="223" t="s">
        <v>19</v>
      </c>
      <c r="F700" s="224" t="s">
        <v>1058</v>
      </c>
      <c r="G700" s="222"/>
      <c r="H700" s="225">
        <v>0.24</v>
      </c>
      <c r="I700" s="226"/>
      <c r="J700" s="222"/>
      <c r="K700" s="222"/>
      <c r="L700" s="227"/>
      <c r="M700" s="228"/>
      <c r="N700" s="229"/>
      <c r="O700" s="229"/>
      <c r="P700" s="229"/>
      <c r="Q700" s="229"/>
      <c r="R700" s="229"/>
      <c r="S700" s="229"/>
      <c r="T700" s="230"/>
      <c r="AT700" s="231" t="s">
        <v>192</v>
      </c>
      <c r="AU700" s="231" t="s">
        <v>81</v>
      </c>
      <c r="AV700" s="14" t="s">
        <v>81</v>
      </c>
      <c r="AW700" s="14" t="s">
        <v>33</v>
      </c>
      <c r="AX700" s="14" t="s">
        <v>72</v>
      </c>
      <c r="AY700" s="231" t="s">
        <v>128</v>
      </c>
    </row>
    <row r="701" spans="1:65" s="14" customFormat="1">
      <c r="B701" s="221"/>
      <c r="C701" s="222"/>
      <c r="D701" s="207" t="s">
        <v>192</v>
      </c>
      <c r="E701" s="223" t="s">
        <v>19</v>
      </c>
      <c r="F701" s="224" t="s">
        <v>490</v>
      </c>
      <c r="G701" s="222"/>
      <c r="H701" s="225">
        <v>7.14</v>
      </c>
      <c r="I701" s="226"/>
      <c r="J701" s="222"/>
      <c r="K701" s="222"/>
      <c r="L701" s="227"/>
      <c r="M701" s="228"/>
      <c r="N701" s="229"/>
      <c r="O701" s="229"/>
      <c r="P701" s="229"/>
      <c r="Q701" s="229"/>
      <c r="R701" s="229"/>
      <c r="S701" s="229"/>
      <c r="T701" s="230"/>
      <c r="AT701" s="231" t="s">
        <v>192</v>
      </c>
      <c r="AU701" s="231" t="s">
        <v>81</v>
      </c>
      <c r="AV701" s="14" t="s">
        <v>81</v>
      </c>
      <c r="AW701" s="14" t="s">
        <v>33</v>
      </c>
      <c r="AX701" s="14" t="s">
        <v>72</v>
      </c>
      <c r="AY701" s="231" t="s">
        <v>128</v>
      </c>
    </row>
    <row r="702" spans="1:65" s="14" customFormat="1">
      <c r="B702" s="221"/>
      <c r="C702" s="222"/>
      <c r="D702" s="207" t="s">
        <v>192</v>
      </c>
      <c r="E702" s="223" t="s">
        <v>19</v>
      </c>
      <c r="F702" s="224" t="s">
        <v>592</v>
      </c>
      <c r="G702" s="222"/>
      <c r="H702" s="225">
        <v>7.14</v>
      </c>
      <c r="I702" s="226"/>
      <c r="J702" s="222"/>
      <c r="K702" s="222"/>
      <c r="L702" s="227"/>
      <c r="M702" s="228"/>
      <c r="N702" s="229"/>
      <c r="O702" s="229"/>
      <c r="P702" s="229"/>
      <c r="Q702" s="229"/>
      <c r="R702" s="229"/>
      <c r="S702" s="229"/>
      <c r="T702" s="230"/>
      <c r="AT702" s="231" t="s">
        <v>192</v>
      </c>
      <c r="AU702" s="231" t="s">
        <v>81</v>
      </c>
      <c r="AV702" s="14" t="s">
        <v>81</v>
      </c>
      <c r="AW702" s="14" t="s">
        <v>33</v>
      </c>
      <c r="AX702" s="14" t="s">
        <v>72</v>
      </c>
      <c r="AY702" s="231" t="s">
        <v>128</v>
      </c>
    </row>
    <row r="703" spans="1:65" s="14" customFormat="1">
      <c r="B703" s="221"/>
      <c r="C703" s="222"/>
      <c r="D703" s="207" t="s">
        <v>192</v>
      </c>
      <c r="E703" s="223" t="s">
        <v>19</v>
      </c>
      <c r="F703" s="224" t="s">
        <v>480</v>
      </c>
      <c r="G703" s="222"/>
      <c r="H703" s="225">
        <v>6.6749999999999998</v>
      </c>
      <c r="I703" s="226"/>
      <c r="J703" s="222"/>
      <c r="K703" s="222"/>
      <c r="L703" s="227"/>
      <c r="M703" s="228"/>
      <c r="N703" s="229"/>
      <c r="O703" s="229"/>
      <c r="P703" s="229"/>
      <c r="Q703" s="229"/>
      <c r="R703" s="229"/>
      <c r="S703" s="229"/>
      <c r="T703" s="230"/>
      <c r="AT703" s="231" t="s">
        <v>192</v>
      </c>
      <c r="AU703" s="231" t="s">
        <v>81</v>
      </c>
      <c r="AV703" s="14" t="s">
        <v>81</v>
      </c>
      <c r="AW703" s="14" t="s">
        <v>33</v>
      </c>
      <c r="AX703" s="14" t="s">
        <v>72</v>
      </c>
      <c r="AY703" s="231" t="s">
        <v>128</v>
      </c>
    </row>
    <row r="704" spans="1:65" s="14" customFormat="1">
      <c r="B704" s="221"/>
      <c r="C704" s="222"/>
      <c r="D704" s="207" t="s">
        <v>192</v>
      </c>
      <c r="E704" s="223" t="s">
        <v>19</v>
      </c>
      <c r="F704" s="224" t="s">
        <v>1059</v>
      </c>
      <c r="G704" s="222"/>
      <c r="H704" s="225">
        <v>0.12</v>
      </c>
      <c r="I704" s="226"/>
      <c r="J704" s="222"/>
      <c r="K704" s="222"/>
      <c r="L704" s="227"/>
      <c r="M704" s="228"/>
      <c r="N704" s="229"/>
      <c r="O704" s="229"/>
      <c r="P704" s="229"/>
      <c r="Q704" s="229"/>
      <c r="R704" s="229"/>
      <c r="S704" s="229"/>
      <c r="T704" s="230"/>
      <c r="AT704" s="231" t="s">
        <v>192</v>
      </c>
      <c r="AU704" s="231" t="s">
        <v>81</v>
      </c>
      <c r="AV704" s="14" t="s">
        <v>81</v>
      </c>
      <c r="AW704" s="14" t="s">
        <v>33</v>
      </c>
      <c r="AX704" s="14" t="s">
        <v>72</v>
      </c>
      <c r="AY704" s="231" t="s">
        <v>128</v>
      </c>
    </row>
    <row r="705" spans="1:65" s="14" customFormat="1">
      <c r="B705" s="221"/>
      <c r="C705" s="222"/>
      <c r="D705" s="207" t="s">
        <v>192</v>
      </c>
      <c r="E705" s="223" t="s">
        <v>19</v>
      </c>
      <c r="F705" s="224" t="s">
        <v>1059</v>
      </c>
      <c r="G705" s="222"/>
      <c r="H705" s="225">
        <v>0.12</v>
      </c>
      <c r="I705" s="226"/>
      <c r="J705" s="222"/>
      <c r="K705" s="222"/>
      <c r="L705" s="227"/>
      <c r="M705" s="228"/>
      <c r="N705" s="229"/>
      <c r="O705" s="229"/>
      <c r="P705" s="229"/>
      <c r="Q705" s="229"/>
      <c r="R705" s="229"/>
      <c r="S705" s="229"/>
      <c r="T705" s="230"/>
      <c r="AT705" s="231" t="s">
        <v>192</v>
      </c>
      <c r="AU705" s="231" t="s">
        <v>81</v>
      </c>
      <c r="AV705" s="14" t="s">
        <v>81</v>
      </c>
      <c r="AW705" s="14" t="s">
        <v>33</v>
      </c>
      <c r="AX705" s="14" t="s">
        <v>72</v>
      </c>
      <c r="AY705" s="231" t="s">
        <v>128</v>
      </c>
    </row>
    <row r="706" spans="1:65" s="14" customFormat="1">
      <c r="B706" s="221"/>
      <c r="C706" s="222"/>
      <c r="D706" s="207" t="s">
        <v>192</v>
      </c>
      <c r="E706" s="223" t="s">
        <v>19</v>
      </c>
      <c r="F706" s="224" t="s">
        <v>478</v>
      </c>
      <c r="G706" s="222"/>
      <c r="H706" s="225">
        <v>0.308</v>
      </c>
      <c r="I706" s="226"/>
      <c r="J706" s="222"/>
      <c r="K706" s="222"/>
      <c r="L706" s="227"/>
      <c r="M706" s="228"/>
      <c r="N706" s="229"/>
      <c r="O706" s="229"/>
      <c r="P706" s="229"/>
      <c r="Q706" s="229"/>
      <c r="R706" s="229"/>
      <c r="S706" s="229"/>
      <c r="T706" s="230"/>
      <c r="AT706" s="231" t="s">
        <v>192</v>
      </c>
      <c r="AU706" s="231" t="s">
        <v>81</v>
      </c>
      <c r="AV706" s="14" t="s">
        <v>81</v>
      </c>
      <c r="AW706" s="14" t="s">
        <v>33</v>
      </c>
      <c r="AX706" s="14" t="s">
        <v>72</v>
      </c>
      <c r="AY706" s="231" t="s">
        <v>128</v>
      </c>
    </row>
    <row r="707" spans="1:65" s="14" customFormat="1">
      <c r="B707" s="221"/>
      <c r="C707" s="222"/>
      <c r="D707" s="207" t="s">
        <v>192</v>
      </c>
      <c r="E707" s="223" t="s">
        <v>19</v>
      </c>
      <c r="F707" s="224" t="s">
        <v>473</v>
      </c>
      <c r="G707" s="222"/>
      <c r="H707" s="225">
        <v>0.08</v>
      </c>
      <c r="I707" s="226"/>
      <c r="J707" s="222"/>
      <c r="K707" s="222"/>
      <c r="L707" s="227"/>
      <c r="M707" s="228"/>
      <c r="N707" s="229"/>
      <c r="O707" s="229"/>
      <c r="P707" s="229"/>
      <c r="Q707" s="229"/>
      <c r="R707" s="229"/>
      <c r="S707" s="229"/>
      <c r="T707" s="230"/>
      <c r="AT707" s="231" t="s">
        <v>192</v>
      </c>
      <c r="AU707" s="231" t="s">
        <v>81</v>
      </c>
      <c r="AV707" s="14" t="s">
        <v>81</v>
      </c>
      <c r="AW707" s="14" t="s">
        <v>33</v>
      </c>
      <c r="AX707" s="14" t="s">
        <v>72</v>
      </c>
      <c r="AY707" s="231" t="s">
        <v>128</v>
      </c>
    </row>
    <row r="708" spans="1:65" s="14" customFormat="1">
      <c r="B708" s="221"/>
      <c r="C708" s="222"/>
      <c r="D708" s="207" t="s">
        <v>192</v>
      </c>
      <c r="E708" s="223" t="s">
        <v>19</v>
      </c>
      <c r="F708" s="224" t="s">
        <v>477</v>
      </c>
      <c r="G708" s="222"/>
      <c r="H708" s="225">
        <v>10.220000000000001</v>
      </c>
      <c r="I708" s="226"/>
      <c r="J708" s="222"/>
      <c r="K708" s="222"/>
      <c r="L708" s="227"/>
      <c r="M708" s="228"/>
      <c r="N708" s="229"/>
      <c r="O708" s="229"/>
      <c r="P708" s="229"/>
      <c r="Q708" s="229"/>
      <c r="R708" s="229"/>
      <c r="S708" s="229"/>
      <c r="T708" s="230"/>
      <c r="AT708" s="231" t="s">
        <v>192</v>
      </c>
      <c r="AU708" s="231" t="s">
        <v>81</v>
      </c>
      <c r="AV708" s="14" t="s">
        <v>81</v>
      </c>
      <c r="AW708" s="14" t="s">
        <v>33</v>
      </c>
      <c r="AX708" s="14" t="s">
        <v>72</v>
      </c>
      <c r="AY708" s="231" t="s">
        <v>128</v>
      </c>
    </row>
    <row r="709" spans="1:65" s="14" customFormat="1">
      <c r="B709" s="221"/>
      <c r="C709" s="222"/>
      <c r="D709" s="207" t="s">
        <v>192</v>
      </c>
      <c r="E709" s="223" t="s">
        <v>19</v>
      </c>
      <c r="F709" s="224" t="s">
        <v>479</v>
      </c>
      <c r="G709" s="222"/>
      <c r="H709" s="225">
        <v>0.44</v>
      </c>
      <c r="I709" s="226"/>
      <c r="J709" s="222"/>
      <c r="K709" s="222"/>
      <c r="L709" s="227"/>
      <c r="M709" s="228"/>
      <c r="N709" s="229"/>
      <c r="O709" s="229"/>
      <c r="P709" s="229"/>
      <c r="Q709" s="229"/>
      <c r="R709" s="229"/>
      <c r="S709" s="229"/>
      <c r="T709" s="230"/>
      <c r="AT709" s="231" t="s">
        <v>192</v>
      </c>
      <c r="AU709" s="231" t="s">
        <v>81</v>
      </c>
      <c r="AV709" s="14" t="s">
        <v>81</v>
      </c>
      <c r="AW709" s="14" t="s">
        <v>33</v>
      </c>
      <c r="AX709" s="14" t="s">
        <v>72</v>
      </c>
      <c r="AY709" s="231" t="s">
        <v>128</v>
      </c>
    </row>
    <row r="710" spans="1:65" s="14" customFormat="1">
      <c r="B710" s="221"/>
      <c r="C710" s="222"/>
      <c r="D710" s="207" t="s">
        <v>192</v>
      </c>
      <c r="E710" s="223" t="s">
        <v>19</v>
      </c>
      <c r="F710" s="224" t="s">
        <v>479</v>
      </c>
      <c r="G710" s="222"/>
      <c r="H710" s="225">
        <v>0.44</v>
      </c>
      <c r="I710" s="226"/>
      <c r="J710" s="222"/>
      <c r="K710" s="222"/>
      <c r="L710" s="227"/>
      <c r="M710" s="228"/>
      <c r="N710" s="229"/>
      <c r="O710" s="229"/>
      <c r="P710" s="229"/>
      <c r="Q710" s="229"/>
      <c r="R710" s="229"/>
      <c r="S710" s="229"/>
      <c r="T710" s="230"/>
      <c r="AT710" s="231" t="s">
        <v>192</v>
      </c>
      <c r="AU710" s="231" t="s">
        <v>81</v>
      </c>
      <c r="AV710" s="14" t="s">
        <v>81</v>
      </c>
      <c r="AW710" s="14" t="s">
        <v>33</v>
      </c>
      <c r="AX710" s="14" t="s">
        <v>72</v>
      </c>
      <c r="AY710" s="231" t="s">
        <v>128</v>
      </c>
    </row>
    <row r="711" spans="1:65" s="14" customFormat="1">
      <c r="B711" s="221"/>
      <c r="C711" s="222"/>
      <c r="D711" s="207" t="s">
        <v>192</v>
      </c>
      <c r="E711" s="223" t="s">
        <v>19</v>
      </c>
      <c r="F711" s="224" t="s">
        <v>473</v>
      </c>
      <c r="G711" s="222"/>
      <c r="H711" s="225">
        <v>0.08</v>
      </c>
      <c r="I711" s="226"/>
      <c r="J711" s="222"/>
      <c r="K711" s="222"/>
      <c r="L711" s="227"/>
      <c r="M711" s="228"/>
      <c r="N711" s="229"/>
      <c r="O711" s="229"/>
      <c r="P711" s="229"/>
      <c r="Q711" s="229"/>
      <c r="R711" s="229"/>
      <c r="S711" s="229"/>
      <c r="T711" s="230"/>
      <c r="AT711" s="231" t="s">
        <v>192</v>
      </c>
      <c r="AU711" s="231" t="s">
        <v>81</v>
      </c>
      <c r="AV711" s="14" t="s">
        <v>81</v>
      </c>
      <c r="AW711" s="14" t="s">
        <v>33</v>
      </c>
      <c r="AX711" s="14" t="s">
        <v>72</v>
      </c>
      <c r="AY711" s="231" t="s">
        <v>128</v>
      </c>
    </row>
    <row r="712" spans="1:65" s="14" customFormat="1">
      <c r="B712" s="221"/>
      <c r="C712" s="222"/>
      <c r="D712" s="207" t="s">
        <v>192</v>
      </c>
      <c r="E712" s="223" t="s">
        <v>19</v>
      </c>
      <c r="F712" s="224" t="s">
        <v>473</v>
      </c>
      <c r="G712" s="222"/>
      <c r="H712" s="225">
        <v>0.08</v>
      </c>
      <c r="I712" s="226"/>
      <c r="J712" s="222"/>
      <c r="K712" s="222"/>
      <c r="L712" s="227"/>
      <c r="M712" s="228"/>
      <c r="N712" s="229"/>
      <c r="O712" s="229"/>
      <c r="P712" s="229"/>
      <c r="Q712" s="229"/>
      <c r="R712" s="229"/>
      <c r="S712" s="229"/>
      <c r="T712" s="230"/>
      <c r="AT712" s="231" t="s">
        <v>192</v>
      </c>
      <c r="AU712" s="231" t="s">
        <v>81</v>
      </c>
      <c r="AV712" s="14" t="s">
        <v>81</v>
      </c>
      <c r="AW712" s="14" t="s">
        <v>33</v>
      </c>
      <c r="AX712" s="14" t="s">
        <v>72</v>
      </c>
      <c r="AY712" s="231" t="s">
        <v>128</v>
      </c>
    </row>
    <row r="713" spans="1:65" s="14" customFormat="1">
      <c r="B713" s="221"/>
      <c r="C713" s="222"/>
      <c r="D713" s="207" t="s">
        <v>192</v>
      </c>
      <c r="E713" s="223" t="s">
        <v>19</v>
      </c>
      <c r="F713" s="224" t="s">
        <v>478</v>
      </c>
      <c r="G713" s="222"/>
      <c r="H713" s="225">
        <v>0.308</v>
      </c>
      <c r="I713" s="226"/>
      <c r="J713" s="222"/>
      <c r="K713" s="222"/>
      <c r="L713" s="227"/>
      <c r="M713" s="228"/>
      <c r="N713" s="229"/>
      <c r="O713" s="229"/>
      <c r="P713" s="229"/>
      <c r="Q713" s="229"/>
      <c r="R713" s="229"/>
      <c r="S713" s="229"/>
      <c r="T713" s="230"/>
      <c r="AT713" s="231" t="s">
        <v>192</v>
      </c>
      <c r="AU713" s="231" t="s">
        <v>81</v>
      </c>
      <c r="AV713" s="14" t="s">
        <v>81</v>
      </c>
      <c r="AW713" s="14" t="s">
        <v>33</v>
      </c>
      <c r="AX713" s="14" t="s">
        <v>72</v>
      </c>
      <c r="AY713" s="231" t="s">
        <v>128</v>
      </c>
    </row>
    <row r="714" spans="1:65" s="14" customFormat="1">
      <c r="B714" s="221"/>
      <c r="C714" s="222"/>
      <c r="D714" s="207" t="s">
        <v>192</v>
      </c>
      <c r="E714" s="223" t="s">
        <v>19</v>
      </c>
      <c r="F714" s="224" t="s">
        <v>473</v>
      </c>
      <c r="G714" s="222"/>
      <c r="H714" s="225">
        <v>0.08</v>
      </c>
      <c r="I714" s="226"/>
      <c r="J714" s="222"/>
      <c r="K714" s="222"/>
      <c r="L714" s="227"/>
      <c r="M714" s="228"/>
      <c r="N714" s="229"/>
      <c r="O714" s="229"/>
      <c r="P714" s="229"/>
      <c r="Q714" s="229"/>
      <c r="R714" s="229"/>
      <c r="S714" s="229"/>
      <c r="T714" s="230"/>
      <c r="AT714" s="231" t="s">
        <v>192</v>
      </c>
      <c r="AU714" s="231" t="s">
        <v>81</v>
      </c>
      <c r="AV714" s="14" t="s">
        <v>81</v>
      </c>
      <c r="AW714" s="14" t="s">
        <v>33</v>
      </c>
      <c r="AX714" s="14" t="s">
        <v>72</v>
      </c>
      <c r="AY714" s="231" t="s">
        <v>128</v>
      </c>
    </row>
    <row r="715" spans="1:65" s="15" customFormat="1">
      <c r="B715" s="232"/>
      <c r="C715" s="233"/>
      <c r="D715" s="207" t="s">
        <v>192</v>
      </c>
      <c r="E715" s="234" t="s">
        <v>19</v>
      </c>
      <c r="F715" s="235" t="s">
        <v>241</v>
      </c>
      <c r="G715" s="233"/>
      <c r="H715" s="236">
        <v>44.52699999999998</v>
      </c>
      <c r="I715" s="237"/>
      <c r="J715" s="233"/>
      <c r="K715" s="233"/>
      <c r="L715" s="238"/>
      <c r="M715" s="239"/>
      <c r="N715" s="240"/>
      <c r="O715" s="240"/>
      <c r="P715" s="240"/>
      <c r="Q715" s="240"/>
      <c r="R715" s="240"/>
      <c r="S715" s="240"/>
      <c r="T715" s="241"/>
      <c r="AT715" s="242" t="s">
        <v>192</v>
      </c>
      <c r="AU715" s="242" t="s">
        <v>81</v>
      </c>
      <c r="AV715" s="15" t="s">
        <v>148</v>
      </c>
      <c r="AW715" s="15" t="s">
        <v>33</v>
      </c>
      <c r="AX715" s="15" t="s">
        <v>79</v>
      </c>
      <c r="AY715" s="242" t="s">
        <v>128</v>
      </c>
    </row>
    <row r="716" spans="1:65" s="2" customFormat="1" ht="21.75" customHeight="1">
      <c r="A716" s="36"/>
      <c r="B716" s="37"/>
      <c r="C716" s="254" t="s">
        <v>1060</v>
      </c>
      <c r="D716" s="254" t="s">
        <v>392</v>
      </c>
      <c r="E716" s="255" t="s">
        <v>1061</v>
      </c>
      <c r="F716" s="256" t="s">
        <v>1062</v>
      </c>
      <c r="G716" s="257" t="s">
        <v>252</v>
      </c>
      <c r="H716" s="258">
        <v>51.206000000000003</v>
      </c>
      <c r="I716" s="259"/>
      <c r="J716" s="260">
        <f>ROUND(I716*H716,2)</f>
        <v>0</v>
      </c>
      <c r="K716" s="256" t="s">
        <v>19</v>
      </c>
      <c r="L716" s="261"/>
      <c r="M716" s="262" t="s">
        <v>19</v>
      </c>
      <c r="N716" s="263" t="s">
        <v>43</v>
      </c>
      <c r="O716" s="66"/>
      <c r="P716" s="198">
        <f>O716*H716</f>
        <v>0</v>
      </c>
      <c r="Q716" s="198">
        <v>2.8879999999999999E-2</v>
      </c>
      <c r="R716" s="198">
        <f>Q716*H716</f>
        <v>1.47882928</v>
      </c>
      <c r="S716" s="198">
        <v>0</v>
      </c>
      <c r="T716" s="199">
        <f>S716*H716</f>
        <v>0</v>
      </c>
      <c r="U716" s="36"/>
      <c r="V716" s="36"/>
      <c r="W716" s="36"/>
      <c r="X716" s="36"/>
      <c r="Y716" s="36"/>
      <c r="Z716" s="36"/>
      <c r="AA716" s="36"/>
      <c r="AB716" s="36"/>
      <c r="AC716" s="36"/>
      <c r="AD716" s="36"/>
      <c r="AE716" s="36"/>
      <c r="AR716" s="200" t="s">
        <v>375</v>
      </c>
      <c r="AT716" s="200" t="s">
        <v>392</v>
      </c>
      <c r="AU716" s="200" t="s">
        <v>81</v>
      </c>
      <c r="AY716" s="19" t="s">
        <v>128</v>
      </c>
      <c r="BE716" s="201">
        <f>IF(N716="základní",J716,0)</f>
        <v>0</v>
      </c>
      <c r="BF716" s="201">
        <f>IF(N716="snížená",J716,0)</f>
        <v>0</v>
      </c>
      <c r="BG716" s="201">
        <f>IF(N716="zákl. přenesená",J716,0)</f>
        <v>0</v>
      </c>
      <c r="BH716" s="201">
        <f>IF(N716="sníž. přenesená",J716,0)</f>
        <v>0</v>
      </c>
      <c r="BI716" s="201">
        <f>IF(N716="nulová",J716,0)</f>
        <v>0</v>
      </c>
      <c r="BJ716" s="19" t="s">
        <v>79</v>
      </c>
      <c r="BK716" s="201">
        <f>ROUND(I716*H716,2)</f>
        <v>0</v>
      </c>
      <c r="BL716" s="19" t="s">
        <v>273</v>
      </c>
      <c r="BM716" s="200" t="s">
        <v>1063</v>
      </c>
    </row>
    <row r="717" spans="1:65" s="14" customFormat="1">
      <c r="B717" s="221"/>
      <c r="C717" s="222"/>
      <c r="D717" s="207" t="s">
        <v>192</v>
      </c>
      <c r="E717" s="222"/>
      <c r="F717" s="224" t="s">
        <v>1064</v>
      </c>
      <c r="G717" s="222"/>
      <c r="H717" s="225">
        <v>51.206000000000003</v>
      </c>
      <c r="I717" s="226"/>
      <c r="J717" s="222"/>
      <c r="K717" s="222"/>
      <c r="L717" s="227"/>
      <c r="M717" s="228"/>
      <c r="N717" s="229"/>
      <c r="O717" s="229"/>
      <c r="P717" s="229"/>
      <c r="Q717" s="229"/>
      <c r="R717" s="229"/>
      <c r="S717" s="229"/>
      <c r="T717" s="230"/>
      <c r="AT717" s="231" t="s">
        <v>192</v>
      </c>
      <c r="AU717" s="231" t="s">
        <v>81</v>
      </c>
      <c r="AV717" s="14" t="s">
        <v>81</v>
      </c>
      <c r="AW717" s="14" t="s">
        <v>4</v>
      </c>
      <c r="AX717" s="14" t="s">
        <v>79</v>
      </c>
      <c r="AY717" s="231" t="s">
        <v>128</v>
      </c>
    </row>
    <row r="718" spans="1:65" s="2" customFormat="1" ht="21.75" customHeight="1">
      <c r="A718" s="36"/>
      <c r="B718" s="37"/>
      <c r="C718" s="189" t="s">
        <v>1065</v>
      </c>
      <c r="D718" s="189" t="s">
        <v>131</v>
      </c>
      <c r="E718" s="190" t="s">
        <v>1066</v>
      </c>
      <c r="F718" s="191" t="s">
        <v>1067</v>
      </c>
      <c r="G718" s="192" t="s">
        <v>252</v>
      </c>
      <c r="H718" s="193">
        <v>114.223</v>
      </c>
      <c r="I718" s="194"/>
      <c r="J718" s="195">
        <f>ROUND(I718*H718,2)</f>
        <v>0</v>
      </c>
      <c r="K718" s="191" t="s">
        <v>135</v>
      </c>
      <c r="L718" s="41"/>
      <c r="M718" s="196" t="s">
        <v>19</v>
      </c>
      <c r="N718" s="197" t="s">
        <v>43</v>
      </c>
      <c r="O718" s="66"/>
      <c r="P718" s="198">
        <f>O718*H718</f>
        <v>0</v>
      </c>
      <c r="Q718" s="198">
        <v>6.8900000000000003E-3</v>
      </c>
      <c r="R718" s="198">
        <f>Q718*H718</f>
        <v>0.78699647000000006</v>
      </c>
      <c r="S718" s="198">
        <v>0</v>
      </c>
      <c r="T718" s="199">
        <f>S718*H718</f>
        <v>0</v>
      </c>
      <c r="U718" s="36"/>
      <c r="V718" s="36"/>
      <c r="W718" s="36"/>
      <c r="X718" s="36"/>
      <c r="Y718" s="36"/>
      <c r="Z718" s="36"/>
      <c r="AA718" s="36"/>
      <c r="AB718" s="36"/>
      <c r="AC718" s="36"/>
      <c r="AD718" s="36"/>
      <c r="AE718" s="36"/>
      <c r="AR718" s="200" t="s">
        <v>273</v>
      </c>
      <c r="AT718" s="200" t="s">
        <v>131</v>
      </c>
      <c r="AU718" s="200" t="s">
        <v>81</v>
      </c>
      <c r="AY718" s="19" t="s">
        <v>128</v>
      </c>
      <c r="BE718" s="201">
        <f>IF(N718="základní",J718,0)</f>
        <v>0</v>
      </c>
      <c r="BF718" s="201">
        <f>IF(N718="snížená",J718,0)</f>
        <v>0</v>
      </c>
      <c r="BG718" s="201">
        <f>IF(N718="zákl. přenesená",J718,0)</f>
        <v>0</v>
      </c>
      <c r="BH718" s="201">
        <f>IF(N718="sníž. přenesená",J718,0)</f>
        <v>0</v>
      </c>
      <c r="BI718" s="201">
        <f>IF(N718="nulová",J718,0)</f>
        <v>0</v>
      </c>
      <c r="BJ718" s="19" t="s">
        <v>79</v>
      </c>
      <c r="BK718" s="201">
        <f>ROUND(I718*H718,2)</f>
        <v>0</v>
      </c>
      <c r="BL718" s="19" t="s">
        <v>273</v>
      </c>
      <c r="BM718" s="200" t="s">
        <v>1068</v>
      </c>
    </row>
    <row r="719" spans="1:65" s="2" customFormat="1" ht="29.25">
      <c r="A719" s="36"/>
      <c r="B719" s="37"/>
      <c r="C719" s="38"/>
      <c r="D719" s="207" t="s">
        <v>190</v>
      </c>
      <c r="E719" s="38"/>
      <c r="F719" s="208" t="s">
        <v>1056</v>
      </c>
      <c r="G719" s="38"/>
      <c r="H719" s="38"/>
      <c r="I719" s="110"/>
      <c r="J719" s="38"/>
      <c r="K719" s="38"/>
      <c r="L719" s="41"/>
      <c r="M719" s="209"/>
      <c r="N719" s="210"/>
      <c r="O719" s="66"/>
      <c r="P719" s="66"/>
      <c r="Q719" s="66"/>
      <c r="R719" s="66"/>
      <c r="S719" s="66"/>
      <c r="T719" s="67"/>
      <c r="U719" s="36"/>
      <c r="V719" s="36"/>
      <c r="W719" s="36"/>
      <c r="X719" s="36"/>
      <c r="Y719" s="36"/>
      <c r="Z719" s="36"/>
      <c r="AA719" s="36"/>
      <c r="AB719" s="36"/>
      <c r="AC719" s="36"/>
      <c r="AD719" s="36"/>
      <c r="AE719" s="36"/>
      <c r="AT719" s="19" t="s">
        <v>190</v>
      </c>
      <c r="AU719" s="19" t="s">
        <v>81</v>
      </c>
    </row>
    <row r="720" spans="1:65" s="13" customFormat="1">
      <c r="B720" s="211"/>
      <c r="C720" s="212"/>
      <c r="D720" s="207" t="s">
        <v>192</v>
      </c>
      <c r="E720" s="213" t="s">
        <v>19</v>
      </c>
      <c r="F720" s="214" t="s">
        <v>1069</v>
      </c>
      <c r="G720" s="212"/>
      <c r="H720" s="213" t="s">
        <v>19</v>
      </c>
      <c r="I720" s="215"/>
      <c r="J720" s="212"/>
      <c r="K720" s="212"/>
      <c r="L720" s="216"/>
      <c r="M720" s="217"/>
      <c r="N720" s="218"/>
      <c r="O720" s="218"/>
      <c r="P720" s="218"/>
      <c r="Q720" s="218"/>
      <c r="R720" s="218"/>
      <c r="S720" s="218"/>
      <c r="T720" s="219"/>
      <c r="AT720" s="220" t="s">
        <v>192</v>
      </c>
      <c r="AU720" s="220" t="s">
        <v>81</v>
      </c>
      <c r="AV720" s="13" t="s">
        <v>79</v>
      </c>
      <c r="AW720" s="13" t="s">
        <v>33</v>
      </c>
      <c r="AX720" s="13" t="s">
        <v>72</v>
      </c>
      <c r="AY720" s="220" t="s">
        <v>128</v>
      </c>
    </row>
    <row r="721" spans="1:65" s="14" customFormat="1">
      <c r="B721" s="221"/>
      <c r="C721" s="222"/>
      <c r="D721" s="207" t="s">
        <v>192</v>
      </c>
      <c r="E721" s="223" t="s">
        <v>19</v>
      </c>
      <c r="F721" s="224" t="s">
        <v>464</v>
      </c>
      <c r="G721" s="222"/>
      <c r="H721" s="225">
        <v>3.75</v>
      </c>
      <c r="I721" s="226"/>
      <c r="J721" s="222"/>
      <c r="K721" s="222"/>
      <c r="L721" s="227"/>
      <c r="M721" s="228"/>
      <c r="N721" s="229"/>
      <c r="O721" s="229"/>
      <c r="P721" s="229"/>
      <c r="Q721" s="229"/>
      <c r="R721" s="229"/>
      <c r="S721" s="229"/>
      <c r="T721" s="230"/>
      <c r="AT721" s="231" t="s">
        <v>192</v>
      </c>
      <c r="AU721" s="231" t="s">
        <v>81</v>
      </c>
      <c r="AV721" s="14" t="s">
        <v>81</v>
      </c>
      <c r="AW721" s="14" t="s">
        <v>33</v>
      </c>
      <c r="AX721" s="14" t="s">
        <v>72</v>
      </c>
      <c r="AY721" s="231" t="s">
        <v>128</v>
      </c>
    </row>
    <row r="722" spans="1:65" s="14" customFormat="1">
      <c r="B722" s="221"/>
      <c r="C722" s="222"/>
      <c r="D722" s="207" t="s">
        <v>192</v>
      </c>
      <c r="E722" s="223" t="s">
        <v>19</v>
      </c>
      <c r="F722" s="224" t="s">
        <v>467</v>
      </c>
      <c r="G722" s="222"/>
      <c r="H722" s="225">
        <v>1.5</v>
      </c>
      <c r="I722" s="226"/>
      <c r="J722" s="222"/>
      <c r="K722" s="222"/>
      <c r="L722" s="227"/>
      <c r="M722" s="228"/>
      <c r="N722" s="229"/>
      <c r="O722" s="229"/>
      <c r="P722" s="229"/>
      <c r="Q722" s="229"/>
      <c r="R722" s="229"/>
      <c r="S722" s="229"/>
      <c r="T722" s="230"/>
      <c r="AT722" s="231" t="s">
        <v>192</v>
      </c>
      <c r="AU722" s="231" t="s">
        <v>81</v>
      </c>
      <c r="AV722" s="14" t="s">
        <v>81</v>
      </c>
      <c r="AW722" s="14" t="s">
        <v>33</v>
      </c>
      <c r="AX722" s="14" t="s">
        <v>72</v>
      </c>
      <c r="AY722" s="231" t="s">
        <v>128</v>
      </c>
    </row>
    <row r="723" spans="1:65" s="14" customFormat="1">
      <c r="B723" s="221"/>
      <c r="C723" s="222"/>
      <c r="D723" s="207" t="s">
        <v>192</v>
      </c>
      <c r="E723" s="223" t="s">
        <v>19</v>
      </c>
      <c r="F723" s="224" t="s">
        <v>861</v>
      </c>
      <c r="G723" s="222"/>
      <c r="H723" s="225">
        <v>3.9E-2</v>
      </c>
      <c r="I723" s="226"/>
      <c r="J723" s="222"/>
      <c r="K723" s="222"/>
      <c r="L723" s="227"/>
      <c r="M723" s="228"/>
      <c r="N723" s="229"/>
      <c r="O723" s="229"/>
      <c r="P723" s="229"/>
      <c r="Q723" s="229"/>
      <c r="R723" s="229"/>
      <c r="S723" s="229"/>
      <c r="T723" s="230"/>
      <c r="AT723" s="231" t="s">
        <v>192</v>
      </c>
      <c r="AU723" s="231" t="s">
        <v>81</v>
      </c>
      <c r="AV723" s="14" t="s">
        <v>81</v>
      </c>
      <c r="AW723" s="14" t="s">
        <v>33</v>
      </c>
      <c r="AX723" s="14" t="s">
        <v>72</v>
      </c>
      <c r="AY723" s="231" t="s">
        <v>128</v>
      </c>
    </row>
    <row r="724" spans="1:65" s="14" customFormat="1">
      <c r="B724" s="221"/>
      <c r="C724" s="222"/>
      <c r="D724" s="207" t="s">
        <v>192</v>
      </c>
      <c r="E724" s="223" t="s">
        <v>19</v>
      </c>
      <c r="F724" s="224" t="s">
        <v>465</v>
      </c>
      <c r="G724" s="222"/>
      <c r="H724" s="225">
        <v>7.0000000000000007E-2</v>
      </c>
      <c r="I724" s="226"/>
      <c r="J724" s="222"/>
      <c r="K724" s="222"/>
      <c r="L724" s="227"/>
      <c r="M724" s="228"/>
      <c r="N724" s="229"/>
      <c r="O724" s="229"/>
      <c r="P724" s="229"/>
      <c r="Q724" s="229"/>
      <c r="R724" s="229"/>
      <c r="S724" s="229"/>
      <c r="T724" s="230"/>
      <c r="AT724" s="231" t="s">
        <v>192</v>
      </c>
      <c r="AU724" s="231" t="s">
        <v>81</v>
      </c>
      <c r="AV724" s="14" t="s">
        <v>81</v>
      </c>
      <c r="AW724" s="14" t="s">
        <v>33</v>
      </c>
      <c r="AX724" s="14" t="s">
        <v>72</v>
      </c>
      <c r="AY724" s="231" t="s">
        <v>128</v>
      </c>
    </row>
    <row r="725" spans="1:65" s="14" customFormat="1">
      <c r="B725" s="221"/>
      <c r="C725" s="222"/>
      <c r="D725" s="207" t="s">
        <v>192</v>
      </c>
      <c r="E725" s="223" t="s">
        <v>19</v>
      </c>
      <c r="F725" s="224" t="s">
        <v>474</v>
      </c>
      <c r="G725" s="222"/>
      <c r="H725" s="225">
        <v>4.3999999999999997E-2</v>
      </c>
      <c r="I725" s="226"/>
      <c r="J725" s="222"/>
      <c r="K725" s="222"/>
      <c r="L725" s="227"/>
      <c r="M725" s="228"/>
      <c r="N725" s="229"/>
      <c r="O725" s="229"/>
      <c r="P725" s="229"/>
      <c r="Q725" s="229"/>
      <c r="R725" s="229"/>
      <c r="S725" s="229"/>
      <c r="T725" s="230"/>
      <c r="AT725" s="231" t="s">
        <v>192</v>
      </c>
      <c r="AU725" s="231" t="s">
        <v>81</v>
      </c>
      <c r="AV725" s="14" t="s">
        <v>81</v>
      </c>
      <c r="AW725" s="14" t="s">
        <v>33</v>
      </c>
      <c r="AX725" s="14" t="s">
        <v>72</v>
      </c>
      <c r="AY725" s="231" t="s">
        <v>128</v>
      </c>
    </row>
    <row r="726" spans="1:65" s="14" customFormat="1">
      <c r="B726" s="221"/>
      <c r="C726" s="222"/>
      <c r="D726" s="207" t="s">
        <v>192</v>
      </c>
      <c r="E726" s="223" t="s">
        <v>19</v>
      </c>
      <c r="F726" s="224" t="s">
        <v>473</v>
      </c>
      <c r="G726" s="222"/>
      <c r="H726" s="225">
        <v>0.08</v>
      </c>
      <c r="I726" s="226"/>
      <c r="J726" s="222"/>
      <c r="K726" s="222"/>
      <c r="L726" s="227"/>
      <c r="M726" s="228"/>
      <c r="N726" s="229"/>
      <c r="O726" s="229"/>
      <c r="P726" s="229"/>
      <c r="Q726" s="229"/>
      <c r="R726" s="229"/>
      <c r="S726" s="229"/>
      <c r="T726" s="230"/>
      <c r="AT726" s="231" t="s">
        <v>192</v>
      </c>
      <c r="AU726" s="231" t="s">
        <v>81</v>
      </c>
      <c r="AV726" s="14" t="s">
        <v>81</v>
      </c>
      <c r="AW726" s="14" t="s">
        <v>33</v>
      </c>
      <c r="AX726" s="14" t="s">
        <v>72</v>
      </c>
      <c r="AY726" s="231" t="s">
        <v>128</v>
      </c>
    </row>
    <row r="727" spans="1:65" s="14" customFormat="1">
      <c r="B727" s="221"/>
      <c r="C727" s="222"/>
      <c r="D727" s="207" t="s">
        <v>192</v>
      </c>
      <c r="E727" s="223" t="s">
        <v>19</v>
      </c>
      <c r="F727" s="224" t="s">
        <v>862</v>
      </c>
      <c r="G727" s="222"/>
      <c r="H727" s="225">
        <v>4.68</v>
      </c>
      <c r="I727" s="226"/>
      <c r="J727" s="222"/>
      <c r="K727" s="222"/>
      <c r="L727" s="227"/>
      <c r="M727" s="228"/>
      <c r="N727" s="229"/>
      <c r="O727" s="229"/>
      <c r="P727" s="229"/>
      <c r="Q727" s="229"/>
      <c r="R727" s="229"/>
      <c r="S727" s="229"/>
      <c r="T727" s="230"/>
      <c r="AT727" s="231" t="s">
        <v>192</v>
      </c>
      <c r="AU727" s="231" t="s">
        <v>81</v>
      </c>
      <c r="AV727" s="14" t="s">
        <v>81</v>
      </c>
      <c r="AW727" s="14" t="s">
        <v>33</v>
      </c>
      <c r="AX727" s="14" t="s">
        <v>72</v>
      </c>
      <c r="AY727" s="231" t="s">
        <v>128</v>
      </c>
    </row>
    <row r="728" spans="1:65" s="16" customFormat="1">
      <c r="B728" s="243"/>
      <c r="C728" s="244"/>
      <c r="D728" s="207" t="s">
        <v>192</v>
      </c>
      <c r="E728" s="245" t="s">
        <v>19</v>
      </c>
      <c r="F728" s="246" t="s">
        <v>360</v>
      </c>
      <c r="G728" s="244"/>
      <c r="H728" s="247">
        <v>10.163</v>
      </c>
      <c r="I728" s="248"/>
      <c r="J728" s="244"/>
      <c r="K728" s="244"/>
      <c r="L728" s="249"/>
      <c r="M728" s="250"/>
      <c r="N728" s="251"/>
      <c r="O728" s="251"/>
      <c r="P728" s="251"/>
      <c r="Q728" s="251"/>
      <c r="R728" s="251"/>
      <c r="S728" s="251"/>
      <c r="T728" s="252"/>
      <c r="AT728" s="253" t="s">
        <v>192</v>
      </c>
      <c r="AU728" s="253" t="s">
        <v>81</v>
      </c>
      <c r="AV728" s="16" t="s">
        <v>142</v>
      </c>
      <c r="AW728" s="16" t="s">
        <v>33</v>
      </c>
      <c r="AX728" s="16" t="s">
        <v>72</v>
      </c>
      <c r="AY728" s="253" t="s">
        <v>128</v>
      </c>
    </row>
    <row r="729" spans="1:65" s="13" customFormat="1">
      <c r="B729" s="211"/>
      <c r="C729" s="212"/>
      <c r="D729" s="207" t="s">
        <v>192</v>
      </c>
      <c r="E729" s="213" t="s">
        <v>19</v>
      </c>
      <c r="F729" s="214" t="s">
        <v>1070</v>
      </c>
      <c r="G729" s="212"/>
      <c r="H729" s="213" t="s">
        <v>19</v>
      </c>
      <c r="I729" s="215"/>
      <c r="J729" s="212"/>
      <c r="K729" s="212"/>
      <c r="L729" s="216"/>
      <c r="M729" s="217"/>
      <c r="N729" s="218"/>
      <c r="O729" s="218"/>
      <c r="P729" s="218"/>
      <c r="Q729" s="218"/>
      <c r="R729" s="218"/>
      <c r="S729" s="218"/>
      <c r="T729" s="219"/>
      <c r="AT729" s="220" t="s">
        <v>192</v>
      </c>
      <c r="AU729" s="220" t="s">
        <v>81</v>
      </c>
      <c r="AV729" s="13" t="s">
        <v>79</v>
      </c>
      <c r="AW729" s="13" t="s">
        <v>33</v>
      </c>
      <c r="AX729" s="13" t="s">
        <v>72</v>
      </c>
      <c r="AY729" s="220" t="s">
        <v>128</v>
      </c>
    </row>
    <row r="730" spans="1:65" s="14" customFormat="1">
      <c r="B730" s="221"/>
      <c r="C730" s="222"/>
      <c r="D730" s="207" t="s">
        <v>192</v>
      </c>
      <c r="E730" s="223" t="s">
        <v>19</v>
      </c>
      <c r="F730" s="224" t="s">
        <v>1071</v>
      </c>
      <c r="G730" s="222"/>
      <c r="H730" s="225">
        <v>114.223</v>
      </c>
      <c r="I730" s="226"/>
      <c r="J730" s="222"/>
      <c r="K730" s="222"/>
      <c r="L730" s="227"/>
      <c r="M730" s="228"/>
      <c r="N730" s="229"/>
      <c r="O730" s="229"/>
      <c r="P730" s="229"/>
      <c r="Q730" s="229"/>
      <c r="R730" s="229"/>
      <c r="S730" s="229"/>
      <c r="T730" s="230"/>
      <c r="AT730" s="231" t="s">
        <v>192</v>
      </c>
      <c r="AU730" s="231" t="s">
        <v>81</v>
      </c>
      <c r="AV730" s="14" t="s">
        <v>81</v>
      </c>
      <c r="AW730" s="14" t="s">
        <v>33</v>
      </c>
      <c r="AX730" s="14" t="s">
        <v>79</v>
      </c>
      <c r="AY730" s="231" t="s">
        <v>128</v>
      </c>
    </row>
    <row r="731" spans="1:65" s="2" customFormat="1" ht="16.5" customHeight="1">
      <c r="A731" s="36"/>
      <c r="B731" s="37"/>
      <c r="C731" s="254" t="s">
        <v>1072</v>
      </c>
      <c r="D731" s="254" t="s">
        <v>392</v>
      </c>
      <c r="E731" s="255" t="s">
        <v>1073</v>
      </c>
      <c r="F731" s="256" t="s">
        <v>1074</v>
      </c>
      <c r="G731" s="257" t="s">
        <v>252</v>
      </c>
      <c r="H731" s="258">
        <v>11.179</v>
      </c>
      <c r="I731" s="259"/>
      <c r="J731" s="260">
        <f>ROUND(I731*H731,2)</f>
        <v>0</v>
      </c>
      <c r="K731" s="256" t="s">
        <v>135</v>
      </c>
      <c r="L731" s="261"/>
      <c r="M731" s="262" t="s">
        <v>19</v>
      </c>
      <c r="N731" s="263" t="s">
        <v>43</v>
      </c>
      <c r="O731" s="66"/>
      <c r="P731" s="198">
        <f>O731*H731</f>
        <v>0</v>
      </c>
      <c r="Q731" s="198">
        <v>1.9199999999999998E-2</v>
      </c>
      <c r="R731" s="198">
        <f>Q731*H731</f>
        <v>0.21463679999999999</v>
      </c>
      <c r="S731" s="198">
        <v>0</v>
      </c>
      <c r="T731" s="199">
        <f>S731*H731</f>
        <v>0</v>
      </c>
      <c r="U731" s="36"/>
      <c r="V731" s="36"/>
      <c r="W731" s="36"/>
      <c r="X731" s="36"/>
      <c r="Y731" s="36"/>
      <c r="Z731" s="36"/>
      <c r="AA731" s="36"/>
      <c r="AB731" s="36"/>
      <c r="AC731" s="36"/>
      <c r="AD731" s="36"/>
      <c r="AE731" s="36"/>
      <c r="AR731" s="200" t="s">
        <v>375</v>
      </c>
      <c r="AT731" s="200" t="s">
        <v>392</v>
      </c>
      <c r="AU731" s="200" t="s">
        <v>81</v>
      </c>
      <c r="AY731" s="19" t="s">
        <v>128</v>
      </c>
      <c r="BE731" s="201">
        <f>IF(N731="základní",J731,0)</f>
        <v>0</v>
      </c>
      <c r="BF731" s="201">
        <f>IF(N731="snížená",J731,0)</f>
        <v>0</v>
      </c>
      <c r="BG731" s="201">
        <f>IF(N731="zákl. přenesená",J731,0)</f>
        <v>0</v>
      </c>
      <c r="BH731" s="201">
        <f>IF(N731="sníž. přenesená",J731,0)</f>
        <v>0</v>
      </c>
      <c r="BI731" s="201">
        <f>IF(N731="nulová",J731,0)</f>
        <v>0</v>
      </c>
      <c r="BJ731" s="19" t="s">
        <v>79</v>
      </c>
      <c r="BK731" s="201">
        <f>ROUND(I731*H731,2)</f>
        <v>0</v>
      </c>
      <c r="BL731" s="19" t="s">
        <v>273</v>
      </c>
      <c r="BM731" s="200" t="s">
        <v>1075</v>
      </c>
    </row>
    <row r="732" spans="1:65" s="14" customFormat="1">
      <c r="B732" s="221"/>
      <c r="C732" s="222"/>
      <c r="D732" s="207" t="s">
        <v>192</v>
      </c>
      <c r="E732" s="222"/>
      <c r="F732" s="224" t="s">
        <v>1076</v>
      </c>
      <c r="G732" s="222"/>
      <c r="H732" s="225">
        <v>11.179</v>
      </c>
      <c r="I732" s="226"/>
      <c r="J732" s="222"/>
      <c r="K732" s="222"/>
      <c r="L732" s="227"/>
      <c r="M732" s="228"/>
      <c r="N732" s="229"/>
      <c r="O732" s="229"/>
      <c r="P732" s="229"/>
      <c r="Q732" s="229"/>
      <c r="R732" s="229"/>
      <c r="S732" s="229"/>
      <c r="T732" s="230"/>
      <c r="AT732" s="231" t="s">
        <v>192</v>
      </c>
      <c r="AU732" s="231" t="s">
        <v>81</v>
      </c>
      <c r="AV732" s="14" t="s">
        <v>81</v>
      </c>
      <c r="AW732" s="14" t="s">
        <v>4</v>
      </c>
      <c r="AX732" s="14" t="s">
        <v>79</v>
      </c>
      <c r="AY732" s="231" t="s">
        <v>128</v>
      </c>
    </row>
    <row r="733" spans="1:65" s="2" customFormat="1" ht="16.5" customHeight="1">
      <c r="A733" s="36"/>
      <c r="B733" s="37"/>
      <c r="C733" s="254" t="s">
        <v>1077</v>
      </c>
      <c r="D733" s="254" t="s">
        <v>392</v>
      </c>
      <c r="E733" s="255" t="s">
        <v>1078</v>
      </c>
      <c r="F733" s="256" t="s">
        <v>1079</v>
      </c>
      <c r="G733" s="257" t="s">
        <v>252</v>
      </c>
      <c r="H733" s="258">
        <v>125.645</v>
      </c>
      <c r="I733" s="259"/>
      <c r="J733" s="260">
        <f>ROUND(I733*H733,2)</f>
        <v>0</v>
      </c>
      <c r="K733" s="256" t="s">
        <v>19</v>
      </c>
      <c r="L733" s="261"/>
      <c r="M733" s="262" t="s">
        <v>19</v>
      </c>
      <c r="N733" s="263" t="s">
        <v>43</v>
      </c>
      <c r="O733" s="66"/>
      <c r="P733" s="198">
        <f>O733*H733</f>
        <v>0</v>
      </c>
      <c r="Q733" s="198">
        <v>1.9199999999999998E-2</v>
      </c>
      <c r="R733" s="198">
        <f>Q733*H733</f>
        <v>2.4123839999999999</v>
      </c>
      <c r="S733" s="198">
        <v>0</v>
      </c>
      <c r="T733" s="199">
        <f>S733*H733</f>
        <v>0</v>
      </c>
      <c r="U733" s="36"/>
      <c r="V733" s="36"/>
      <c r="W733" s="36"/>
      <c r="X733" s="36"/>
      <c r="Y733" s="36"/>
      <c r="Z733" s="36"/>
      <c r="AA733" s="36"/>
      <c r="AB733" s="36"/>
      <c r="AC733" s="36"/>
      <c r="AD733" s="36"/>
      <c r="AE733" s="36"/>
      <c r="AR733" s="200" t="s">
        <v>375</v>
      </c>
      <c r="AT733" s="200" t="s">
        <v>392</v>
      </c>
      <c r="AU733" s="200" t="s">
        <v>81</v>
      </c>
      <c r="AY733" s="19" t="s">
        <v>128</v>
      </c>
      <c r="BE733" s="201">
        <f>IF(N733="základní",J733,0)</f>
        <v>0</v>
      </c>
      <c r="BF733" s="201">
        <f>IF(N733="snížená",J733,0)</f>
        <v>0</v>
      </c>
      <c r="BG733" s="201">
        <f>IF(N733="zákl. přenesená",J733,0)</f>
        <v>0</v>
      </c>
      <c r="BH733" s="201">
        <f>IF(N733="sníž. přenesená",J733,0)</f>
        <v>0</v>
      </c>
      <c r="BI733" s="201">
        <f>IF(N733="nulová",J733,0)</f>
        <v>0</v>
      </c>
      <c r="BJ733" s="19" t="s">
        <v>79</v>
      </c>
      <c r="BK733" s="201">
        <f>ROUND(I733*H733,2)</f>
        <v>0</v>
      </c>
      <c r="BL733" s="19" t="s">
        <v>273</v>
      </c>
      <c r="BM733" s="200" t="s">
        <v>1080</v>
      </c>
    </row>
    <row r="734" spans="1:65" s="14" customFormat="1">
      <c r="B734" s="221"/>
      <c r="C734" s="222"/>
      <c r="D734" s="207" t="s">
        <v>192</v>
      </c>
      <c r="E734" s="222"/>
      <c r="F734" s="224" t="s">
        <v>1081</v>
      </c>
      <c r="G734" s="222"/>
      <c r="H734" s="225">
        <v>125.645</v>
      </c>
      <c r="I734" s="226"/>
      <c r="J734" s="222"/>
      <c r="K734" s="222"/>
      <c r="L734" s="227"/>
      <c r="M734" s="228"/>
      <c r="N734" s="229"/>
      <c r="O734" s="229"/>
      <c r="P734" s="229"/>
      <c r="Q734" s="229"/>
      <c r="R734" s="229"/>
      <c r="S734" s="229"/>
      <c r="T734" s="230"/>
      <c r="AT734" s="231" t="s">
        <v>192</v>
      </c>
      <c r="AU734" s="231" t="s">
        <v>81</v>
      </c>
      <c r="AV734" s="14" t="s">
        <v>81</v>
      </c>
      <c r="AW734" s="14" t="s">
        <v>4</v>
      </c>
      <c r="AX734" s="14" t="s">
        <v>79</v>
      </c>
      <c r="AY734" s="231" t="s">
        <v>128</v>
      </c>
    </row>
    <row r="735" spans="1:65" s="2" customFormat="1" ht="16.5" customHeight="1">
      <c r="A735" s="36"/>
      <c r="B735" s="37"/>
      <c r="C735" s="189" t="s">
        <v>1082</v>
      </c>
      <c r="D735" s="189" t="s">
        <v>131</v>
      </c>
      <c r="E735" s="190" t="s">
        <v>1083</v>
      </c>
      <c r="F735" s="191" t="s">
        <v>1084</v>
      </c>
      <c r="G735" s="192" t="s">
        <v>276</v>
      </c>
      <c r="H735" s="193">
        <v>109.25</v>
      </c>
      <c r="I735" s="194"/>
      <c r="J735" s="195">
        <f>ROUND(I735*H735,2)</f>
        <v>0</v>
      </c>
      <c r="K735" s="191" t="s">
        <v>135</v>
      </c>
      <c r="L735" s="41"/>
      <c r="M735" s="196" t="s">
        <v>19</v>
      </c>
      <c r="N735" s="197" t="s">
        <v>43</v>
      </c>
      <c r="O735" s="66"/>
      <c r="P735" s="198">
        <f>O735*H735</f>
        <v>0</v>
      </c>
      <c r="Q735" s="198">
        <v>4.2999999999999999E-4</v>
      </c>
      <c r="R735" s="198">
        <f>Q735*H735</f>
        <v>4.6977499999999998E-2</v>
      </c>
      <c r="S735" s="198">
        <v>0</v>
      </c>
      <c r="T735" s="199">
        <f>S735*H735</f>
        <v>0</v>
      </c>
      <c r="U735" s="36"/>
      <c r="V735" s="36"/>
      <c r="W735" s="36"/>
      <c r="X735" s="36"/>
      <c r="Y735" s="36"/>
      <c r="Z735" s="36"/>
      <c r="AA735" s="36"/>
      <c r="AB735" s="36"/>
      <c r="AC735" s="36"/>
      <c r="AD735" s="36"/>
      <c r="AE735" s="36"/>
      <c r="AR735" s="200" t="s">
        <v>273</v>
      </c>
      <c r="AT735" s="200" t="s">
        <v>131</v>
      </c>
      <c r="AU735" s="200" t="s">
        <v>81</v>
      </c>
      <c r="AY735" s="19" t="s">
        <v>128</v>
      </c>
      <c r="BE735" s="201">
        <f>IF(N735="základní",J735,0)</f>
        <v>0</v>
      </c>
      <c r="BF735" s="201">
        <f>IF(N735="snížená",J735,0)</f>
        <v>0</v>
      </c>
      <c r="BG735" s="201">
        <f>IF(N735="zákl. přenesená",J735,0)</f>
        <v>0</v>
      </c>
      <c r="BH735" s="201">
        <f>IF(N735="sníž. přenesená",J735,0)</f>
        <v>0</v>
      </c>
      <c r="BI735" s="201">
        <f>IF(N735="nulová",J735,0)</f>
        <v>0</v>
      </c>
      <c r="BJ735" s="19" t="s">
        <v>79</v>
      </c>
      <c r="BK735" s="201">
        <f>ROUND(I735*H735,2)</f>
        <v>0</v>
      </c>
      <c r="BL735" s="19" t="s">
        <v>273</v>
      </c>
      <c r="BM735" s="200" t="s">
        <v>1085</v>
      </c>
    </row>
    <row r="736" spans="1:65" s="14" customFormat="1" ht="22.5">
      <c r="B736" s="221"/>
      <c r="C736" s="222"/>
      <c r="D736" s="207" t="s">
        <v>192</v>
      </c>
      <c r="E736" s="223" t="s">
        <v>19</v>
      </c>
      <c r="F736" s="224" t="s">
        <v>1086</v>
      </c>
      <c r="G736" s="222"/>
      <c r="H736" s="225">
        <v>48.3</v>
      </c>
      <c r="I736" s="226"/>
      <c r="J736" s="222"/>
      <c r="K736" s="222"/>
      <c r="L736" s="227"/>
      <c r="M736" s="228"/>
      <c r="N736" s="229"/>
      <c r="O736" s="229"/>
      <c r="P736" s="229"/>
      <c r="Q736" s="229"/>
      <c r="R736" s="229"/>
      <c r="S736" s="229"/>
      <c r="T736" s="230"/>
      <c r="AT736" s="231" t="s">
        <v>192</v>
      </c>
      <c r="AU736" s="231" t="s">
        <v>81</v>
      </c>
      <c r="AV736" s="14" t="s">
        <v>81</v>
      </c>
      <c r="AW736" s="14" t="s">
        <v>33</v>
      </c>
      <c r="AX736" s="14" t="s">
        <v>72</v>
      </c>
      <c r="AY736" s="231" t="s">
        <v>128</v>
      </c>
    </row>
    <row r="737" spans="1:65" s="14" customFormat="1" ht="22.5">
      <c r="B737" s="221"/>
      <c r="C737" s="222"/>
      <c r="D737" s="207" t="s">
        <v>192</v>
      </c>
      <c r="E737" s="223" t="s">
        <v>19</v>
      </c>
      <c r="F737" s="224" t="s">
        <v>1087</v>
      </c>
      <c r="G737" s="222"/>
      <c r="H737" s="225">
        <v>25.6</v>
      </c>
      <c r="I737" s="226"/>
      <c r="J737" s="222"/>
      <c r="K737" s="222"/>
      <c r="L737" s="227"/>
      <c r="M737" s="228"/>
      <c r="N737" s="229"/>
      <c r="O737" s="229"/>
      <c r="P737" s="229"/>
      <c r="Q737" s="229"/>
      <c r="R737" s="229"/>
      <c r="S737" s="229"/>
      <c r="T737" s="230"/>
      <c r="AT737" s="231" t="s">
        <v>192</v>
      </c>
      <c r="AU737" s="231" t="s">
        <v>81</v>
      </c>
      <c r="AV737" s="14" t="s">
        <v>81</v>
      </c>
      <c r="AW737" s="14" t="s">
        <v>33</v>
      </c>
      <c r="AX737" s="14" t="s">
        <v>72</v>
      </c>
      <c r="AY737" s="231" t="s">
        <v>128</v>
      </c>
    </row>
    <row r="738" spans="1:65" s="14" customFormat="1">
      <c r="B738" s="221"/>
      <c r="C738" s="222"/>
      <c r="D738" s="207" t="s">
        <v>192</v>
      </c>
      <c r="E738" s="223" t="s">
        <v>19</v>
      </c>
      <c r="F738" s="224" t="s">
        <v>1088</v>
      </c>
      <c r="G738" s="222"/>
      <c r="H738" s="225">
        <v>35.35</v>
      </c>
      <c r="I738" s="226"/>
      <c r="J738" s="222"/>
      <c r="K738" s="222"/>
      <c r="L738" s="227"/>
      <c r="M738" s="228"/>
      <c r="N738" s="229"/>
      <c r="O738" s="229"/>
      <c r="P738" s="229"/>
      <c r="Q738" s="229"/>
      <c r="R738" s="229"/>
      <c r="S738" s="229"/>
      <c r="T738" s="230"/>
      <c r="AT738" s="231" t="s">
        <v>192</v>
      </c>
      <c r="AU738" s="231" t="s">
        <v>81</v>
      </c>
      <c r="AV738" s="14" t="s">
        <v>81</v>
      </c>
      <c r="AW738" s="14" t="s">
        <v>33</v>
      </c>
      <c r="AX738" s="14" t="s">
        <v>72</v>
      </c>
      <c r="AY738" s="231" t="s">
        <v>128</v>
      </c>
    </row>
    <row r="739" spans="1:65" s="15" customFormat="1">
      <c r="B739" s="232"/>
      <c r="C739" s="233"/>
      <c r="D739" s="207" t="s">
        <v>192</v>
      </c>
      <c r="E739" s="234" t="s">
        <v>19</v>
      </c>
      <c r="F739" s="235" t="s">
        <v>241</v>
      </c>
      <c r="G739" s="233"/>
      <c r="H739" s="236">
        <v>109.25</v>
      </c>
      <c r="I739" s="237"/>
      <c r="J739" s="233"/>
      <c r="K739" s="233"/>
      <c r="L739" s="238"/>
      <c r="M739" s="239"/>
      <c r="N739" s="240"/>
      <c r="O739" s="240"/>
      <c r="P739" s="240"/>
      <c r="Q739" s="240"/>
      <c r="R739" s="240"/>
      <c r="S739" s="240"/>
      <c r="T739" s="241"/>
      <c r="AT739" s="242" t="s">
        <v>192</v>
      </c>
      <c r="AU739" s="242" t="s">
        <v>81</v>
      </c>
      <c r="AV739" s="15" t="s">
        <v>148</v>
      </c>
      <c r="AW739" s="15" t="s">
        <v>33</v>
      </c>
      <c r="AX739" s="15" t="s">
        <v>79</v>
      </c>
      <c r="AY739" s="242" t="s">
        <v>128</v>
      </c>
    </row>
    <row r="740" spans="1:65" s="2" customFormat="1" ht="16.5" customHeight="1">
      <c r="A740" s="36"/>
      <c r="B740" s="37"/>
      <c r="C740" s="254" t="s">
        <v>1089</v>
      </c>
      <c r="D740" s="254" t="s">
        <v>392</v>
      </c>
      <c r="E740" s="255" t="s">
        <v>1090</v>
      </c>
      <c r="F740" s="256" t="s">
        <v>1091</v>
      </c>
      <c r="G740" s="257" t="s">
        <v>283</v>
      </c>
      <c r="H740" s="258">
        <v>400.54300000000001</v>
      </c>
      <c r="I740" s="259"/>
      <c r="J740" s="260">
        <f>ROUND(I740*H740,2)</f>
        <v>0</v>
      </c>
      <c r="K740" s="256" t="s">
        <v>135</v>
      </c>
      <c r="L740" s="261"/>
      <c r="M740" s="262" t="s">
        <v>19</v>
      </c>
      <c r="N740" s="263" t="s">
        <v>43</v>
      </c>
      <c r="O740" s="66"/>
      <c r="P740" s="198">
        <f>O740*H740</f>
        <v>0</v>
      </c>
      <c r="Q740" s="198">
        <v>4.6999999999999999E-4</v>
      </c>
      <c r="R740" s="198">
        <f>Q740*H740</f>
        <v>0.18825521000000001</v>
      </c>
      <c r="S740" s="198">
        <v>0</v>
      </c>
      <c r="T740" s="199">
        <f>S740*H740</f>
        <v>0</v>
      </c>
      <c r="U740" s="36"/>
      <c r="V740" s="36"/>
      <c r="W740" s="36"/>
      <c r="X740" s="36"/>
      <c r="Y740" s="36"/>
      <c r="Z740" s="36"/>
      <c r="AA740" s="36"/>
      <c r="AB740" s="36"/>
      <c r="AC740" s="36"/>
      <c r="AD740" s="36"/>
      <c r="AE740" s="36"/>
      <c r="AR740" s="200" t="s">
        <v>375</v>
      </c>
      <c r="AT740" s="200" t="s">
        <v>392</v>
      </c>
      <c r="AU740" s="200" t="s">
        <v>81</v>
      </c>
      <c r="AY740" s="19" t="s">
        <v>128</v>
      </c>
      <c r="BE740" s="201">
        <f>IF(N740="základní",J740,0)</f>
        <v>0</v>
      </c>
      <c r="BF740" s="201">
        <f>IF(N740="snížená",J740,0)</f>
        <v>0</v>
      </c>
      <c r="BG740" s="201">
        <f>IF(N740="zákl. přenesená",J740,0)</f>
        <v>0</v>
      </c>
      <c r="BH740" s="201">
        <f>IF(N740="sníž. přenesená",J740,0)</f>
        <v>0</v>
      </c>
      <c r="BI740" s="201">
        <f>IF(N740="nulová",J740,0)</f>
        <v>0</v>
      </c>
      <c r="BJ740" s="19" t="s">
        <v>79</v>
      </c>
      <c r="BK740" s="201">
        <f>ROUND(I740*H740,2)</f>
        <v>0</v>
      </c>
      <c r="BL740" s="19" t="s">
        <v>273</v>
      </c>
      <c r="BM740" s="200" t="s">
        <v>1092</v>
      </c>
    </row>
    <row r="741" spans="1:65" s="14" customFormat="1">
      <c r="B741" s="221"/>
      <c r="C741" s="222"/>
      <c r="D741" s="207" t="s">
        <v>192</v>
      </c>
      <c r="E741" s="223" t="s">
        <v>19</v>
      </c>
      <c r="F741" s="224" t="s">
        <v>1093</v>
      </c>
      <c r="G741" s="222"/>
      <c r="H741" s="225">
        <v>364.13</v>
      </c>
      <c r="I741" s="226"/>
      <c r="J741" s="222"/>
      <c r="K741" s="222"/>
      <c r="L741" s="227"/>
      <c r="M741" s="228"/>
      <c r="N741" s="229"/>
      <c r="O741" s="229"/>
      <c r="P741" s="229"/>
      <c r="Q741" s="229"/>
      <c r="R741" s="229"/>
      <c r="S741" s="229"/>
      <c r="T741" s="230"/>
      <c r="AT741" s="231" t="s">
        <v>192</v>
      </c>
      <c r="AU741" s="231" t="s">
        <v>81</v>
      </c>
      <c r="AV741" s="14" t="s">
        <v>81</v>
      </c>
      <c r="AW741" s="14" t="s">
        <v>33</v>
      </c>
      <c r="AX741" s="14" t="s">
        <v>79</v>
      </c>
      <c r="AY741" s="231" t="s">
        <v>128</v>
      </c>
    </row>
    <row r="742" spans="1:65" s="14" customFormat="1">
      <c r="B742" s="221"/>
      <c r="C742" s="222"/>
      <c r="D742" s="207" t="s">
        <v>192</v>
      </c>
      <c r="E742" s="222"/>
      <c r="F742" s="224" t="s">
        <v>1094</v>
      </c>
      <c r="G742" s="222"/>
      <c r="H742" s="225">
        <v>400.54300000000001</v>
      </c>
      <c r="I742" s="226"/>
      <c r="J742" s="222"/>
      <c r="K742" s="222"/>
      <c r="L742" s="227"/>
      <c r="M742" s="228"/>
      <c r="N742" s="229"/>
      <c r="O742" s="229"/>
      <c r="P742" s="229"/>
      <c r="Q742" s="229"/>
      <c r="R742" s="229"/>
      <c r="S742" s="229"/>
      <c r="T742" s="230"/>
      <c r="AT742" s="231" t="s">
        <v>192</v>
      </c>
      <c r="AU742" s="231" t="s">
        <v>81</v>
      </c>
      <c r="AV742" s="14" t="s">
        <v>81</v>
      </c>
      <c r="AW742" s="14" t="s">
        <v>4</v>
      </c>
      <c r="AX742" s="14" t="s">
        <v>79</v>
      </c>
      <c r="AY742" s="231" t="s">
        <v>128</v>
      </c>
    </row>
    <row r="743" spans="1:65" s="2" customFormat="1" ht="16.5" customHeight="1">
      <c r="A743" s="36"/>
      <c r="B743" s="37"/>
      <c r="C743" s="189" t="s">
        <v>1095</v>
      </c>
      <c r="D743" s="189" t="s">
        <v>131</v>
      </c>
      <c r="E743" s="190" t="s">
        <v>1096</v>
      </c>
      <c r="F743" s="191" t="s">
        <v>1097</v>
      </c>
      <c r="G743" s="192" t="s">
        <v>276</v>
      </c>
      <c r="H743" s="193">
        <v>209.2</v>
      </c>
      <c r="I743" s="194"/>
      <c r="J743" s="195">
        <f>ROUND(I743*H743,2)</f>
        <v>0</v>
      </c>
      <c r="K743" s="191" t="s">
        <v>135</v>
      </c>
      <c r="L743" s="41"/>
      <c r="M743" s="196" t="s">
        <v>19</v>
      </c>
      <c r="N743" s="197" t="s">
        <v>43</v>
      </c>
      <c r="O743" s="66"/>
      <c r="P743" s="198">
        <f>O743*H743</f>
        <v>0</v>
      </c>
      <c r="Q743" s="198">
        <v>3.0000000000000001E-5</v>
      </c>
      <c r="R743" s="198">
        <f>Q743*H743</f>
        <v>6.2759999999999995E-3</v>
      </c>
      <c r="S743" s="198">
        <v>0</v>
      </c>
      <c r="T743" s="199">
        <f>S743*H743</f>
        <v>0</v>
      </c>
      <c r="U743" s="36"/>
      <c r="V743" s="36"/>
      <c r="W743" s="36"/>
      <c r="X743" s="36"/>
      <c r="Y743" s="36"/>
      <c r="Z743" s="36"/>
      <c r="AA743" s="36"/>
      <c r="AB743" s="36"/>
      <c r="AC743" s="36"/>
      <c r="AD743" s="36"/>
      <c r="AE743" s="36"/>
      <c r="AR743" s="200" t="s">
        <v>273</v>
      </c>
      <c r="AT743" s="200" t="s">
        <v>131</v>
      </c>
      <c r="AU743" s="200" t="s">
        <v>81</v>
      </c>
      <c r="AY743" s="19" t="s">
        <v>128</v>
      </c>
      <c r="BE743" s="201">
        <f>IF(N743="základní",J743,0)</f>
        <v>0</v>
      </c>
      <c r="BF743" s="201">
        <f>IF(N743="snížená",J743,0)</f>
        <v>0</v>
      </c>
      <c r="BG743" s="201">
        <f>IF(N743="zákl. přenesená",J743,0)</f>
        <v>0</v>
      </c>
      <c r="BH743" s="201">
        <f>IF(N743="sníž. přenesená",J743,0)</f>
        <v>0</v>
      </c>
      <c r="BI743" s="201">
        <f>IF(N743="nulová",J743,0)</f>
        <v>0</v>
      </c>
      <c r="BJ743" s="19" t="s">
        <v>79</v>
      </c>
      <c r="BK743" s="201">
        <f>ROUND(I743*H743,2)</f>
        <v>0</v>
      </c>
      <c r="BL743" s="19" t="s">
        <v>273</v>
      </c>
      <c r="BM743" s="200" t="s">
        <v>1098</v>
      </c>
    </row>
    <row r="744" spans="1:65" s="2" customFormat="1" ht="48.75">
      <c r="A744" s="36"/>
      <c r="B744" s="37"/>
      <c r="C744" s="38"/>
      <c r="D744" s="207" t="s">
        <v>190</v>
      </c>
      <c r="E744" s="38"/>
      <c r="F744" s="208" t="s">
        <v>1099</v>
      </c>
      <c r="G744" s="38"/>
      <c r="H744" s="38"/>
      <c r="I744" s="110"/>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190</v>
      </c>
      <c r="AU744" s="19" t="s">
        <v>81</v>
      </c>
    </row>
    <row r="745" spans="1:65" s="14" customFormat="1" ht="22.5">
      <c r="B745" s="221"/>
      <c r="C745" s="222"/>
      <c r="D745" s="207" t="s">
        <v>192</v>
      </c>
      <c r="E745" s="223" t="s">
        <v>19</v>
      </c>
      <c r="F745" s="224" t="s">
        <v>1100</v>
      </c>
      <c r="G745" s="222"/>
      <c r="H745" s="225">
        <v>155.35</v>
      </c>
      <c r="I745" s="226"/>
      <c r="J745" s="222"/>
      <c r="K745" s="222"/>
      <c r="L745" s="227"/>
      <c r="M745" s="228"/>
      <c r="N745" s="229"/>
      <c r="O745" s="229"/>
      <c r="P745" s="229"/>
      <c r="Q745" s="229"/>
      <c r="R745" s="229"/>
      <c r="S745" s="229"/>
      <c r="T745" s="230"/>
      <c r="AT745" s="231" t="s">
        <v>192</v>
      </c>
      <c r="AU745" s="231" t="s">
        <v>81</v>
      </c>
      <c r="AV745" s="14" t="s">
        <v>81</v>
      </c>
      <c r="AW745" s="14" t="s">
        <v>33</v>
      </c>
      <c r="AX745" s="14" t="s">
        <v>72</v>
      </c>
      <c r="AY745" s="231" t="s">
        <v>128</v>
      </c>
    </row>
    <row r="746" spans="1:65" s="14" customFormat="1" ht="22.5">
      <c r="B746" s="221"/>
      <c r="C746" s="222"/>
      <c r="D746" s="207" t="s">
        <v>192</v>
      </c>
      <c r="E746" s="223" t="s">
        <v>19</v>
      </c>
      <c r="F746" s="224" t="s">
        <v>1101</v>
      </c>
      <c r="G746" s="222"/>
      <c r="H746" s="225">
        <v>44.45</v>
      </c>
      <c r="I746" s="226"/>
      <c r="J746" s="222"/>
      <c r="K746" s="222"/>
      <c r="L746" s="227"/>
      <c r="M746" s="228"/>
      <c r="N746" s="229"/>
      <c r="O746" s="229"/>
      <c r="P746" s="229"/>
      <c r="Q746" s="229"/>
      <c r="R746" s="229"/>
      <c r="S746" s="229"/>
      <c r="T746" s="230"/>
      <c r="AT746" s="231" t="s">
        <v>192</v>
      </c>
      <c r="AU746" s="231" t="s">
        <v>81</v>
      </c>
      <c r="AV746" s="14" t="s">
        <v>81</v>
      </c>
      <c r="AW746" s="14" t="s">
        <v>33</v>
      </c>
      <c r="AX746" s="14" t="s">
        <v>72</v>
      </c>
      <c r="AY746" s="231" t="s">
        <v>128</v>
      </c>
    </row>
    <row r="747" spans="1:65" s="14" customFormat="1">
      <c r="B747" s="221"/>
      <c r="C747" s="222"/>
      <c r="D747" s="207" t="s">
        <v>192</v>
      </c>
      <c r="E747" s="223" t="s">
        <v>19</v>
      </c>
      <c r="F747" s="224" t="s">
        <v>1102</v>
      </c>
      <c r="G747" s="222"/>
      <c r="H747" s="225">
        <v>9.4</v>
      </c>
      <c r="I747" s="226"/>
      <c r="J747" s="222"/>
      <c r="K747" s="222"/>
      <c r="L747" s="227"/>
      <c r="M747" s="228"/>
      <c r="N747" s="229"/>
      <c r="O747" s="229"/>
      <c r="P747" s="229"/>
      <c r="Q747" s="229"/>
      <c r="R747" s="229"/>
      <c r="S747" s="229"/>
      <c r="T747" s="230"/>
      <c r="AT747" s="231" t="s">
        <v>192</v>
      </c>
      <c r="AU747" s="231" t="s">
        <v>81</v>
      </c>
      <c r="AV747" s="14" t="s">
        <v>81</v>
      </c>
      <c r="AW747" s="14" t="s">
        <v>33</v>
      </c>
      <c r="AX747" s="14" t="s">
        <v>72</v>
      </c>
      <c r="AY747" s="231" t="s">
        <v>128</v>
      </c>
    </row>
    <row r="748" spans="1:65" s="15" customFormat="1">
      <c r="B748" s="232"/>
      <c r="C748" s="233"/>
      <c r="D748" s="207" t="s">
        <v>192</v>
      </c>
      <c r="E748" s="234" t="s">
        <v>19</v>
      </c>
      <c r="F748" s="235" t="s">
        <v>241</v>
      </c>
      <c r="G748" s="233"/>
      <c r="H748" s="236">
        <v>209.20000000000002</v>
      </c>
      <c r="I748" s="237"/>
      <c r="J748" s="233"/>
      <c r="K748" s="233"/>
      <c r="L748" s="238"/>
      <c r="M748" s="239"/>
      <c r="N748" s="240"/>
      <c r="O748" s="240"/>
      <c r="P748" s="240"/>
      <c r="Q748" s="240"/>
      <c r="R748" s="240"/>
      <c r="S748" s="240"/>
      <c r="T748" s="241"/>
      <c r="AT748" s="242" t="s">
        <v>192</v>
      </c>
      <c r="AU748" s="242" t="s">
        <v>81</v>
      </c>
      <c r="AV748" s="15" t="s">
        <v>148</v>
      </c>
      <c r="AW748" s="15" t="s">
        <v>33</v>
      </c>
      <c r="AX748" s="15" t="s">
        <v>79</v>
      </c>
      <c r="AY748" s="242" t="s">
        <v>128</v>
      </c>
    </row>
    <row r="749" spans="1:65" s="2" customFormat="1" ht="21.75" customHeight="1">
      <c r="A749" s="36"/>
      <c r="B749" s="37"/>
      <c r="C749" s="189" t="s">
        <v>1103</v>
      </c>
      <c r="D749" s="189" t="s">
        <v>131</v>
      </c>
      <c r="E749" s="190" t="s">
        <v>1104</v>
      </c>
      <c r="F749" s="191" t="s">
        <v>1105</v>
      </c>
      <c r="G749" s="192" t="s">
        <v>901</v>
      </c>
      <c r="H749" s="264"/>
      <c r="I749" s="194"/>
      <c r="J749" s="195">
        <f>ROUND(I749*H749,2)</f>
        <v>0</v>
      </c>
      <c r="K749" s="191" t="s">
        <v>135</v>
      </c>
      <c r="L749" s="41"/>
      <c r="M749" s="196" t="s">
        <v>19</v>
      </c>
      <c r="N749" s="197" t="s">
        <v>43</v>
      </c>
      <c r="O749" s="66"/>
      <c r="P749" s="198">
        <f>O749*H749</f>
        <v>0</v>
      </c>
      <c r="Q749" s="198">
        <v>0</v>
      </c>
      <c r="R749" s="198">
        <f>Q749*H749</f>
        <v>0</v>
      </c>
      <c r="S749" s="198">
        <v>0</v>
      </c>
      <c r="T749" s="199">
        <f>S749*H749</f>
        <v>0</v>
      </c>
      <c r="U749" s="36"/>
      <c r="V749" s="36"/>
      <c r="W749" s="36"/>
      <c r="X749" s="36"/>
      <c r="Y749" s="36"/>
      <c r="Z749" s="36"/>
      <c r="AA749" s="36"/>
      <c r="AB749" s="36"/>
      <c r="AC749" s="36"/>
      <c r="AD749" s="36"/>
      <c r="AE749" s="36"/>
      <c r="AR749" s="200" t="s">
        <v>273</v>
      </c>
      <c r="AT749" s="200" t="s">
        <v>131</v>
      </c>
      <c r="AU749" s="200" t="s">
        <v>81</v>
      </c>
      <c r="AY749" s="19" t="s">
        <v>128</v>
      </c>
      <c r="BE749" s="201">
        <f>IF(N749="základní",J749,0)</f>
        <v>0</v>
      </c>
      <c r="BF749" s="201">
        <f>IF(N749="snížená",J749,0)</f>
        <v>0</v>
      </c>
      <c r="BG749" s="201">
        <f>IF(N749="zákl. přenesená",J749,0)</f>
        <v>0</v>
      </c>
      <c r="BH749" s="201">
        <f>IF(N749="sníž. přenesená",J749,0)</f>
        <v>0</v>
      </c>
      <c r="BI749" s="201">
        <f>IF(N749="nulová",J749,0)</f>
        <v>0</v>
      </c>
      <c r="BJ749" s="19" t="s">
        <v>79</v>
      </c>
      <c r="BK749" s="201">
        <f>ROUND(I749*H749,2)</f>
        <v>0</v>
      </c>
      <c r="BL749" s="19" t="s">
        <v>273</v>
      </c>
      <c r="BM749" s="200" t="s">
        <v>1106</v>
      </c>
    </row>
    <row r="750" spans="1:65" s="2" customFormat="1" ht="78">
      <c r="A750" s="36"/>
      <c r="B750" s="37"/>
      <c r="C750" s="38"/>
      <c r="D750" s="207" t="s">
        <v>190</v>
      </c>
      <c r="E750" s="38"/>
      <c r="F750" s="208" t="s">
        <v>903</v>
      </c>
      <c r="G750" s="38"/>
      <c r="H750" s="38"/>
      <c r="I750" s="110"/>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190</v>
      </c>
      <c r="AU750" s="19" t="s">
        <v>81</v>
      </c>
    </row>
    <row r="751" spans="1:65" s="12" customFormat="1" ht="22.9" customHeight="1">
      <c r="B751" s="173"/>
      <c r="C751" s="174"/>
      <c r="D751" s="175" t="s">
        <v>71</v>
      </c>
      <c r="E751" s="187" t="s">
        <v>1107</v>
      </c>
      <c r="F751" s="187" t="s">
        <v>1108</v>
      </c>
      <c r="G751" s="174"/>
      <c r="H751" s="174"/>
      <c r="I751" s="177"/>
      <c r="J751" s="188">
        <f>BK751</f>
        <v>0</v>
      </c>
      <c r="K751" s="174"/>
      <c r="L751" s="179"/>
      <c r="M751" s="180"/>
      <c r="N751" s="181"/>
      <c r="O751" s="181"/>
      <c r="P751" s="182">
        <f>SUM(P752:P756)</f>
        <v>0</v>
      </c>
      <c r="Q751" s="181"/>
      <c r="R751" s="182">
        <f>SUM(R752:R756)</f>
        <v>0</v>
      </c>
      <c r="S751" s="181"/>
      <c r="T751" s="183">
        <f>SUM(T752:T756)</f>
        <v>3.8655000000000002E-2</v>
      </c>
      <c r="AR751" s="184" t="s">
        <v>81</v>
      </c>
      <c r="AT751" s="185" t="s">
        <v>71</v>
      </c>
      <c r="AU751" s="185" t="s">
        <v>79</v>
      </c>
      <c r="AY751" s="184" t="s">
        <v>128</v>
      </c>
      <c r="BK751" s="186">
        <f>SUM(BK752:BK756)</f>
        <v>0</v>
      </c>
    </row>
    <row r="752" spans="1:65" s="2" customFormat="1" ht="16.5" customHeight="1">
      <c r="A752" s="36"/>
      <c r="B752" s="37"/>
      <c r="C752" s="189" t="s">
        <v>1109</v>
      </c>
      <c r="D752" s="189" t="s">
        <v>131</v>
      </c>
      <c r="E752" s="190" t="s">
        <v>1110</v>
      </c>
      <c r="F752" s="191" t="s">
        <v>1111</v>
      </c>
      <c r="G752" s="192" t="s">
        <v>252</v>
      </c>
      <c r="H752" s="193">
        <v>14.28</v>
      </c>
      <c r="I752" s="194"/>
      <c r="J752" s="195">
        <f>ROUND(I752*H752,2)</f>
        <v>0</v>
      </c>
      <c r="K752" s="191" t="s">
        <v>135</v>
      </c>
      <c r="L752" s="41"/>
      <c r="M752" s="196" t="s">
        <v>19</v>
      </c>
      <c r="N752" s="197" t="s">
        <v>43</v>
      </c>
      <c r="O752" s="66"/>
      <c r="P752" s="198">
        <f>O752*H752</f>
        <v>0</v>
      </c>
      <c r="Q752" s="198">
        <v>0</v>
      </c>
      <c r="R752" s="198">
        <f>Q752*H752</f>
        <v>0</v>
      </c>
      <c r="S752" s="198">
        <v>2.5000000000000001E-3</v>
      </c>
      <c r="T752" s="199">
        <f>S752*H752</f>
        <v>3.5700000000000003E-2</v>
      </c>
      <c r="U752" s="36"/>
      <c r="V752" s="36"/>
      <c r="W752" s="36"/>
      <c r="X752" s="36"/>
      <c r="Y752" s="36"/>
      <c r="Z752" s="36"/>
      <c r="AA752" s="36"/>
      <c r="AB752" s="36"/>
      <c r="AC752" s="36"/>
      <c r="AD752" s="36"/>
      <c r="AE752" s="36"/>
      <c r="AR752" s="200" t="s">
        <v>273</v>
      </c>
      <c r="AT752" s="200" t="s">
        <v>131</v>
      </c>
      <c r="AU752" s="200" t="s">
        <v>81</v>
      </c>
      <c r="AY752" s="19" t="s">
        <v>128</v>
      </c>
      <c r="BE752" s="201">
        <f>IF(N752="základní",J752,0)</f>
        <v>0</v>
      </c>
      <c r="BF752" s="201">
        <f>IF(N752="snížená",J752,0)</f>
        <v>0</v>
      </c>
      <c r="BG752" s="201">
        <f>IF(N752="zákl. přenesená",J752,0)</f>
        <v>0</v>
      </c>
      <c r="BH752" s="201">
        <f>IF(N752="sníž. přenesená",J752,0)</f>
        <v>0</v>
      </c>
      <c r="BI752" s="201">
        <f>IF(N752="nulová",J752,0)</f>
        <v>0</v>
      </c>
      <c r="BJ752" s="19" t="s">
        <v>79</v>
      </c>
      <c r="BK752" s="201">
        <f>ROUND(I752*H752,2)</f>
        <v>0</v>
      </c>
      <c r="BL752" s="19" t="s">
        <v>273</v>
      </c>
      <c r="BM752" s="200" t="s">
        <v>1112</v>
      </c>
    </row>
    <row r="753" spans="1:65" s="13" customFormat="1">
      <c r="B753" s="211"/>
      <c r="C753" s="212"/>
      <c r="D753" s="207" t="s">
        <v>192</v>
      </c>
      <c r="E753" s="213" t="s">
        <v>19</v>
      </c>
      <c r="F753" s="214" t="s">
        <v>1113</v>
      </c>
      <c r="G753" s="212"/>
      <c r="H753" s="213" t="s">
        <v>19</v>
      </c>
      <c r="I753" s="215"/>
      <c r="J753" s="212"/>
      <c r="K753" s="212"/>
      <c r="L753" s="216"/>
      <c r="M753" s="217"/>
      <c r="N753" s="218"/>
      <c r="O753" s="218"/>
      <c r="P753" s="218"/>
      <c r="Q753" s="218"/>
      <c r="R753" s="218"/>
      <c r="S753" s="218"/>
      <c r="T753" s="219"/>
      <c r="AT753" s="220" t="s">
        <v>192</v>
      </c>
      <c r="AU753" s="220" t="s">
        <v>81</v>
      </c>
      <c r="AV753" s="13" t="s">
        <v>79</v>
      </c>
      <c r="AW753" s="13" t="s">
        <v>33</v>
      </c>
      <c r="AX753" s="13" t="s">
        <v>72</v>
      </c>
      <c r="AY753" s="220" t="s">
        <v>128</v>
      </c>
    </row>
    <row r="754" spans="1:65" s="14" customFormat="1">
      <c r="B754" s="221"/>
      <c r="C754" s="222"/>
      <c r="D754" s="207" t="s">
        <v>192</v>
      </c>
      <c r="E754" s="223" t="s">
        <v>19</v>
      </c>
      <c r="F754" s="224" t="s">
        <v>1114</v>
      </c>
      <c r="G754" s="222"/>
      <c r="H754" s="225">
        <v>14.28</v>
      </c>
      <c r="I754" s="226"/>
      <c r="J754" s="222"/>
      <c r="K754" s="222"/>
      <c r="L754" s="227"/>
      <c r="M754" s="228"/>
      <c r="N754" s="229"/>
      <c r="O754" s="229"/>
      <c r="P754" s="229"/>
      <c r="Q754" s="229"/>
      <c r="R754" s="229"/>
      <c r="S754" s="229"/>
      <c r="T754" s="230"/>
      <c r="AT754" s="231" t="s">
        <v>192</v>
      </c>
      <c r="AU754" s="231" t="s">
        <v>81</v>
      </c>
      <c r="AV754" s="14" t="s">
        <v>81</v>
      </c>
      <c r="AW754" s="14" t="s">
        <v>33</v>
      </c>
      <c r="AX754" s="14" t="s">
        <v>79</v>
      </c>
      <c r="AY754" s="231" t="s">
        <v>128</v>
      </c>
    </row>
    <row r="755" spans="1:65" s="2" customFormat="1" ht="16.5" customHeight="1">
      <c r="A755" s="36"/>
      <c r="B755" s="37"/>
      <c r="C755" s="189" t="s">
        <v>1115</v>
      </c>
      <c r="D755" s="189" t="s">
        <v>131</v>
      </c>
      <c r="E755" s="190" t="s">
        <v>1116</v>
      </c>
      <c r="F755" s="191" t="s">
        <v>1117</v>
      </c>
      <c r="G755" s="192" t="s">
        <v>276</v>
      </c>
      <c r="H755" s="193">
        <v>9.85</v>
      </c>
      <c r="I755" s="194"/>
      <c r="J755" s="195">
        <f>ROUND(I755*H755,2)</f>
        <v>0</v>
      </c>
      <c r="K755" s="191" t="s">
        <v>135</v>
      </c>
      <c r="L755" s="41"/>
      <c r="M755" s="196" t="s">
        <v>19</v>
      </c>
      <c r="N755" s="197" t="s">
        <v>43</v>
      </c>
      <c r="O755" s="66"/>
      <c r="P755" s="198">
        <f>O755*H755</f>
        <v>0</v>
      </c>
      <c r="Q755" s="198">
        <v>0</v>
      </c>
      <c r="R755" s="198">
        <f>Q755*H755</f>
        <v>0</v>
      </c>
      <c r="S755" s="198">
        <v>2.9999999999999997E-4</v>
      </c>
      <c r="T755" s="199">
        <f>S755*H755</f>
        <v>2.9549999999999997E-3</v>
      </c>
      <c r="U755" s="36"/>
      <c r="V755" s="36"/>
      <c r="W755" s="36"/>
      <c r="X755" s="36"/>
      <c r="Y755" s="36"/>
      <c r="Z755" s="36"/>
      <c r="AA755" s="36"/>
      <c r="AB755" s="36"/>
      <c r="AC755" s="36"/>
      <c r="AD755" s="36"/>
      <c r="AE755" s="36"/>
      <c r="AR755" s="200" t="s">
        <v>273</v>
      </c>
      <c r="AT755" s="200" t="s">
        <v>131</v>
      </c>
      <c r="AU755" s="200" t="s">
        <v>81</v>
      </c>
      <c r="AY755" s="19" t="s">
        <v>128</v>
      </c>
      <c r="BE755" s="201">
        <f>IF(N755="základní",J755,0)</f>
        <v>0</v>
      </c>
      <c r="BF755" s="201">
        <f>IF(N755="snížená",J755,0)</f>
        <v>0</v>
      </c>
      <c r="BG755" s="201">
        <f>IF(N755="zákl. přenesená",J755,0)</f>
        <v>0</v>
      </c>
      <c r="BH755" s="201">
        <f>IF(N755="sníž. přenesená",J755,0)</f>
        <v>0</v>
      </c>
      <c r="BI755" s="201">
        <f>IF(N755="nulová",J755,0)</f>
        <v>0</v>
      </c>
      <c r="BJ755" s="19" t="s">
        <v>79</v>
      </c>
      <c r="BK755" s="201">
        <f>ROUND(I755*H755,2)</f>
        <v>0</v>
      </c>
      <c r="BL755" s="19" t="s">
        <v>273</v>
      </c>
      <c r="BM755" s="200" t="s">
        <v>1118</v>
      </c>
    </row>
    <row r="756" spans="1:65" s="14" customFormat="1">
      <c r="B756" s="221"/>
      <c r="C756" s="222"/>
      <c r="D756" s="207" t="s">
        <v>192</v>
      </c>
      <c r="E756" s="223" t="s">
        <v>19</v>
      </c>
      <c r="F756" s="224" t="s">
        <v>1119</v>
      </c>
      <c r="G756" s="222"/>
      <c r="H756" s="225">
        <v>9.85</v>
      </c>
      <c r="I756" s="226"/>
      <c r="J756" s="222"/>
      <c r="K756" s="222"/>
      <c r="L756" s="227"/>
      <c r="M756" s="228"/>
      <c r="N756" s="229"/>
      <c r="O756" s="229"/>
      <c r="P756" s="229"/>
      <c r="Q756" s="229"/>
      <c r="R756" s="229"/>
      <c r="S756" s="229"/>
      <c r="T756" s="230"/>
      <c r="AT756" s="231" t="s">
        <v>192</v>
      </c>
      <c r="AU756" s="231" t="s">
        <v>81</v>
      </c>
      <c r="AV756" s="14" t="s">
        <v>81</v>
      </c>
      <c r="AW756" s="14" t="s">
        <v>33</v>
      </c>
      <c r="AX756" s="14" t="s">
        <v>79</v>
      </c>
      <c r="AY756" s="231" t="s">
        <v>128</v>
      </c>
    </row>
    <row r="757" spans="1:65" s="12" customFormat="1" ht="22.9" customHeight="1">
      <c r="B757" s="173"/>
      <c r="C757" s="174"/>
      <c r="D757" s="175" t="s">
        <v>71</v>
      </c>
      <c r="E757" s="187" t="s">
        <v>1120</v>
      </c>
      <c r="F757" s="187" t="s">
        <v>1121</v>
      </c>
      <c r="G757" s="174"/>
      <c r="H757" s="174"/>
      <c r="I757" s="177"/>
      <c r="J757" s="188">
        <f>BK757</f>
        <v>0</v>
      </c>
      <c r="K757" s="174"/>
      <c r="L757" s="179"/>
      <c r="M757" s="180"/>
      <c r="N757" s="181"/>
      <c r="O757" s="181"/>
      <c r="P757" s="182">
        <f>SUM(P758:P860)</f>
        <v>0</v>
      </c>
      <c r="Q757" s="181"/>
      <c r="R757" s="182">
        <f>SUM(R758:R860)</f>
        <v>6.3620908199999997</v>
      </c>
      <c r="S757" s="181"/>
      <c r="T757" s="183">
        <f>SUM(T758:T860)</f>
        <v>0</v>
      </c>
      <c r="AR757" s="184" t="s">
        <v>81</v>
      </c>
      <c r="AT757" s="185" t="s">
        <v>71</v>
      </c>
      <c r="AU757" s="185" t="s">
        <v>79</v>
      </c>
      <c r="AY757" s="184" t="s">
        <v>128</v>
      </c>
      <c r="BK757" s="186">
        <f>SUM(BK758:BK860)</f>
        <v>0</v>
      </c>
    </row>
    <row r="758" spans="1:65" s="2" customFormat="1" ht="16.5" customHeight="1">
      <c r="A758" s="36"/>
      <c r="B758" s="37"/>
      <c r="C758" s="189" t="s">
        <v>1122</v>
      </c>
      <c r="D758" s="189" t="s">
        <v>131</v>
      </c>
      <c r="E758" s="190" t="s">
        <v>1123</v>
      </c>
      <c r="F758" s="191" t="s">
        <v>1124</v>
      </c>
      <c r="G758" s="192" t="s">
        <v>252</v>
      </c>
      <c r="H758" s="193">
        <v>196.52799999999999</v>
      </c>
      <c r="I758" s="194"/>
      <c r="J758" s="195">
        <f>ROUND(I758*H758,2)</f>
        <v>0</v>
      </c>
      <c r="K758" s="191" t="s">
        <v>135</v>
      </c>
      <c r="L758" s="41"/>
      <c r="M758" s="196" t="s">
        <v>19</v>
      </c>
      <c r="N758" s="197" t="s">
        <v>43</v>
      </c>
      <c r="O758" s="66"/>
      <c r="P758" s="198">
        <f>O758*H758</f>
        <v>0</v>
      </c>
      <c r="Q758" s="198">
        <v>2.9999999999999997E-4</v>
      </c>
      <c r="R758" s="198">
        <f>Q758*H758</f>
        <v>5.8958399999999994E-2</v>
      </c>
      <c r="S758" s="198">
        <v>0</v>
      </c>
      <c r="T758" s="199">
        <f>S758*H758</f>
        <v>0</v>
      </c>
      <c r="U758" s="36"/>
      <c r="V758" s="36"/>
      <c r="W758" s="36"/>
      <c r="X758" s="36"/>
      <c r="Y758" s="36"/>
      <c r="Z758" s="36"/>
      <c r="AA758" s="36"/>
      <c r="AB758" s="36"/>
      <c r="AC758" s="36"/>
      <c r="AD758" s="36"/>
      <c r="AE758" s="36"/>
      <c r="AR758" s="200" t="s">
        <v>273</v>
      </c>
      <c r="AT758" s="200" t="s">
        <v>131</v>
      </c>
      <c r="AU758" s="200" t="s">
        <v>81</v>
      </c>
      <c r="AY758" s="19" t="s">
        <v>128</v>
      </c>
      <c r="BE758" s="201">
        <f>IF(N758="základní",J758,0)</f>
        <v>0</v>
      </c>
      <c r="BF758" s="201">
        <f>IF(N758="snížená",J758,0)</f>
        <v>0</v>
      </c>
      <c r="BG758" s="201">
        <f>IF(N758="zákl. přenesená",J758,0)</f>
        <v>0</v>
      </c>
      <c r="BH758" s="201">
        <f>IF(N758="sníž. přenesená",J758,0)</f>
        <v>0</v>
      </c>
      <c r="BI758" s="201">
        <f>IF(N758="nulová",J758,0)</f>
        <v>0</v>
      </c>
      <c r="BJ758" s="19" t="s">
        <v>79</v>
      </c>
      <c r="BK758" s="201">
        <f>ROUND(I758*H758,2)</f>
        <v>0</v>
      </c>
      <c r="BL758" s="19" t="s">
        <v>273</v>
      </c>
      <c r="BM758" s="200" t="s">
        <v>1125</v>
      </c>
    </row>
    <row r="759" spans="1:65" s="2" customFormat="1" ht="68.25">
      <c r="A759" s="36"/>
      <c r="B759" s="37"/>
      <c r="C759" s="38"/>
      <c r="D759" s="207" t="s">
        <v>190</v>
      </c>
      <c r="E759" s="38"/>
      <c r="F759" s="208" t="s">
        <v>1126</v>
      </c>
      <c r="G759" s="38"/>
      <c r="H759" s="38"/>
      <c r="I759" s="110"/>
      <c r="J759" s="38"/>
      <c r="K759" s="38"/>
      <c r="L759" s="41"/>
      <c r="M759" s="209"/>
      <c r="N759" s="210"/>
      <c r="O759" s="66"/>
      <c r="P759" s="66"/>
      <c r="Q759" s="66"/>
      <c r="R759" s="66"/>
      <c r="S759" s="66"/>
      <c r="T759" s="67"/>
      <c r="U759" s="36"/>
      <c r="V759" s="36"/>
      <c r="W759" s="36"/>
      <c r="X759" s="36"/>
      <c r="Y759" s="36"/>
      <c r="Z759" s="36"/>
      <c r="AA759" s="36"/>
      <c r="AB759" s="36"/>
      <c r="AC759" s="36"/>
      <c r="AD759" s="36"/>
      <c r="AE759" s="36"/>
      <c r="AT759" s="19" t="s">
        <v>190</v>
      </c>
      <c r="AU759" s="19" t="s">
        <v>81</v>
      </c>
    </row>
    <row r="760" spans="1:65" s="13" customFormat="1">
      <c r="B760" s="211"/>
      <c r="C760" s="212"/>
      <c r="D760" s="207" t="s">
        <v>192</v>
      </c>
      <c r="E760" s="213" t="s">
        <v>19</v>
      </c>
      <c r="F760" s="214" t="s">
        <v>1127</v>
      </c>
      <c r="G760" s="212"/>
      <c r="H760" s="213" t="s">
        <v>19</v>
      </c>
      <c r="I760" s="215"/>
      <c r="J760" s="212"/>
      <c r="K760" s="212"/>
      <c r="L760" s="216"/>
      <c r="M760" s="217"/>
      <c r="N760" s="218"/>
      <c r="O760" s="218"/>
      <c r="P760" s="218"/>
      <c r="Q760" s="218"/>
      <c r="R760" s="218"/>
      <c r="S760" s="218"/>
      <c r="T760" s="219"/>
      <c r="AT760" s="220" t="s">
        <v>192</v>
      </c>
      <c r="AU760" s="220" t="s">
        <v>81</v>
      </c>
      <c r="AV760" s="13" t="s">
        <v>79</v>
      </c>
      <c r="AW760" s="13" t="s">
        <v>33</v>
      </c>
      <c r="AX760" s="13" t="s">
        <v>72</v>
      </c>
      <c r="AY760" s="220" t="s">
        <v>128</v>
      </c>
    </row>
    <row r="761" spans="1:65" s="14" customFormat="1" ht="22.5">
      <c r="B761" s="221"/>
      <c r="C761" s="222"/>
      <c r="D761" s="207" t="s">
        <v>192</v>
      </c>
      <c r="E761" s="223" t="s">
        <v>19</v>
      </c>
      <c r="F761" s="224" t="s">
        <v>1128</v>
      </c>
      <c r="G761" s="222"/>
      <c r="H761" s="225">
        <v>151.4</v>
      </c>
      <c r="I761" s="226"/>
      <c r="J761" s="222"/>
      <c r="K761" s="222"/>
      <c r="L761" s="227"/>
      <c r="M761" s="228"/>
      <c r="N761" s="229"/>
      <c r="O761" s="229"/>
      <c r="P761" s="229"/>
      <c r="Q761" s="229"/>
      <c r="R761" s="229"/>
      <c r="S761" s="229"/>
      <c r="T761" s="230"/>
      <c r="AT761" s="231" t="s">
        <v>192</v>
      </c>
      <c r="AU761" s="231" t="s">
        <v>81</v>
      </c>
      <c r="AV761" s="14" t="s">
        <v>81</v>
      </c>
      <c r="AW761" s="14" t="s">
        <v>33</v>
      </c>
      <c r="AX761" s="14" t="s">
        <v>72</v>
      </c>
      <c r="AY761" s="231" t="s">
        <v>128</v>
      </c>
    </row>
    <row r="762" spans="1:65" s="14" customFormat="1">
      <c r="B762" s="221"/>
      <c r="C762" s="222"/>
      <c r="D762" s="207" t="s">
        <v>192</v>
      </c>
      <c r="E762" s="223" t="s">
        <v>19</v>
      </c>
      <c r="F762" s="224" t="s">
        <v>1129</v>
      </c>
      <c r="G762" s="222"/>
      <c r="H762" s="225">
        <v>72.400000000000006</v>
      </c>
      <c r="I762" s="226"/>
      <c r="J762" s="222"/>
      <c r="K762" s="222"/>
      <c r="L762" s="227"/>
      <c r="M762" s="228"/>
      <c r="N762" s="229"/>
      <c r="O762" s="229"/>
      <c r="P762" s="229"/>
      <c r="Q762" s="229"/>
      <c r="R762" s="229"/>
      <c r="S762" s="229"/>
      <c r="T762" s="230"/>
      <c r="AT762" s="231" t="s">
        <v>192</v>
      </c>
      <c r="AU762" s="231" t="s">
        <v>81</v>
      </c>
      <c r="AV762" s="14" t="s">
        <v>81</v>
      </c>
      <c r="AW762" s="14" t="s">
        <v>33</v>
      </c>
      <c r="AX762" s="14" t="s">
        <v>72</v>
      </c>
      <c r="AY762" s="231" t="s">
        <v>128</v>
      </c>
    </row>
    <row r="763" spans="1:65" s="14" customFormat="1">
      <c r="B763" s="221"/>
      <c r="C763" s="222"/>
      <c r="D763" s="207" t="s">
        <v>192</v>
      </c>
      <c r="E763" s="223" t="s">
        <v>19</v>
      </c>
      <c r="F763" s="224" t="s">
        <v>1130</v>
      </c>
      <c r="G763" s="222"/>
      <c r="H763" s="225">
        <v>-7.88</v>
      </c>
      <c r="I763" s="226"/>
      <c r="J763" s="222"/>
      <c r="K763" s="222"/>
      <c r="L763" s="227"/>
      <c r="M763" s="228"/>
      <c r="N763" s="229"/>
      <c r="O763" s="229"/>
      <c r="P763" s="229"/>
      <c r="Q763" s="229"/>
      <c r="R763" s="229"/>
      <c r="S763" s="229"/>
      <c r="T763" s="230"/>
      <c r="AT763" s="231" t="s">
        <v>192</v>
      </c>
      <c r="AU763" s="231" t="s">
        <v>81</v>
      </c>
      <c r="AV763" s="14" t="s">
        <v>81</v>
      </c>
      <c r="AW763" s="14" t="s">
        <v>33</v>
      </c>
      <c r="AX763" s="14" t="s">
        <v>72</v>
      </c>
      <c r="AY763" s="231" t="s">
        <v>128</v>
      </c>
    </row>
    <row r="764" spans="1:65" s="14" customFormat="1">
      <c r="B764" s="221"/>
      <c r="C764" s="222"/>
      <c r="D764" s="207" t="s">
        <v>192</v>
      </c>
      <c r="E764" s="223" t="s">
        <v>19</v>
      </c>
      <c r="F764" s="224" t="s">
        <v>587</v>
      </c>
      <c r="G764" s="222"/>
      <c r="H764" s="225">
        <v>-0.36</v>
      </c>
      <c r="I764" s="226"/>
      <c r="J764" s="222"/>
      <c r="K764" s="222"/>
      <c r="L764" s="227"/>
      <c r="M764" s="228"/>
      <c r="N764" s="229"/>
      <c r="O764" s="229"/>
      <c r="P764" s="229"/>
      <c r="Q764" s="229"/>
      <c r="R764" s="229"/>
      <c r="S764" s="229"/>
      <c r="T764" s="230"/>
      <c r="AT764" s="231" t="s">
        <v>192</v>
      </c>
      <c r="AU764" s="231" t="s">
        <v>81</v>
      </c>
      <c r="AV764" s="14" t="s">
        <v>81</v>
      </c>
      <c r="AW764" s="14" t="s">
        <v>33</v>
      </c>
      <c r="AX764" s="14" t="s">
        <v>72</v>
      </c>
      <c r="AY764" s="231" t="s">
        <v>128</v>
      </c>
    </row>
    <row r="765" spans="1:65" s="14" customFormat="1">
      <c r="B765" s="221"/>
      <c r="C765" s="222"/>
      <c r="D765" s="207" t="s">
        <v>192</v>
      </c>
      <c r="E765" s="223" t="s">
        <v>19</v>
      </c>
      <c r="F765" s="224" t="s">
        <v>684</v>
      </c>
      <c r="G765" s="222"/>
      <c r="H765" s="225">
        <v>-7.8</v>
      </c>
      <c r="I765" s="226"/>
      <c r="J765" s="222"/>
      <c r="K765" s="222"/>
      <c r="L765" s="227"/>
      <c r="M765" s="228"/>
      <c r="N765" s="229"/>
      <c r="O765" s="229"/>
      <c r="P765" s="229"/>
      <c r="Q765" s="229"/>
      <c r="R765" s="229"/>
      <c r="S765" s="229"/>
      <c r="T765" s="230"/>
      <c r="AT765" s="231" t="s">
        <v>192</v>
      </c>
      <c r="AU765" s="231" t="s">
        <v>81</v>
      </c>
      <c r="AV765" s="14" t="s">
        <v>81</v>
      </c>
      <c r="AW765" s="14" t="s">
        <v>33</v>
      </c>
      <c r="AX765" s="14" t="s">
        <v>72</v>
      </c>
      <c r="AY765" s="231" t="s">
        <v>128</v>
      </c>
    </row>
    <row r="766" spans="1:65" s="14" customFormat="1">
      <c r="B766" s="221"/>
      <c r="C766" s="222"/>
      <c r="D766" s="207" t="s">
        <v>192</v>
      </c>
      <c r="E766" s="223" t="s">
        <v>19</v>
      </c>
      <c r="F766" s="224" t="s">
        <v>685</v>
      </c>
      <c r="G766" s="222"/>
      <c r="H766" s="225">
        <v>-0.48</v>
      </c>
      <c r="I766" s="226"/>
      <c r="J766" s="222"/>
      <c r="K766" s="222"/>
      <c r="L766" s="227"/>
      <c r="M766" s="228"/>
      <c r="N766" s="229"/>
      <c r="O766" s="229"/>
      <c r="P766" s="229"/>
      <c r="Q766" s="229"/>
      <c r="R766" s="229"/>
      <c r="S766" s="229"/>
      <c r="T766" s="230"/>
      <c r="AT766" s="231" t="s">
        <v>192</v>
      </c>
      <c r="AU766" s="231" t="s">
        <v>81</v>
      </c>
      <c r="AV766" s="14" t="s">
        <v>81</v>
      </c>
      <c r="AW766" s="14" t="s">
        <v>33</v>
      </c>
      <c r="AX766" s="14" t="s">
        <v>72</v>
      </c>
      <c r="AY766" s="231" t="s">
        <v>128</v>
      </c>
    </row>
    <row r="767" spans="1:65" s="14" customFormat="1">
      <c r="B767" s="221"/>
      <c r="C767" s="222"/>
      <c r="D767" s="207" t="s">
        <v>192</v>
      </c>
      <c r="E767" s="223" t="s">
        <v>19</v>
      </c>
      <c r="F767" s="224" t="s">
        <v>690</v>
      </c>
      <c r="G767" s="222"/>
      <c r="H767" s="225">
        <v>-2.4</v>
      </c>
      <c r="I767" s="226"/>
      <c r="J767" s="222"/>
      <c r="K767" s="222"/>
      <c r="L767" s="227"/>
      <c r="M767" s="228"/>
      <c r="N767" s="229"/>
      <c r="O767" s="229"/>
      <c r="P767" s="229"/>
      <c r="Q767" s="229"/>
      <c r="R767" s="229"/>
      <c r="S767" s="229"/>
      <c r="T767" s="230"/>
      <c r="AT767" s="231" t="s">
        <v>192</v>
      </c>
      <c r="AU767" s="231" t="s">
        <v>81</v>
      </c>
      <c r="AV767" s="14" t="s">
        <v>81</v>
      </c>
      <c r="AW767" s="14" t="s">
        <v>33</v>
      </c>
      <c r="AX767" s="14" t="s">
        <v>72</v>
      </c>
      <c r="AY767" s="231" t="s">
        <v>128</v>
      </c>
    </row>
    <row r="768" spans="1:65" s="14" customFormat="1">
      <c r="B768" s="221"/>
      <c r="C768" s="222"/>
      <c r="D768" s="207" t="s">
        <v>192</v>
      </c>
      <c r="E768" s="223" t="s">
        <v>19</v>
      </c>
      <c r="F768" s="224" t="s">
        <v>1131</v>
      </c>
      <c r="G768" s="222"/>
      <c r="H768" s="225">
        <v>-1.7</v>
      </c>
      <c r="I768" s="226"/>
      <c r="J768" s="222"/>
      <c r="K768" s="222"/>
      <c r="L768" s="227"/>
      <c r="M768" s="228"/>
      <c r="N768" s="229"/>
      <c r="O768" s="229"/>
      <c r="P768" s="229"/>
      <c r="Q768" s="229"/>
      <c r="R768" s="229"/>
      <c r="S768" s="229"/>
      <c r="T768" s="230"/>
      <c r="AT768" s="231" t="s">
        <v>192</v>
      </c>
      <c r="AU768" s="231" t="s">
        <v>81</v>
      </c>
      <c r="AV768" s="14" t="s">
        <v>81</v>
      </c>
      <c r="AW768" s="14" t="s">
        <v>33</v>
      </c>
      <c r="AX768" s="14" t="s">
        <v>72</v>
      </c>
      <c r="AY768" s="231" t="s">
        <v>128</v>
      </c>
    </row>
    <row r="769" spans="1:65" s="14" customFormat="1">
      <c r="B769" s="221"/>
      <c r="C769" s="222"/>
      <c r="D769" s="207" t="s">
        <v>192</v>
      </c>
      <c r="E769" s="223" t="s">
        <v>19</v>
      </c>
      <c r="F769" s="224" t="s">
        <v>699</v>
      </c>
      <c r="G769" s="222"/>
      <c r="H769" s="225">
        <v>-1.2</v>
      </c>
      <c r="I769" s="226"/>
      <c r="J769" s="222"/>
      <c r="K769" s="222"/>
      <c r="L769" s="227"/>
      <c r="M769" s="228"/>
      <c r="N769" s="229"/>
      <c r="O769" s="229"/>
      <c r="P769" s="229"/>
      <c r="Q769" s="229"/>
      <c r="R769" s="229"/>
      <c r="S769" s="229"/>
      <c r="T769" s="230"/>
      <c r="AT769" s="231" t="s">
        <v>192</v>
      </c>
      <c r="AU769" s="231" t="s">
        <v>81</v>
      </c>
      <c r="AV769" s="14" t="s">
        <v>81</v>
      </c>
      <c r="AW769" s="14" t="s">
        <v>33</v>
      </c>
      <c r="AX769" s="14" t="s">
        <v>72</v>
      </c>
      <c r="AY769" s="231" t="s">
        <v>128</v>
      </c>
    </row>
    <row r="770" spans="1:65" s="14" customFormat="1">
      <c r="B770" s="221"/>
      <c r="C770" s="222"/>
      <c r="D770" s="207" t="s">
        <v>192</v>
      </c>
      <c r="E770" s="223" t="s">
        <v>19</v>
      </c>
      <c r="F770" s="224" t="s">
        <v>674</v>
      </c>
      <c r="G770" s="222"/>
      <c r="H770" s="225">
        <v>-1.7729999999999999</v>
      </c>
      <c r="I770" s="226"/>
      <c r="J770" s="222"/>
      <c r="K770" s="222"/>
      <c r="L770" s="227"/>
      <c r="M770" s="228"/>
      <c r="N770" s="229"/>
      <c r="O770" s="229"/>
      <c r="P770" s="229"/>
      <c r="Q770" s="229"/>
      <c r="R770" s="229"/>
      <c r="S770" s="229"/>
      <c r="T770" s="230"/>
      <c r="AT770" s="231" t="s">
        <v>192</v>
      </c>
      <c r="AU770" s="231" t="s">
        <v>81</v>
      </c>
      <c r="AV770" s="14" t="s">
        <v>81</v>
      </c>
      <c r="AW770" s="14" t="s">
        <v>33</v>
      </c>
      <c r="AX770" s="14" t="s">
        <v>72</v>
      </c>
      <c r="AY770" s="231" t="s">
        <v>128</v>
      </c>
    </row>
    <row r="771" spans="1:65" s="14" customFormat="1">
      <c r="B771" s="221"/>
      <c r="C771" s="222"/>
      <c r="D771" s="207" t="s">
        <v>192</v>
      </c>
      <c r="E771" s="223" t="s">
        <v>19</v>
      </c>
      <c r="F771" s="224" t="s">
        <v>265</v>
      </c>
      <c r="G771" s="222"/>
      <c r="H771" s="225">
        <v>-4.7279999999999998</v>
      </c>
      <c r="I771" s="226"/>
      <c r="J771" s="222"/>
      <c r="K771" s="222"/>
      <c r="L771" s="227"/>
      <c r="M771" s="228"/>
      <c r="N771" s="229"/>
      <c r="O771" s="229"/>
      <c r="P771" s="229"/>
      <c r="Q771" s="229"/>
      <c r="R771" s="229"/>
      <c r="S771" s="229"/>
      <c r="T771" s="230"/>
      <c r="AT771" s="231" t="s">
        <v>192</v>
      </c>
      <c r="AU771" s="231" t="s">
        <v>81</v>
      </c>
      <c r="AV771" s="14" t="s">
        <v>81</v>
      </c>
      <c r="AW771" s="14" t="s">
        <v>33</v>
      </c>
      <c r="AX771" s="14" t="s">
        <v>72</v>
      </c>
      <c r="AY771" s="231" t="s">
        <v>128</v>
      </c>
    </row>
    <row r="772" spans="1:65" s="14" customFormat="1">
      <c r="B772" s="221"/>
      <c r="C772" s="222"/>
      <c r="D772" s="207" t="s">
        <v>192</v>
      </c>
      <c r="E772" s="223" t="s">
        <v>19</v>
      </c>
      <c r="F772" s="224" t="s">
        <v>381</v>
      </c>
      <c r="G772" s="222"/>
      <c r="H772" s="225">
        <v>-2.758</v>
      </c>
      <c r="I772" s="226"/>
      <c r="J772" s="222"/>
      <c r="K772" s="222"/>
      <c r="L772" s="227"/>
      <c r="M772" s="228"/>
      <c r="N772" s="229"/>
      <c r="O772" s="229"/>
      <c r="P772" s="229"/>
      <c r="Q772" s="229"/>
      <c r="R772" s="229"/>
      <c r="S772" s="229"/>
      <c r="T772" s="230"/>
      <c r="AT772" s="231" t="s">
        <v>192</v>
      </c>
      <c r="AU772" s="231" t="s">
        <v>81</v>
      </c>
      <c r="AV772" s="14" t="s">
        <v>81</v>
      </c>
      <c r="AW772" s="14" t="s">
        <v>33</v>
      </c>
      <c r="AX772" s="14" t="s">
        <v>72</v>
      </c>
      <c r="AY772" s="231" t="s">
        <v>128</v>
      </c>
    </row>
    <row r="773" spans="1:65" s="14" customFormat="1">
      <c r="B773" s="221"/>
      <c r="C773" s="222"/>
      <c r="D773" s="207" t="s">
        <v>192</v>
      </c>
      <c r="E773" s="223" t="s">
        <v>19</v>
      </c>
      <c r="F773" s="224" t="s">
        <v>700</v>
      </c>
      <c r="G773" s="222"/>
      <c r="H773" s="225">
        <v>-3.8479999999999999</v>
      </c>
      <c r="I773" s="226"/>
      <c r="J773" s="222"/>
      <c r="K773" s="222"/>
      <c r="L773" s="227"/>
      <c r="M773" s="228"/>
      <c r="N773" s="229"/>
      <c r="O773" s="229"/>
      <c r="P773" s="229"/>
      <c r="Q773" s="229"/>
      <c r="R773" s="229"/>
      <c r="S773" s="229"/>
      <c r="T773" s="230"/>
      <c r="AT773" s="231" t="s">
        <v>192</v>
      </c>
      <c r="AU773" s="231" t="s">
        <v>81</v>
      </c>
      <c r="AV773" s="14" t="s">
        <v>81</v>
      </c>
      <c r="AW773" s="14" t="s">
        <v>33</v>
      </c>
      <c r="AX773" s="14" t="s">
        <v>72</v>
      </c>
      <c r="AY773" s="231" t="s">
        <v>128</v>
      </c>
    </row>
    <row r="774" spans="1:65" s="14" customFormat="1">
      <c r="B774" s="221"/>
      <c r="C774" s="222"/>
      <c r="D774" s="207" t="s">
        <v>192</v>
      </c>
      <c r="E774" s="223" t="s">
        <v>19</v>
      </c>
      <c r="F774" s="224" t="s">
        <v>357</v>
      </c>
      <c r="G774" s="222"/>
      <c r="H774" s="225">
        <v>2.5099999999999998</v>
      </c>
      <c r="I774" s="226"/>
      <c r="J774" s="222"/>
      <c r="K774" s="222"/>
      <c r="L774" s="227"/>
      <c r="M774" s="228"/>
      <c r="N774" s="229"/>
      <c r="O774" s="229"/>
      <c r="P774" s="229"/>
      <c r="Q774" s="229"/>
      <c r="R774" s="229"/>
      <c r="S774" s="229"/>
      <c r="T774" s="230"/>
      <c r="AT774" s="231" t="s">
        <v>192</v>
      </c>
      <c r="AU774" s="231" t="s">
        <v>81</v>
      </c>
      <c r="AV774" s="14" t="s">
        <v>81</v>
      </c>
      <c r="AW774" s="14" t="s">
        <v>33</v>
      </c>
      <c r="AX774" s="14" t="s">
        <v>72</v>
      </c>
      <c r="AY774" s="231" t="s">
        <v>128</v>
      </c>
    </row>
    <row r="775" spans="1:65" s="14" customFormat="1">
      <c r="B775" s="221"/>
      <c r="C775" s="222"/>
      <c r="D775" s="207" t="s">
        <v>192</v>
      </c>
      <c r="E775" s="223" t="s">
        <v>19</v>
      </c>
      <c r="F775" s="224" t="s">
        <v>1132</v>
      </c>
      <c r="G775" s="222"/>
      <c r="H775" s="225">
        <v>1.62</v>
      </c>
      <c r="I775" s="226"/>
      <c r="J775" s="222"/>
      <c r="K775" s="222"/>
      <c r="L775" s="227"/>
      <c r="M775" s="228"/>
      <c r="N775" s="229"/>
      <c r="O775" s="229"/>
      <c r="P775" s="229"/>
      <c r="Q775" s="229"/>
      <c r="R775" s="229"/>
      <c r="S775" s="229"/>
      <c r="T775" s="230"/>
      <c r="AT775" s="231" t="s">
        <v>192</v>
      </c>
      <c r="AU775" s="231" t="s">
        <v>81</v>
      </c>
      <c r="AV775" s="14" t="s">
        <v>81</v>
      </c>
      <c r="AW775" s="14" t="s">
        <v>33</v>
      </c>
      <c r="AX775" s="14" t="s">
        <v>72</v>
      </c>
      <c r="AY775" s="231" t="s">
        <v>128</v>
      </c>
    </row>
    <row r="776" spans="1:65" s="14" customFormat="1">
      <c r="B776" s="221"/>
      <c r="C776" s="222"/>
      <c r="D776" s="207" t="s">
        <v>192</v>
      </c>
      <c r="E776" s="223" t="s">
        <v>19</v>
      </c>
      <c r="F776" s="224" t="s">
        <v>1133</v>
      </c>
      <c r="G776" s="222"/>
      <c r="H776" s="225">
        <v>0.15</v>
      </c>
      <c r="I776" s="226"/>
      <c r="J776" s="222"/>
      <c r="K776" s="222"/>
      <c r="L776" s="227"/>
      <c r="M776" s="228"/>
      <c r="N776" s="229"/>
      <c r="O776" s="229"/>
      <c r="P776" s="229"/>
      <c r="Q776" s="229"/>
      <c r="R776" s="229"/>
      <c r="S776" s="229"/>
      <c r="T776" s="230"/>
      <c r="AT776" s="231" t="s">
        <v>192</v>
      </c>
      <c r="AU776" s="231" t="s">
        <v>81</v>
      </c>
      <c r="AV776" s="14" t="s">
        <v>81</v>
      </c>
      <c r="AW776" s="14" t="s">
        <v>33</v>
      </c>
      <c r="AX776" s="14" t="s">
        <v>72</v>
      </c>
      <c r="AY776" s="231" t="s">
        <v>128</v>
      </c>
    </row>
    <row r="777" spans="1:65" s="16" customFormat="1">
      <c r="B777" s="243"/>
      <c r="C777" s="244"/>
      <c r="D777" s="207" t="s">
        <v>192</v>
      </c>
      <c r="E777" s="245" t="s">
        <v>19</v>
      </c>
      <c r="F777" s="246" t="s">
        <v>360</v>
      </c>
      <c r="G777" s="244"/>
      <c r="H777" s="247">
        <v>193.15299999999999</v>
      </c>
      <c r="I777" s="248"/>
      <c r="J777" s="244"/>
      <c r="K777" s="244"/>
      <c r="L777" s="249"/>
      <c r="M777" s="250"/>
      <c r="N777" s="251"/>
      <c r="O777" s="251"/>
      <c r="P777" s="251"/>
      <c r="Q777" s="251"/>
      <c r="R777" s="251"/>
      <c r="S777" s="251"/>
      <c r="T777" s="252"/>
      <c r="AT777" s="253" t="s">
        <v>192</v>
      </c>
      <c r="AU777" s="253" t="s">
        <v>81</v>
      </c>
      <c r="AV777" s="16" t="s">
        <v>142</v>
      </c>
      <c r="AW777" s="16" t="s">
        <v>33</v>
      </c>
      <c r="AX777" s="16" t="s">
        <v>72</v>
      </c>
      <c r="AY777" s="253" t="s">
        <v>128</v>
      </c>
    </row>
    <row r="778" spans="1:65" s="13" customFormat="1">
      <c r="B778" s="211"/>
      <c r="C778" s="212"/>
      <c r="D778" s="207" t="s">
        <v>192</v>
      </c>
      <c r="E778" s="213" t="s">
        <v>19</v>
      </c>
      <c r="F778" s="214" t="s">
        <v>1134</v>
      </c>
      <c r="G778" s="212"/>
      <c r="H778" s="213" t="s">
        <v>19</v>
      </c>
      <c r="I778" s="215"/>
      <c r="J778" s="212"/>
      <c r="K778" s="212"/>
      <c r="L778" s="216"/>
      <c r="M778" s="217"/>
      <c r="N778" s="218"/>
      <c r="O778" s="218"/>
      <c r="P778" s="218"/>
      <c r="Q778" s="218"/>
      <c r="R778" s="218"/>
      <c r="S778" s="218"/>
      <c r="T778" s="219"/>
      <c r="AT778" s="220" t="s">
        <v>192</v>
      </c>
      <c r="AU778" s="220" t="s">
        <v>81</v>
      </c>
      <c r="AV778" s="13" t="s">
        <v>79</v>
      </c>
      <c r="AW778" s="13" t="s">
        <v>33</v>
      </c>
      <c r="AX778" s="13" t="s">
        <v>72</v>
      </c>
      <c r="AY778" s="220" t="s">
        <v>128</v>
      </c>
    </row>
    <row r="779" spans="1:65" s="14" customFormat="1">
      <c r="B779" s="221"/>
      <c r="C779" s="222"/>
      <c r="D779" s="207" t="s">
        <v>192</v>
      </c>
      <c r="E779" s="223" t="s">
        <v>19</v>
      </c>
      <c r="F779" s="224" t="s">
        <v>1135</v>
      </c>
      <c r="G779" s="222"/>
      <c r="H779" s="225">
        <v>2.2799999999999998</v>
      </c>
      <c r="I779" s="226"/>
      <c r="J779" s="222"/>
      <c r="K779" s="222"/>
      <c r="L779" s="227"/>
      <c r="M779" s="228"/>
      <c r="N779" s="229"/>
      <c r="O779" s="229"/>
      <c r="P779" s="229"/>
      <c r="Q779" s="229"/>
      <c r="R779" s="229"/>
      <c r="S779" s="229"/>
      <c r="T779" s="230"/>
      <c r="AT779" s="231" t="s">
        <v>192</v>
      </c>
      <c r="AU779" s="231" t="s">
        <v>81</v>
      </c>
      <c r="AV779" s="14" t="s">
        <v>81</v>
      </c>
      <c r="AW779" s="14" t="s">
        <v>33</v>
      </c>
      <c r="AX779" s="14" t="s">
        <v>72</v>
      </c>
      <c r="AY779" s="231" t="s">
        <v>128</v>
      </c>
    </row>
    <row r="780" spans="1:65" s="14" customFormat="1">
      <c r="B780" s="221"/>
      <c r="C780" s="222"/>
      <c r="D780" s="207" t="s">
        <v>192</v>
      </c>
      <c r="E780" s="223" t="s">
        <v>19</v>
      </c>
      <c r="F780" s="224" t="s">
        <v>354</v>
      </c>
      <c r="G780" s="222"/>
      <c r="H780" s="225">
        <v>0.79500000000000004</v>
      </c>
      <c r="I780" s="226"/>
      <c r="J780" s="222"/>
      <c r="K780" s="222"/>
      <c r="L780" s="227"/>
      <c r="M780" s="228"/>
      <c r="N780" s="229"/>
      <c r="O780" s="229"/>
      <c r="P780" s="229"/>
      <c r="Q780" s="229"/>
      <c r="R780" s="229"/>
      <c r="S780" s="229"/>
      <c r="T780" s="230"/>
      <c r="AT780" s="231" t="s">
        <v>192</v>
      </c>
      <c r="AU780" s="231" t="s">
        <v>81</v>
      </c>
      <c r="AV780" s="14" t="s">
        <v>81</v>
      </c>
      <c r="AW780" s="14" t="s">
        <v>33</v>
      </c>
      <c r="AX780" s="14" t="s">
        <v>72</v>
      </c>
      <c r="AY780" s="231" t="s">
        <v>128</v>
      </c>
    </row>
    <row r="781" spans="1:65" s="14" customFormat="1">
      <c r="B781" s="221"/>
      <c r="C781" s="222"/>
      <c r="D781" s="207" t="s">
        <v>192</v>
      </c>
      <c r="E781" s="223" t="s">
        <v>19</v>
      </c>
      <c r="F781" s="224" t="s">
        <v>1136</v>
      </c>
      <c r="G781" s="222"/>
      <c r="H781" s="225">
        <v>0.3</v>
      </c>
      <c r="I781" s="226"/>
      <c r="J781" s="222"/>
      <c r="K781" s="222"/>
      <c r="L781" s="227"/>
      <c r="M781" s="228"/>
      <c r="N781" s="229"/>
      <c r="O781" s="229"/>
      <c r="P781" s="229"/>
      <c r="Q781" s="229"/>
      <c r="R781" s="229"/>
      <c r="S781" s="229"/>
      <c r="T781" s="230"/>
      <c r="AT781" s="231" t="s">
        <v>192</v>
      </c>
      <c r="AU781" s="231" t="s">
        <v>81</v>
      </c>
      <c r="AV781" s="14" t="s">
        <v>81</v>
      </c>
      <c r="AW781" s="14" t="s">
        <v>33</v>
      </c>
      <c r="AX781" s="14" t="s">
        <v>72</v>
      </c>
      <c r="AY781" s="231" t="s">
        <v>128</v>
      </c>
    </row>
    <row r="782" spans="1:65" s="16" customFormat="1">
      <c r="B782" s="243"/>
      <c r="C782" s="244"/>
      <c r="D782" s="207" t="s">
        <v>192</v>
      </c>
      <c r="E782" s="245" t="s">
        <v>19</v>
      </c>
      <c r="F782" s="246" t="s">
        <v>360</v>
      </c>
      <c r="G782" s="244"/>
      <c r="H782" s="247">
        <v>3.3749999999999996</v>
      </c>
      <c r="I782" s="248"/>
      <c r="J782" s="244"/>
      <c r="K782" s="244"/>
      <c r="L782" s="249"/>
      <c r="M782" s="250"/>
      <c r="N782" s="251"/>
      <c r="O782" s="251"/>
      <c r="P782" s="251"/>
      <c r="Q782" s="251"/>
      <c r="R782" s="251"/>
      <c r="S782" s="251"/>
      <c r="T782" s="252"/>
      <c r="AT782" s="253" t="s">
        <v>192</v>
      </c>
      <c r="AU782" s="253" t="s">
        <v>81</v>
      </c>
      <c r="AV782" s="16" t="s">
        <v>142</v>
      </c>
      <c r="AW782" s="16" t="s">
        <v>33</v>
      </c>
      <c r="AX782" s="16" t="s">
        <v>72</v>
      </c>
      <c r="AY782" s="253" t="s">
        <v>128</v>
      </c>
    </row>
    <row r="783" spans="1:65" s="15" customFormat="1">
      <c r="B783" s="232"/>
      <c r="C783" s="233"/>
      <c r="D783" s="207" t="s">
        <v>192</v>
      </c>
      <c r="E783" s="234" t="s">
        <v>19</v>
      </c>
      <c r="F783" s="235" t="s">
        <v>241</v>
      </c>
      <c r="G783" s="233"/>
      <c r="H783" s="236">
        <v>196.52799999999999</v>
      </c>
      <c r="I783" s="237"/>
      <c r="J783" s="233"/>
      <c r="K783" s="233"/>
      <c r="L783" s="238"/>
      <c r="M783" s="239"/>
      <c r="N783" s="240"/>
      <c r="O783" s="240"/>
      <c r="P783" s="240"/>
      <c r="Q783" s="240"/>
      <c r="R783" s="240"/>
      <c r="S783" s="240"/>
      <c r="T783" s="241"/>
      <c r="AT783" s="242" t="s">
        <v>192</v>
      </c>
      <c r="AU783" s="242" t="s">
        <v>81</v>
      </c>
      <c r="AV783" s="15" t="s">
        <v>148</v>
      </c>
      <c r="AW783" s="15" t="s">
        <v>33</v>
      </c>
      <c r="AX783" s="15" t="s">
        <v>79</v>
      </c>
      <c r="AY783" s="242" t="s">
        <v>128</v>
      </c>
    </row>
    <row r="784" spans="1:65" s="2" customFormat="1" ht="21.75" customHeight="1">
      <c r="A784" s="36"/>
      <c r="B784" s="37"/>
      <c r="C784" s="189" t="s">
        <v>1137</v>
      </c>
      <c r="D784" s="189" t="s">
        <v>131</v>
      </c>
      <c r="E784" s="190" t="s">
        <v>1138</v>
      </c>
      <c r="F784" s="191" t="s">
        <v>1139</v>
      </c>
      <c r="G784" s="192" t="s">
        <v>252</v>
      </c>
      <c r="H784" s="193">
        <v>187.51300000000001</v>
      </c>
      <c r="I784" s="194"/>
      <c r="J784" s="195">
        <f>ROUND(I784*H784,2)</f>
        <v>0</v>
      </c>
      <c r="K784" s="191" t="s">
        <v>135</v>
      </c>
      <c r="L784" s="41"/>
      <c r="M784" s="196" t="s">
        <v>19</v>
      </c>
      <c r="N784" s="197" t="s">
        <v>43</v>
      </c>
      <c r="O784" s="66"/>
      <c r="P784" s="198">
        <f>O784*H784</f>
        <v>0</v>
      </c>
      <c r="Q784" s="198">
        <v>8.9999999999999993E-3</v>
      </c>
      <c r="R784" s="198">
        <f>Q784*H784</f>
        <v>1.6876169999999999</v>
      </c>
      <c r="S784" s="198">
        <v>0</v>
      </c>
      <c r="T784" s="199">
        <f>S784*H784</f>
        <v>0</v>
      </c>
      <c r="U784" s="36"/>
      <c r="V784" s="36"/>
      <c r="W784" s="36"/>
      <c r="X784" s="36"/>
      <c r="Y784" s="36"/>
      <c r="Z784" s="36"/>
      <c r="AA784" s="36"/>
      <c r="AB784" s="36"/>
      <c r="AC784" s="36"/>
      <c r="AD784" s="36"/>
      <c r="AE784" s="36"/>
      <c r="AR784" s="200" t="s">
        <v>273</v>
      </c>
      <c r="AT784" s="200" t="s">
        <v>131</v>
      </c>
      <c r="AU784" s="200" t="s">
        <v>81</v>
      </c>
      <c r="AY784" s="19" t="s">
        <v>128</v>
      </c>
      <c r="BE784" s="201">
        <f>IF(N784="základní",J784,0)</f>
        <v>0</v>
      </c>
      <c r="BF784" s="201">
        <f>IF(N784="snížená",J784,0)</f>
        <v>0</v>
      </c>
      <c r="BG784" s="201">
        <f>IF(N784="zákl. přenesená",J784,0)</f>
        <v>0</v>
      </c>
      <c r="BH784" s="201">
        <f>IF(N784="sníž. přenesená",J784,0)</f>
        <v>0</v>
      </c>
      <c r="BI784" s="201">
        <f>IF(N784="nulová",J784,0)</f>
        <v>0</v>
      </c>
      <c r="BJ784" s="19" t="s">
        <v>79</v>
      </c>
      <c r="BK784" s="201">
        <f>ROUND(I784*H784,2)</f>
        <v>0</v>
      </c>
      <c r="BL784" s="19" t="s">
        <v>273</v>
      </c>
      <c r="BM784" s="200" t="s">
        <v>1140</v>
      </c>
    </row>
    <row r="785" spans="1:51" s="2" customFormat="1" ht="29.25">
      <c r="A785" s="36"/>
      <c r="B785" s="37"/>
      <c r="C785" s="38"/>
      <c r="D785" s="207" t="s">
        <v>190</v>
      </c>
      <c r="E785" s="38"/>
      <c r="F785" s="208" t="s">
        <v>1141</v>
      </c>
      <c r="G785" s="38"/>
      <c r="H785" s="38"/>
      <c r="I785" s="110"/>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190</v>
      </c>
      <c r="AU785" s="19" t="s">
        <v>81</v>
      </c>
    </row>
    <row r="786" spans="1:51" s="13" customFormat="1">
      <c r="B786" s="211"/>
      <c r="C786" s="212"/>
      <c r="D786" s="207" t="s">
        <v>192</v>
      </c>
      <c r="E786" s="213" t="s">
        <v>19</v>
      </c>
      <c r="F786" s="214" t="s">
        <v>1142</v>
      </c>
      <c r="G786" s="212"/>
      <c r="H786" s="213" t="s">
        <v>19</v>
      </c>
      <c r="I786" s="215"/>
      <c r="J786" s="212"/>
      <c r="K786" s="212"/>
      <c r="L786" s="216"/>
      <c r="M786" s="217"/>
      <c r="N786" s="218"/>
      <c r="O786" s="218"/>
      <c r="P786" s="218"/>
      <c r="Q786" s="218"/>
      <c r="R786" s="218"/>
      <c r="S786" s="218"/>
      <c r="T786" s="219"/>
      <c r="AT786" s="220" t="s">
        <v>192</v>
      </c>
      <c r="AU786" s="220" t="s">
        <v>81</v>
      </c>
      <c r="AV786" s="13" t="s">
        <v>79</v>
      </c>
      <c r="AW786" s="13" t="s">
        <v>33</v>
      </c>
      <c r="AX786" s="13" t="s">
        <v>72</v>
      </c>
      <c r="AY786" s="220" t="s">
        <v>128</v>
      </c>
    </row>
    <row r="787" spans="1:51" s="14" customFormat="1">
      <c r="B787" s="221"/>
      <c r="C787" s="222"/>
      <c r="D787" s="207" t="s">
        <v>192</v>
      </c>
      <c r="E787" s="223" t="s">
        <v>19</v>
      </c>
      <c r="F787" s="224" t="s">
        <v>1143</v>
      </c>
      <c r="G787" s="222"/>
      <c r="H787" s="225">
        <v>49.4</v>
      </c>
      <c r="I787" s="226"/>
      <c r="J787" s="222"/>
      <c r="K787" s="222"/>
      <c r="L787" s="227"/>
      <c r="M787" s="228"/>
      <c r="N787" s="229"/>
      <c r="O787" s="229"/>
      <c r="P787" s="229"/>
      <c r="Q787" s="229"/>
      <c r="R787" s="229"/>
      <c r="S787" s="229"/>
      <c r="T787" s="230"/>
      <c r="AT787" s="231" t="s">
        <v>192</v>
      </c>
      <c r="AU787" s="231" t="s">
        <v>81</v>
      </c>
      <c r="AV787" s="14" t="s">
        <v>81</v>
      </c>
      <c r="AW787" s="14" t="s">
        <v>33</v>
      </c>
      <c r="AX787" s="14" t="s">
        <v>72</v>
      </c>
      <c r="AY787" s="231" t="s">
        <v>128</v>
      </c>
    </row>
    <row r="788" spans="1:51" s="14" customFormat="1">
      <c r="B788" s="221"/>
      <c r="C788" s="222"/>
      <c r="D788" s="207" t="s">
        <v>192</v>
      </c>
      <c r="E788" s="223" t="s">
        <v>19</v>
      </c>
      <c r="F788" s="224" t="s">
        <v>381</v>
      </c>
      <c r="G788" s="222"/>
      <c r="H788" s="225">
        <v>-2.758</v>
      </c>
      <c r="I788" s="226"/>
      <c r="J788" s="222"/>
      <c r="K788" s="222"/>
      <c r="L788" s="227"/>
      <c r="M788" s="228"/>
      <c r="N788" s="229"/>
      <c r="O788" s="229"/>
      <c r="P788" s="229"/>
      <c r="Q788" s="229"/>
      <c r="R788" s="229"/>
      <c r="S788" s="229"/>
      <c r="T788" s="230"/>
      <c r="AT788" s="231" t="s">
        <v>192</v>
      </c>
      <c r="AU788" s="231" t="s">
        <v>81</v>
      </c>
      <c r="AV788" s="14" t="s">
        <v>81</v>
      </c>
      <c r="AW788" s="14" t="s">
        <v>33</v>
      </c>
      <c r="AX788" s="14" t="s">
        <v>72</v>
      </c>
      <c r="AY788" s="231" t="s">
        <v>128</v>
      </c>
    </row>
    <row r="789" spans="1:51" s="14" customFormat="1">
      <c r="B789" s="221"/>
      <c r="C789" s="222"/>
      <c r="D789" s="207" t="s">
        <v>192</v>
      </c>
      <c r="E789" s="223" t="s">
        <v>19</v>
      </c>
      <c r="F789" s="224" t="s">
        <v>1144</v>
      </c>
      <c r="G789" s="222"/>
      <c r="H789" s="225">
        <v>-3.1520000000000001</v>
      </c>
      <c r="I789" s="226"/>
      <c r="J789" s="222"/>
      <c r="K789" s="222"/>
      <c r="L789" s="227"/>
      <c r="M789" s="228"/>
      <c r="N789" s="229"/>
      <c r="O789" s="229"/>
      <c r="P789" s="229"/>
      <c r="Q789" s="229"/>
      <c r="R789" s="229"/>
      <c r="S789" s="229"/>
      <c r="T789" s="230"/>
      <c r="AT789" s="231" t="s">
        <v>192</v>
      </c>
      <c r="AU789" s="231" t="s">
        <v>81</v>
      </c>
      <c r="AV789" s="14" t="s">
        <v>81</v>
      </c>
      <c r="AW789" s="14" t="s">
        <v>33</v>
      </c>
      <c r="AX789" s="14" t="s">
        <v>72</v>
      </c>
      <c r="AY789" s="231" t="s">
        <v>128</v>
      </c>
    </row>
    <row r="790" spans="1:51" s="16" customFormat="1">
      <c r="B790" s="243"/>
      <c r="C790" s="244"/>
      <c r="D790" s="207" t="s">
        <v>192</v>
      </c>
      <c r="E790" s="245" t="s">
        <v>19</v>
      </c>
      <c r="F790" s="246" t="s">
        <v>360</v>
      </c>
      <c r="G790" s="244"/>
      <c r="H790" s="247">
        <v>43.489999999999995</v>
      </c>
      <c r="I790" s="248"/>
      <c r="J790" s="244"/>
      <c r="K790" s="244"/>
      <c r="L790" s="249"/>
      <c r="M790" s="250"/>
      <c r="N790" s="251"/>
      <c r="O790" s="251"/>
      <c r="P790" s="251"/>
      <c r="Q790" s="251"/>
      <c r="R790" s="251"/>
      <c r="S790" s="251"/>
      <c r="T790" s="252"/>
      <c r="AT790" s="253" t="s">
        <v>192</v>
      </c>
      <c r="AU790" s="253" t="s">
        <v>81</v>
      </c>
      <c r="AV790" s="16" t="s">
        <v>142</v>
      </c>
      <c r="AW790" s="16" t="s">
        <v>33</v>
      </c>
      <c r="AX790" s="16" t="s">
        <v>72</v>
      </c>
      <c r="AY790" s="253" t="s">
        <v>128</v>
      </c>
    </row>
    <row r="791" spans="1:51" s="13" customFormat="1">
      <c r="B791" s="211"/>
      <c r="C791" s="212"/>
      <c r="D791" s="207" t="s">
        <v>192</v>
      </c>
      <c r="E791" s="213" t="s">
        <v>19</v>
      </c>
      <c r="F791" s="214" t="s">
        <v>1145</v>
      </c>
      <c r="G791" s="212"/>
      <c r="H791" s="213" t="s">
        <v>19</v>
      </c>
      <c r="I791" s="215"/>
      <c r="J791" s="212"/>
      <c r="K791" s="212"/>
      <c r="L791" s="216"/>
      <c r="M791" s="217"/>
      <c r="N791" s="218"/>
      <c r="O791" s="218"/>
      <c r="P791" s="218"/>
      <c r="Q791" s="218"/>
      <c r="R791" s="218"/>
      <c r="S791" s="218"/>
      <c r="T791" s="219"/>
      <c r="AT791" s="220" t="s">
        <v>192</v>
      </c>
      <c r="AU791" s="220" t="s">
        <v>81</v>
      </c>
      <c r="AV791" s="13" t="s">
        <v>79</v>
      </c>
      <c r="AW791" s="13" t="s">
        <v>33</v>
      </c>
      <c r="AX791" s="13" t="s">
        <v>72</v>
      </c>
      <c r="AY791" s="220" t="s">
        <v>128</v>
      </c>
    </row>
    <row r="792" spans="1:51" s="14" customFormat="1" ht="22.5">
      <c r="B792" s="221"/>
      <c r="C792" s="222"/>
      <c r="D792" s="207" t="s">
        <v>192</v>
      </c>
      <c r="E792" s="223" t="s">
        <v>19</v>
      </c>
      <c r="F792" s="224" t="s">
        <v>1128</v>
      </c>
      <c r="G792" s="222"/>
      <c r="H792" s="225">
        <v>151.4</v>
      </c>
      <c r="I792" s="226"/>
      <c r="J792" s="222"/>
      <c r="K792" s="222"/>
      <c r="L792" s="227"/>
      <c r="M792" s="228"/>
      <c r="N792" s="229"/>
      <c r="O792" s="229"/>
      <c r="P792" s="229"/>
      <c r="Q792" s="229"/>
      <c r="R792" s="229"/>
      <c r="S792" s="229"/>
      <c r="T792" s="230"/>
      <c r="AT792" s="231" t="s">
        <v>192</v>
      </c>
      <c r="AU792" s="231" t="s">
        <v>81</v>
      </c>
      <c r="AV792" s="14" t="s">
        <v>81</v>
      </c>
      <c r="AW792" s="14" t="s">
        <v>33</v>
      </c>
      <c r="AX792" s="14" t="s">
        <v>72</v>
      </c>
      <c r="AY792" s="231" t="s">
        <v>128</v>
      </c>
    </row>
    <row r="793" spans="1:51" s="14" customFormat="1">
      <c r="B793" s="221"/>
      <c r="C793" s="222"/>
      <c r="D793" s="207" t="s">
        <v>192</v>
      </c>
      <c r="E793" s="223" t="s">
        <v>19</v>
      </c>
      <c r="F793" s="224" t="s">
        <v>1129</v>
      </c>
      <c r="G793" s="222"/>
      <c r="H793" s="225">
        <v>72.400000000000006</v>
      </c>
      <c r="I793" s="226"/>
      <c r="J793" s="222"/>
      <c r="K793" s="222"/>
      <c r="L793" s="227"/>
      <c r="M793" s="228"/>
      <c r="N793" s="229"/>
      <c r="O793" s="229"/>
      <c r="P793" s="229"/>
      <c r="Q793" s="229"/>
      <c r="R793" s="229"/>
      <c r="S793" s="229"/>
      <c r="T793" s="230"/>
      <c r="AT793" s="231" t="s">
        <v>192</v>
      </c>
      <c r="AU793" s="231" t="s">
        <v>81</v>
      </c>
      <c r="AV793" s="14" t="s">
        <v>81</v>
      </c>
      <c r="AW793" s="14" t="s">
        <v>33</v>
      </c>
      <c r="AX793" s="14" t="s">
        <v>72</v>
      </c>
      <c r="AY793" s="231" t="s">
        <v>128</v>
      </c>
    </row>
    <row r="794" spans="1:51" s="14" customFormat="1">
      <c r="B794" s="221"/>
      <c r="C794" s="222"/>
      <c r="D794" s="207" t="s">
        <v>192</v>
      </c>
      <c r="E794" s="223" t="s">
        <v>19</v>
      </c>
      <c r="F794" s="224" t="s">
        <v>1130</v>
      </c>
      <c r="G794" s="222"/>
      <c r="H794" s="225">
        <v>-7.88</v>
      </c>
      <c r="I794" s="226"/>
      <c r="J794" s="222"/>
      <c r="K794" s="222"/>
      <c r="L794" s="227"/>
      <c r="M794" s="228"/>
      <c r="N794" s="229"/>
      <c r="O794" s="229"/>
      <c r="P794" s="229"/>
      <c r="Q794" s="229"/>
      <c r="R794" s="229"/>
      <c r="S794" s="229"/>
      <c r="T794" s="230"/>
      <c r="AT794" s="231" t="s">
        <v>192</v>
      </c>
      <c r="AU794" s="231" t="s">
        <v>81</v>
      </c>
      <c r="AV794" s="14" t="s">
        <v>81</v>
      </c>
      <c r="AW794" s="14" t="s">
        <v>33</v>
      </c>
      <c r="AX794" s="14" t="s">
        <v>72</v>
      </c>
      <c r="AY794" s="231" t="s">
        <v>128</v>
      </c>
    </row>
    <row r="795" spans="1:51" s="14" customFormat="1">
      <c r="B795" s="221"/>
      <c r="C795" s="222"/>
      <c r="D795" s="207" t="s">
        <v>192</v>
      </c>
      <c r="E795" s="223" t="s">
        <v>19</v>
      </c>
      <c r="F795" s="224" t="s">
        <v>587</v>
      </c>
      <c r="G795" s="222"/>
      <c r="H795" s="225">
        <v>-0.36</v>
      </c>
      <c r="I795" s="226"/>
      <c r="J795" s="222"/>
      <c r="K795" s="222"/>
      <c r="L795" s="227"/>
      <c r="M795" s="228"/>
      <c r="N795" s="229"/>
      <c r="O795" s="229"/>
      <c r="P795" s="229"/>
      <c r="Q795" s="229"/>
      <c r="R795" s="229"/>
      <c r="S795" s="229"/>
      <c r="T795" s="230"/>
      <c r="AT795" s="231" t="s">
        <v>192</v>
      </c>
      <c r="AU795" s="231" t="s">
        <v>81</v>
      </c>
      <c r="AV795" s="14" t="s">
        <v>81</v>
      </c>
      <c r="AW795" s="14" t="s">
        <v>33</v>
      </c>
      <c r="AX795" s="14" t="s">
        <v>72</v>
      </c>
      <c r="AY795" s="231" t="s">
        <v>128</v>
      </c>
    </row>
    <row r="796" spans="1:51" s="14" customFormat="1">
      <c r="B796" s="221"/>
      <c r="C796" s="222"/>
      <c r="D796" s="207" t="s">
        <v>192</v>
      </c>
      <c r="E796" s="223" t="s">
        <v>19</v>
      </c>
      <c r="F796" s="224" t="s">
        <v>684</v>
      </c>
      <c r="G796" s="222"/>
      <c r="H796" s="225">
        <v>-7.8</v>
      </c>
      <c r="I796" s="226"/>
      <c r="J796" s="222"/>
      <c r="K796" s="222"/>
      <c r="L796" s="227"/>
      <c r="M796" s="228"/>
      <c r="N796" s="229"/>
      <c r="O796" s="229"/>
      <c r="P796" s="229"/>
      <c r="Q796" s="229"/>
      <c r="R796" s="229"/>
      <c r="S796" s="229"/>
      <c r="T796" s="230"/>
      <c r="AT796" s="231" t="s">
        <v>192</v>
      </c>
      <c r="AU796" s="231" t="s">
        <v>81</v>
      </c>
      <c r="AV796" s="14" t="s">
        <v>81</v>
      </c>
      <c r="AW796" s="14" t="s">
        <v>33</v>
      </c>
      <c r="AX796" s="14" t="s">
        <v>72</v>
      </c>
      <c r="AY796" s="231" t="s">
        <v>128</v>
      </c>
    </row>
    <row r="797" spans="1:51" s="14" customFormat="1">
      <c r="B797" s="221"/>
      <c r="C797" s="222"/>
      <c r="D797" s="207" t="s">
        <v>192</v>
      </c>
      <c r="E797" s="223" t="s">
        <v>19</v>
      </c>
      <c r="F797" s="224" t="s">
        <v>685</v>
      </c>
      <c r="G797" s="222"/>
      <c r="H797" s="225">
        <v>-0.48</v>
      </c>
      <c r="I797" s="226"/>
      <c r="J797" s="222"/>
      <c r="K797" s="222"/>
      <c r="L797" s="227"/>
      <c r="M797" s="228"/>
      <c r="N797" s="229"/>
      <c r="O797" s="229"/>
      <c r="P797" s="229"/>
      <c r="Q797" s="229"/>
      <c r="R797" s="229"/>
      <c r="S797" s="229"/>
      <c r="T797" s="230"/>
      <c r="AT797" s="231" t="s">
        <v>192</v>
      </c>
      <c r="AU797" s="231" t="s">
        <v>81</v>
      </c>
      <c r="AV797" s="14" t="s">
        <v>81</v>
      </c>
      <c r="AW797" s="14" t="s">
        <v>33</v>
      </c>
      <c r="AX797" s="14" t="s">
        <v>72</v>
      </c>
      <c r="AY797" s="231" t="s">
        <v>128</v>
      </c>
    </row>
    <row r="798" spans="1:51" s="14" customFormat="1">
      <c r="B798" s="221"/>
      <c r="C798" s="222"/>
      <c r="D798" s="207" t="s">
        <v>192</v>
      </c>
      <c r="E798" s="223" t="s">
        <v>19</v>
      </c>
      <c r="F798" s="224" t="s">
        <v>690</v>
      </c>
      <c r="G798" s="222"/>
      <c r="H798" s="225">
        <v>-2.4</v>
      </c>
      <c r="I798" s="226"/>
      <c r="J798" s="222"/>
      <c r="K798" s="222"/>
      <c r="L798" s="227"/>
      <c r="M798" s="228"/>
      <c r="N798" s="229"/>
      <c r="O798" s="229"/>
      <c r="P798" s="229"/>
      <c r="Q798" s="229"/>
      <c r="R798" s="229"/>
      <c r="S798" s="229"/>
      <c r="T798" s="230"/>
      <c r="AT798" s="231" t="s">
        <v>192</v>
      </c>
      <c r="AU798" s="231" t="s">
        <v>81</v>
      </c>
      <c r="AV798" s="14" t="s">
        <v>81</v>
      </c>
      <c r="AW798" s="14" t="s">
        <v>33</v>
      </c>
      <c r="AX798" s="14" t="s">
        <v>72</v>
      </c>
      <c r="AY798" s="231" t="s">
        <v>128</v>
      </c>
    </row>
    <row r="799" spans="1:51" s="14" customFormat="1">
      <c r="B799" s="221"/>
      <c r="C799" s="222"/>
      <c r="D799" s="207" t="s">
        <v>192</v>
      </c>
      <c r="E799" s="223" t="s">
        <v>19</v>
      </c>
      <c r="F799" s="224" t="s">
        <v>1131</v>
      </c>
      <c r="G799" s="222"/>
      <c r="H799" s="225">
        <v>-1.7</v>
      </c>
      <c r="I799" s="226"/>
      <c r="J799" s="222"/>
      <c r="K799" s="222"/>
      <c r="L799" s="227"/>
      <c r="M799" s="228"/>
      <c r="N799" s="229"/>
      <c r="O799" s="229"/>
      <c r="P799" s="229"/>
      <c r="Q799" s="229"/>
      <c r="R799" s="229"/>
      <c r="S799" s="229"/>
      <c r="T799" s="230"/>
      <c r="AT799" s="231" t="s">
        <v>192</v>
      </c>
      <c r="AU799" s="231" t="s">
        <v>81</v>
      </c>
      <c r="AV799" s="14" t="s">
        <v>81</v>
      </c>
      <c r="AW799" s="14" t="s">
        <v>33</v>
      </c>
      <c r="AX799" s="14" t="s">
        <v>72</v>
      </c>
      <c r="AY799" s="231" t="s">
        <v>128</v>
      </c>
    </row>
    <row r="800" spans="1:51" s="14" customFormat="1">
      <c r="B800" s="221"/>
      <c r="C800" s="222"/>
      <c r="D800" s="207" t="s">
        <v>192</v>
      </c>
      <c r="E800" s="223" t="s">
        <v>19</v>
      </c>
      <c r="F800" s="224" t="s">
        <v>699</v>
      </c>
      <c r="G800" s="222"/>
      <c r="H800" s="225">
        <v>-1.2</v>
      </c>
      <c r="I800" s="226"/>
      <c r="J800" s="222"/>
      <c r="K800" s="222"/>
      <c r="L800" s="227"/>
      <c r="M800" s="228"/>
      <c r="N800" s="229"/>
      <c r="O800" s="229"/>
      <c r="P800" s="229"/>
      <c r="Q800" s="229"/>
      <c r="R800" s="229"/>
      <c r="S800" s="229"/>
      <c r="T800" s="230"/>
      <c r="AT800" s="231" t="s">
        <v>192</v>
      </c>
      <c r="AU800" s="231" t="s">
        <v>81</v>
      </c>
      <c r="AV800" s="14" t="s">
        <v>81</v>
      </c>
      <c r="AW800" s="14" t="s">
        <v>33</v>
      </c>
      <c r="AX800" s="14" t="s">
        <v>72</v>
      </c>
      <c r="AY800" s="231" t="s">
        <v>128</v>
      </c>
    </row>
    <row r="801" spans="1:65" s="14" customFormat="1">
      <c r="B801" s="221"/>
      <c r="C801" s="222"/>
      <c r="D801" s="207" t="s">
        <v>192</v>
      </c>
      <c r="E801" s="223" t="s">
        <v>19</v>
      </c>
      <c r="F801" s="224" t="s">
        <v>674</v>
      </c>
      <c r="G801" s="222"/>
      <c r="H801" s="225">
        <v>-1.7729999999999999</v>
      </c>
      <c r="I801" s="226"/>
      <c r="J801" s="222"/>
      <c r="K801" s="222"/>
      <c r="L801" s="227"/>
      <c r="M801" s="228"/>
      <c r="N801" s="229"/>
      <c r="O801" s="229"/>
      <c r="P801" s="229"/>
      <c r="Q801" s="229"/>
      <c r="R801" s="229"/>
      <c r="S801" s="229"/>
      <c r="T801" s="230"/>
      <c r="AT801" s="231" t="s">
        <v>192</v>
      </c>
      <c r="AU801" s="231" t="s">
        <v>81</v>
      </c>
      <c r="AV801" s="14" t="s">
        <v>81</v>
      </c>
      <c r="AW801" s="14" t="s">
        <v>33</v>
      </c>
      <c r="AX801" s="14" t="s">
        <v>72</v>
      </c>
      <c r="AY801" s="231" t="s">
        <v>128</v>
      </c>
    </row>
    <row r="802" spans="1:65" s="14" customFormat="1">
      <c r="B802" s="221"/>
      <c r="C802" s="222"/>
      <c r="D802" s="207" t="s">
        <v>192</v>
      </c>
      <c r="E802" s="223" t="s">
        <v>19</v>
      </c>
      <c r="F802" s="224" t="s">
        <v>265</v>
      </c>
      <c r="G802" s="222"/>
      <c r="H802" s="225">
        <v>-4.7279999999999998</v>
      </c>
      <c r="I802" s="226"/>
      <c r="J802" s="222"/>
      <c r="K802" s="222"/>
      <c r="L802" s="227"/>
      <c r="M802" s="228"/>
      <c r="N802" s="229"/>
      <c r="O802" s="229"/>
      <c r="P802" s="229"/>
      <c r="Q802" s="229"/>
      <c r="R802" s="229"/>
      <c r="S802" s="229"/>
      <c r="T802" s="230"/>
      <c r="AT802" s="231" t="s">
        <v>192</v>
      </c>
      <c r="AU802" s="231" t="s">
        <v>81</v>
      </c>
      <c r="AV802" s="14" t="s">
        <v>81</v>
      </c>
      <c r="AW802" s="14" t="s">
        <v>33</v>
      </c>
      <c r="AX802" s="14" t="s">
        <v>72</v>
      </c>
      <c r="AY802" s="231" t="s">
        <v>128</v>
      </c>
    </row>
    <row r="803" spans="1:65" s="14" customFormat="1">
      <c r="B803" s="221"/>
      <c r="C803" s="222"/>
      <c r="D803" s="207" t="s">
        <v>192</v>
      </c>
      <c r="E803" s="223" t="s">
        <v>19</v>
      </c>
      <c r="F803" s="224" t="s">
        <v>381</v>
      </c>
      <c r="G803" s="222"/>
      <c r="H803" s="225">
        <v>-2.758</v>
      </c>
      <c r="I803" s="226"/>
      <c r="J803" s="222"/>
      <c r="K803" s="222"/>
      <c r="L803" s="227"/>
      <c r="M803" s="228"/>
      <c r="N803" s="229"/>
      <c r="O803" s="229"/>
      <c r="P803" s="229"/>
      <c r="Q803" s="229"/>
      <c r="R803" s="229"/>
      <c r="S803" s="229"/>
      <c r="T803" s="230"/>
      <c r="AT803" s="231" t="s">
        <v>192</v>
      </c>
      <c r="AU803" s="231" t="s">
        <v>81</v>
      </c>
      <c r="AV803" s="14" t="s">
        <v>81</v>
      </c>
      <c r="AW803" s="14" t="s">
        <v>33</v>
      </c>
      <c r="AX803" s="14" t="s">
        <v>72</v>
      </c>
      <c r="AY803" s="231" t="s">
        <v>128</v>
      </c>
    </row>
    <row r="804" spans="1:65" s="14" customFormat="1">
      <c r="B804" s="221"/>
      <c r="C804" s="222"/>
      <c r="D804" s="207" t="s">
        <v>192</v>
      </c>
      <c r="E804" s="223" t="s">
        <v>19</v>
      </c>
      <c r="F804" s="224" t="s">
        <v>700</v>
      </c>
      <c r="G804" s="222"/>
      <c r="H804" s="225">
        <v>-3.8479999999999999</v>
      </c>
      <c r="I804" s="226"/>
      <c r="J804" s="222"/>
      <c r="K804" s="222"/>
      <c r="L804" s="227"/>
      <c r="M804" s="228"/>
      <c r="N804" s="229"/>
      <c r="O804" s="229"/>
      <c r="P804" s="229"/>
      <c r="Q804" s="229"/>
      <c r="R804" s="229"/>
      <c r="S804" s="229"/>
      <c r="T804" s="230"/>
      <c r="AT804" s="231" t="s">
        <v>192</v>
      </c>
      <c r="AU804" s="231" t="s">
        <v>81</v>
      </c>
      <c r="AV804" s="14" t="s">
        <v>81</v>
      </c>
      <c r="AW804" s="14" t="s">
        <v>33</v>
      </c>
      <c r="AX804" s="14" t="s">
        <v>72</v>
      </c>
      <c r="AY804" s="231" t="s">
        <v>128</v>
      </c>
    </row>
    <row r="805" spans="1:65" s="14" customFormat="1">
      <c r="B805" s="221"/>
      <c r="C805" s="222"/>
      <c r="D805" s="207" t="s">
        <v>192</v>
      </c>
      <c r="E805" s="223" t="s">
        <v>19</v>
      </c>
      <c r="F805" s="224" t="s">
        <v>357</v>
      </c>
      <c r="G805" s="222"/>
      <c r="H805" s="225">
        <v>2.5099999999999998</v>
      </c>
      <c r="I805" s="226"/>
      <c r="J805" s="222"/>
      <c r="K805" s="222"/>
      <c r="L805" s="227"/>
      <c r="M805" s="228"/>
      <c r="N805" s="229"/>
      <c r="O805" s="229"/>
      <c r="P805" s="229"/>
      <c r="Q805" s="229"/>
      <c r="R805" s="229"/>
      <c r="S805" s="229"/>
      <c r="T805" s="230"/>
      <c r="AT805" s="231" t="s">
        <v>192</v>
      </c>
      <c r="AU805" s="231" t="s">
        <v>81</v>
      </c>
      <c r="AV805" s="14" t="s">
        <v>81</v>
      </c>
      <c r="AW805" s="14" t="s">
        <v>33</v>
      </c>
      <c r="AX805" s="14" t="s">
        <v>72</v>
      </c>
      <c r="AY805" s="231" t="s">
        <v>128</v>
      </c>
    </row>
    <row r="806" spans="1:65" s="14" customFormat="1">
      <c r="B806" s="221"/>
      <c r="C806" s="222"/>
      <c r="D806" s="207" t="s">
        <v>192</v>
      </c>
      <c r="E806" s="223" t="s">
        <v>19</v>
      </c>
      <c r="F806" s="224" t="s">
        <v>1132</v>
      </c>
      <c r="G806" s="222"/>
      <c r="H806" s="225">
        <v>1.62</v>
      </c>
      <c r="I806" s="226"/>
      <c r="J806" s="222"/>
      <c r="K806" s="222"/>
      <c r="L806" s="227"/>
      <c r="M806" s="228"/>
      <c r="N806" s="229"/>
      <c r="O806" s="229"/>
      <c r="P806" s="229"/>
      <c r="Q806" s="229"/>
      <c r="R806" s="229"/>
      <c r="S806" s="229"/>
      <c r="T806" s="230"/>
      <c r="AT806" s="231" t="s">
        <v>192</v>
      </c>
      <c r="AU806" s="231" t="s">
        <v>81</v>
      </c>
      <c r="AV806" s="14" t="s">
        <v>81</v>
      </c>
      <c r="AW806" s="14" t="s">
        <v>33</v>
      </c>
      <c r="AX806" s="14" t="s">
        <v>72</v>
      </c>
      <c r="AY806" s="231" t="s">
        <v>128</v>
      </c>
    </row>
    <row r="807" spans="1:65" s="14" customFormat="1">
      <c r="B807" s="221"/>
      <c r="C807" s="222"/>
      <c r="D807" s="207" t="s">
        <v>192</v>
      </c>
      <c r="E807" s="223" t="s">
        <v>19</v>
      </c>
      <c r="F807" s="224" t="s">
        <v>1133</v>
      </c>
      <c r="G807" s="222"/>
      <c r="H807" s="225">
        <v>0.15</v>
      </c>
      <c r="I807" s="226"/>
      <c r="J807" s="222"/>
      <c r="K807" s="222"/>
      <c r="L807" s="227"/>
      <c r="M807" s="228"/>
      <c r="N807" s="229"/>
      <c r="O807" s="229"/>
      <c r="P807" s="229"/>
      <c r="Q807" s="229"/>
      <c r="R807" s="229"/>
      <c r="S807" s="229"/>
      <c r="T807" s="230"/>
      <c r="AT807" s="231" t="s">
        <v>192</v>
      </c>
      <c r="AU807" s="231" t="s">
        <v>81</v>
      </c>
      <c r="AV807" s="14" t="s">
        <v>81</v>
      </c>
      <c r="AW807" s="14" t="s">
        <v>33</v>
      </c>
      <c r="AX807" s="14" t="s">
        <v>72</v>
      </c>
      <c r="AY807" s="231" t="s">
        <v>128</v>
      </c>
    </row>
    <row r="808" spans="1:65" s="14" customFormat="1">
      <c r="B808" s="221"/>
      <c r="C808" s="222"/>
      <c r="D808" s="207" t="s">
        <v>192</v>
      </c>
      <c r="E808" s="223" t="s">
        <v>19</v>
      </c>
      <c r="F808" s="224" t="s">
        <v>1146</v>
      </c>
      <c r="G808" s="222"/>
      <c r="H808" s="225">
        <v>-43.49</v>
      </c>
      <c r="I808" s="226"/>
      <c r="J808" s="222"/>
      <c r="K808" s="222"/>
      <c r="L808" s="227"/>
      <c r="M808" s="228"/>
      <c r="N808" s="229"/>
      <c r="O808" s="229"/>
      <c r="P808" s="229"/>
      <c r="Q808" s="229"/>
      <c r="R808" s="229"/>
      <c r="S808" s="229"/>
      <c r="T808" s="230"/>
      <c r="AT808" s="231" t="s">
        <v>192</v>
      </c>
      <c r="AU808" s="231" t="s">
        <v>81</v>
      </c>
      <c r="AV808" s="14" t="s">
        <v>81</v>
      </c>
      <c r="AW808" s="14" t="s">
        <v>33</v>
      </c>
      <c r="AX808" s="14" t="s">
        <v>72</v>
      </c>
      <c r="AY808" s="231" t="s">
        <v>128</v>
      </c>
    </row>
    <row r="809" spans="1:65" s="14" customFormat="1">
      <c r="B809" s="221"/>
      <c r="C809" s="222"/>
      <c r="D809" s="207" t="s">
        <v>192</v>
      </c>
      <c r="E809" s="223" t="s">
        <v>19</v>
      </c>
      <c r="F809" s="224" t="s">
        <v>1147</v>
      </c>
      <c r="G809" s="222"/>
      <c r="H809" s="225">
        <v>-5.64</v>
      </c>
      <c r="I809" s="226"/>
      <c r="J809" s="222"/>
      <c r="K809" s="222"/>
      <c r="L809" s="227"/>
      <c r="M809" s="228"/>
      <c r="N809" s="229"/>
      <c r="O809" s="229"/>
      <c r="P809" s="229"/>
      <c r="Q809" s="229"/>
      <c r="R809" s="229"/>
      <c r="S809" s="229"/>
      <c r="T809" s="230"/>
      <c r="AT809" s="231" t="s">
        <v>192</v>
      </c>
      <c r="AU809" s="231" t="s">
        <v>81</v>
      </c>
      <c r="AV809" s="14" t="s">
        <v>81</v>
      </c>
      <c r="AW809" s="14" t="s">
        <v>33</v>
      </c>
      <c r="AX809" s="14" t="s">
        <v>72</v>
      </c>
      <c r="AY809" s="231" t="s">
        <v>128</v>
      </c>
    </row>
    <row r="810" spans="1:65" s="16" customFormat="1">
      <c r="B810" s="243"/>
      <c r="C810" s="244"/>
      <c r="D810" s="207" t="s">
        <v>192</v>
      </c>
      <c r="E810" s="245" t="s">
        <v>19</v>
      </c>
      <c r="F810" s="246" t="s">
        <v>360</v>
      </c>
      <c r="G810" s="244"/>
      <c r="H810" s="247">
        <v>144.023</v>
      </c>
      <c r="I810" s="248"/>
      <c r="J810" s="244"/>
      <c r="K810" s="244"/>
      <c r="L810" s="249"/>
      <c r="M810" s="250"/>
      <c r="N810" s="251"/>
      <c r="O810" s="251"/>
      <c r="P810" s="251"/>
      <c r="Q810" s="251"/>
      <c r="R810" s="251"/>
      <c r="S810" s="251"/>
      <c r="T810" s="252"/>
      <c r="AT810" s="253" t="s">
        <v>192</v>
      </c>
      <c r="AU810" s="253" t="s">
        <v>81</v>
      </c>
      <c r="AV810" s="16" t="s">
        <v>142</v>
      </c>
      <c r="AW810" s="16" t="s">
        <v>33</v>
      </c>
      <c r="AX810" s="16" t="s">
        <v>72</v>
      </c>
      <c r="AY810" s="253" t="s">
        <v>128</v>
      </c>
    </row>
    <row r="811" spans="1:65" s="15" customFormat="1">
      <c r="B811" s="232"/>
      <c r="C811" s="233"/>
      <c r="D811" s="207" t="s">
        <v>192</v>
      </c>
      <c r="E811" s="234" t="s">
        <v>19</v>
      </c>
      <c r="F811" s="235" t="s">
        <v>241</v>
      </c>
      <c r="G811" s="233"/>
      <c r="H811" s="236">
        <v>187.51299999999995</v>
      </c>
      <c r="I811" s="237"/>
      <c r="J811" s="233"/>
      <c r="K811" s="233"/>
      <c r="L811" s="238"/>
      <c r="M811" s="239"/>
      <c r="N811" s="240"/>
      <c r="O811" s="240"/>
      <c r="P811" s="240"/>
      <c r="Q811" s="240"/>
      <c r="R811" s="240"/>
      <c r="S811" s="240"/>
      <c r="T811" s="241"/>
      <c r="AT811" s="242" t="s">
        <v>192</v>
      </c>
      <c r="AU811" s="242" t="s">
        <v>81</v>
      </c>
      <c r="AV811" s="15" t="s">
        <v>148</v>
      </c>
      <c r="AW811" s="15" t="s">
        <v>33</v>
      </c>
      <c r="AX811" s="15" t="s">
        <v>79</v>
      </c>
      <c r="AY811" s="242" t="s">
        <v>128</v>
      </c>
    </row>
    <row r="812" spans="1:65" s="2" customFormat="1" ht="16.5" customHeight="1">
      <c r="A812" s="36"/>
      <c r="B812" s="37"/>
      <c r="C812" s="254" t="s">
        <v>1148</v>
      </c>
      <c r="D812" s="254" t="s">
        <v>392</v>
      </c>
      <c r="E812" s="255" t="s">
        <v>1149</v>
      </c>
      <c r="F812" s="256" t="s">
        <v>1150</v>
      </c>
      <c r="G812" s="257" t="s">
        <v>252</v>
      </c>
      <c r="H812" s="258">
        <v>50.014000000000003</v>
      </c>
      <c r="I812" s="259"/>
      <c r="J812" s="260">
        <f>ROUND(I812*H812,2)</f>
        <v>0</v>
      </c>
      <c r="K812" s="256" t="s">
        <v>19</v>
      </c>
      <c r="L812" s="261"/>
      <c r="M812" s="262" t="s">
        <v>19</v>
      </c>
      <c r="N812" s="263" t="s">
        <v>43</v>
      </c>
      <c r="O812" s="66"/>
      <c r="P812" s="198">
        <f>O812*H812</f>
        <v>0</v>
      </c>
      <c r="Q812" s="198">
        <v>0.02</v>
      </c>
      <c r="R812" s="198">
        <f>Q812*H812</f>
        <v>1.0002800000000001</v>
      </c>
      <c r="S812" s="198">
        <v>0</v>
      </c>
      <c r="T812" s="199">
        <f>S812*H812</f>
        <v>0</v>
      </c>
      <c r="U812" s="36"/>
      <c r="V812" s="36"/>
      <c r="W812" s="36"/>
      <c r="X812" s="36"/>
      <c r="Y812" s="36"/>
      <c r="Z812" s="36"/>
      <c r="AA812" s="36"/>
      <c r="AB812" s="36"/>
      <c r="AC812" s="36"/>
      <c r="AD812" s="36"/>
      <c r="AE812" s="36"/>
      <c r="AR812" s="200" t="s">
        <v>375</v>
      </c>
      <c r="AT812" s="200" t="s">
        <v>392</v>
      </c>
      <c r="AU812" s="200" t="s">
        <v>81</v>
      </c>
      <c r="AY812" s="19" t="s">
        <v>128</v>
      </c>
      <c r="BE812" s="201">
        <f>IF(N812="základní",J812,0)</f>
        <v>0</v>
      </c>
      <c r="BF812" s="201">
        <f>IF(N812="snížená",J812,0)</f>
        <v>0</v>
      </c>
      <c r="BG812" s="201">
        <f>IF(N812="zákl. přenesená",J812,0)</f>
        <v>0</v>
      </c>
      <c r="BH812" s="201">
        <f>IF(N812="sníž. přenesená",J812,0)</f>
        <v>0</v>
      </c>
      <c r="BI812" s="201">
        <f>IF(N812="nulová",J812,0)</f>
        <v>0</v>
      </c>
      <c r="BJ812" s="19" t="s">
        <v>79</v>
      </c>
      <c r="BK812" s="201">
        <f>ROUND(I812*H812,2)</f>
        <v>0</v>
      </c>
      <c r="BL812" s="19" t="s">
        <v>273</v>
      </c>
      <c r="BM812" s="200" t="s">
        <v>1151</v>
      </c>
    </row>
    <row r="813" spans="1:65" s="14" customFormat="1">
      <c r="B813" s="221"/>
      <c r="C813" s="222"/>
      <c r="D813" s="207" t="s">
        <v>192</v>
      </c>
      <c r="E813" s="222"/>
      <c r="F813" s="224" t="s">
        <v>1152</v>
      </c>
      <c r="G813" s="222"/>
      <c r="H813" s="225">
        <v>50.014000000000003</v>
      </c>
      <c r="I813" s="226"/>
      <c r="J813" s="222"/>
      <c r="K813" s="222"/>
      <c r="L813" s="227"/>
      <c r="M813" s="228"/>
      <c r="N813" s="229"/>
      <c r="O813" s="229"/>
      <c r="P813" s="229"/>
      <c r="Q813" s="229"/>
      <c r="R813" s="229"/>
      <c r="S813" s="229"/>
      <c r="T813" s="230"/>
      <c r="AT813" s="231" t="s">
        <v>192</v>
      </c>
      <c r="AU813" s="231" t="s">
        <v>81</v>
      </c>
      <c r="AV813" s="14" t="s">
        <v>81</v>
      </c>
      <c r="AW813" s="14" t="s">
        <v>4</v>
      </c>
      <c r="AX813" s="14" t="s">
        <v>79</v>
      </c>
      <c r="AY813" s="231" t="s">
        <v>128</v>
      </c>
    </row>
    <row r="814" spans="1:65" s="2" customFormat="1" ht="16.5" customHeight="1">
      <c r="A814" s="36"/>
      <c r="B814" s="37"/>
      <c r="C814" s="254" t="s">
        <v>1153</v>
      </c>
      <c r="D814" s="254" t="s">
        <v>392</v>
      </c>
      <c r="E814" s="255" t="s">
        <v>1154</v>
      </c>
      <c r="F814" s="256" t="s">
        <v>1155</v>
      </c>
      <c r="G814" s="257" t="s">
        <v>252</v>
      </c>
      <c r="H814" s="258">
        <v>165.626</v>
      </c>
      <c r="I814" s="259"/>
      <c r="J814" s="260">
        <f>ROUND(I814*H814,2)</f>
        <v>0</v>
      </c>
      <c r="K814" s="256" t="s">
        <v>19</v>
      </c>
      <c r="L814" s="261"/>
      <c r="M814" s="262" t="s">
        <v>19</v>
      </c>
      <c r="N814" s="263" t="s">
        <v>43</v>
      </c>
      <c r="O814" s="66"/>
      <c r="P814" s="198">
        <f>O814*H814</f>
        <v>0</v>
      </c>
      <c r="Q814" s="198">
        <v>0.02</v>
      </c>
      <c r="R814" s="198">
        <f>Q814*H814</f>
        <v>3.3125200000000001</v>
      </c>
      <c r="S814" s="198">
        <v>0</v>
      </c>
      <c r="T814" s="199">
        <f>S814*H814</f>
        <v>0</v>
      </c>
      <c r="U814" s="36"/>
      <c r="V814" s="36"/>
      <c r="W814" s="36"/>
      <c r="X814" s="36"/>
      <c r="Y814" s="36"/>
      <c r="Z814" s="36"/>
      <c r="AA814" s="36"/>
      <c r="AB814" s="36"/>
      <c r="AC814" s="36"/>
      <c r="AD814" s="36"/>
      <c r="AE814" s="36"/>
      <c r="AR814" s="200" t="s">
        <v>375</v>
      </c>
      <c r="AT814" s="200" t="s">
        <v>392</v>
      </c>
      <c r="AU814" s="200" t="s">
        <v>81</v>
      </c>
      <c r="AY814" s="19" t="s">
        <v>128</v>
      </c>
      <c r="BE814" s="201">
        <f>IF(N814="základní",J814,0)</f>
        <v>0</v>
      </c>
      <c r="BF814" s="201">
        <f>IF(N814="snížená",J814,0)</f>
        <v>0</v>
      </c>
      <c r="BG814" s="201">
        <f>IF(N814="zákl. přenesená",J814,0)</f>
        <v>0</v>
      </c>
      <c r="BH814" s="201">
        <f>IF(N814="sníž. přenesená",J814,0)</f>
        <v>0</v>
      </c>
      <c r="BI814" s="201">
        <f>IF(N814="nulová",J814,0)</f>
        <v>0</v>
      </c>
      <c r="BJ814" s="19" t="s">
        <v>79</v>
      </c>
      <c r="BK814" s="201">
        <f>ROUND(I814*H814,2)</f>
        <v>0</v>
      </c>
      <c r="BL814" s="19" t="s">
        <v>273</v>
      </c>
      <c r="BM814" s="200" t="s">
        <v>1156</v>
      </c>
    </row>
    <row r="815" spans="1:65" s="14" customFormat="1">
      <c r="B815" s="221"/>
      <c r="C815" s="222"/>
      <c r="D815" s="207" t="s">
        <v>192</v>
      </c>
      <c r="E815" s="222"/>
      <c r="F815" s="224" t="s">
        <v>1157</v>
      </c>
      <c r="G815" s="222"/>
      <c r="H815" s="225">
        <v>165.626</v>
      </c>
      <c r="I815" s="226"/>
      <c r="J815" s="222"/>
      <c r="K815" s="222"/>
      <c r="L815" s="227"/>
      <c r="M815" s="228"/>
      <c r="N815" s="229"/>
      <c r="O815" s="229"/>
      <c r="P815" s="229"/>
      <c r="Q815" s="229"/>
      <c r="R815" s="229"/>
      <c r="S815" s="229"/>
      <c r="T815" s="230"/>
      <c r="AT815" s="231" t="s">
        <v>192</v>
      </c>
      <c r="AU815" s="231" t="s">
        <v>81</v>
      </c>
      <c r="AV815" s="14" t="s">
        <v>81</v>
      </c>
      <c r="AW815" s="14" t="s">
        <v>4</v>
      </c>
      <c r="AX815" s="14" t="s">
        <v>79</v>
      </c>
      <c r="AY815" s="231" t="s">
        <v>128</v>
      </c>
    </row>
    <row r="816" spans="1:65" s="2" customFormat="1" ht="21.75" customHeight="1">
      <c r="A816" s="36"/>
      <c r="B816" s="37"/>
      <c r="C816" s="189" t="s">
        <v>1158</v>
      </c>
      <c r="D816" s="189" t="s">
        <v>131</v>
      </c>
      <c r="E816" s="190" t="s">
        <v>1159</v>
      </c>
      <c r="F816" s="191" t="s">
        <v>1160</v>
      </c>
      <c r="G816" s="192" t="s">
        <v>252</v>
      </c>
      <c r="H816" s="193">
        <v>5.7930000000000001</v>
      </c>
      <c r="I816" s="194"/>
      <c r="J816" s="195">
        <f>ROUND(I816*H816,2)</f>
        <v>0</v>
      </c>
      <c r="K816" s="191" t="s">
        <v>135</v>
      </c>
      <c r="L816" s="41"/>
      <c r="M816" s="196" t="s">
        <v>19</v>
      </c>
      <c r="N816" s="197" t="s">
        <v>43</v>
      </c>
      <c r="O816" s="66"/>
      <c r="P816" s="198">
        <f>O816*H816</f>
        <v>0</v>
      </c>
      <c r="Q816" s="198">
        <v>2.8E-3</v>
      </c>
      <c r="R816" s="198">
        <f>Q816*H816</f>
        <v>1.6220399999999999E-2</v>
      </c>
      <c r="S816" s="198">
        <v>0</v>
      </c>
      <c r="T816" s="199">
        <f>S816*H816</f>
        <v>0</v>
      </c>
      <c r="U816" s="36"/>
      <c r="V816" s="36"/>
      <c r="W816" s="36"/>
      <c r="X816" s="36"/>
      <c r="Y816" s="36"/>
      <c r="Z816" s="36"/>
      <c r="AA816" s="36"/>
      <c r="AB816" s="36"/>
      <c r="AC816" s="36"/>
      <c r="AD816" s="36"/>
      <c r="AE816" s="36"/>
      <c r="AR816" s="200" t="s">
        <v>273</v>
      </c>
      <c r="AT816" s="200" t="s">
        <v>131</v>
      </c>
      <c r="AU816" s="200" t="s">
        <v>81</v>
      </c>
      <c r="AY816" s="19" t="s">
        <v>128</v>
      </c>
      <c r="BE816" s="201">
        <f>IF(N816="základní",J816,0)</f>
        <v>0</v>
      </c>
      <c r="BF816" s="201">
        <f>IF(N816="snížená",J816,0)</f>
        <v>0</v>
      </c>
      <c r="BG816" s="201">
        <f>IF(N816="zákl. přenesená",J816,0)</f>
        <v>0</v>
      </c>
      <c r="BH816" s="201">
        <f>IF(N816="sníž. přenesená",J816,0)</f>
        <v>0</v>
      </c>
      <c r="BI816" s="201">
        <f>IF(N816="nulová",J816,0)</f>
        <v>0</v>
      </c>
      <c r="BJ816" s="19" t="s">
        <v>79</v>
      </c>
      <c r="BK816" s="201">
        <f>ROUND(I816*H816,2)</f>
        <v>0</v>
      </c>
      <c r="BL816" s="19" t="s">
        <v>273</v>
      </c>
      <c r="BM816" s="200" t="s">
        <v>1161</v>
      </c>
    </row>
    <row r="817" spans="1:65" s="13" customFormat="1">
      <c r="B817" s="211"/>
      <c r="C817" s="212"/>
      <c r="D817" s="207" t="s">
        <v>192</v>
      </c>
      <c r="E817" s="213" t="s">
        <v>19</v>
      </c>
      <c r="F817" s="214" t="s">
        <v>1142</v>
      </c>
      <c r="G817" s="212"/>
      <c r="H817" s="213" t="s">
        <v>19</v>
      </c>
      <c r="I817" s="215"/>
      <c r="J817" s="212"/>
      <c r="K817" s="212"/>
      <c r="L817" s="216"/>
      <c r="M817" s="217"/>
      <c r="N817" s="218"/>
      <c r="O817" s="218"/>
      <c r="P817" s="218"/>
      <c r="Q817" s="218"/>
      <c r="R817" s="218"/>
      <c r="S817" s="218"/>
      <c r="T817" s="219"/>
      <c r="AT817" s="220" t="s">
        <v>192</v>
      </c>
      <c r="AU817" s="220" t="s">
        <v>81</v>
      </c>
      <c r="AV817" s="13" t="s">
        <v>79</v>
      </c>
      <c r="AW817" s="13" t="s">
        <v>33</v>
      </c>
      <c r="AX817" s="13" t="s">
        <v>72</v>
      </c>
      <c r="AY817" s="220" t="s">
        <v>128</v>
      </c>
    </row>
    <row r="818" spans="1:65" s="14" customFormat="1">
      <c r="B818" s="221"/>
      <c r="C818" s="222"/>
      <c r="D818" s="207" t="s">
        <v>192</v>
      </c>
      <c r="E818" s="223" t="s">
        <v>19</v>
      </c>
      <c r="F818" s="224" t="s">
        <v>1162</v>
      </c>
      <c r="G818" s="222"/>
      <c r="H818" s="225">
        <v>5.55</v>
      </c>
      <c r="I818" s="226"/>
      <c r="J818" s="222"/>
      <c r="K818" s="222"/>
      <c r="L818" s="227"/>
      <c r="M818" s="228"/>
      <c r="N818" s="229"/>
      <c r="O818" s="229"/>
      <c r="P818" s="229"/>
      <c r="Q818" s="229"/>
      <c r="R818" s="229"/>
      <c r="S818" s="229"/>
      <c r="T818" s="230"/>
      <c r="AT818" s="231" t="s">
        <v>192</v>
      </c>
      <c r="AU818" s="231" t="s">
        <v>81</v>
      </c>
      <c r="AV818" s="14" t="s">
        <v>81</v>
      </c>
      <c r="AW818" s="14" t="s">
        <v>33</v>
      </c>
      <c r="AX818" s="14" t="s">
        <v>72</v>
      </c>
      <c r="AY818" s="231" t="s">
        <v>128</v>
      </c>
    </row>
    <row r="819" spans="1:65" s="14" customFormat="1">
      <c r="B819" s="221"/>
      <c r="C819" s="222"/>
      <c r="D819" s="207" t="s">
        <v>192</v>
      </c>
      <c r="E819" s="223" t="s">
        <v>19</v>
      </c>
      <c r="F819" s="224" t="s">
        <v>1163</v>
      </c>
      <c r="G819" s="222"/>
      <c r="H819" s="225">
        <v>0.09</v>
      </c>
      <c r="I819" s="226"/>
      <c r="J819" s="222"/>
      <c r="K819" s="222"/>
      <c r="L819" s="227"/>
      <c r="M819" s="228"/>
      <c r="N819" s="229"/>
      <c r="O819" s="229"/>
      <c r="P819" s="229"/>
      <c r="Q819" s="229"/>
      <c r="R819" s="229"/>
      <c r="S819" s="229"/>
      <c r="T819" s="230"/>
      <c r="AT819" s="231" t="s">
        <v>192</v>
      </c>
      <c r="AU819" s="231" t="s">
        <v>81</v>
      </c>
      <c r="AV819" s="14" t="s">
        <v>81</v>
      </c>
      <c r="AW819" s="14" t="s">
        <v>33</v>
      </c>
      <c r="AX819" s="14" t="s">
        <v>72</v>
      </c>
      <c r="AY819" s="231" t="s">
        <v>128</v>
      </c>
    </row>
    <row r="820" spans="1:65" s="14" customFormat="1">
      <c r="B820" s="221"/>
      <c r="C820" s="222"/>
      <c r="D820" s="207" t="s">
        <v>192</v>
      </c>
      <c r="E820" s="223" t="s">
        <v>19</v>
      </c>
      <c r="F820" s="224" t="s">
        <v>1164</v>
      </c>
      <c r="G820" s="222"/>
      <c r="H820" s="225">
        <v>0.153</v>
      </c>
      <c r="I820" s="226"/>
      <c r="J820" s="222"/>
      <c r="K820" s="222"/>
      <c r="L820" s="227"/>
      <c r="M820" s="228"/>
      <c r="N820" s="229"/>
      <c r="O820" s="229"/>
      <c r="P820" s="229"/>
      <c r="Q820" s="229"/>
      <c r="R820" s="229"/>
      <c r="S820" s="229"/>
      <c r="T820" s="230"/>
      <c r="AT820" s="231" t="s">
        <v>192</v>
      </c>
      <c r="AU820" s="231" t="s">
        <v>81</v>
      </c>
      <c r="AV820" s="14" t="s">
        <v>81</v>
      </c>
      <c r="AW820" s="14" t="s">
        <v>33</v>
      </c>
      <c r="AX820" s="14" t="s">
        <v>72</v>
      </c>
      <c r="AY820" s="231" t="s">
        <v>128</v>
      </c>
    </row>
    <row r="821" spans="1:65" s="15" customFormat="1">
      <c r="B821" s="232"/>
      <c r="C821" s="233"/>
      <c r="D821" s="207" t="s">
        <v>192</v>
      </c>
      <c r="E821" s="234" t="s">
        <v>19</v>
      </c>
      <c r="F821" s="235" t="s">
        <v>241</v>
      </c>
      <c r="G821" s="233"/>
      <c r="H821" s="236">
        <v>5.7929999999999993</v>
      </c>
      <c r="I821" s="237"/>
      <c r="J821" s="233"/>
      <c r="K821" s="233"/>
      <c r="L821" s="238"/>
      <c r="M821" s="239"/>
      <c r="N821" s="240"/>
      <c r="O821" s="240"/>
      <c r="P821" s="240"/>
      <c r="Q821" s="240"/>
      <c r="R821" s="240"/>
      <c r="S821" s="240"/>
      <c r="T821" s="241"/>
      <c r="AT821" s="242" t="s">
        <v>192</v>
      </c>
      <c r="AU821" s="242" t="s">
        <v>81</v>
      </c>
      <c r="AV821" s="15" t="s">
        <v>148</v>
      </c>
      <c r="AW821" s="15" t="s">
        <v>33</v>
      </c>
      <c r="AX821" s="15" t="s">
        <v>79</v>
      </c>
      <c r="AY821" s="242" t="s">
        <v>128</v>
      </c>
    </row>
    <row r="822" spans="1:65" s="2" customFormat="1" ht="21.75" customHeight="1">
      <c r="A822" s="36"/>
      <c r="B822" s="37"/>
      <c r="C822" s="254" t="s">
        <v>1165</v>
      </c>
      <c r="D822" s="254" t="s">
        <v>392</v>
      </c>
      <c r="E822" s="255" t="s">
        <v>1166</v>
      </c>
      <c r="F822" s="256" t="s">
        <v>1167</v>
      </c>
      <c r="G822" s="257" t="s">
        <v>283</v>
      </c>
      <c r="H822" s="258">
        <v>70.804000000000002</v>
      </c>
      <c r="I822" s="259"/>
      <c r="J822" s="260">
        <f>ROUND(I822*H822,2)</f>
        <v>0</v>
      </c>
      <c r="K822" s="256" t="s">
        <v>135</v>
      </c>
      <c r="L822" s="261"/>
      <c r="M822" s="262" t="s">
        <v>19</v>
      </c>
      <c r="N822" s="263" t="s">
        <v>43</v>
      </c>
      <c r="O822" s="66"/>
      <c r="P822" s="198">
        <f>O822*H822</f>
        <v>0</v>
      </c>
      <c r="Q822" s="198">
        <v>1.9300000000000001E-3</v>
      </c>
      <c r="R822" s="198">
        <f>Q822*H822</f>
        <v>0.13665172</v>
      </c>
      <c r="S822" s="198">
        <v>0</v>
      </c>
      <c r="T822" s="199">
        <f>S822*H822</f>
        <v>0</v>
      </c>
      <c r="U822" s="36"/>
      <c r="V822" s="36"/>
      <c r="W822" s="36"/>
      <c r="X822" s="36"/>
      <c r="Y822" s="36"/>
      <c r="Z822" s="36"/>
      <c r="AA822" s="36"/>
      <c r="AB822" s="36"/>
      <c r="AC822" s="36"/>
      <c r="AD822" s="36"/>
      <c r="AE822" s="36"/>
      <c r="AR822" s="200" t="s">
        <v>375</v>
      </c>
      <c r="AT822" s="200" t="s">
        <v>392</v>
      </c>
      <c r="AU822" s="200" t="s">
        <v>81</v>
      </c>
      <c r="AY822" s="19" t="s">
        <v>128</v>
      </c>
      <c r="BE822" s="201">
        <f>IF(N822="základní",J822,0)</f>
        <v>0</v>
      </c>
      <c r="BF822" s="201">
        <f>IF(N822="snížená",J822,0)</f>
        <v>0</v>
      </c>
      <c r="BG822" s="201">
        <f>IF(N822="zákl. přenesená",J822,0)</f>
        <v>0</v>
      </c>
      <c r="BH822" s="201">
        <f>IF(N822="sníž. přenesená",J822,0)</f>
        <v>0</v>
      </c>
      <c r="BI822" s="201">
        <f>IF(N822="nulová",J822,0)</f>
        <v>0</v>
      </c>
      <c r="BJ822" s="19" t="s">
        <v>79</v>
      </c>
      <c r="BK822" s="201">
        <f>ROUND(I822*H822,2)</f>
        <v>0</v>
      </c>
      <c r="BL822" s="19" t="s">
        <v>273</v>
      </c>
      <c r="BM822" s="200" t="s">
        <v>1168</v>
      </c>
    </row>
    <row r="823" spans="1:65" s="14" customFormat="1">
      <c r="B823" s="221"/>
      <c r="C823" s="222"/>
      <c r="D823" s="207" t="s">
        <v>192</v>
      </c>
      <c r="E823" s="223" t="s">
        <v>19</v>
      </c>
      <c r="F823" s="224" t="s">
        <v>1169</v>
      </c>
      <c r="G823" s="222"/>
      <c r="H823" s="225">
        <v>64.367000000000004</v>
      </c>
      <c r="I823" s="226"/>
      <c r="J823" s="222"/>
      <c r="K823" s="222"/>
      <c r="L823" s="227"/>
      <c r="M823" s="228"/>
      <c r="N823" s="229"/>
      <c r="O823" s="229"/>
      <c r="P823" s="229"/>
      <c r="Q823" s="229"/>
      <c r="R823" s="229"/>
      <c r="S823" s="229"/>
      <c r="T823" s="230"/>
      <c r="AT823" s="231" t="s">
        <v>192</v>
      </c>
      <c r="AU823" s="231" t="s">
        <v>81</v>
      </c>
      <c r="AV823" s="14" t="s">
        <v>81</v>
      </c>
      <c r="AW823" s="14" t="s">
        <v>33</v>
      </c>
      <c r="AX823" s="14" t="s">
        <v>79</v>
      </c>
      <c r="AY823" s="231" t="s">
        <v>128</v>
      </c>
    </row>
    <row r="824" spans="1:65" s="14" customFormat="1">
      <c r="B824" s="221"/>
      <c r="C824" s="222"/>
      <c r="D824" s="207" t="s">
        <v>192</v>
      </c>
      <c r="E824" s="222"/>
      <c r="F824" s="224" t="s">
        <v>1170</v>
      </c>
      <c r="G824" s="222"/>
      <c r="H824" s="225">
        <v>70.804000000000002</v>
      </c>
      <c r="I824" s="226"/>
      <c r="J824" s="222"/>
      <c r="K824" s="222"/>
      <c r="L824" s="227"/>
      <c r="M824" s="228"/>
      <c r="N824" s="229"/>
      <c r="O824" s="229"/>
      <c r="P824" s="229"/>
      <c r="Q824" s="229"/>
      <c r="R824" s="229"/>
      <c r="S824" s="229"/>
      <c r="T824" s="230"/>
      <c r="AT824" s="231" t="s">
        <v>192</v>
      </c>
      <c r="AU824" s="231" t="s">
        <v>81</v>
      </c>
      <c r="AV824" s="14" t="s">
        <v>81</v>
      </c>
      <c r="AW824" s="14" t="s">
        <v>4</v>
      </c>
      <c r="AX824" s="14" t="s">
        <v>79</v>
      </c>
      <c r="AY824" s="231" t="s">
        <v>128</v>
      </c>
    </row>
    <row r="825" spans="1:65" s="2" customFormat="1" ht="21.75" customHeight="1">
      <c r="A825" s="36"/>
      <c r="B825" s="37"/>
      <c r="C825" s="189" t="s">
        <v>1171</v>
      </c>
      <c r="D825" s="189" t="s">
        <v>131</v>
      </c>
      <c r="E825" s="190" t="s">
        <v>1172</v>
      </c>
      <c r="F825" s="191" t="s">
        <v>1173</v>
      </c>
      <c r="G825" s="192" t="s">
        <v>276</v>
      </c>
      <c r="H825" s="193">
        <v>12.5</v>
      </c>
      <c r="I825" s="194"/>
      <c r="J825" s="195">
        <f>ROUND(I825*H825,2)</f>
        <v>0</v>
      </c>
      <c r="K825" s="191" t="s">
        <v>135</v>
      </c>
      <c r="L825" s="41"/>
      <c r="M825" s="196" t="s">
        <v>19</v>
      </c>
      <c r="N825" s="197" t="s">
        <v>43</v>
      </c>
      <c r="O825" s="66"/>
      <c r="P825" s="198">
        <f>O825*H825</f>
        <v>0</v>
      </c>
      <c r="Q825" s="198">
        <v>2E-3</v>
      </c>
      <c r="R825" s="198">
        <f>Q825*H825</f>
        <v>2.5000000000000001E-2</v>
      </c>
      <c r="S825" s="198">
        <v>0</v>
      </c>
      <c r="T825" s="199">
        <f>S825*H825</f>
        <v>0</v>
      </c>
      <c r="U825" s="36"/>
      <c r="V825" s="36"/>
      <c r="W825" s="36"/>
      <c r="X825" s="36"/>
      <c r="Y825" s="36"/>
      <c r="Z825" s="36"/>
      <c r="AA825" s="36"/>
      <c r="AB825" s="36"/>
      <c r="AC825" s="36"/>
      <c r="AD825" s="36"/>
      <c r="AE825" s="36"/>
      <c r="AR825" s="200" t="s">
        <v>273</v>
      </c>
      <c r="AT825" s="200" t="s">
        <v>131</v>
      </c>
      <c r="AU825" s="200" t="s">
        <v>81</v>
      </c>
      <c r="AY825" s="19" t="s">
        <v>128</v>
      </c>
      <c r="BE825" s="201">
        <f>IF(N825="základní",J825,0)</f>
        <v>0</v>
      </c>
      <c r="BF825" s="201">
        <f>IF(N825="snížená",J825,0)</f>
        <v>0</v>
      </c>
      <c r="BG825" s="201">
        <f>IF(N825="zákl. přenesená",J825,0)</f>
        <v>0</v>
      </c>
      <c r="BH825" s="201">
        <f>IF(N825="sníž. přenesená",J825,0)</f>
        <v>0</v>
      </c>
      <c r="BI825" s="201">
        <f>IF(N825="nulová",J825,0)</f>
        <v>0</v>
      </c>
      <c r="BJ825" s="19" t="s">
        <v>79</v>
      </c>
      <c r="BK825" s="201">
        <f>ROUND(I825*H825,2)</f>
        <v>0</v>
      </c>
      <c r="BL825" s="19" t="s">
        <v>273</v>
      </c>
      <c r="BM825" s="200" t="s">
        <v>1174</v>
      </c>
    </row>
    <row r="826" spans="1:65" s="13" customFormat="1">
      <c r="B826" s="211"/>
      <c r="C826" s="212"/>
      <c r="D826" s="207" t="s">
        <v>192</v>
      </c>
      <c r="E826" s="213" t="s">
        <v>19</v>
      </c>
      <c r="F826" s="214" t="s">
        <v>1175</v>
      </c>
      <c r="G826" s="212"/>
      <c r="H826" s="213" t="s">
        <v>19</v>
      </c>
      <c r="I826" s="215"/>
      <c r="J826" s="212"/>
      <c r="K826" s="212"/>
      <c r="L826" s="216"/>
      <c r="M826" s="217"/>
      <c r="N826" s="218"/>
      <c r="O826" s="218"/>
      <c r="P826" s="218"/>
      <c r="Q826" s="218"/>
      <c r="R826" s="218"/>
      <c r="S826" s="218"/>
      <c r="T826" s="219"/>
      <c r="AT826" s="220" t="s">
        <v>192</v>
      </c>
      <c r="AU826" s="220" t="s">
        <v>81</v>
      </c>
      <c r="AV826" s="13" t="s">
        <v>79</v>
      </c>
      <c r="AW826" s="13" t="s">
        <v>33</v>
      </c>
      <c r="AX826" s="13" t="s">
        <v>72</v>
      </c>
      <c r="AY826" s="220" t="s">
        <v>128</v>
      </c>
    </row>
    <row r="827" spans="1:65" s="14" customFormat="1">
      <c r="B827" s="221"/>
      <c r="C827" s="222"/>
      <c r="D827" s="207" t="s">
        <v>192</v>
      </c>
      <c r="E827" s="223" t="s">
        <v>19</v>
      </c>
      <c r="F827" s="224" t="s">
        <v>1176</v>
      </c>
      <c r="G827" s="222"/>
      <c r="H827" s="225">
        <v>1.5</v>
      </c>
      <c r="I827" s="226"/>
      <c r="J827" s="222"/>
      <c r="K827" s="222"/>
      <c r="L827" s="227"/>
      <c r="M827" s="228"/>
      <c r="N827" s="229"/>
      <c r="O827" s="229"/>
      <c r="P827" s="229"/>
      <c r="Q827" s="229"/>
      <c r="R827" s="229"/>
      <c r="S827" s="229"/>
      <c r="T827" s="230"/>
      <c r="AT827" s="231" t="s">
        <v>192</v>
      </c>
      <c r="AU827" s="231" t="s">
        <v>81</v>
      </c>
      <c r="AV827" s="14" t="s">
        <v>81</v>
      </c>
      <c r="AW827" s="14" t="s">
        <v>33</v>
      </c>
      <c r="AX827" s="14" t="s">
        <v>72</v>
      </c>
      <c r="AY827" s="231" t="s">
        <v>128</v>
      </c>
    </row>
    <row r="828" spans="1:65" s="16" customFormat="1">
      <c r="B828" s="243"/>
      <c r="C828" s="244"/>
      <c r="D828" s="207" t="s">
        <v>192</v>
      </c>
      <c r="E828" s="245" t="s">
        <v>19</v>
      </c>
      <c r="F828" s="246" t="s">
        <v>360</v>
      </c>
      <c r="G828" s="244"/>
      <c r="H828" s="247">
        <v>1.5</v>
      </c>
      <c r="I828" s="248"/>
      <c r="J828" s="244"/>
      <c r="K828" s="244"/>
      <c r="L828" s="249"/>
      <c r="M828" s="250"/>
      <c r="N828" s="251"/>
      <c r="O828" s="251"/>
      <c r="P828" s="251"/>
      <c r="Q828" s="251"/>
      <c r="R828" s="251"/>
      <c r="S828" s="251"/>
      <c r="T828" s="252"/>
      <c r="AT828" s="253" t="s">
        <v>192</v>
      </c>
      <c r="AU828" s="253" t="s">
        <v>81</v>
      </c>
      <c r="AV828" s="16" t="s">
        <v>142</v>
      </c>
      <c r="AW828" s="16" t="s">
        <v>33</v>
      </c>
      <c r="AX828" s="16" t="s">
        <v>72</v>
      </c>
      <c r="AY828" s="253" t="s">
        <v>128</v>
      </c>
    </row>
    <row r="829" spans="1:65" s="13" customFormat="1">
      <c r="B829" s="211"/>
      <c r="C829" s="212"/>
      <c r="D829" s="207" t="s">
        <v>192</v>
      </c>
      <c r="E829" s="213" t="s">
        <v>19</v>
      </c>
      <c r="F829" s="214" t="s">
        <v>1145</v>
      </c>
      <c r="G829" s="212"/>
      <c r="H829" s="213" t="s">
        <v>19</v>
      </c>
      <c r="I829" s="215"/>
      <c r="J829" s="212"/>
      <c r="K829" s="212"/>
      <c r="L829" s="216"/>
      <c r="M829" s="217"/>
      <c r="N829" s="218"/>
      <c r="O829" s="218"/>
      <c r="P829" s="218"/>
      <c r="Q829" s="218"/>
      <c r="R829" s="218"/>
      <c r="S829" s="218"/>
      <c r="T829" s="219"/>
      <c r="AT829" s="220" t="s">
        <v>192</v>
      </c>
      <c r="AU829" s="220" t="s">
        <v>81</v>
      </c>
      <c r="AV829" s="13" t="s">
        <v>79</v>
      </c>
      <c r="AW829" s="13" t="s">
        <v>33</v>
      </c>
      <c r="AX829" s="13" t="s">
        <v>72</v>
      </c>
      <c r="AY829" s="220" t="s">
        <v>128</v>
      </c>
    </row>
    <row r="830" spans="1:65" s="14" customFormat="1">
      <c r="B830" s="221"/>
      <c r="C830" s="222"/>
      <c r="D830" s="207" t="s">
        <v>192</v>
      </c>
      <c r="E830" s="223" t="s">
        <v>19</v>
      </c>
      <c r="F830" s="224" t="s">
        <v>1177</v>
      </c>
      <c r="G830" s="222"/>
      <c r="H830" s="225">
        <v>5.7</v>
      </c>
      <c r="I830" s="226"/>
      <c r="J830" s="222"/>
      <c r="K830" s="222"/>
      <c r="L830" s="227"/>
      <c r="M830" s="228"/>
      <c r="N830" s="229"/>
      <c r="O830" s="229"/>
      <c r="P830" s="229"/>
      <c r="Q830" s="229"/>
      <c r="R830" s="229"/>
      <c r="S830" s="229"/>
      <c r="T830" s="230"/>
      <c r="AT830" s="231" t="s">
        <v>192</v>
      </c>
      <c r="AU830" s="231" t="s">
        <v>81</v>
      </c>
      <c r="AV830" s="14" t="s">
        <v>81</v>
      </c>
      <c r="AW830" s="14" t="s">
        <v>33</v>
      </c>
      <c r="AX830" s="14" t="s">
        <v>72</v>
      </c>
      <c r="AY830" s="231" t="s">
        <v>128</v>
      </c>
    </row>
    <row r="831" spans="1:65" s="14" customFormat="1">
      <c r="B831" s="221"/>
      <c r="C831" s="222"/>
      <c r="D831" s="207" t="s">
        <v>192</v>
      </c>
      <c r="E831" s="223" t="s">
        <v>19</v>
      </c>
      <c r="F831" s="224" t="s">
        <v>1178</v>
      </c>
      <c r="G831" s="222"/>
      <c r="H831" s="225">
        <v>5.3</v>
      </c>
      <c r="I831" s="226"/>
      <c r="J831" s="222"/>
      <c r="K831" s="222"/>
      <c r="L831" s="227"/>
      <c r="M831" s="228"/>
      <c r="N831" s="229"/>
      <c r="O831" s="229"/>
      <c r="P831" s="229"/>
      <c r="Q831" s="229"/>
      <c r="R831" s="229"/>
      <c r="S831" s="229"/>
      <c r="T831" s="230"/>
      <c r="AT831" s="231" t="s">
        <v>192</v>
      </c>
      <c r="AU831" s="231" t="s">
        <v>81</v>
      </c>
      <c r="AV831" s="14" t="s">
        <v>81</v>
      </c>
      <c r="AW831" s="14" t="s">
        <v>33</v>
      </c>
      <c r="AX831" s="14" t="s">
        <v>72</v>
      </c>
      <c r="AY831" s="231" t="s">
        <v>128</v>
      </c>
    </row>
    <row r="832" spans="1:65" s="16" customFormat="1">
      <c r="B832" s="243"/>
      <c r="C832" s="244"/>
      <c r="D832" s="207" t="s">
        <v>192</v>
      </c>
      <c r="E832" s="245" t="s">
        <v>19</v>
      </c>
      <c r="F832" s="246" t="s">
        <v>360</v>
      </c>
      <c r="G832" s="244"/>
      <c r="H832" s="247">
        <v>11</v>
      </c>
      <c r="I832" s="248"/>
      <c r="J832" s="244"/>
      <c r="K832" s="244"/>
      <c r="L832" s="249"/>
      <c r="M832" s="250"/>
      <c r="N832" s="251"/>
      <c r="O832" s="251"/>
      <c r="P832" s="251"/>
      <c r="Q832" s="251"/>
      <c r="R832" s="251"/>
      <c r="S832" s="251"/>
      <c r="T832" s="252"/>
      <c r="AT832" s="253" t="s">
        <v>192</v>
      </c>
      <c r="AU832" s="253" t="s">
        <v>81</v>
      </c>
      <c r="AV832" s="16" t="s">
        <v>142</v>
      </c>
      <c r="AW832" s="16" t="s">
        <v>33</v>
      </c>
      <c r="AX832" s="16" t="s">
        <v>72</v>
      </c>
      <c r="AY832" s="253" t="s">
        <v>128</v>
      </c>
    </row>
    <row r="833" spans="1:65" s="15" customFormat="1">
      <c r="B833" s="232"/>
      <c r="C833" s="233"/>
      <c r="D833" s="207" t="s">
        <v>192</v>
      </c>
      <c r="E833" s="234" t="s">
        <v>19</v>
      </c>
      <c r="F833" s="235" t="s">
        <v>241</v>
      </c>
      <c r="G833" s="233"/>
      <c r="H833" s="236">
        <v>12.5</v>
      </c>
      <c r="I833" s="237"/>
      <c r="J833" s="233"/>
      <c r="K833" s="233"/>
      <c r="L833" s="238"/>
      <c r="M833" s="239"/>
      <c r="N833" s="240"/>
      <c r="O833" s="240"/>
      <c r="P833" s="240"/>
      <c r="Q833" s="240"/>
      <c r="R833" s="240"/>
      <c r="S833" s="240"/>
      <c r="T833" s="241"/>
      <c r="AT833" s="242" t="s">
        <v>192</v>
      </c>
      <c r="AU833" s="242" t="s">
        <v>81</v>
      </c>
      <c r="AV833" s="15" t="s">
        <v>148</v>
      </c>
      <c r="AW833" s="15" t="s">
        <v>33</v>
      </c>
      <c r="AX833" s="15" t="s">
        <v>79</v>
      </c>
      <c r="AY833" s="242" t="s">
        <v>128</v>
      </c>
    </row>
    <row r="834" spans="1:65" s="2" customFormat="1" ht="16.5" customHeight="1">
      <c r="A834" s="36"/>
      <c r="B834" s="37"/>
      <c r="C834" s="254" t="s">
        <v>1179</v>
      </c>
      <c r="D834" s="254" t="s">
        <v>392</v>
      </c>
      <c r="E834" s="255" t="s">
        <v>1149</v>
      </c>
      <c r="F834" s="256" t="s">
        <v>1150</v>
      </c>
      <c r="G834" s="257" t="s">
        <v>252</v>
      </c>
      <c r="H834" s="258">
        <v>0.44</v>
      </c>
      <c r="I834" s="259"/>
      <c r="J834" s="260">
        <f>ROUND(I834*H834,2)</f>
        <v>0</v>
      </c>
      <c r="K834" s="256" t="s">
        <v>19</v>
      </c>
      <c r="L834" s="261"/>
      <c r="M834" s="262" t="s">
        <v>19</v>
      </c>
      <c r="N834" s="263" t="s">
        <v>43</v>
      </c>
      <c r="O834" s="66"/>
      <c r="P834" s="198">
        <f>O834*H834</f>
        <v>0</v>
      </c>
      <c r="Q834" s="198">
        <v>0.02</v>
      </c>
      <c r="R834" s="198">
        <f>Q834*H834</f>
        <v>8.8000000000000005E-3</v>
      </c>
      <c r="S834" s="198">
        <v>0</v>
      </c>
      <c r="T834" s="199">
        <f>S834*H834</f>
        <v>0</v>
      </c>
      <c r="U834" s="36"/>
      <c r="V834" s="36"/>
      <c r="W834" s="36"/>
      <c r="X834" s="36"/>
      <c r="Y834" s="36"/>
      <c r="Z834" s="36"/>
      <c r="AA834" s="36"/>
      <c r="AB834" s="36"/>
      <c r="AC834" s="36"/>
      <c r="AD834" s="36"/>
      <c r="AE834" s="36"/>
      <c r="AR834" s="200" t="s">
        <v>375</v>
      </c>
      <c r="AT834" s="200" t="s">
        <v>392</v>
      </c>
      <c r="AU834" s="200" t="s">
        <v>81</v>
      </c>
      <c r="AY834" s="19" t="s">
        <v>128</v>
      </c>
      <c r="BE834" s="201">
        <f>IF(N834="základní",J834,0)</f>
        <v>0</v>
      </c>
      <c r="BF834" s="201">
        <f>IF(N834="snížená",J834,0)</f>
        <v>0</v>
      </c>
      <c r="BG834" s="201">
        <f>IF(N834="zákl. přenesená",J834,0)</f>
        <v>0</v>
      </c>
      <c r="BH834" s="201">
        <f>IF(N834="sníž. přenesená",J834,0)</f>
        <v>0</v>
      </c>
      <c r="BI834" s="201">
        <f>IF(N834="nulová",J834,0)</f>
        <v>0</v>
      </c>
      <c r="BJ834" s="19" t="s">
        <v>79</v>
      </c>
      <c r="BK834" s="201">
        <f>ROUND(I834*H834,2)</f>
        <v>0</v>
      </c>
      <c r="BL834" s="19" t="s">
        <v>273</v>
      </c>
      <c r="BM834" s="200" t="s">
        <v>1180</v>
      </c>
    </row>
    <row r="835" spans="1:65" s="14" customFormat="1">
      <c r="B835" s="221"/>
      <c r="C835" s="222"/>
      <c r="D835" s="207" t="s">
        <v>192</v>
      </c>
      <c r="E835" s="223" t="s">
        <v>19</v>
      </c>
      <c r="F835" s="224" t="s">
        <v>1181</v>
      </c>
      <c r="G835" s="222"/>
      <c r="H835" s="225">
        <v>0.38300000000000001</v>
      </c>
      <c r="I835" s="226"/>
      <c r="J835" s="222"/>
      <c r="K835" s="222"/>
      <c r="L835" s="227"/>
      <c r="M835" s="228"/>
      <c r="N835" s="229"/>
      <c r="O835" s="229"/>
      <c r="P835" s="229"/>
      <c r="Q835" s="229"/>
      <c r="R835" s="229"/>
      <c r="S835" s="229"/>
      <c r="T835" s="230"/>
      <c r="AT835" s="231" t="s">
        <v>192</v>
      </c>
      <c r="AU835" s="231" t="s">
        <v>81</v>
      </c>
      <c r="AV835" s="14" t="s">
        <v>81</v>
      </c>
      <c r="AW835" s="14" t="s">
        <v>33</v>
      </c>
      <c r="AX835" s="14" t="s">
        <v>79</v>
      </c>
      <c r="AY835" s="231" t="s">
        <v>128</v>
      </c>
    </row>
    <row r="836" spans="1:65" s="14" customFormat="1">
      <c r="B836" s="221"/>
      <c r="C836" s="222"/>
      <c r="D836" s="207" t="s">
        <v>192</v>
      </c>
      <c r="E836" s="222"/>
      <c r="F836" s="224" t="s">
        <v>1182</v>
      </c>
      <c r="G836" s="222"/>
      <c r="H836" s="225">
        <v>0.44</v>
      </c>
      <c r="I836" s="226"/>
      <c r="J836" s="222"/>
      <c r="K836" s="222"/>
      <c r="L836" s="227"/>
      <c r="M836" s="228"/>
      <c r="N836" s="229"/>
      <c r="O836" s="229"/>
      <c r="P836" s="229"/>
      <c r="Q836" s="229"/>
      <c r="R836" s="229"/>
      <c r="S836" s="229"/>
      <c r="T836" s="230"/>
      <c r="AT836" s="231" t="s">
        <v>192</v>
      </c>
      <c r="AU836" s="231" t="s">
        <v>81</v>
      </c>
      <c r="AV836" s="14" t="s">
        <v>81</v>
      </c>
      <c r="AW836" s="14" t="s">
        <v>4</v>
      </c>
      <c r="AX836" s="14" t="s">
        <v>79</v>
      </c>
      <c r="AY836" s="231" t="s">
        <v>128</v>
      </c>
    </row>
    <row r="837" spans="1:65" s="2" customFormat="1" ht="16.5" customHeight="1">
      <c r="A837" s="36"/>
      <c r="B837" s="37"/>
      <c r="C837" s="254" t="s">
        <v>1183</v>
      </c>
      <c r="D837" s="254" t="s">
        <v>392</v>
      </c>
      <c r="E837" s="255" t="s">
        <v>1154</v>
      </c>
      <c r="F837" s="256" t="s">
        <v>1155</v>
      </c>
      <c r="G837" s="257" t="s">
        <v>252</v>
      </c>
      <c r="H837" s="258">
        <v>3.536</v>
      </c>
      <c r="I837" s="259"/>
      <c r="J837" s="260">
        <f>ROUND(I837*H837,2)</f>
        <v>0</v>
      </c>
      <c r="K837" s="256" t="s">
        <v>19</v>
      </c>
      <c r="L837" s="261"/>
      <c r="M837" s="262" t="s">
        <v>19</v>
      </c>
      <c r="N837" s="263" t="s">
        <v>43</v>
      </c>
      <c r="O837" s="66"/>
      <c r="P837" s="198">
        <f>O837*H837</f>
        <v>0</v>
      </c>
      <c r="Q837" s="198">
        <v>0.02</v>
      </c>
      <c r="R837" s="198">
        <f>Q837*H837</f>
        <v>7.0720000000000005E-2</v>
      </c>
      <c r="S837" s="198">
        <v>0</v>
      </c>
      <c r="T837" s="199">
        <f>S837*H837</f>
        <v>0</v>
      </c>
      <c r="U837" s="36"/>
      <c r="V837" s="36"/>
      <c r="W837" s="36"/>
      <c r="X837" s="36"/>
      <c r="Y837" s="36"/>
      <c r="Z837" s="36"/>
      <c r="AA837" s="36"/>
      <c r="AB837" s="36"/>
      <c r="AC837" s="36"/>
      <c r="AD837" s="36"/>
      <c r="AE837" s="36"/>
      <c r="AR837" s="200" t="s">
        <v>375</v>
      </c>
      <c r="AT837" s="200" t="s">
        <v>392</v>
      </c>
      <c r="AU837" s="200" t="s">
        <v>81</v>
      </c>
      <c r="AY837" s="19" t="s">
        <v>128</v>
      </c>
      <c r="BE837" s="201">
        <f>IF(N837="základní",J837,0)</f>
        <v>0</v>
      </c>
      <c r="BF837" s="201">
        <f>IF(N837="snížená",J837,0)</f>
        <v>0</v>
      </c>
      <c r="BG837" s="201">
        <f>IF(N837="zákl. přenesená",J837,0)</f>
        <v>0</v>
      </c>
      <c r="BH837" s="201">
        <f>IF(N837="sníž. přenesená",J837,0)</f>
        <v>0</v>
      </c>
      <c r="BI837" s="201">
        <f>IF(N837="nulová",J837,0)</f>
        <v>0</v>
      </c>
      <c r="BJ837" s="19" t="s">
        <v>79</v>
      </c>
      <c r="BK837" s="201">
        <f>ROUND(I837*H837,2)</f>
        <v>0</v>
      </c>
      <c r="BL837" s="19" t="s">
        <v>273</v>
      </c>
      <c r="BM837" s="200" t="s">
        <v>1184</v>
      </c>
    </row>
    <row r="838" spans="1:65" s="14" customFormat="1">
      <c r="B838" s="221"/>
      <c r="C838" s="222"/>
      <c r="D838" s="207" t="s">
        <v>192</v>
      </c>
      <c r="E838" s="223" t="s">
        <v>19</v>
      </c>
      <c r="F838" s="224" t="s">
        <v>1135</v>
      </c>
      <c r="G838" s="222"/>
      <c r="H838" s="225">
        <v>2.2799999999999998</v>
      </c>
      <c r="I838" s="226"/>
      <c r="J838" s="222"/>
      <c r="K838" s="222"/>
      <c r="L838" s="227"/>
      <c r="M838" s="228"/>
      <c r="N838" s="229"/>
      <c r="O838" s="229"/>
      <c r="P838" s="229"/>
      <c r="Q838" s="229"/>
      <c r="R838" s="229"/>
      <c r="S838" s="229"/>
      <c r="T838" s="230"/>
      <c r="AT838" s="231" t="s">
        <v>192</v>
      </c>
      <c r="AU838" s="231" t="s">
        <v>81</v>
      </c>
      <c r="AV838" s="14" t="s">
        <v>81</v>
      </c>
      <c r="AW838" s="14" t="s">
        <v>33</v>
      </c>
      <c r="AX838" s="14" t="s">
        <v>72</v>
      </c>
      <c r="AY838" s="231" t="s">
        <v>128</v>
      </c>
    </row>
    <row r="839" spans="1:65" s="14" customFormat="1">
      <c r="B839" s="221"/>
      <c r="C839" s="222"/>
      <c r="D839" s="207" t="s">
        <v>192</v>
      </c>
      <c r="E839" s="223" t="s">
        <v>19</v>
      </c>
      <c r="F839" s="224" t="s">
        <v>354</v>
      </c>
      <c r="G839" s="222"/>
      <c r="H839" s="225">
        <v>0.79500000000000004</v>
      </c>
      <c r="I839" s="226"/>
      <c r="J839" s="222"/>
      <c r="K839" s="222"/>
      <c r="L839" s="227"/>
      <c r="M839" s="228"/>
      <c r="N839" s="229"/>
      <c r="O839" s="229"/>
      <c r="P839" s="229"/>
      <c r="Q839" s="229"/>
      <c r="R839" s="229"/>
      <c r="S839" s="229"/>
      <c r="T839" s="230"/>
      <c r="AT839" s="231" t="s">
        <v>192</v>
      </c>
      <c r="AU839" s="231" t="s">
        <v>81</v>
      </c>
      <c r="AV839" s="14" t="s">
        <v>81</v>
      </c>
      <c r="AW839" s="14" t="s">
        <v>33</v>
      </c>
      <c r="AX839" s="14" t="s">
        <v>72</v>
      </c>
      <c r="AY839" s="231" t="s">
        <v>128</v>
      </c>
    </row>
    <row r="840" spans="1:65" s="15" customFormat="1">
      <c r="B840" s="232"/>
      <c r="C840" s="233"/>
      <c r="D840" s="207" t="s">
        <v>192</v>
      </c>
      <c r="E840" s="234" t="s">
        <v>19</v>
      </c>
      <c r="F840" s="235" t="s">
        <v>241</v>
      </c>
      <c r="G840" s="233"/>
      <c r="H840" s="236">
        <v>3.0749999999999997</v>
      </c>
      <c r="I840" s="237"/>
      <c r="J840" s="233"/>
      <c r="K840" s="233"/>
      <c r="L840" s="238"/>
      <c r="M840" s="239"/>
      <c r="N840" s="240"/>
      <c r="O840" s="240"/>
      <c r="P840" s="240"/>
      <c r="Q840" s="240"/>
      <c r="R840" s="240"/>
      <c r="S840" s="240"/>
      <c r="T840" s="241"/>
      <c r="AT840" s="242" t="s">
        <v>192</v>
      </c>
      <c r="AU840" s="242" t="s">
        <v>81</v>
      </c>
      <c r="AV840" s="15" t="s">
        <v>148</v>
      </c>
      <c r="AW840" s="15" t="s">
        <v>33</v>
      </c>
      <c r="AX840" s="15" t="s">
        <v>79</v>
      </c>
      <c r="AY840" s="242" t="s">
        <v>128</v>
      </c>
    </row>
    <row r="841" spans="1:65" s="14" customFormat="1">
      <c r="B841" s="221"/>
      <c r="C841" s="222"/>
      <c r="D841" s="207" t="s">
        <v>192</v>
      </c>
      <c r="E841" s="222"/>
      <c r="F841" s="224" t="s">
        <v>1185</v>
      </c>
      <c r="G841" s="222"/>
      <c r="H841" s="225">
        <v>3.536</v>
      </c>
      <c r="I841" s="226"/>
      <c r="J841" s="222"/>
      <c r="K841" s="222"/>
      <c r="L841" s="227"/>
      <c r="M841" s="228"/>
      <c r="N841" s="229"/>
      <c r="O841" s="229"/>
      <c r="P841" s="229"/>
      <c r="Q841" s="229"/>
      <c r="R841" s="229"/>
      <c r="S841" s="229"/>
      <c r="T841" s="230"/>
      <c r="AT841" s="231" t="s">
        <v>192</v>
      </c>
      <c r="AU841" s="231" t="s">
        <v>81</v>
      </c>
      <c r="AV841" s="14" t="s">
        <v>81</v>
      </c>
      <c r="AW841" s="14" t="s">
        <v>4</v>
      </c>
      <c r="AX841" s="14" t="s">
        <v>79</v>
      </c>
      <c r="AY841" s="231" t="s">
        <v>128</v>
      </c>
    </row>
    <row r="842" spans="1:65" s="2" customFormat="1" ht="16.5" customHeight="1">
      <c r="A842" s="36"/>
      <c r="B842" s="37"/>
      <c r="C842" s="189" t="s">
        <v>1186</v>
      </c>
      <c r="D842" s="189" t="s">
        <v>131</v>
      </c>
      <c r="E842" s="190" t="s">
        <v>1187</v>
      </c>
      <c r="F842" s="191" t="s">
        <v>1188</v>
      </c>
      <c r="G842" s="192" t="s">
        <v>276</v>
      </c>
      <c r="H842" s="193">
        <v>42.38</v>
      </c>
      <c r="I842" s="194"/>
      <c r="J842" s="195">
        <f>ROUND(I842*H842,2)</f>
        <v>0</v>
      </c>
      <c r="K842" s="191" t="s">
        <v>19</v>
      </c>
      <c r="L842" s="41"/>
      <c r="M842" s="196" t="s">
        <v>19</v>
      </c>
      <c r="N842" s="197" t="s">
        <v>43</v>
      </c>
      <c r="O842" s="66"/>
      <c r="P842" s="198">
        <f>O842*H842</f>
        <v>0</v>
      </c>
      <c r="Q842" s="198">
        <v>3.1E-4</v>
      </c>
      <c r="R842" s="198">
        <f>Q842*H842</f>
        <v>1.3137800000000002E-2</v>
      </c>
      <c r="S842" s="198">
        <v>0</v>
      </c>
      <c r="T842" s="199">
        <f>S842*H842</f>
        <v>0</v>
      </c>
      <c r="U842" s="36"/>
      <c r="V842" s="36"/>
      <c r="W842" s="36"/>
      <c r="X842" s="36"/>
      <c r="Y842" s="36"/>
      <c r="Z842" s="36"/>
      <c r="AA842" s="36"/>
      <c r="AB842" s="36"/>
      <c r="AC842" s="36"/>
      <c r="AD842" s="36"/>
      <c r="AE842" s="36"/>
      <c r="AR842" s="200" t="s">
        <v>273</v>
      </c>
      <c r="AT842" s="200" t="s">
        <v>131</v>
      </c>
      <c r="AU842" s="200" t="s">
        <v>81</v>
      </c>
      <c r="AY842" s="19" t="s">
        <v>128</v>
      </c>
      <c r="BE842" s="201">
        <f>IF(N842="základní",J842,0)</f>
        <v>0</v>
      </c>
      <c r="BF842" s="201">
        <f>IF(N842="snížená",J842,0)</f>
        <v>0</v>
      </c>
      <c r="BG842" s="201">
        <f>IF(N842="zákl. přenesená",J842,0)</f>
        <v>0</v>
      </c>
      <c r="BH842" s="201">
        <f>IF(N842="sníž. přenesená",J842,0)</f>
        <v>0</v>
      </c>
      <c r="BI842" s="201">
        <f>IF(N842="nulová",J842,0)</f>
        <v>0</v>
      </c>
      <c r="BJ842" s="19" t="s">
        <v>79</v>
      </c>
      <c r="BK842" s="201">
        <f>ROUND(I842*H842,2)</f>
        <v>0</v>
      </c>
      <c r="BL842" s="19" t="s">
        <v>273</v>
      </c>
      <c r="BM842" s="200" t="s">
        <v>1189</v>
      </c>
    </row>
    <row r="843" spans="1:65" s="2" customFormat="1" ht="39">
      <c r="A843" s="36"/>
      <c r="B843" s="37"/>
      <c r="C843" s="38"/>
      <c r="D843" s="207" t="s">
        <v>190</v>
      </c>
      <c r="E843" s="38"/>
      <c r="F843" s="208" t="s">
        <v>1190</v>
      </c>
      <c r="G843" s="38"/>
      <c r="H843" s="38"/>
      <c r="I843" s="110"/>
      <c r="J843" s="38"/>
      <c r="K843" s="38"/>
      <c r="L843" s="41"/>
      <c r="M843" s="209"/>
      <c r="N843" s="210"/>
      <c r="O843" s="66"/>
      <c r="P843" s="66"/>
      <c r="Q843" s="66"/>
      <c r="R843" s="66"/>
      <c r="S843" s="66"/>
      <c r="T843" s="67"/>
      <c r="U843" s="36"/>
      <c r="V843" s="36"/>
      <c r="W843" s="36"/>
      <c r="X843" s="36"/>
      <c r="Y843" s="36"/>
      <c r="Z843" s="36"/>
      <c r="AA843" s="36"/>
      <c r="AB843" s="36"/>
      <c r="AC843" s="36"/>
      <c r="AD843" s="36"/>
      <c r="AE843" s="36"/>
      <c r="AT843" s="19" t="s">
        <v>190</v>
      </c>
      <c r="AU843" s="19" t="s">
        <v>81</v>
      </c>
    </row>
    <row r="844" spans="1:65" s="14" customFormat="1">
      <c r="B844" s="221"/>
      <c r="C844" s="222"/>
      <c r="D844" s="207" t="s">
        <v>192</v>
      </c>
      <c r="E844" s="223" t="s">
        <v>19</v>
      </c>
      <c r="F844" s="224" t="s">
        <v>1191</v>
      </c>
      <c r="G844" s="222"/>
      <c r="H844" s="225">
        <v>34</v>
      </c>
      <c r="I844" s="226"/>
      <c r="J844" s="222"/>
      <c r="K844" s="222"/>
      <c r="L844" s="227"/>
      <c r="M844" s="228"/>
      <c r="N844" s="229"/>
      <c r="O844" s="229"/>
      <c r="P844" s="229"/>
      <c r="Q844" s="229"/>
      <c r="R844" s="229"/>
      <c r="S844" s="229"/>
      <c r="T844" s="230"/>
      <c r="AT844" s="231" t="s">
        <v>192</v>
      </c>
      <c r="AU844" s="231" t="s">
        <v>81</v>
      </c>
      <c r="AV844" s="14" t="s">
        <v>81</v>
      </c>
      <c r="AW844" s="14" t="s">
        <v>33</v>
      </c>
      <c r="AX844" s="14" t="s">
        <v>72</v>
      </c>
      <c r="AY844" s="231" t="s">
        <v>128</v>
      </c>
    </row>
    <row r="845" spans="1:65" s="14" customFormat="1">
      <c r="B845" s="221"/>
      <c r="C845" s="222"/>
      <c r="D845" s="207" t="s">
        <v>192</v>
      </c>
      <c r="E845" s="223" t="s">
        <v>19</v>
      </c>
      <c r="F845" s="224" t="s">
        <v>1177</v>
      </c>
      <c r="G845" s="222"/>
      <c r="H845" s="225">
        <v>5.7</v>
      </c>
      <c r="I845" s="226"/>
      <c r="J845" s="222"/>
      <c r="K845" s="222"/>
      <c r="L845" s="227"/>
      <c r="M845" s="228"/>
      <c r="N845" s="229"/>
      <c r="O845" s="229"/>
      <c r="P845" s="229"/>
      <c r="Q845" s="229"/>
      <c r="R845" s="229"/>
      <c r="S845" s="229"/>
      <c r="T845" s="230"/>
      <c r="AT845" s="231" t="s">
        <v>192</v>
      </c>
      <c r="AU845" s="231" t="s">
        <v>81</v>
      </c>
      <c r="AV845" s="14" t="s">
        <v>81</v>
      </c>
      <c r="AW845" s="14" t="s">
        <v>33</v>
      </c>
      <c r="AX845" s="14" t="s">
        <v>72</v>
      </c>
      <c r="AY845" s="231" t="s">
        <v>128</v>
      </c>
    </row>
    <row r="846" spans="1:65" s="14" customFormat="1">
      <c r="B846" s="221"/>
      <c r="C846" s="222"/>
      <c r="D846" s="207" t="s">
        <v>192</v>
      </c>
      <c r="E846" s="223" t="s">
        <v>19</v>
      </c>
      <c r="F846" s="224" t="s">
        <v>1192</v>
      </c>
      <c r="G846" s="222"/>
      <c r="H846" s="225">
        <v>1.8</v>
      </c>
      <c r="I846" s="226"/>
      <c r="J846" s="222"/>
      <c r="K846" s="222"/>
      <c r="L846" s="227"/>
      <c r="M846" s="228"/>
      <c r="N846" s="229"/>
      <c r="O846" s="229"/>
      <c r="P846" s="229"/>
      <c r="Q846" s="229"/>
      <c r="R846" s="229"/>
      <c r="S846" s="229"/>
      <c r="T846" s="230"/>
      <c r="AT846" s="231" t="s">
        <v>192</v>
      </c>
      <c r="AU846" s="231" t="s">
        <v>81</v>
      </c>
      <c r="AV846" s="14" t="s">
        <v>81</v>
      </c>
      <c r="AW846" s="14" t="s">
        <v>33</v>
      </c>
      <c r="AX846" s="14" t="s">
        <v>72</v>
      </c>
      <c r="AY846" s="231" t="s">
        <v>128</v>
      </c>
    </row>
    <row r="847" spans="1:65" s="14" customFormat="1">
      <c r="B847" s="221"/>
      <c r="C847" s="222"/>
      <c r="D847" s="207" t="s">
        <v>192</v>
      </c>
      <c r="E847" s="223" t="s">
        <v>19</v>
      </c>
      <c r="F847" s="224" t="s">
        <v>1193</v>
      </c>
      <c r="G847" s="222"/>
      <c r="H847" s="225">
        <v>0.88</v>
      </c>
      <c r="I847" s="226"/>
      <c r="J847" s="222"/>
      <c r="K847" s="222"/>
      <c r="L847" s="227"/>
      <c r="M847" s="228"/>
      <c r="N847" s="229"/>
      <c r="O847" s="229"/>
      <c r="P847" s="229"/>
      <c r="Q847" s="229"/>
      <c r="R847" s="229"/>
      <c r="S847" s="229"/>
      <c r="T847" s="230"/>
      <c r="AT847" s="231" t="s">
        <v>192</v>
      </c>
      <c r="AU847" s="231" t="s">
        <v>81</v>
      </c>
      <c r="AV847" s="14" t="s">
        <v>81</v>
      </c>
      <c r="AW847" s="14" t="s">
        <v>33</v>
      </c>
      <c r="AX847" s="14" t="s">
        <v>72</v>
      </c>
      <c r="AY847" s="231" t="s">
        <v>128</v>
      </c>
    </row>
    <row r="848" spans="1:65" s="15" customFormat="1">
      <c r="B848" s="232"/>
      <c r="C848" s="233"/>
      <c r="D848" s="207" t="s">
        <v>192</v>
      </c>
      <c r="E848" s="234" t="s">
        <v>19</v>
      </c>
      <c r="F848" s="235" t="s">
        <v>241</v>
      </c>
      <c r="G848" s="233"/>
      <c r="H848" s="236">
        <v>42.38</v>
      </c>
      <c r="I848" s="237"/>
      <c r="J848" s="233"/>
      <c r="K848" s="233"/>
      <c r="L848" s="238"/>
      <c r="M848" s="239"/>
      <c r="N848" s="240"/>
      <c r="O848" s="240"/>
      <c r="P848" s="240"/>
      <c r="Q848" s="240"/>
      <c r="R848" s="240"/>
      <c r="S848" s="240"/>
      <c r="T848" s="241"/>
      <c r="AT848" s="242" t="s">
        <v>192</v>
      </c>
      <c r="AU848" s="242" t="s">
        <v>81</v>
      </c>
      <c r="AV848" s="15" t="s">
        <v>148</v>
      </c>
      <c r="AW848" s="15" t="s">
        <v>33</v>
      </c>
      <c r="AX848" s="15" t="s">
        <v>79</v>
      </c>
      <c r="AY848" s="242" t="s">
        <v>128</v>
      </c>
    </row>
    <row r="849" spans="1:65" s="2" customFormat="1" ht="16.5" customHeight="1">
      <c r="A849" s="36"/>
      <c r="B849" s="37"/>
      <c r="C849" s="189" t="s">
        <v>1194</v>
      </c>
      <c r="D849" s="189" t="s">
        <v>131</v>
      </c>
      <c r="E849" s="190" t="s">
        <v>1195</v>
      </c>
      <c r="F849" s="191" t="s">
        <v>1196</v>
      </c>
      <c r="G849" s="192" t="s">
        <v>276</v>
      </c>
      <c r="H849" s="193">
        <v>112.2</v>
      </c>
      <c r="I849" s="194"/>
      <c r="J849" s="195">
        <f>ROUND(I849*H849,2)</f>
        <v>0</v>
      </c>
      <c r="K849" s="191" t="s">
        <v>19</v>
      </c>
      <c r="L849" s="41"/>
      <c r="M849" s="196" t="s">
        <v>19</v>
      </c>
      <c r="N849" s="197" t="s">
        <v>43</v>
      </c>
      <c r="O849" s="66"/>
      <c r="P849" s="198">
        <f>O849*H849</f>
        <v>0</v>
      </c>
      <c r="Q849" s="198">
        <v>2.5999999999999998E-4</v>
      </c>
      <c r="R849" s="198">
        <f>Q849*H849</f>
        <v>2.9171999999999997E-2</v>
      </c>
      <c r="S849" s="198">
        <v>0</v>
      </c>
      <c r="T849" s="199">
        <f>S849*H849</f>
        <v>0</v>
      </c>
      <c r="U849" s="36"/>
      <c r="V849" s="36"/>
      <c r="W849" s="36"/>
      <c r="X849" s="36"/>
      <c r="Y849" s="36"/>
      <c r="Z849" s="36"/>
      <c r="AA849" s="36"/>
      <c r="AB849" s="36"/>
      <c r="AC849" s="36"/>
      <c r="AD849" s="36"/>
      <c r="AE849" s="36"/>
      <c r="AR849" s="200" t="s">
        <v>273</v>
      </c>
      <c r="AT849" s="200" t="s">
        <v>131</v>
      </c>
      <c r="AU849" s="200" t="s">
        <v>81</v>
      </c>
      <c r="AY849" s="19" t="s">
        <v>128</v>
      </c>
      <c r="BE849" s="201">
        <f>IF(N849="základní",J849,0)</f>
        <v>0</v>
      </c>
      <c r="BF849" s="201">
        <f>IF(N849="snížená",J849,0)</f>
        <v>0</v>
      </c>
      <c r="BG849" s="201">
        <f>IF(N849="zákl. přenesená",J849,0)</f>
        <v>0</v>
      </c>
      <c r="BH849" s="201">
        <f>IF(N849="sníž. přenesená",J849,0)</f>
        <v>0</v>
      </c>
      <c r="BI849" s="201">
        <f>IF(N849="nulová",J849,0)</f>
        <v>0</v>
      </c>
      <c r="BJ849" s="19" t="s">
        <v>79</v>
      </c>
      <c r="BK849" s="201">
        <f>ROUND(I849*H849,2)</f>
        <v>0</v>
      </c>
      <c r="BL849" s="19" t="s">
        <v>273</v>
      </c>
      <c r="BM849" s="200" t="s">
        <v>1197</v>
      </c>
    </row>
    <row r="850" spans="1:65" s="2" customFormat="1" ht="39">
      <c r="A850" s="36"/>
      <c r="B850" s="37"/>
      <c r="C850" s="38"/>
      <c r="D850" s="207" t="s">
        <v>190</v>
      </c>
      <c r="E850" s="38"/>
      <c r="F850" s="208" t="s">
        <v>1190</v>
      </c>
      <c r="G850" s="38"/>
      <c r="H850" s="38"/>
      <c r="I850" s="110"/>
      <c r="J850" s="38"/>
      <c r="K850" s="38"/>
      <c r="L850" s="41"/>
      <c r="M850" s="209"/>
      <c r="N850" s="210"/>
      <c r="O850" s="66"/>
      <c r="P850" s="66"/>
      <c r="Q850" s="66"/>
      <c r="R850" s="66"/>
      <c r="S850" s="66"/>
      <c r="T850" s="67"/>
      <c r="U850" s="36"/>
      <c r="V850" s="36"/>
      <c r="W850" s="36"/>
      <c r="X850" s="36"/>
      <c r="Y850" s="36"/>
      <c r="Z850" s="36"/>
      <c r="AA850" s="36"/>
      <c r="AB850" s="36"/>
      <c r="AC850" s="36"/>
      <c r="AD850" s="36"/>
      <c r="AE850" s="36"/>
      <c r="AT850" s="19" t="s">
        <v>190</v>
      </c>
      <c r="AU850" s="19" t="s">
        <v>81</v>
      </c>
    </row>
    <row r="851" spans="1:65" s="14" customFormat="1" ht="22.5">
      <c r="B851" s="221"/>
      <c r="C851" s="222"/>
      <c r="D851" s="207" t="s">
        <v>192</v>
      </c>
      <c r="E851" s="223" t="s">
        <v>19</v>
      </c>
      <c r="F851" s="224" t="s">
        <v>1198</v>
      </c>
      <c r="G851" s="222"/>
      <c r="H851" s="225">
        <v>74.599999999999994</v>
      </c>
      <c r="I851" s="226"/>
      <c r="J851" s="222"/>
      <c r="K851" s="222"/>
      <c r="L851" s="227"/>
      <c r="M851" s="228"/>
      <c r="N851" s="229"/>
      <c r="O851" s="229"/>
      <c r="P851" s="229"/>
      <c r="Q851" s="229"/>
      <c r="R851" s="229"/>
      <c r="S851" s="229"/>
      <c r="T851" s="230"/>
      <c r="AT851" s="231" t="s">
        <v>192</v>
      </c>
      <c r="AU851" s="231" t="s">
        <v>81</v>
      </c>
      <c r="AV851" s="14" t="s">
        <v>81</v>
      </c>
      <c r="AW851" s="14" t="s">
        <v>33</v>
      </c>
      <c r="AX851" s="14" t="s">
        <v>72</v>
      </c>
      <c r="AY851" s="231" t="s">
        <v>128</v>
      </c>
    </row>
    <row r="852" spans="1:65" s="14" customFormat="1">
      <c r="B852" s="221"/>
      <c r="C852" s="222"/>
      <c r="D852" s="207" t="s">
        <v>192</v>
      </c>
      <c r="E852" s="223" t="s">
        <v>19</v>
      </c>
      <c r="F852" s="224" t="s">
        <v>1199</v>
      </c>
      <c r="G852" s="222"/>
      <c r="H852" s="225">
        <v>37.6</v>
      </c>
      <c r="I852" s="226"/>
      <c r="J852" s="222"/>
      <c r="K852" s="222"/>
      <c r="L852" s="227"/>
      <c r="M852" s="228"/>
      <c r="N852" s="229"/>
      <c r="O852" s="229"/>
      <c r="P852" s="229"/>
      <c r="Q852" s="229"/>
      <c r="R852" s="229"/>
      <c r="S852" s="229"/>
      <c r="T852" s="230"/>
      <c r="AT852" s="231" t="s">
        <v>192</v>
      </c>
      <c r="AU852" s="231" t="s">
        <v>81</v>
      </c>
      <c r="AV852" s="14" t="s">
        <v>81</v>
      </c>
      <c r="AW852" s="14" t="s">
        <v>33</v>
      </c>
      <c r="AX852" s="14" t="s">
        <v>72</v>
      </c>
      <c r="AY852" s="231" t="s">
        <v>128</v>
      </c>
    </row>
    <row r="853" spans="1:65" s="15" customFormat="1">
      <c r="B853" s="232"/>
      <c r="C853" s="233"/>
      <c r="D853" s="207" t="s">
        <v>192</v>
      </c>
      <c r="E853" s="234" t="s">
        <v>19</v>
      </c>
      <c r="F853" s="235" t="s">
        <v>241</v>
      </c>
      <c r="G853" s="233"/>
      <c r="H853" s="236">
        <v>112.19999999999999</v>
      </c>
      <c r="I853" s="237"/>
      <c r="J853" s="233"/>
      <c r="K853" s="233"/>
      <c r="L853" s="238"/>
      <c r="M853" s="239"/>
      <c r="N853" s="240"/>
      <c r="O853" s="240"/>
      <c r="P853" s="240"/>
      <c r="Q853" s="240"/>
      <c r="R853" s="240"/>
      <c r="S853" s="240"/>
      <c r="T853" s="241"/>
      <c r="AT853" s="242" t="s">
        <v>192</v>
      </c>
      <c r="AU853" s="242" t="s">
        <v>81</v>
      </c>
      <c r="AV853" s="15" t="s">
        <v>148</v>
      </c>
      <c r="AW853" s="15" t="s">
        <v>33</v>
      </c>
      <c r="AX853" s="15" t="s">
        <v>79</v>
      </c>
      <c r="AY853" s="242" t="s">
        <v>128</v>
      </c>
    </row>
    <row r="854" spans="1:65" s="2" customFormat="1" ht="16.5" customHeight="1">
      <c r="A854" s="36"/>
      <c r="B854" s="37"/>
      <c r="C854" s="189" t="s">
        <v>1200</v>
      </c>
      <c r="D854" s="189" t="s">
        <v>131</v>
      </c>
      <c r="E854" s="190" t="s">
        <v>1201</v>
      </c>
      <c r="F854" s="191" t="s">
        <v>1202</v>
      </c>
      <c r="G854" s="192" t="s">
        <v>276</v>
      </c>
      <c r="H854" s="193">
        <v>100.45</v>
      </c>
      <c r="I854" s="194"/>
      <c r="J854" s="195">
        <f>ROUND(I854*H854,2)</f>
        <v>0</v>
      </c>
      <c r="K854" s="191" t="s">
        <v>135</v>
      </c>
      <c r="L854" s="41"/>
      <c r="M854" s="196" t="s">
        <v>19</v>
      </c>
      <c r="N854" s="197" t="s">
        <v>43</v>
      </c>
      <c r="O854" s="66"/>
      <c r="P854" s="198">
        <f>O854*H854</f>
        <v>0</v>
      </c>
      <c r="Q854" s="198">
        <v>3.0000000000000001E-5</v>
      </c>
      <c r="R854" s="198">
        <f>Q854*H854</f>
        <v>3.0135000000000001E-3</v>
      </c>
      <c r="S854" s="198">
        <v>0</v>
      </c>
      <c r="T854" s="199">
        <f>S854*H854</f>
        <v>0</v>
      </c>
      <c r="U854" s="36"/>
      <c r="V854" s="36"/>
      <c r="W854" s="36"/>
      <c r="X854" s="36"/>
      <c r="Y854" s="36"/>
      <c r="Z854" s="36"/>
      <c r="AA854" s="36"/>
      <c r="AB854" s="36"/>
      <c r="AC854" s="36"/>
      <c r="AD854" s="36"/>
      <c r="AE854" s="36"/>
      <c r="AR854" s="200" t="s">
        <v>273</v>
      </c>
      <c r="AT854" s="200" t="s">
        <v>131</v>
      </c>
      <c r="AU854" s="200" t="s">
        <v>81</v>
      </c>
      <c r="AY854" s="19" t="s">
        <v>128</v>
      </c>
      <c r="BE854" s="201">
        <f>IF(N854="základní",J854,0)</f>
        <v>0</v>
      </c>
      <c r="BF854" s="201">
        <f>IF(N854="snížená",J854,0)</f>
        <v>0</v>
      </c>
      <c r="BG854" s="201">
        <f>IF(N854="zákl. přenesená",J854,0)</f>
        <v>0</v>
      </c>
      <c r="BH854" s="201">
        <f>IF(N854="sníž. přenesená",J854,0)</f>
        <v>0</v>
      </c>
      <c r="BI854" s="201">
        <f>IF(N854="nulová",J854,0)</f>
        <v>0</v>
      </c>
      <c r="BJ854" s="19" t="s">
        <v>79</v>
      </c>
      <c r="BK854" s="201">
        <f>ROUND(I854*H854,2)</f>
        <v>0</v>
      </c>
      <c r="BL854" s="19" t="s">
        <v>273</v>
      </c>
      <c r="BM854" s="200" t="s">
        <v>1203</v>
      </c>
    </row>
    <row r="855" spans="1:65" s="2" customFormat="1" ht="39">
      <c r="A855" s="36"/>
      <c r="B855" s="37"/>
      <c r="C855" s="38"/>
      <c r="D855" s="207" t="s">
        <v>190</v>
      </c>
      <c r="E855" s="38"/>
      <c r="F855" s="208" t="s">
        <v>1190</v>
      </c>
      <c r="G855" s="38"/>
      <c r="H855" s="38"/>
      <c r="I855" s="110"/>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190</v>
      </c>
      <c r="AU855" s="19" t="s">
        <v>81</v>
      </c>
    </row>
    <row r="856" spans="1:65" s="14" customFormat="1">
      <c r="B856" s="221"/>
      <c r="C856" s="222"/>
      <c r="D856" s="207" t="s">
        <v>192</v>
      </c>
      <c r="E856" s="223" t="s">
        <v>19</v>
      </c>
      <c r="F856" s="224" t="s">
        <v>1204</v>
      </c>
      <c r="G856" s="222"/>
      <c r="H856" s="225">
        <v>86</v>
      </c>
      <c r="I856" s="226"/>
      <c r="J856" s="222"/>
      <c r="K856" s="222"/>
      <c r="L856" s="227"/>
      <c r="M856" s="228"/>
      <c r="N856" s="229"/>
      <c r="O856" s="229"/>
      <c r="P856" s="229"/>
      <c r="Q856" s="229"/>
      <c r="R856" s="229"/>
      <c r="S856" s="229"/>
      <c r="T856" s="230"/>
      <c r="AT856" s="231" t="s">
        <v>192</v>
      </c>
      <c r="AU856" s="231" t="s">
        <v>81</v>
      </c>
      <c r="AV856" s="14" t="s">
        <v>81</v>
      </c>
      <c r="AW856" s="14" t="s">
        <v>33</v>
      </c>
      <c r="AX856" s="14" t="s">
        <v>72</v>
      </c>
      <c r="AY856" s="231" t="s">
        <v>128</v>
      </c>
    </row>
    <row r="857" spans="1:65" s="14" customFormat="1">
      <c r="B857" s="221"/>
      <c r="C857" s="222"/>
      <c r="D857" s="207" t="s">
        <v>192</v>
      </c>
      <c r="E857" s="223" t="s">
        <v>19</v>
      </c>
      <c r="F857" s="224" t="s">
        <v>1205</v>
      </c>
      <c r="G857" s="222"/>
      <c r="H857" s="225">
        <v>14.45</v>
      </c>
      <c r="I857" s="226"/>
      <c r="J857" s="222"/>
      <c r="K857" s="222"/>
      <c r="L857" s="227"/>
      <c r="M857" s="228"/>
      <c r="N857" s="229"/>
      <c r="O857" s="229"/>
      <c r="P857" s="229"/>
      <c r="Q857" s="229"/>
      <c r="R857" s="229"/>
      <c r="S857" s="229"/>
      <c r="T857" s="230"/>
      <c r="AT857" s="231" t="s">
        <v>192</v>
      </c>
      <c r="AU857" s="231" t="s">
        <v>81</v>
      </c>
      <c r="AV857" s="14" t="s">
        <v>81</v>
      </c>
      <c r="AW857" s="14" t="s">
        <v>33</v>
      </c>
      <c r="AX857" s="14" t="s">
        <v>72</v>
      </c>
      <c r="AY857" s="231" t="s">
        <v>128</v>
      </c>
    </row>
    <row r="858" spans="1:65" s="15" customFormat="1">
      <c r="B858" s="232"/>
      <c r="C858" s="233"/>
      <c r="D858" s="207" t="s">
        <v>192</v>
      </c>
      <c r="E858" s="234" t="s">
        <v>19</v>
      </c>
      <c r="F858" s="235" t="s">
        <v>241</v>
      </c>
      <c r="G858" s="233"/>
      <c r="H858" s="236">
        <v>100.45</v>
      </c>
      <c r="I858" s="237"/>
      <c r="J858" s="233"/>
      <c r="K858" s="233"/>
      <c r="L858" s="238"/>
      <c r="M858" s="239"/>
      <c r="N858" s="240"/>
      <c r="O858" s="240"/>
      <c r="P858" s="240"/>
      <c r="Q858" s="240"/>
      <c r="R858" s="240"/>
      <c r="S858" s="240"/>
      <c r="T858" s="241"/>
      <c r="AT858" s="242" t="s">
        <v>192</v>
      </c>
      <c r="AU858" s="242" t="s">
        <v>81</v>
      </c>
      <c r="AV858" s="15" t="s">
        <v>148</v>
      </c>
      <c r="AW858" s="15" t="s">
        <v>33</v>
      </c>
      <c r="AX858" s="15" t="s">
        <v>79</v>
      </c>
      <c r="AY858" s="242" t="s">
        <v>128</v>
      </c>
    </row>
    <row r="859" spans="1:65" s="2" customFormat="1" ht="21.75" customHeight="1">
      <c r="A859" s="36"/>
      <c r="B859" s="37"/>
      <c r="C859" s="189" t="s">
        <v>1206</v>
      </c>
      <c r="D859" s="189" t="s">
        <v>131</v>
      </c>
      <c r="E859" s="190" t="s">
        <v>1207</v>
      </c>
      <c r="F859" s="191" t="s">
        <v>1208</v>
      </c>
      <c r="G859" s="192" t="s">
        <v>901</v>
      </c>
      <c r="H859" s="264"/>
      <c r="I859" s="194"/>
      <c r="J859" s="195">
        <f>ROUND(I859*H859,2)</f>
        <v>0</v>
      </c>
      <c r="K859" s="191" t="s">
        <v>135</v>
      </c>
      <c r="L859" s="41"/>
      <c r="M859" s="196" t="s">
        <v>19</v>
      </c>
      <c r="N859" s="197" t="s">
        <v>43</v>
      </c>
      <c r="O859" s="66"/>
      <c r="P859" s="198">
        <f>O859*H859</f>
        <v>0</v>
      </c>
      <c r="Q859" s="198">
        <v>0</v>
      </c>
      <c r="R859" s="198">
        <f>Q859*H859</f>
        <v>0</v>
      </c>
      <c r="S859" s="198">
        <v>0</v>
      </c>
      <c r="T859" s="199">
        <f>S859*H859</f>
        <v>0</v>
      </c>
      <c r="U859" s="36"/>
      <c r="V859" s="36"/>
      <c r="W859" s="36"/>
      <c r="X859" s="36"/>
      <c r="Y859" s="36"/>
      <c r="Z859" s="36"/>
      <c r="AA859" s="36"/>
      <c r="AB859" s="36"/>
      <c r="AC859" s="36"/>
      <c r="AD859" s="36"/>
      <c r="AE859" s="36"/>
      <c r="AR859" s="200" t="s">
        <v>273</v>
      </c>
      <c r="AT859" s="200" t="s">
        <v>131</v>
      </c>
      <c r="AU859" s="200" t="s">
        <v>81</v>
      </c>
      <c r="AY859" s="19" t="s">
        <v>128</v>
      </c>
      <c r="BE859" s="201">
        <f>IF(N859="základní",J859,0)</f>
        <v>0</v>
      </c>
      <c r="BF859" s="201">
        <f>IF(N859="snížená",J859,0)</f>
        <v>0</v>
      </c>
      <c r="BG859" s="201">
        <f>IF(N859="zákl. přenesená",J859,0)</f>
        <v>0</v>
      </c>
      <c r="BH859" s="201">
        <f>IF(N859="sníž. přenesená",J859,0)</f>
        <v>0</v>
      </c>
      <c r="BI859" s="201">
        <f>IF(N859="nulová",J859,0)</f>
        <v>0</v>
      </c>
      <c r="BJ859" s="19" t="s">
        <v>79</v>
      </c>
      <c r="BK859" s="201">
        <f>ROUND(I859*H859,2)</f>
        <v>0</v>
      </c>
      <c r="BL859" s="19" t="s">
        <v>273</v>
      </c>
      <c r="BM859" s="200" t="s">
        <v>1209</v>
      </c>
    </row>
    <row r="860" spans="1:65" s="2" customFormat="1" ht="78">
      <c r="A860" s="36"/>
      <c r="B860" s="37"/>
      <c r="C860" s="38"/>
      <c r="D860" s="207" t="s">
        <v>190</v>
      </c>
      <c r="E860" s="38"/>
      <c r="F860" s="208" t="s">
        <v>903</v>
      </c>
      <c r="G860" s="38"/>
      <c r="H860" s="38"/>
      <c r="I860" s="110"/>
      <c r="J860" s="38"/>
      <c r="K860" s="38"/>
      <c r="L860" s="41"/>
      <c r="M860" s="209"/>
      <c r="N860" s="210"/>
      <c r="O860" s="66"/>
      <c r="P860" s="66"/>
      <c r="Q860" s="66"/>
      <c r="R860" s="66"/>
      <c r="S860" s="66"/>
      <c r="T860" s="67"/>
      <c r="U860" s="36"/>
      <c r="V860" s="36"/>
      <c r="W860" s="36"/>
      <c r="X860" s="36"/>
      <c r="Y860" s="36"/>
      <c r="Z860" s="36"/>
      <c r="AA860" s="36"/>
      <c r="AB860" s="36"/>
      <c r="AC860" s="36"/>
      <c r="AD860" s="36"/>
      <c r="AE860" s="36"/>
      <c r="AT860" s="19" t="s">
        <v>190</v>
      </c>
      <c r="AU860" s="19" t="s">
        <v>81</v>
      </c>
    </row>
    <row r="861" spans="1:65" s="12" customFormat="1" ht="22.9" customHeight="1">
      <c r="B861" s="173"/>
      <c r="C861" s="174"/>
      <c r="D861" s="175" t="s">
        <v>71</v>
      </c>
      <c r="E861" s="187" t="s">
        <v>1210</v>
      </c>
      <c r="F861" s="187" t="s">
        <v>1211</v>
      </c>
      <c r="G861" s="174"/>
      <c r="H861" s="174"/>
      <c r="I861" s="177"/>
      <c r="J861" s="188">
        <f>BK861</f>
        <v>0</v>
      </c>
      <c r="K861" s="174"/>
      <c r="L861" s="179"/>
      <c r="M861" s="180"/>
      <c r="N861" s="181"/>
      <c r="O861" s="181"/>
      <c r="P861" s="182">
        <f>SUM(P862:P898)</f>
        <v>0</v>
      </c>
      <c r="Q861" s="181"/>
      <c r="R861" s="182">
        <f>SUM(R862:R898)</f>
        <v>3.6873399999999999E-3</v>
      </c>
      <c r="S861" s="181"/>
      <c r="T861" s="183">
        <f>SUM(T862:T898)</f>
        <v>0</v>
      </c>
      <c r="AR861" s="184" t="s">
        <v>81</v>
      </c>
      <c r="AT861" s="185" t="s">
        <v>71</v>
      </c>
      <c r="AU861" s="185" t="s">
        <v>79</v>
      </c>
      <c r="AY861" s="184" t="s">
        <v>128</v>
      </c>
      <c r="BK861" s="186">
        <f>SUM(BK862:BK898)</f>
        <v>0</v>
      </c>
    </row>
    <row r="862" spans="1:65" s="2" customFormat="1" ht="16.5" customHeight="1">
      <c r="A862" s="36"/>
      <c r="B862" s="37"/>
      <c r="C862" s="189" t="s">
        <v>1212</v>
      </c>
      <c r="D862" s="189" t="s">
        <v>131</v>
      </c>
      <c r="E862" s="190" t="s">
        <v>1213</v>
      </c>
      <c r="F862" s="191" t="s">
        <v>1214</v>
      </c>
      <c r="G862" s="192" t="s">
        <v>252</v>
      </c>
      <c r="H862" s="193">
        <v>83.864999999999995</v>
      </c>
      <c r="I862" s="194"/>
      <c r="J862" s="195">
        <f>ROUND(I862*H862,2)</f>
        <v>0</v>
      </c>
      <c r="K862" s="191" t="s">
        <v>135</v>
      </c>
      <c r="L862" s="41"/>
      <c r="M862" s="196" t="s">
        <v>19</v>
      </c>
      <c r="N862" s="197" t="s">
        <v>43</v>
      </c>
      <c r="O862" s="66"/>
      <c r="P862" s="198">
        <f>O862*H862</f>
        <v>0</v>
      </c>
      <c r="Q862" s="198">
        <v>0</v>
      </c>
      <c r="R862" s="198">
        <f>Q862*H862</f>
        <v>0</v>
      </c>
      <c r="S862" s="198">
        <v>0</v>
      </c>
      <c r="T862" s="199">
        <f>S862*H862</f>
        <v>0</v>
      </c>
      <c r="U862" s="36"/>
      <c r="V862" s="36"/>
      <c r="W862" s="36"/>
      <c r="X862" s="36"/>
      <c r="Y862" s="36"/>
      <c r="Z862" s="36"/>
      <c r="AA862" s="36"/>
      <c r="AB862" s="36"/>
      <c r="AC862" s="36"/>
      <c r="AD862" s="36"/>
      <c r="AE862" s="36"/>
      <c r="AR862" s="200" t="s">
        <v>273</v>
      </c>
      <c r="AT862" s="200" t="s">
        <v>131</v>
      </c>
      <c r="AU862" s="200" t="s">
        <v>81</v>
      </c>
      <c r="AY862" s="19" t="s">
        <v>128</v>
      </c>
      <c r="BE862" s="201">
        <f>IF(N862="základní",J862,0)</f>
        <v>0</v>
      </c>
      <c r="BF862" s="201">
        <f>IF(N862="snížená",J862,0)</f>
        <v>0</v>
      </c>
      <c r="BG862" s="201">
        <f>IF(N862="zákl. přenesená",J862,0)</f>
        <v>0</v>
      </c>
      <c r="BH862" s="201">
        <f>IF(N862="sníž. přenesená",J862,0)</f>
        <v>0</v>
      </c>
      <c r="BI862" s="201">
        <f>IF(N862="nulová",J862,0)</f>
        <v>0</v>
      </c>
      <c r="BJ862" s="19" t="s">
        <v>79</v>
      </c>
      <c r="BK862" s="201">
        <f>ROUND(I862*H862,2)</f>
        <v>0</v>
      </c>
      <c r="BL862" s="19" t="s">
        <v>273</v>
      </c>
      <c r="BM862" s="200" t="s">
        <v>1215</v>
      </c>
    </row>
    <row r="863" spans="1:65" s="13" customFormat="1">
      <c r="B863" s="211"/>
      <c r="C863" s="212"/>
      <c r="D863" s="207" t="s">
        <v>192</v>
      </c>
      <c r="E863" s="213" t="s">
        <v>19</v>
      </c>
      <c r="F863" s="214" t="s">
        <v>1216</v>
      </c>
      <c r="G863" s="212"/>
      <c r="H863" s="213" t="s">
        <v>19</v>
      </c>
      <c r="I863" s="215"/>
      <c r="J863" s="212"/>
      <c r="K863" s="212"/>
      <c r="L863" s="216"/>
      <c r="M863" s="217"/>
      <c r="N863" s="218"/>
      <c r="O863" s="218"/>
      <c r="P863" s="218"/>
      <c r="Q863" s="218"/>
      <c r="R863" s="218"/>
      <c r="S863" s="218"/>
      <c r="T863" s="219"/>
      <c r="AT863" s="220" t="s">
        <v>192</v>
      </c>
      <c r="AU863" s="220" t="s">
        <v>81</v>
      </c>
      <c r="AV863" s="13" t="s">
        <v>79</v>
      </c>
      <c r="AW863" s="13" t="s">
        <v>33</v>
      </c>
      <c r="AX863" s="13" t="s">
        <v>72</v>
      </c>
      <c r="AY863" s="220" t="s">
        <v>128</v>
      </c>
    </row>
    <row r="864" spans="1:65" s="14" customFormat="1">
      <c r="B864" s="221"/>
      <c r="C864" s="222"/>
      <c r="D864" s="207" t="s">
        <v>192</v>
      </c>
      <c r="E864" s="223" t="s">
        <v>19</v>
      </c>
      <c r="F864" s="224" t="s">
        <v>1217</v>
      </c>
      <c r="G864" s="222"/>
      <c r="H864" s="225">
        <v>101.55</v>
      </c>
      <c r="I864" s="226"/>
      <c r="J864" s="222"/>
      <c r="K864" s="222"/>
      <c r="L864" s="227"/>
      <c r="M864" s="228"/>
      <c r="N864" s="229"/>
      <c r="O864" s="229"/>
      <c r="P864" s="229"/>
      <c r="Q864" s="229"/>
      <c r="R864" s="229"/>
      <c r="S864" s="229"/>
      <c r="T864" s="230"/>
      <c r="AT864" s="231" t="s">
        <v>192</v>
      </c>
      <c r="AU864" s="231" t="s">
        <v>81</v>
      </c>
      <c r="AV864" s="14" t="s">
        <v>81</v>
      </c>
      <c r="AW864" s="14" t="s">
        <v>33</v>
      </c>
      <c r="AX864" s="14" t="s">
        <v>72</v>
      </c>
      <c r="AY864" s="231" t="s">
        <v>128</v>
      </c>
    </row>
    <row r="865" spans="1:65" s="14" customFormat="1">
      <c r="B865" s="221"/>
      <c r="C865" s="222"/>
      <c r="D865" s="207" t="s">
        <v>192</v>
      </c>
      <c r="E865" s="223" t="s">
        <v>19</v>
      </c>
      <c r="F865" s="224" t="s">
        <v>1218</v>
      </c>
      <c r="G865" s="222"/>
      <c r="H865" s="225">
        <v>-10.8</v>
      </c>
      <c r="I865" s="226"/>
      <c r="J865" s="222"/>
      <c r="K865" s="222"/>
      <c r="L865" s="227"/>
      <c r="M865" s="228"/>
      <c r="N865" s="229"/>
      <c r="O865" s="229"/>
      <c r="P865" s="229"/>
      <c r="Q865" s="229"/>
      <c r="R865" s="229"/>
      <c r="S865" s="229"/>
      <c r="T865" s="230"/>
      <c r="AT865" s="231" t="s">
        <v>192</v>
      </c>
      <c r="AU865" s="231" t="s">
        <v>81</v>
      </c>
      <c r="AV865" s="14" t="s">
        <v>81</v>
      </c>
      <c r="AW865" s="14" t="s">
        <v>33</v>
      </c>
      <c r="AX865" s="14" t="s">
        <v>72</v>
      </c>
      <c r="AY865" s="231" t="s">
        <v>128</v>
      </c>
    </row>
    <row r="866" spans="1:65" s="14" customFormat="1">
      <c r="B866" s="221"/>
      <c r="C866" s="222"/>
      <c r="D866" s="207" t="s">
        <v>192</v>
      </c>
      <c r="E866" s="223" t="s">
        <v>19</v>
      </c>
      <c r="F866" s="224" t="s">
        <v>1219</v>
      </c>
      <c r="G866" s="222"/>
      <c r="H866" s="225">
        <v>1.05</v>
      </c>
      <c r="I866" s="226"/>
      <c r="J866" s="222"/>
      <c r="K866" s="222"/>
      <c r="L866" s="227"/>
      <c r="M866" s="228"/>
      <c r="N866" s="229"/>
      <c r="O866" s="229"/>
      <c r="P866" s="229"/>
      <c r="Q866" s="229"/>
      <c r="R866" s="229"/>
      <c r="S866" s="229"/>
      <c r="T866" s="230"/>
      <c r="AT866" s="231" t="s">
        <v>192</v>
      </c>
      <c r="AU866" s="231" t="s">
        <v>81</v>
      </c>
      <c r="AV866" s="14" t="s">
        <v>81</v>
      </c>
      <c r="AW866" s="14" t="s">
        <v>33</v>
      </c>
      <c r="AX866" s="14" t="s">
        <v>72</v>
      </c>
      <c r="AY866" s="231" t="s">
        <v>128</v>
      </c>
    </row>
    <row r="867" spans="1:65" s="14" customFormat="1">
      <c r="B867" s="221"/>
      <c r="C867" s="222"/>
      <c r="D867" s="207" t="s">
        <v>192</v>
      </c>
      <c r="E867" s="223" t="s">
        <v>19</v>
      </c>
      <c r="F867" s="224" t="s">
        <v>1220</v>
      </c>
      <c r="G867" s="222"/>
      <c r="H867" s="225">
        <v>1.5</v>
      </c>
      <c r="I867" s="226"/>
      <c r="J867" s="222"/>
      <c r="K867" s="222"/>
      <c r="L867" s="227"/>
      <c r="M867" s="228"/>
      <c r="N867" s="229"/>
      <c r="O867" s="229"/>
      <c r="P867" s="229"/>
      <c r="Q867" s="229"/>
      <c r="R867" s="229"/>
      <c r="S867" s="229"/>
      <c r="T867" s="230"/>
      <c r="AT867" s="231" t="s">
        <v>192</v>
      </c>
      <c r="AU867" s="231" t="s">
        <v>81</v>
      </c>
      <c r="AV867" s="14" t="s">
        <v>81</v>
      </c>
      <c r="AW867" s="14" t="s">
        <v>33</v>
      </c>
      <c r="AX867" s="14" t="s">
        <v>72</v>
      </c>
      <c r="AY867" s="231" t="s">
        <v>128</v>
      </c>
    </row>
    <row r="868" spans="1:65" s="14" customFormat="1">
      <c r="B868" s="221"/>
      <c r="C868" s="222"/>
      <c r="D868" s="207" t="s">
        <v>192</v>
      </c>
      <c r="E868" s="223" t="s">
        <v>19</v>
      </c>
      <c r="F868" s="224" t="s">
        <v>1221</v>
      </c>
      <c r="G868" s="222"/>
      <c r="H868" s="225">
        <v>0.56999999999999995</v>
      </c>
      <c r="I868" s="226"/>
      <c r="J868" s="222"/>
      <c r="K868" s="222"/>
      <c r="L868" s="227"/>
      <c r="M868" s="228"/>
      <c r="N868" s="229"/>
      <c r="O868" s="229"/>
      <c r="P868" s="229"/>
      <c r="Q868" s="229"/>
      <c r="R868" s="229"/>
      <c r="S868" s="229"/>
      <c r="T868" s="230"/>
      <c r="AT868" s="231" t="s">
        <v>192</v>
      </c>
      <c r="AU868" s="231" t="s">
        <v>81</v>
      </c>
      <c r="AV868" s="14" t="s">
        <v>81</v>
      </c>
      <c r="AW868" s="14" t="s">
        <v>33</v>
      </c>
      <c r="AX868" s="14" t="s">
        <v>72</v>
      </c>
      <c r="AY868" s="231" t="s">
        <v>128</v>
      </c>
    </row>
    <row r="869" spans="1:65" s="14" customFormat="1">
      <c r="B869" s="221"/>
      <c r="C869" s="222"/>
      <c r="D869" s="207" t="s">
        <v>192</v>
      </c>
      <c r="E869" s="223" t="s">
        <v>19</v>
      </c>
      <c r="F869" s="224" t="s">
        <v>1222</v>
      </c>
      <c r="G869" s="222"/>
      <c r="H869" s="225">
        <v>-5.85</v>
      </c>
      <c r="I869" s="226"/>
      <c r="J869" s="222"/>
      <c r="K869" s="222"/>
      <c r="L869" s="227"/>
      <c r="M869" s="228"/>
      <c r="N869" s="229"/>
      <c r="O869" s="229"/>
      <c r="P869" s="229"/>
      <c r="Q869" s="229"/>
      <c r="R869" s="229"/>
      <c r="S869" s="229"/>
      <c r="T869" s="230"/>
      <c r="AT869" s="231" t="s">
        <v>192</v>
      </c>
      <c r="AU869" s="231" t="s">
        <v>81</v>
      </c>
      <c r="AV869" s="14" t="s">
        <v>81</v>
      </c>
      <c r="AW869" s="14" t="s">
        <v>33</v>
      </c>
      <c r="AX869" s="14" t="s">
        <v>72</v>
      </c>
      <c r="AY869" s="231" t="s">
        <v>128</v>
      </c>
    </row>
    <row r="870" spans="1:65" s="14" customFormat="1">
      <c r="B870" s="221"/>
      <c r="C870" s="222"/>
      <c r="D870" s="207" t="s">
        <v>192</v>
      </c>
      <c r="E870" s="223" t="s">
        <v>19</v>
      </c>
      <c r="F870" s="224" t="s">
        <v>1223</v>
      </c>
      <c r="G870" s="222"/>
      <c r="H870" s="225">
        <v>-1.2749999999999999</v>
      </c>
      <c r="I870" s="226"/>
      <c r="J870" s="222"/>
      <c r="K870" s="222"/>
      <c r="L870" s="227"/>
      <c r="M870" s="228"/>
      <c r="N870" s="229"/>
      <c r="O870" s="229"/>
      <c r="P870" s="229"/>
      <c r="Q870" s="229"/>
      <c r="R870" s="229"/>
      <c r="S870" s="229"/>
      <c r="T870" s="230"/>
      <c r="AT870" s="231" t="s">
        <v>192</v>
      </c>
      <c r="AU870" s="231" t="s">
        <v>81</v>
      </c>
      <c r="AV870" s="14" t="s">
        <v>81</v>
      </c>
      <c r="AW870" s="14" t="s">
        <v>33</v>
      </c>
      <c r="AX870" s="14" t="s">
        <v>72</v>
      </c>
      <c r="AY870" s="231" t="s">
        <v>128</v>
      </c>
    </row>
    <row r="871" spans="1:65" s="14" customFormat="1">
      <c r="B871" s="221"/>
      <c r="C871" s="222"/>
      <c r="D871" s="207" t="s">
        <v>192</v>
      </c>
      <c r="E871" s="223" t="s">
        <v>19</v>
      </c>
      <c r="F871" s="224" t="s">
        <v>1224</v>
      </c>
      <c r="G871" s="222"/>
      <c r="H871" s="225">
        <v>-1.8</v>
      </c>
      <c r="I871" s="226"/>
      <c r="J871" s="222"/>
      <c r="K871" s="222"/>
      <c r="L871" s="227"/>
      <c r="M871" s="228"/>
      <c r="N871" s="229"/>
      <c r="O871" s="229"/>
      <c r="P871" s="229"/>
      <c r="Q871" s="229"/>
      <c r="R871" s="229"/>
      <c r="S871" s="229"/>
      <c r="T871" s="230"/>
      <c r="AT871" s="231" t="s">
        <v>192</v>
      </c>
      <c r="AU871" s="231" t="s">
        <v>81</v>
      </c>
      <c r="AV871" s="14" t="s">
        <v>81</v>
      </c>
      <c r="AW871" s="14" t="s">
        <v>33</v>
      </c>
      <c r="AX871" s="14" t="s">
        <v>72</v>
      </c>
      <c r="AY871" s="231" t="s">
        <v>128</v>
      </c>
    </row>
    <row r="872" spans="1:65" s="14" customFormat="1">
      <c r="B872" s="221"/>
      <c r="C872" s="222"/>
      <c r="D872" s="207" t="s">
        <v>192</v>
      </c>
      <c r="E872" s="223" t="s">
        <v>19</v>
      </c>
      <c r="F872" s="224" t="s">
        <v>685</v>
      </c>
      <c r="G872" s="222"/>
      <c r="H872" s="225">
        <v>-0.48</v>
      </c>
      <c r="I872" s="226"/>
      <c r="J872" s="222"/>
      <c r="K872" s="222"/>
      <c r="L872" s="227"/>
      <c r="M872" s="228"/>
      <c r="N872" s="229"/>
      <c r="O872" s="229"/>
      <c r="P872" s="229"/>
      <c r="Q872" s="229"/>
      <c r="R872" s="229"/>
      <c r="S872" s="229"/>
      <c r="T872" s="230"/>
      <c r="AT872" s="231" t="s">
        <v>192</v>
      </c>
      <c r="AU872" s="231" t="s">
        <v>81</v>
      </c>
      <c r="AV872" s="14" t="s">
        <v>81</v>
      </c>
      <c r="AW872" s="14" t="s">
        <v>33</v>
      </c>
      <c r="AX872" s="14" t="s">
        <v>72</v>
      </c>
      <c r="AY872" s="231" t="s">
        <v>128</v>
      </c>
    </row>
    <row r="873" spans="1:65" s="14" customFormat="1">
      <c r="B873" s="221"/>
      <c r="C873" s="222"/>
      <c r="D873" s="207" t="s">
        <v>192</v>
      </c>
      <c r="E873" s="223" t="s">
        <v>19</v>
      </c>
      <c r="F873" s="224" t="s">
        <v>1225</v>
      </c>
      <c r="G873" s="222"/>
      <c r="H873" s="225">
        <v>-0.6</v>
      </c>
      <c r="I873" s="226"/>
      <c r="J873" s="222"/>
      <c r="K873" s="222"/>
      <c r="L873" s="227"/>
      <c r="M873" s="228"/>
      <c r="N873" s="229"/>
      <c r="O873" s="229"/>
      <c r="P873" s="229"/>
      <c r="Q873" s="229"/>
      <c r="R873" s="229"/>
      <c r="S873" s="229"/>
      <c r="T873" s="230"/>
      <c r="AT873" s="231" t="s">
        <v>192</v>
      </c>
      <c r="AU873" s="231" t="s">
        <v>81</v>
      </c>
      <c r="AV873" s="14" t="s">
        <v>81</v>
      </c>
      <c r="AW873" s="14" t="s">
        <v>33</v>
      </c>
      <c r="AX873" s="14" t="s">
        <v>72</v>
      </c>
      <c r="AY873" s="231" t="s">
        <v>128</v>
      </c>
    </row>
    <row r="874" spans="1:65" s="15" customFormat="1">
      <c r="B874" s="232"/>
      <c r="C874" s="233"/>
      <c r="D874" s="207" t="s">
        <v>192</v>
      </c>
      <c r="E874" s="234" t="s">
        <v>19</v>
      </c>
      <c r="F874" s="235" t="s">
        <v>241</v>
      </c>
      <c r="G874" s="233"/>
      <c r="H874" s="236">
        <v>83.864999999999995</v>
      </c>
      <c r="I874" s="237"/>
      <c r="J874" s="233"/>
      <c r="K874" s="233"/>
      <c r="L874" s="238"/>
      <c r="M874" s="239"/>
      <c r="N874" s="240"/>
      <c r="O874" s="240"/>
      <c r="P874" s="240"/>
      <c r="Q874" s="240"/>
      <c r="R874" s="240"/>
      <c r="S874" s="240"/>
      <c r="T874" s="241"/>
      <c r="AT874" s="242" t="s">
        <v>192</v>
      </c>
      <c r="AU874" s="242" t="s">
        <v>81</v>
      </c>
      <c r="AV874" s="15" t="s">
        <v>148</v>
      </c>
      <c r="AW874" s="15" t="s">
        <v>33</v>
      </c>
      <c r="AX874" s="15" t="s">
        <v>79</v>
      </c>
      <c r="AY874" s="242" t="s">
        <v>128</v>
      </c>
    </row>
    <row r="875" spans="1:65" s="2" customFormat="1" ht="16.5" customHeight="1">
      <c r="A875" s="36"/>
      <c r="B875" s="37"/>
      <c r="C875" s="189" t="s">
        <v>1226</v>
      </c>
      <c r="D875" s="189" t="s">
        <v>131</v>
      </c>
      <c r="E875" s="190" t="s">
        <v>1227</v>
      </c>
      <c r="F875" s="191" t="s">
        <v>1228</v>
      </c>
      <c r="G875" s="192" t="s">
        <v>252</v>
      </c>
      <c r="H875" s="193">
        <v>3.2650000000000001</v>
      </c>
      <c r="I875" s="194"/>
      <c r="J875" s="195">
        <f>ROUND(I875*H875,2)</f>
        <v>0</v>
      </c>
      <c r="K875" s="191" t="s">
        <v>135</v>
      </c>
      <c r="L875" s="41"/>
      <c r="M875" s="196" t="s">
        <v>19</v>
      </c>
      <c r="N875" s="197" t="s">
        <v>43</v>
      </c>
      <c r="O875" s="66"/>
      <c r="P875" s="198">
        <f>O875*H875</f>
        <v>0</v>
      </c>
      <c r="Q875" s="198">
        <v>1.3999999999999999E-4</v>
      </c>
      <c r="R875" s="198">
        <f>Q875*H875</f>
        <v>4.571E-4</v>
      </c>
      <c r="S875" s="198">
        <v>0</v>
      </c>
      <c r="T875" s="199">
        <f>S875*H875</f>
        <v>0</v>
      </c>
      <c r="U875" s="36"/>
      <c r="V875" s="36"/>
      <c r="W875" s="36"/>
      <c r="X875" s="36"/>
      <c r="Y875" s="36"/>
      <c r="Z875" s="36"/>
      <c r="AA875" s="36"/>
      <c r="AB875" s="36"/>
      <c r="AC875" s="36"/>
      <c r="AD875" s="36"/>
      <c r="AE875" s="36"/>
      <c r="AR875" s="200" t="s">
        <v>273</v>
      </c>
      <c r="AT875" s="200" t="s">
        <v>131</v>
      </c>
      <c r="AU875" s="200" t="s">
        <v>81</v>
      </c>
      <c r="AY875" s="19" t="s">
        <v>128</v>
      </c>
      <c r="BE875" s="201">
        <f>IF(N875="základní",J875,0)</f>
        <v>0</v>
      </c>
      <c r="BF875" s="201">
        <f>IF(N875="snížená",J875,0)</f>
        <v>0</v>
      </c>
      <c r="BG875" s="201">
        <f>IF(N875="zákl. přenesená",J875,0)</f>
        <v>0</v>
      </c>
      <c r="BH875" s="201">
        <f>IF(N875="sníž. přenesená",J875,0)</f>
        <v>0</v>
      </c>
      <c r="BI875" s="201">
        <f>IF(N875="nulová",J875,0)</f>
        <v>0</v>
      </c>
      <c r="BJ875" s="19" t="s">
        <v>79</v>
      </c>
      <c r="BK875" s="201">
        <f>ROUND(I875*H875,2)</f>
        <v>0</v>
      </c>
      <c r="BL875" s="19" t="s">
        <v>273</v>
      </c>
      <c r="BM875" s="200" t="s">
        <v>1229</v>
      </c>
    </row>
    <row r="876" spans="1:65" s="13" customFormat="1">
      <c r="B876" s="211"/>
      <c r="C876" s="212"/>
      <c r="D876" s="207" t="s">
        <v>192</v>
      </c>
      <c r="E876" s="213" t="s">
        <v>19</v>
      </c>
      <c r="F876" s="214" t="s">
        <v>295</v>
      </c>
      <c r="G876" s="212"/>
      <c r="H876" s="213" t="s">
        <v>19</v>
      </c>
      <c r="I876" s="215"/>
      <c r="J876" s="212"/>
      <c r="K876" s="212"/>
      <c r="L876" s="216"/>
      <c r="M876" s="217"/>
      <c r="N876" s="218"/>
      <c r="O876" s="218"/>
      <c r="P876" s="218"/>
      <c r="Q876" s="218"/>
      <c r="R876" s="218"/>
      <c r="S876" s="218"/>
      <c r="T876" s="219"/>
      <c r="AT876" s="220" t="s">
        <v>192</v>
      </c>
      <c r="AU876" s="220" t="s">
        <v>81</v>
      </c>
      <c r="AV876" s="13" t="s">
        <v>79</v>
      </c>
      <c r="AW876" s="13" t="s">
        <v>33</v>
      </c>
      <c r="AX876" s="13" t="s">
        <v>72</v>
      </c>
      <c r="AY876" s="220" t="s">
        <v>128</v>
      </c>
    </row>
    <row r="877" spans="1:65" s="14" customFormat="1">
      <c r="B877" s="221"/>
      <c r="C877" s="222"/>
      <c r="D877" s="207" t="s">
        <v>192</v>
      </c>
      <c r="E877" s="223" t="s">
        <v>19</v>
      </c>
      <c r="F877" s="224" t="s">
        <v>1230</v>
      </c>
      <c r="G877" s="222"/>
      <c r="H877" s="225">
        <v>0.46300000000000002</v>
      </c>
      <c r="I877" s="226"/>
      <c r="J877" s="222"/>
      <c r="K877" s="222"/>
      <c r="L877" s="227"/>
      <c r="M877" s="228"/>
      <c r="N877" s="229"/>
      <c r="O877" s="229"/>
      <c r="P877" s="229"/>
      <c r="Q877" s="229"/>
      <c r="R877" s="229"/>
      <c r="S877" s="229"/>
      <c r="T877" s="230"/>
      <c r="AT877" s="231" t="s">
        <v>192</v>
      </c>
      <c r="AU877" s="231" t="s">
        <v>81</v>
      </c>
      <c r="AV877" s="14" t="s">
        <v>81</v>
      </c>
      <c r="AW877" s="14" t="s">
        <v>33</v>
      </c>
      <c r="AX877" s="14" t="s">
        <v>72</v>
      </c>
      <c r="AY877" s="231" t="s">
        <v>128</v>
      </c>
    </row>
    <row r="878" spans="1:65" s="13" customFormat="1">
      <c r="B878" s="211"/>
      <c r="C878" s="212"/>
      <c r="D878" s="207" t="s">
        <v>192</v>
      </c>
      <c r="E878" s="213" t="s">
        <v>19</v>
      </c>
      <c r="F878" s="214" t="s">
        <v>301</v>
      </c>
      <c r="G878" s="212"/>
      <c r="H878" s="213" t="s">
        <v>19</v>
      </c>
      <c r="I878" s="215"/>
      <c r="J878" s="212"/>
      <c r="K878" s="212"/>
      <c r="L878" s="216"/>
      <c r="M878" s="217"/>
      <c r="N878" s="218"/>
      <c r="O878" s="218"/>
      <c r="P878" s="218"/>
      <c r="Q878" s="218"/>
      <c r="R878" s="218"/>
      <c r="S878" s="218"/>
      <c r="T878" s="219"/>
      <c r="AT878" s="220" t="s">
        <v>192</v>
      </c>
      <c r="AU878" s="220" t="s">
        <v>81</v>
      </c>
      <c r="AV878" s="13" t="s">
        <v>79</v>
      </c>
      <c r="AW878" s="13" t="s">
        <v>33</v>
      </c>
      <c r="AX878" s="13" t="s">
        <v>72</v>
      </c>
      <c r="AY878" s="220" t="s">
        <v>128</v>
      </c>
    </row>
    <row r="879" spans="1:65" s="14" customFormat="1">
      <c r="B879" s="221"/>
      <c r="C879" s="222"/>
      <c r="D879" s="207" t="s">
        <v>192</v>
      </c>
      <c r="E879" s="223" t="s">
        <v>19</v>
      </c>
      <c r="F879" s="224" t="s">
        <v>1231</v>
      </c>
      <c r="G879" s="222"/>
      <c r="H879" s="225">
        <v>2.802</v>
      </c>
      <c r="I879" s="226"/>
      <c r="J879" s="222"/>
      <c r="K879" s="222"/>
      <c r="L879" s="227"/>
      <c r="M879" s="228"/>
      <c r="N879" s="229"/>
      <c r="O879" s="229"/>
      <c r="P879" s="229"/>
      <c r="Q879" s="229"/>
      <c r="R879" s="229"/>
      <c r="S879" s="229"/>
      <c r="T879" s="230"/>
      <c r="AT879" s="231" t="s">
        <v>192</v>
      </c>
      <c r="AU879" s="231" t="s">
        <v>81</v>
      </c>
      <c r="AV879" s="14" t="s">
        <v>81</v>
      </c>
      <c r="AW879" s="14" t="s">
        <v>33</v>
      </c>
      <c r="AX879" s="14" t="s">
        <v>72</v>
      </c>
      <c r="AY879" s="231" t="s">
        <v>128</v>
      </c>
    </row>
    <row r="880" spans="1:65" s="15" customFormat="1">
      <c r="B880" s="232"/>
      <c r="C880" s="233"/>
      <c r="D880" s="207" t="s">
        <v>192</v>
      </c>
      <c r="E880" s="234" t="s">
        <v>19</v>
      </c>
      <c r="F880" s="235" t="s">
        <v>241</v>
      </c>
      <c r="G880" s="233"/>
      <c r="H880" s="236">
        <v>3.2650000000000001</v>
      </c>
      <c r="I880" s="237"/>
      <c r="J880" s="233"/>
      <c r="K880" s="233"/>
      <c r="L880" s="238"/>
      <c r="M880" s="239"/>
      <c r="N880" s="240"/>
      <c r="O880" s="240"/>
      <c r="P880" s="240"/>
      <c r="Q880" s="240"/>
      <c r="R880" s="240"/>
      <c r="S880" s="240"/>
      <c r="T880" s="241"/>
      <c r="AT880" s="242" t="s">
        <v>192</v>
      </c>
      <c r="AU880" s="242" t="s">
        <v>81</v>
      </c>
      <c r="AV880" s="15" t="s">
        <v>148</v>
      </c>
      <c r="AW880" s="15" t="s">
        <v>33</v>
      </c>
      <c r="AX880" s="15" t="s">
        <v>79</v>
      </c>
      <c r="AY880" s="242" t="s">
        <v>128</v>
      </c>
    </row>
    <row r="881" spans="1:65" s="2" customFormat="1" ht="16.5" customHeight="1">
      <c r="A881" s="36"/>
      <c r="B881" s="37"/>
      <c r="C881" s="189" t="s">
        <v>1232</v>
      </c>
      <c r="D881" s="189" t="s">
        <v>131</v>
      </c>
      <c r="E881" s="190" t="s">
        <v>1233</v>
      </c>
      <c r="F881" s="191" t="s">
        <v>1234</v>
      </c>
      <c r="G881" s="192" t="s">
        <v>252</v>
      </c>
      <c r="H881" s="193">
        <v>12.423999999999999</v>
      </c>
      <c r="I881" s="194"/>
      <c r="J881" s="195">
        <f>ROUND(I881*H881,2)</f>
        <v>0</v>
      </c>
      <c r="K881" s="191" t="s">
        <v>135</v>
      </c>
      <c r="L881" s="41"/>
      <c r="M881" s="196" t="s">
        <v>19</v>
      </c>
      <c r="N881" s="197" t="s">
        <v>43</v>
      </c>
      <c r="O881" s="66"/>
      <c r="P881" s="198">
        <f>O881*H881</f>
        <v>0</v>
      </c>
      <c r="Q881" s="198">
        <v>1.3999999999999999E-4</v>
      </c>
      <c r="R881" s="198">
        <f>Q881*H881</f>
        <v>1.7393599999999997E-3</v>
      </c>
      <c r="S881" s="198">
        <v>0</v>
      </c>
      <c r="T881" s="199">
        <f>S881*H881</f>
        <v>0</v>
      </c>
      <c r="U881" s="36"/>
      <c r="V881" s="36"/>
      <c r="W881" s="36"/>
      <c r="X881" s="36"/>
      <c r="Y881" s="36"/>
      <c r="Z881" s="36"/>
      <c r="AA881" s="36"/>
      <c r="AB881" s="36"/>
      <c r="AC881" s="36"/>
      <c r="AD881" s="36"/>
      <c r="AE881" s="36"/>
      <c r="AR881" s="200" t="s">
        <v>273</v>
      </c>
      <c r="AT881" s="200" t="s">
        <v>131</v>
      </c>
      <c r="AU881" s="200" t="s">
        <v>81</v>
      </c>
      <c r="AY881" s="19" t="s">
        <v>128</v>
      </c>
      <c r="BE881" s="201">
        <f>IF(N881="základní",J881,0)</f>
        <v>0</v>
      </c>
      <c r="BF881" s="201">
        <f>IF(N881="snížená",J881,0)</f>
        <v>0</v>
      </c>
      <c r="BG881" s="201">
        <f>IF(N881="zákl. přenesená",J881,0)</f>
        <v>0</v>
      </c>
      <c r="BH881" s="201">
        <f>IF(N881="sníž. přenesená",J881,0)</f>
        <v>0</v>
      </c>
      <c r="BI881" s="201">
        <f>IF(N881="nulová",J881,0)</f>
        <v>0</v>
      </c>
      <c r="BJ881" s="19" t="s">
        <v>79</v>
      </c>
      <c r="BK881" s="201">
        <f>ROUND(I881*H881,2)</f>
        <v>0</v>
      </c>
      <c r="BL881" s="19" t="s">
        <v>273</v>
      </c>
      <c r="BM881" s="200" t="s">
        <v>1235</v>
      </c>
    </row>
    <row r="882" spans="1:65" s="13" customFormat="1">
      <c r="B882" s="211"/>
      <c r="C882" s="212"/>
      <c r="D882" s="207" t="s">
        <v>192</v>
      </c>
      <c r="E882" s="213" t="s">
        <v>19</v>
      </c>
      <c r="F882" s="214" t="s">
        <v>1236</v>
      </c>
      <c r="G882" s="212"/>
      <c r="H882" s="213" t="s">
        <v>19</v>
      </c>
      <c r="I882" s="215"/>
      <c r="J882" s="212"/>
      <c r="K882" s="212"/>
      <c r="L882" s="216"/>
      <c r="M882" s="217"/>
      <c r="N882" s="218"/>
      <c r="O882" s="218"/>
      <c r="P882" s="218"/>
      <c r="Q882" s="218"/>
      <c r="R882" s="218"/>
      <c r="S882" s="218"/>
      <c r="T882" s="219"/>
      <c r="AT882" s="220" t="s">
        <v>192</v>
      </c>
      <c r="AU882" s="220" t="s">
        <v>81</v>
      </c>
      <c r="AV882" s="13" t="s">
        <v>79</v>
      </c>
      <c r="AW882" s="13" t="s">
        <v>33</v>
      </c>
      <c r="AX882" s="13" t="s">
        <v>72</v>
      </c>
      <c r="AY882" s="220" t="s">
        <v>128</v>
      </c>
    </row>
    <row r="883" spans="1:65" s="14" customFormat="1">
      <c r="B883" s="221"/>
      <c r="C883" s="222"/>
      <c r="D883" s="207" t="s">
        <v>192</v>
      </c>
      <c r="E883" s="223" t="s">
        <v>19</v>
      </c>
      <c r="F883" s="224" t="s">
        <v>1237</v>
      </c>
      <c r="G883" s="222"/>
      <c r="H883" s="225">
        <v>0.92800000000000005</v>
      </c>
      <c r="I883" s="226"/>
      <c r="J883" s="222"/>
      <c r="K883" s="222"/>
      <c r="L883" s="227"/>
      <c r="M883" s="228"/>
      <c r="N883" s="229"/>
      <c r="O883" s="229"/>
      <c r="P883" s="229"/>
      <c r="Q883" s="229"/>
      <c r="R883" s="229"/>
      <c r="S883" s="229"/>
      <c r="T883" s="230"/>
      <c r="AT883" s="231" t="s">
        <v>192</v>
      </c>
      <c r="AU883" s="231" t="s">
        <v>81</v>
      </c>
      <c r="AV883" s="14" t="s">
        <v>81</v>
      </c>
      <c r="AW883" s="14" t="s">
        <v>33</v>
      </c>
      <c r="AX883" s="14" t="s">
        <v>72</v>
      </c>
      <c r="AY883" s="231" t="s">
        <v>128</v>
      </c>
    </row>
    <row r="884" spans="1:65" s="14" customFormat="1">
      <c r="B884" s="221"/>
      <c r="C884" s="222"/>
      <c r="D884" s="207" t="s">
        <v>192</v>
      </c>
      <c r="E884" s="223" t="s">
        <v>19</v>
      </c>
      <c r="F884" s="224" t="s">
        <v>1238</v>
      </c>
      <c r="G884" s="222"/>
      <c r="H884" s="225">
        <v>9.48</v>
      </c>
      <c r="I884" s="226"/>
      <c r="J884" s="222"/>
      <c r="K884" s="222"/>
      <c r="L884" s="227"/>
      <c r="M884" s="228"/>
      <c r="N884" s="229"/>
      <c r="O884" s="229"/>
      <c r="P884" s="229"/>
      <c r="Q884" s="229"/>
      <c r="R884" s="229"/>
      <c r="S884" s="229"/>
      <c r="T884" s="230"/>
      <c r="AT884" s="231" t="s">
        <v>192</v>
      </c>
      <c r="AU884" s="231" t="s">
        <v>81</v>
      </c>
      <c r="AV884" s="14" t="s">
        <v>81</v>
      </c>
      <c r="AW884" s="14" t="s">
        <v>33</v>
      </c>
      <c r="AX884" s="14" t="s">
        <v>72</v>
      </c>
      <c r="AY884" s="231" t="s">
        <v>128</v>
      </c>
    </row>
    <row r="885" spans="1:65" s="14" customFormat="1">
      <c r="B885" s="221"/>
      <c r="C885" s="222"/>
      <c r="D885" s="207" t="s">
        <v>192</v>
      </c>
      <c r="E885" s="223" t="s">
        <v>19</v>
      </c>
      <c r="F885" s="224" t="s">
        <v>1239</v>
      </c>
      <c r="G885" s="222"/>
      <c r="H885" s="225">
        <v>0.96799999999999997</v>
      </c>
      <c r="I885" s="226"/>
      <c r="J885" s="222"/>
      <c r="K885" s="222"/>
      <c r="L885" s="227"/>
      <c r="M885" s="228"/>
      <c r="N885" s="229"/>
      <c r="O885" s="229"/>
      <c r="P885" s="229"/>
      <c r="Q885" s="229"/>
      <c r="R885" s="229"/>
      <c r="S885" s="229"/>
      <c r="T885" s="230"/>
      <c r="AT885" s="231" t="s">
        <v>192</v>
      </c>
      <c r="AU885" s="231" t="s">
        <v>81</v>
      </c>
      <c r="AV885" s="14" t="s">
        <v>81</v>
      </c>
      <c r="AW885" s="14" t="s">
        <v>33</v>
      </c>
      <c r="AX885" s="14" t="s">
        <v>72</v>
      </c>
      <c r="AY885" s="231" t="s">
        <v>128</v>
      </c>
    </row>
    <row r="886" spans="1:65" s="14" customFormat="1">
      <c r="B886" s="221"/>
      <c r="C886" s="222"/>
      <c r="D886" s="207" t="s">
        <v>192</v>
      </c>
      <c r="E886" s="223" t="s">
        <v>19</v>
      </c>
      <c r="F886" s="224" t="s">
        <v>1240</v>
      </c>
      <c r="G886" s="222"/>
      <c r="H886" s="225">
        <v>1.048</v>
      </c>
      <c r="I886" s="226"/>
      <c r="J886" s="222"/>
      <c r="K886" s="222"/>
      <c r="L886" s="227"/>
      <c r="M886" s="228"/>
      <c r="N886" s="229"/>
      <c r="O886" s="229"/>
      <c r="P886" s="229"/>
      <c r="Q886" s="229"/>
      <c r="R886" s="229"/>
      <c r="S886" s="229"/>
      <c r="T886" s="230"/>
      <c r="AT886" s="231" t="s">
        <v>192</v>
      </c>
      <c r="AU886" s="231" t="s">
        <v>81</v>
      </c>
      <c r="AV886" s="14" t="s">
        <v>81</v>
      </c>
      <c r="AW886" s="14" t="s">
        <v>33</v>
      </c>
      <c r="AX886" s="14" t="s">
        <v>72</v>
      </c>
      <c r="AY886" s="231" t="s">
        <v>128</v>
      </c>
    </row>
    <row r="887" spans="1:65" s="15" customFormat="1">
      <c r="B887" s="232"/>
      <c r="C887" s="233"/>
      <c r="D887" s="207" t="s">
        <v>192</v>
      </c>
      <c r="E887" s="234" t="s">
        <v>19</v>
      </c>
      <c r="F887" s="235" t="s">
        <v>241</v>
      </c>
      <c r="G887" s="233"/>
      <c r="H887" s="236">
        <v>12.424000000000001</v>
      </c>
      <c r="I887" s="237"/>
      <c r="J887" s="233"/>
      <c r="K887" s="233"/>
      <c r="L887" s="238"/>
      <c r="M887" s="239"/>
      <c r="N887" s="240"/>
      <c r="O887" s="240"/>
      <c r="P887" s="240"/>
      <c r="Q887" s="240"/>
      <c r="R887" s="240"/>
      <c r="S887" s="240"/>
      <c r="T887" s="241"/>
      <c r="AT887" s="242" t="s">
        <v>192</v>
      </c>
      <c r="AU887" s="242" t="s">
        <v>81</v>
      </c>
      <c r="AV887" s="15" t="s">
        <v>148</v>
      </c>
      <c r="AW887" s="15" t="s">
        <v>33</v>
      </c>
      <c r="AX887" s="15" t="s">
        <v>79</v>
      </c>
      <c r="AY887" s="242" t="s">
        <v>128</v>
      </c>
    </row>
    <row r="888" spans="1:65" s="2" customFormat="1" ht="16.5" customHeight="1">
      <c r="A888" s="36"/>
      <c r="B888" s="37"/>
      <c r="C888" s="189" t="s">
        <v>1241</v>
      </c>
      <c r="D888" s="189" t="s">
        <v>131</v>
      </c>
      <c r="E888" s="190" t="s">
        <v>1242</v>
      </c>
      <c r="F888" s="191" t="s">
        <v>1243</v>
      </c>
      <c r="G888" s="192" t="s">
        <v>252</v>
      </c>
      <c r="H888" s="193">
        <v>12.423999999999999</v>
      </c>
      <c r="I888" s="194"/>
      <c r="J888" s="195">
        <f>ROUND(I888*H888,2)</f>
        <v>0</v>
      </c>
      <c r="K888" s="191" t="s">
        <v>135</v>
      </c>
      <c r="L888" s="41"/>
      <c r="M888" s="196" t="s">
        <v>19</v>
      </c>
      <c r="N888" s="197" t="s">
        <v>43</v>
      </c>
      <c r="O888" s="66"/>
      <c r="P888" s="198">
        <f>O888*H888</f>
        <v>0</v>
      </c>
      <c r="Q888" s="198">
        <v>1.2E-4</v>
      </c>
      <c r="R888" s="198">
        <f>Q888*H888</f>
        <v>1.49088E-3</v>
      </c>
      <c r="S888" s="198">
        <v>0</v>
      </c>
      <c r="T888" s="199">
        <f>S888*H888</f>
        <v>0</v>
      </c>
      <c r="U888" s="36"/>
      <c r="V888" s="36"/>
      <c r="W888" s="36"/>
      <c r="X888" s="36"/>
      <c r="Y888" s="36"/>
      <c r="Z888" s="36"/>
      <c r="AA888" s="36"/>
      <c r="AB888" s="36"/>
      <c r="AC888" s="36"/>
      <c r="AD888" s="36"/>
      <c r="AE888" s="36"/>
      <c r="AR888" s="200" t="s">
        <v>273</v>
      </c>
      <c r="AT888" s="200" t="s">
        <v>131</v>
      </c>
      <c r="AU888" s="200" t="s">
        <v>81</v>
      </c>
      <c r="AY888" s="19" t="s">
        <v>128</v>
      </c>
      <c r="BE888" s="201">
        <f>IF(N888="základní",J888,0)</f>
        <v>0</v>
      </c>
      <c r="BF888" s="201">
        <f>IF(N888="snížená",J888,0)</f>
        <v>0</v>
      </c>
      <c r="BG888" s="201">
        <f>IF(N888="zákl. přenesená",J888,0)</f>
        <v>0</v>
      </c>
      <c r="BH888" s="201">
        <f>IF(N888="sníž. přenesená",J888,0)</f>
        <v>0</v>
      </c>
      <c r="BI888" s="201">
        <f>IF(N888="nulová",J888,0)</f>
        <v>0</v>
      </c>
      <c r="BJ888" s="19" t="s">
        <v>79</v>
      </c>
      <c r="BK888" s="201">
        <f>ROUND(I888*H888,2)</f>
        <v>0</v>
      </c>
      <c r="BL888" s="19" t="s">
        <v>273</v>
      </c>
      <c r="BM888" s="200" t="s">
        <v>1244</v>
      </c>
    </row>
    <row r="889" spans="1:65" s="14" customFormat="1">
      <c r="B889" s="221"/>
      <c r="C889" s="222"/>
      <c r="D889" s="207" t="s">
        <v>192</v>
      </c>
      <c r="E889" s="223" t="s">
        <v>19</v>
      </c>
      <c r="F889" s="224" t="s">
        <v>1245</v>
      </c>
      <c r="G889" s="222"/>
      <c r="H889" s="225">
        <v>12.423999999999999</v>
      </c>
      <c r="I889" s="226"/>
      <c r="J889" s="222"/>
      <c r="K889" s="222"/>
      <c r="L889" s="227"/>
      <c r="M889" s="228"/>
      <c r="N889" s="229"/>
      <c r="O889" s="229"/>
      <c r="P889" s="229"/>
      <c r="Q889" s="229"/>
      <c r="R889" s="229"/>
      <c r="S889" s="229"/>
      <c r="T889" s="230"/>
      <c r="AT889" s="231" t="s">
        <v>192</v>
      </c>
      <c r="AU889" s="231" t="s">
        <v>81</v>
      </c>
      <c r="AV889" s="14" t="s">
        <v>81</v>
      </c>
      <c r="AW889" s="14" t="s">
        <v>33</v>
      </c>
      <c r="AX889" s="14" t="s">
        <v>79</v>
      </c>
      <c r="AY889" s="231" t="s">
        <v>128</v>
      </c>
    </row>
    <row r="890" spans="1:65" s="2" customFormat="1" ht="16.5" customHeight="1">
      <c r="A890" s="36"/>
      <c r="B890" s="37"/>
      <c r="C890" s="189" t="s">
        <v>1246</v>
      </c>
      <c r="D890" s="189" t="s">
        <v>131</v>
      </c>
      <c r="E890" s="190" t="s">
        <v>1247</v>
      </c>
      <c r="F890" s="191" t="s">
        <v>1248</v>
      </c>
      <c r="G890" s="192" t="s">
        <v>252</v>
      </c>
      <c r="H890" s="193">
        <v>113.4</v>
      </c>
      <c r="I890" s="194"/>
      <c r="J890" s="195">
        <f>ROUND(I890*H890,2)</f>
        <v>0</v>
      </c>
      <c r="K890" s="191" t="s">
        <v>19</v>
      </c>
      <c r="L890" s="41"/>
      <c r="M890" s="196" t="s">
        <v>19</v>
      </c>
      <c r="N890" s="197" t="s">
        <v>43</v>
      </c>
      <c r="O890" s="66"/>
      <c r="P890" s="198">
        <f>O890*H890</f>
        <v>0</v>
      </c>
      <c r="Q890" s="198">
        <v>0</v>
      </c>
      <c r="R890" s="198">
        <f>Q890*H890</f>
        <v>0</v>
      </c>
      <c r="S890" s="198">
        <v>0</v>
      </c>
      <c r="T890" s="199">
        <f>S890*H890</f>
        <v>0</v>
      </c>
      <c r="U890" s="36"/>
      <c r="V890" s="36"/>
      <c r="W890" s="36"/>
      <c r="X890" s="36"/>
      <c r="Y890" s="36"/>
      <c r="Z890" s="36"/>
      <c r="AA890" s="36"/>
      <c r="AB890" s="36"/>
      <c r="AC890" s="36"/>
      <c r="AD890" s="36"/>
      <c r="AE890" s="36"/>
      <c r="AR890" s="200" t="s">
        <v>273</v>
      </c>
      <c r="AT890" s="200" t="s">
        <v>131</v>
      </c>
      <c r="AU890" s="200" t="s">
        <v>81</v>
      </c>
      <c r="AY890" s="19" t="s">
        <v>128</v>
      </c>
      <c r="BE890" s="201">
        <f>IF(N890="základní",J890,0)</f>
        <v>0</v>
      </c>
      <c r="BF890" s="201">
        <f>IF(N890="snížená",J890,0)</f>
        <v>0</v>
      </c>
      <c r="BG890" s="201">
        <f>IF(N890="zákl. přenesená",J890,0)</f>
        <v>0</v>
      </c>
      <c r="BH890" s="201">
        <f>IF(N890="sníž. přenesená",J890,0)</f>
        <v>0</v>
      </c>
      <c r="BI890" s="201">
        <f>IF(N890="nulová",J890,0)</f>
        <v>0</v>
      </c>
      <c r="BJ890" s="19" t="s">
        <v>79</v>
      </c>
      <c r="BK890" s="201">
        <f>ROUND(I890*H890,2)</f>
        <v>0</v>
      </c>
      <c r="BL890" s="19" t="s">
        <v>273</v>
      </c>
      <c r="BM890" s="200" t="s">
        <v>1249</v>
      </c>
    </row>
    <row r="891" spans="1:65" s="14" customFormat="1">
      <c r="B891" s="221"/>
      <c r="C891" s="222"/>
      <c r="D891" s="207" t="s">
        <v>192</v>
      </c>
      <c r="E891" s="223" t="s">
        <v>19</v>
      </c>
      <c r="F891" s="224" t="s">
        <v>1250</v>
      </c>
      <c r="G891" s="222"/>
      <c r="H891" s="225">
        <v>134.46</v>
      </c>
      <c r="I891" s="226"/>
      <c r="J891" s="222"/>
      <c r="K891" s="222"/>
      <c r="L891" s="227"/>
      <c r="M891" s="228"/>
      <c r="N891" s="229"/>
      <c r="O891" s="229"/>
      <c r="P891" s="229"/>
      <c r="Q891" s="229"/>
      <c r="R891" s="229"/>
      <c r="S891" s="229"/>
      <c r="T891" s="230"/>
      <c r="AT891" s="231" t="s">
        <v>192</v>
      </c>
      <c r="AU891" s="231" t="s">
        <v>81</v>
      </c>
      <c r="AV891" s="14" t="s">
        <v>81</v>
      </c>
      <c r="AW891" s="14" t="s">
        <v>33</v>
      </c>
      <c r="AX891" s="14" t="s">
        <v>72</v>
      </c>
      <c r="AY891" s="231" t="s">
        <v>128</v>
      </c>
    </row>
    <row r="892" spans="1:65" s="14" customFormat="1">
      <c r="B892" s="221"/>
      <c r="C892" s="222"/>
      <c r="D892" s="207" t="s">
        <v>192</v>
      </c>
      <c r="E892" s="223" t="s">
        <v>19</v>
      </c>
      <c r="F892" s="224" t="s">
        <v>1251</v>
      </c>
      <c r="G892" s="222"/>
      <c r="H892" s="225">
        <v>-1.62</v>
      </c>
      <c r="I892" s="226"/>
      <c r="J892" s="222"/>
      <c r="K892" s="222"/>
      <c r="L892" s="227"/>
      <c r="M892" s="228"/>
      <c r="N892" s="229"/>
      <c r="O892" s="229"/>
      <c r="P892" s="229"/>
      <c r="Q892" s="229"/>
      <c r="R892" s="229"/>
      <c r="S892" s="229"/>
      <c r="T892" s="230"/>
      <c r="AT892" s="231" t="s">
        <v>192</v>
      </c>
      <c r="AU892" s="231" t="s">
        <v>81</v>
      </c>
      <c r="AV892" s="14" t="s">
        <v>81</v>
      </c>
      <c r="AW892" s="14" t="s">
        <v>33</v>
      </c>
      <c r="AX892" s="14" t="s">
        <v>72</v>
      </c>
      <c r="AY892" s="231" t="s">
        <v>128</v>
      </c>
    </row>
    <row r="893" spans="1:65" s="14" customFormat="1">
      <c r="B893" s="221"/>
      <c r="C893" s="222"/>
      <c r="D893" s="207" t="s">
        <v>192</v>
      </c>
      <c r="E893" s="223" t="s">
        <v>19</v>
      </c>
      <c r="F893" s="224" t="s">
        <v>1252</v>
      </c>
      <c r="G893" s="222"/>
      <c r="H893" s="225">
        <v>-23.04</v>
      </c>
      <c r="I893" s="226"/>
      <c r="J893" s="222"/>
      <c r="K893" s="222"/>
      <c r="L893" s="227"/>
      <c r="M893" s="228"/>
      <c r="N893" s="229"/>
      <c r="O893" s="229"/>
      <c r="P893" s="229"/>
      <c r="Q893" s="229"/>
      <c r="R893" s="229"/>
      <c r="S893" s="229"/>
      <c r="T893" s="230"/>
      <c r="AT893" s="231" t="s">
        <v>192</v>
      </c>
      <c r="AU893" s="231" t="s">
        <v>81</v>
      </c>
      <c r="AV893" s="14" t="s">
        <v>81</v>
      </c>
      <c r="AW893" s="14" t="s">
        <v>33</v>
      </c>
      <c r="AX893" s="14" t="s">
        <v>72</v>
      </c>
      <c r="AY893" s="231" t="s">
        <v>128</v>
      </c>
    </row>
    <row r="894" spans="1:65" s="14" customFormat="1">
      <c r="B894" s="221"/>
      <c r="C894" s="222"/>
      <c r="D894" s="207" t="s">
        <v>192</v>
      </c>
      <c r="E894" s="223" t="s">
        <v>19</v>
      </c>
      <c r="F894" s="224" t="s">
        <v>1253</v>
      </c>
      <c r="G894" s="222"/>
      <c r="H894" s="225">
        <v>0.9</v>
      </c>
      <c r="I894" s="226"/>
      <c r="J894" s="222"/>
      <c r="K894" s="222"/>
      <c r="L894" s="227"/>
      <c r="M894" s="228"/>
      <c r="N894" s="229"/>
      <c r="O894" s="229"/>
      <c r="P894" s="229"/>
      <c r="Q894" s="229"/>
      <c r="R894" s="229"/>
      <c r="S894" s="229"/>
      <c r="T894" s="230"/>
      <c r="AT894" s="231" t="s">
        <v>192</v>
      </c>
      <c r="AU894" s="231" t="s">
        <v>81</v>
      </c>
      <c r="AV894" s="14" t="s">
        <v>81</v>
      </c>
      <c r="AW894" s="14" t="s">
        <v>33</v>
      </c>
      <c r="AX894" s="14" t="s">
        <v>72</v>
      </c>
      <c r="AY894" s="231" t="s">
        <v>128</v>
      </c>
    </row>
    <row r="895" spans="1:65" s="14" customFormat="1">
      <c r="B895" s="221"/>
      <c r="C895" s="222"/>
      <c r="D895" s="207" t="s">
        <v>192</v>
      </c>
      <c r="E895" s="223" t="s">
        <v>19</v>
      </c>
      <c r="F895" s="224" t="s">
        <v>1254</v>
      </c>
      <c r="G895" s="222"/>
      <c r="H895" s="225">
        <v>3.6</v>
      </c>
      <c r="I895" s="226"/>
      <c r="J895" s="222"/>
      <c r="K895" s="222"/>
      <c r="L895" s="227"/>
      <c r="M895" s="228"/>
      <c r="N895" s="229"/>
      <c r="O895" s="229"/>
      <c r="P895" s="229"/>
      <c r="Q895" s="229"/>
      <c r="R895" s="229"/>
      <c r="S895" s="229"/>
      <c r="T895" s="230"/>
      <c r="AT895" s="231" t="s">
        <v>192</v>
      </c>
      <c r="AU895" s="231" t="s">
        <v>81</v>
      </c>
      <c r="AV895" s="14" t="s">
        <v>81</v>
      </c>
      <c r="AW895" s="14" t="s">
        <v>33</v>
      </c>
      <c r="AX895" s="14" t="s">
        <v>72</v>
      </c>
      <c r="AY895" s="231" t="s">
        <v>128</v>
      </c>
    </row>
    <row r="896" spans="1:65" s="14" customFormat="1">
      <c r="B896" s="221"/>
      <c r="C896" s="222"/>
      <c r="D896" s="207" t="s">
        <v>192</v>
      </c>
      <c r="E896" s="223" t="s">
        <v>19</v>
      </c>
      <c r="F896" s="224" t="s">
        <v>1255</v>
      </c>
      <c r="G896" s="222"/>
      <c r="H896" s="225">
        <v>3.78</v>
      </c>
      <c r="I896" s="226"/>
      <c r="J896" s="222"/>
      <c r="K896" s="222"/>
      <c r="L896" s="227"/>
      <c r="M896" s="228"/>
      <c r="N896" s="229"/>
      <c r="O896" s="229"/>
      <c r="P896" s="229"/>
      <c r="Q896" s="229"/>
      <c r="R896" s="229"/>
      <c r="S896" s="229"/>
      <c r="T896" s="230"/>
      <c r="AT896" s="231" t="s">
        <v>192</v>
      </c>
      <c r="AU896" s="231" t="s">
        <v>81</v>
      </c>
      <c r="AV896" s="14" t="s">
        <v>81</v>
      </c>
      <c r="AW896" s="14" t="s">
        <v>33</v>
      </c>
      <c r="AX896" s="14" t="s">
        <v>72</v>
      </c>
      <c r="AY896" s="231" t="s">
        <v>128</v>
      </c>
    </row>
    <row r="897" spans="1:65" s="14" customFormat="1">
      <c r="B897" s="221"/>
      <c r="C897" s="222"/>
      <c r="D897" s="207" t="s">
        <v>192</v>
      </c>
      <c r="E897" s="223" t="s">
        <v>19</v>
      </c>
      <c r="F897" s="224" t="s">
        <v>1256</v>
      </c>
      <c r="G897" s="222"/>
      <c r="H897" s="225">
        <v>-4.68</v>
      </c>
      <c r="I897" s="226"/>
      <c r="J897" s="222"/>
      <c r="K897" s="222"/>
      <c r="L897" s="227"/>
      <c r="M897" s="228"/>
      <c r="N897" s="229"/>
      <c r="O897" s="229"/>
      <c r="P897" s="229"/>
      <c r="Q897" s="229"/>
      <c r="R897" s="229"/>
      <c r="S897" s="229"/>
      <c r="T897" s="230"/>
      <c r="AT897" s="231" t="s">
        <v>192</v>
      </c>
      <c r="AU897" s="231" t="s">
        <v>81</v>
      </c>
      <c r="AV897" s="14" t="s">
        <v>81</v>
      </c>
      <c r="AW897" s="14" t="s">
        <v>33</v>
      </c>
      <c r="AX897" s="14" t="s">
        <v>72</v>
      </c>
      <c r="AY897" s="231" t="s">
        <v>128</v>
      </c>
    </row>
    <row r="898" spans="1:65" s="15" customFormat="1">
      <c r="B898" s="232"/>
      <c r="C898" s="233"/>
      <c r="D898" s="207" t="s">
        <v>192</v>
      </c>
      <c r="E898" s="234" t="s">
        <v>19</v>
      </c>
      <c r="F898" s="235" t="s">
        <v>241</v>
      </c>
      <c r="G898" s="233"/>
      <c r="H898" s="236">
        <v>113.4</v>
      </c>
      <c r="I898" s="237"/>
      <c r="J898" s="233"/>
      <c r="K898" s="233"/>
      <c r="L898" s="238"/>
      <c r="M898" s="239"/>
      <c r="N898" s="240"/>
      <c r="O898" s="240"/>
      <c r="P898" s="240"/>
      <c r="Q898" s="240"/>
      <c r="R898" s="240"/>
      <c r="S898" s="240"/>
      <c r="T898" s="241"/>
      <c r="AT898" s="242" t="s">
        <v>192</v>
      </c>
      <c r="AU898" s="242" t="s">
        <v>81</v>
      </c>
      <c r="AV898" s="15" t="s">
        <v>148</v>
      </c>
      <c r="AW898" s="15" t="s">
        <v>33</v>
      </c>
      <c r="AX898" s="15" t="s">
        <v>79</v>
      </c>
      <c r="AY898" s="242" t="s">
        <v>128</v>
      </c>
    </row>
    <row r="899" spans="1:65" s="12" customFormat="1" ht="22.9" customHeight="1">
      <c r="B899" s="173"/>
      <c r="C899" s="174"/>
      <c r="D899" s="175" t="s">
        <v>71</v>
      </c>
      <c r="E899" s="187" t="s">
        <v>1257</v>
      </c>
      <c r="F899" s="187" t="s">
        <v>1258</v>
      </c>
      <c r="G899" s="174"/>
      <c r="H899" s="174"/>
      <c r="I899" s="177"/>
      <c r="J899" s="188">
        <f>BK899</f>
        <v>0</v>
      </c>
      <c r="K899" s="174"/>
      <c r="L899" s="179"/>
      <c r="M899" s="180"/>
      <c r="N899" s="181"/>
      <c r="O899" s="181"/>
      <c r="P899" s="182">
        <f>SUM(P900:P948)</f>
        <v>0</v>
      </c>
      <c r="Q899" s="181"/>
      <c r="R899" s="182">
        <f>SUM(R900:R948)</f>
        <v>0.68584471999999996</v>
      </c>
      <c r="S899" s="181"/>
      <c r="T899" s="183">
        <f>SUM(T900:T948)</f>
        <v>0.15086149999999998</v>
      </c>
      <c r="AR899" s="184" t="s">
        <v>81</v>
      </c>
      <c r="AT899" s="185" t="s">
        <v>71</v>
      </c>
      <c r="AU899" s="185" t="s">
        <v>79</v>
      </c>
      <c r="AY899" s="184" t="s">
        <v>128</v>
      </c>
      <c r="BK899" s="186">
        <f>SUM(BK900:BK948)</f>
        <v>0</v>
      </c>
    </row>
    <row r="900" spans="1:65" s="2" customFormat="1" ht="16.5" customHeight="1">
      <c r="A900" s="36"/>
      <c r="B900" s="37"/>
      <c r="C900" s="189" t="s">
        <v>1259</v>
      </c>
      <c r="D900" s="189" t="s">
        <v>131</v>
      </c>
      <c r="E900" s="190" t="s">
        <v>1260</v>
      </c>
      <c r="F900" s="191" t="s">
        <v>1261</v>
      </c>
      <c r="G900" s="192" t="s">
        <v>252</v>
      </c>
      <c r="H900" s="193">
        <v>486.65</v>
      </c>
      <c r="I900" s="194"/>
      <c r="J900" s="195">
        <f>ROUND(I900*H900,2)</f>
        <v>0</v>
      </c>
      <c r="K900" s="191" t="s">
        <v>135</v>
      </c>
      <c r="L900" s="41"/>
      <c r="M900" s="196" t="s">
        <v>19</v>
      </c>
      <c r="N900" s="197" t="s">
        <v>43</v>
      </c>
      <c r="O900" s="66"/>
      <c r="P900" s="198">
        <f>O900*H900</f>
        <v>0</v>
      </c>
      <c r="Q900" s="198">
        <v>1E-3</v>
      </c>
      <c r="R900" s="198">
        <f>Q900*H900</f>
        <v>0.48664999999999997</v>
      </c>
      <c r="S900" s="198">
        <v>3.1E-4</v>
      </c>
      <c r="T900" s="199">
        <f>S900*H900</f>
        <v>0.15086149999999998</v>
      </c>
      <c r="U900" s="36"/>
      <c r="V900" s="36"/>
      <c r="W900" s="36"/>
      <c r="X900" s="36"/>
      <c r="Y900" s="36"/>
      <c r="Z900" s="36"/>
      <c r="AA900" s="36"/>
      <c r="AB900" s="36"/>
      <c r="AC900" s="36"/>
      <c r="AD900" s="36"/>
      <c r="AE900" s="36"/>
      <c r="AR900" s="200" t="s">
        <v>273</v>
      </c>
      <c r="AT900" s="200" t="s">
        <v>131</v>
      </c>
      <c r="AU900" s="200" t="s">
        <v>81</v>
      </c>
      <c r="AY900" s="19" t="s">
        <v>128</v>
      </c>
      <c r="BE900" s="201">
        <f>IF(N900="základní",J900,0)</f>
        <v>0</v>
      </c>
      <c r="BF900" s="201">
        <f>IF(N900="snížená",J900,0)</f>
        <v>0</v>
      </c>
      <c r="BG900" s="201">
        <f>IF(N900="zákl. přenesená",J900,0)</f>
        <v>0</v>
      </c>
      <c r="BH900" s="201">
        <f>IF(N900="sníž. přenesená",J900,0)</f>
        <v>0</v>
      </c>
      <c r="BI900" s="201">
        <f>IF(N900="nulová",J900,0)</f>
        <v>0</v>
      </c>
      <c r="BJ900" s="19" t="s">
        <v>79</v>
      </c>
      <c r="BK900" s="201">
        <f>ROUND(I900*H900,2)</f>
        <v>0</v>
      </c>
      <c r="BL900" s="19" t="s">
        <v>273</v>
      </c>
      <c r="BM900" s="200" t="s">
        <v>1262</v>
      </c>
    </row>
    <row r="901" spans="1:65" s="2" customFormat="1" ht="29.25">
      <c r="A901" s="36"/>
      <c r="B901" s="37"/>
      <c r="C901" s="38"/>
      <c r="D901" s="207" t="s">
        <v>190</v>
      </c>
      <c r="E901" s="38"/>
      <c r="F901" s="208" t="s">
        <v>1263</v>
      </c>
      <c r="G901" s="38"/>
      <c r="H901" s="38"/>
      <c r="I901" s="110"/>
      <c r="J901" s="38"/>
      <c r="K901" s="38"/>
      <c r="L901" s="41"/>
      <c r="M901" s="209"/>
      <c r="N901" s="210"/>
      <c r="O901" s="66"/>
      <c r="P901" s="66"/>
      <c r="Q901" s="66"/>
      <c r="R901" s="66"/>
      <c r="S901" s="66"/>
      <c r="T901" s="67"/>
      <c r="U901" s="36"/>
      <c r="V901" s="36"/>
      <c r="W901" s="36"/>
      <c r="X901" s="36"/>
      <c r="Y901" s="36"/>
      <c r="Z901" s="36"/>
      <c r="AA901" s="36"/>
      <c r="AB901" s="36"/>
      <c r="AC901" s="36"/>
      <c r="AD901" s="36"/>
      <c r="AE901" s="36"/>
      <c r="AT901" s="19" t="s">
        <v>190</v>
      </c>
      <c r="AU901" s="19" t="s">
        <v>81</v>
      </c>
    </row>
    <row r="902" spans="1:65" s="14" customFormat="1">
      <c r="B902" s="221"/>
      <c r="C902" s="222"/>
      <c r="D902" s="207" t="s">
        <v>192</v>
      </c>
      <c r="E902" s="223" t="s">
        <v>19</v>
      </c>
      <c r="F902" s="224" t="s">
        <v>458</v>
      </c>
      <c r="G902" s="222"/>
      <c r="H902" s="225">
        <v>8.19</v>
      </c>
      <c r="I902" s="226"/>
      <c r="J902" s="222"/>
      <c r="K902" s="222"/>
      <c r="L902" s="227"/>
      <c r="M902" s="228"/>
      <c r="N902" s="229"/>
      <c r="O902" s="229"/>
      <c r="P902" s="229"/>
      <c r="Q902" s="229"/>
      <c r="R902" s="229"/>
      <c r="S902" s="229"/>
      <c r="T902" s="230"/>
      <c r="AT902" s="231" t="s">
        <v>192</v>
      </c>
      <c r="AU902" s="231" t="s">
        <v>81</v>
      </c>
      <c r="AV902" s="14" t="s">
        <v>81</v>
      </c>
      <c r="AW902" s="14" t="s">
        <v>33</v>
      </c>
      <c r="AX902" s="14" t="s">
        <v>72</v>
      </c>
      <c r="AY902" s="231" t="s">
        <v>128</v>
      </c>
    </row>
    <row r="903" spans="1:65" s="14" customFormat="1">
      <c r="B903" s="221"/>
      <c r="C903" s="222"/>
      <c r="D903" s="207" t="s">
        <v>192</v>
      </c>
      <c r="E903" s="223" t="s">
        <v>19</v>
      </c>
      <c r="F903" s="224" t="s">
        <v>721</v>
      </c>
      <c r="G903" s="222"/>
      <c r="H903" s="225">
        <v>58.32</v>
      </c>
      <c r="I903" s="226"/>
      <c r="J903" s="222"/>
      <c r="K903" s="222"/>
      <c r="L903" s="227"/>
      <c r="M903" s="228"/>
      <c r="N903" s="229"/>
      <c r="O903" s="229"/>
      <c r="P903" s="229"/>
      <c r="Q903" s="229"/>
      <c r="R903" s="229"/>
      <c r="S903" s="229"/>
      <c r="T903" s="230"/>
      <c r="AT903" s="231" t="s">
        <v>192</v>
      </c>
      <c r="AU903" s="231" t="s">
        <v>81</v>
      </c>
      <c r="AV903" s="14" t="s">
        <v>81</v>
      </c>
      <c r="AW903" s="14" t="s">
        <v>33</v>
      </c>
      <c r="AX903" s="14" t="s">
        <v>72</v>
      </c>
      <c r="AY903" s="231" t="s">
        <v>128</v>
      </c>
    </row>
    <row r="904" spans="1:65" s="14" customFormat="1">
      <c r="B904" s="221"/>
      <c r="C904" s="222"/>
      <c r="D904" s="207" t="s">
        <v>192</v>
      </c>
      <c r="E904" s="223" t="s">
        <v>19</v>
      </c>
      <c r="F904" s="224" t="s">
        <v>585</v>
      </c>
      <c r="G904" s="222"/>
      <c r="H904" s="225">
        <v>-0.26300000000000001</v>
      </c>
      <c r="I904" s="226"/>
      <c r="J904" s="222"/>
      <c r="K904" s="222"/>
      <c r="L904" s="227"/>
      <c r="M904" s="228"/>
      <c r="N904" s="229"/>
      <c r="O904" s="229"/>
      <c r="P904" s="229"/>
      <c r="Q904" s="229"/>
      <c r="R904" s="229"/>
      <c r="S904" s="229"/>
      <c r="T904" s="230"/>
      <c r="AT904" s="231" t="s">
        <v>192</v>
      </c>
      <c r="AU904" s="231" t="s">
        <v>81</v>
      </c>
      <c r="AV904" s="14" t="s">
        <v>81</v>
      </c>
      <c r="AW904" s="14" t="s">
        <v>33</v>
      </c>
      <c r="AX904" s="14" t="s">
        <v>72</v>
      </c>
      <c r="AY904" s="231" t="s">
        <v>128</v>
      </c>
    </row>
    <row r="905" spans="1:65" s="14" customFormat="1">
      <c r="B905" s="221"/>
      <c r="C905" s="222"/>
      <c r="D905" s="207" t="s">
        <v>192</v>
      </c>
      <c r="E905" s="223" t="s">
        <v>19</v>
      </c>
      <c r="F905" s="224" t="s">
        <v>586</v>
      </c>
      <c r="G905" s="222"/>
      <c r="H905" s="225">
        <v>-0.36799999999999999</v>
      </c>
      <c r="I905" s="226"/>
      <c r="J905" s="222"/>
      <c r="K905" s="222"/>
      <c r="L905" s="227"/>
      <c r="M905" s="228"/>
      <c r="N905" s="229"/>
      <c r="O905" s="229"/>
      <c r="P905" s="229"/>
      <c r="Q905" s="229"/>
      <c r="R905" s="229"/>
      <c r="S905" s="229"/>
      <c r="T905" s="230"/>
      <c r="AT905" s="231" t="s">
        <v>192</v>
      </c>
      <c r="AU905" s="231" t="s">
        <v>81</v>
      </c>
      <c r="AV905" s="14" t="s">
        <v>81</v>
      </c>
      <c r="AW905" s="14" t="s">
        <v>33</v>
      </c>
      <c r="AX905" s="14" t="s">
        <v>72</v>
      </c>
      <c r="AY905" s="231" t="s">
        <v>128</v>
      </c>
    </row>
    <row r="906" spans="1:65" s="14" customFormat="1">
      <c r="B906" s="221"/>
      <c r="C906" s="222"/>
      <c r="D906" s="207" t="s">
        <v>192</v>
      </c>
      <c r="E906" s="223" t="s">
        <v>19</v>
      </c>
      <c r="F906" s="224" t="s">
        <v>587</v>
      </c>
      <c r="G906" s="222"/>
      <c r="H906" s="225">
        <v>-0.36</v>
      </c>
      <c r="I906" s="226"/>
      <c r="J906" s="222"/>
      <c r="K906" s="222"/>
      <c r="L906" s="227"/>
      <c r="M906" s="228"/>
      <c r="N906" s="229"/>
      <c r="O906" s="229"/>
      <c r="P906" s="229"/>
      <c r="Q906" s="229"/>
      <c r="R906" s="229"/>
      <c r="S906" s="229"/>
      <c r="T906" s="230"/>
      <c r="AT906" s="231" t="s">
        <v>192</v>
      </c>
      <c r="AU906" s="231" t="s">
        <v>81</v>
      </c>
      <c r="AV906" s="14" t="s">
        <v>81</v>
      </c>
      <c r="AW906" s="14" t="s">
        <v>33</v>
      </c>
      <c r="AX906" s="14" t="s">
        <v>72</v>
      </c>
      <c r="AY906" s="231" t="s">
        <v>128</v>
      </c>
    </row>
    <row r="907" spans="1:65" s="14" customFormat="1">
      <c r="B907" s="221"/>
      <c r="C907" s="222"/>
      <c r="D907" s="207" t="s">
        <v>192</v>
      </c>
      <c r="E907" s="223" t="s">
        <v>19</v>
      </c>
      <c r="F907" s="224" t="s">
        <v>588</v>
      </c>
      <c r="G907" s="222"/>
      <c r="H907" s="225">
        <v>-0.18</v>
      </c>
      <c r="I907" s="226"/>
      <c r="J907" s="222"/>
      <c r="K907" s="222"/>
      <c r="L907" s="227"/>
      <c r="M907" s="228"/>
      <c r="N907" s="229"/>
      <c r="O907" s="229"/>
      <c r="P907" s="229"/>
      <c r="Q907" s="229"/>
      <c r="R907" s="229"/>
      <c r="S907" s="229"/>
      <c r="T907" s="230"/>
      <c r="AT907" s="231" t="s">
        <v>192</v>
      </c>
      <c r="AU907" s="231" t="s">
        <v>81</v>
      </c>
      <c r="AV907" s="14" t="s">
        <v>81</v>
      </c>
      <c r="AW907" s="14" t="s">
        <v>33</v>
      </c>
      <c r="AX907" s="14" t="s">
        <v>72</v>
      </c>
      <c r="AY907" s="231" t="s">
        <v>128</v>
      </c>
    </row>
    <row r="908" spans="1:65" s="14" customFormat="1">
      <c r="B908" s="221"/>
      <c r="C908" s="222"/>
      <c r="D908" s="207" t="s">
        <v>192</v>
      </c>
      <c r="E908" s="223" t="s">
        <v>19</v>
      </c>
      <c r="F908" s="224" t="s">
        <v>590</v>
      </c>
      <c r="G908" s="222"/>
      <c r="H908" s="225">
        <v>5.7380000000000004</v>
      </c>
      <c r="I908" s="226"/>
      <c r="J908" s="222"/>
      <c r="K908" s="222"/>
      <c r="L908" s="227"/>
      <c r="M908" s="228"/>
      <c r="N908" s="229"/>
      <c r="O908" s="229"/>
      <c r="P908" s="229"/>
      <c r="Q908" s="229"/>
      <c r="R908" s="229"/>
      <c r="S908" s="229"/>
      <c r="T908" s="230"/>
      <c r="AT908" s="231" t="s">
        <v>192</v>
      </c>
      <c r="AU908" s="231" t="s">
        <v>81</v>
      </c>
      <c r="AV908" s="14" t="s">
        <v>81</v>
      </c>
      <c r="AW908" s="14" t="s">
        <v>33</v>
      </c>
      <c r="AX908" s="14" t="s">
        <v>72</v>
      </c>
      <c r="AY908" s="231" t="s">
        <v>128</v>
      </c>
    </row>
    <row r="909" spans="1:65" s="14" customFormat="1">
      <c r="B909" s="221"/>
      <c r="C909" s="222"/>
      <c r="D909" s="207" t="s">
        <v>192</v>
      </c>
      <c r="E909" s="223" t="s">
        <v>19</v>
      </c>
      <c r="F909" s="224" t="s">
        <v>490</v>
      </c>
      <c r="G909" s="222"/>
      <c r="H909" s="225">
        <v>7.14</v>
      </c>
      <c r="I909" s="226"/>
      <c r="J909" s="222"/>
      <c r="K909" s="222"/>
      <c r="L909" s="227"/>
      <c r="M909" s="228"/>
      <c r="N909" s="229"/>
      <c r="O909" s="229"/>
      <c r="P909" s="229"/>
      <c r="Q909" s="229"/>
      <c r="R909" s="229"/>
      <c r="S909" s="229"/>
      <c r="T909" s="230"/>
      <c r="AT909" s="231" t="s">
        <v>192</v>
      </c>
      <c r="AU909" s="231" t="s">
        <v>81</v>
      </c>
      <c r="AV909" s="14" t="s">
        <v>81</v>
      </c>
      <c r="AW909" s="14" t="s">
        <v>33</v>
      </c>
      <c r="AX909" s="14" t="s">
        <v>72</v>
      </c>
      <c r="AY909" s="231" t="s">
        <v>128</v>
      </c>
    </row>
    <row r="910" spans="1:65" s="14" customFormat="1">
      <c r="B910" s="221"/>
      <c r="C910" s="222"/>
      <c r="D910" s="207" t="s">
        <v>192</v>
      </c>
      <c r="E910" s="223" t="s">
        <v>19</v>
      </c>
      <c r="F910" s="224" t="s">
        <v>1264</v>
      </c>
      <c r="G910" s="222"/>
      <c r="H910" s="225">
        <v>40.200000000000003</v>
      </c>
      <c r="I910" s="226"/>
      <c r="J910" s="222"/>
      <c r="K910" s="222"/>
      <c r="L910" s="227"/>
      <c r="M910" s="228"/>
      <c r="N910" s="229"/>
      <c r="O910" s="229"/>
      <c r="P910" s="229"/>
      <c r="Q910" s="229"/>
      <c r="R910" s="229"/>
      <c r="S910" s="229"/>
      <c r="T910" s="230"/>
      <c r="AT910" s="231" t="s">
        <v>192</v>
      </c>
      <c r="AU910" s="231" t="s">
        <v>81</v>
      </c>
      <c r="AV910" s="14" t="s">
        <v>81</v>
      </c>
      <c r="AW910" s="14" t="s">
        <v>33</v>
      </c>
      <c r="AX910" s="14" t="s">
        <v>72</v>
      </c>
      <c r="AY910" s="231" t="s">
        <v>128</v>
      </c>
    </row>
    <row r="911" spans="1:65" s="14" customFormat="1">
      <c r="B911" s="221"/>
      <c r="C911" s="222"/>
      <c r="D911" s="207" t="s">
        <v>192</v>
      </c>
      <c r="E911" s="223" t="s">
        <v>19</v>
      </c>
      <c r="F911" s="224" t="s">
        <v>471</v>
      </c>
      <c r="G911" s="222"/>
      <c r="H911" s="225">
        <v>-1.08</v>
      </c>
      <c r="I911" s="226"/>
      <c r="J911" s="222"/>
      <c r="K911" s="222"/>
      <c r="L911" s="227"/>
      <c r="M911" s="228"/>
      <c r="N911" s="229"/>
      <c r="O911" s="229"/>
      <c r="P911" s="229"/>
      <c r="Q911" s="229"/>
      <c r="R911" s="229"/>
      <c r="S911" s="229"/>
      <c r="T911" s="230"/>
      <c r="AT911" s="231" t="s">
        <v>192</v>
      </c>
      <c r="AU911" s="231" t="s">
        <v>81</v>
      </c>
      <c r="AV911" s="14" t="s">
        <v>81</v>
      </c>
      <c r="AW911" s="14" t="s">
        <v>33</v>
      </c>
      <c r="AX911" s="14" t="s">
        <v>72</v>
      </c>
      <c r="AY911" s="231" t="s">
        <v>128</v>
      </c>
    </row>
    <row r="912" spans="1:65" s="14" customFormat="1">
      <c r="B912" s="221"/>
      <c r="C912" s="222"/>
      <c r="D912" s="207" t="s">
        <v>192</v>
      </c>
      <c r="E912" s="223" t="s">
        <v>19</v>
      </c>
      <c r="F912" s="224" t="s">
        <v>1265</v>
      </c>
      <c r="G912" s="222"/>
      <c r="H912" s="225">
        <v>30.295000000000002</v>
      </c>
      <c r="I912" s="226"/>
      <c r="J912" s="222"/>
      <c r="K912" s="222"/>
      <c r="L912" s="227"/>
      <c r="M912" s="228"/>
      <c r="N912" s="229"/>
      <c r="O912" s="229"/>
      <c r="P912" s="229"/>
      <c r="Q912" s="229"/>
      <c r="R912" s="229"/>
      <c r="S912" s="229"/>
      <c r="T912" s="230"/>
      <c r="AT912" s="231" t="s">
        <v>192</v>
      </c>
      <c r="AU912" s="231" t="s">
        <v>81</v>
      </c>
      <c r="AV912" s="14" t="s">
        <v>81</v>
      </c>
      <c r="AW912" s="14" t="s">
        <v>33</v>
      </c>
      <c r="AX912" s="14" t="s">
        <v>72</v>
      </c>
      <c r="AY912" s="231" t="s">
        <v>128</v>
      </c>
    </row>
    <row r="913" spans="2:51" s="14" customFormat="1">
      <c r="B913" s="221"/>
      <c r="C913" s="222"/>
      <c r="D913" s="207" t="s">
        <v>192</v>
      </c>
      <c r="E913" s="223" t="s">
        <v>19</v>
      </c>
      <c r="F913" s="224" t="s">
        <v>477</v>
      </c>
      <c r="G913" s="222"/>
      <c r="H913" s="225">
        <v>10.220000000000001</v>
      </c>
      <c r="I913" s="226"/>
      <c r="J913" s="222"/>
      <c r="K913" s="222"/>
      <c r="L913" s="227"/>
      <c r="M913" s="228"/>
      <c r="N913" s="229"/>
      <c r="O913" s="229"/>
      <c r="P913" s="229"/>
      <c r="Q913" s="229"/>
      <c r="R913" s="229"/>
      <c r="S913" s="229"/>
      <c r="T913" s="230"/>
      <c r="AT913" s="231" t="s">
        <v>192</v>
      </c>
      <c r="AU913" s="231" t="s">
        <v>81</v>
      </c>
      <c r="AV913" s="14" t="s">
        <v>81</v>
      </c>
      <c r="AW913" s="14" t="s">
        <v>33</v>
      </c>
      <c r="AX913" s="14" t="s">
        <v>72</v>
      </c>
      <c r="AY913" s="231" t="s">
        <v>128</v>
      </c>
    </row>
    <row r="914" spans="2:51" s="14" customFormat="1">
      <c r="B914" s="221"/>
      <c r="C914" s="222"/>
      <c r="D914" s="207" t="s">
        <v>192</v>
      </c>
      <c r="E914" s="223" t="s">
        <v>19</v>
      </c>
      <c r="F914" s="224" t="s">
        <v>592</v>
      </c>
      <c r="G914" s="222"/>
      <c r="H914" s="225">
        <v>7.14</v>
      </c>
      <c r="I914" s="226"/>
      <c r="J914" s="222"/>
      <c r="K914" s="222"/>
      <c r="L914" s="227"/>
      <c r="M914" s="228"/>
      <c r="N914" s="229"/>
      <c r="O914" s="229"/>
      <c r="P914" s="229"/>
      <c r="Q914" s="229"/>
      <c r="R914" s="229"/>
      <c r="S914" s="229"/>
      <c r="T914" s="230"/>
      <c r="AT914" s="231" t="s">
        <v>192</v>
      </c>
      <c r="AU914" s="231" t="s">
        <v>81</v>
      </c>
      <c r="AV914" s="14" t="s">
        <v>81</v>
      </c>
      <c r="AW914" s="14" t="s">
        <v>33</v>
      </c>
      <c r="AX914" s="14" t="s">
        <v>72</v>
      </c>
      <c r="AY914" s="231" t="s">
        <v>128</v>
      </c>
    </row>
    <row r="915" spans="2:51" s="14" customFormat="1">
      <c r="B915" s="221"/>
      <c r="C915" s="222"/>
      <c r="D915" s="207" t="s">
        <v>192</v>
      </c>
      <c r="E915" s="223" t="s">
        <v>19</v>
      </c>
      <c r="F915" s="224" t="s">
        <v>597</v>
      </c>
      <c r="G915" s="222"/>
      <c r="H915" s="225">
        <v>9.9450000000000003</v>
      </c>
      <c r="I915" s="226"/>
      <c r="J915" s="222"/>
      <c r="K915" s="222"/>
      <c r="L915" s="227"/>
      <c r="M915" s="228"/>
      <c r="N915" s="229"/>
      <c r="O915" s="229"/>
      <c r="P915" s="229"/>
      <c r="Q915" s="229"/>
      <c r="R915" s="229"/>
      <c r="S915" s="229"/>
      <c r="T915" s="230"/>
      <c r="AT915" s="231" t="s">
        <v>192</v>
      </c>
      <c r="AU915" s="231" t="s">
        <v>81</v>
      </c>
      <c r="AV915" s="14" t="s">
        <v>81</v>
      </c>
      <c r="AW915" s="14" t="s">
        <v>33</v>
      </c>
      <c r="AX915" s="14" t="s">
        <v>72</v>
      </c>
      <c r="AY915" s="231" t="s">
        <v>128</v>
      </c>
    </row>
    <row r="916" spans="2:51" s="14" customFormat="1">
      <c r="B916" s="221"/>
      <c r="C916" s="222"/>
      <c r="D916" s="207" t="s">
        <v>192</v>
      </c>
      <c r="E916" s="223" t="s">
        <v>19</v>
      </c>
      <c r="F916" s="224" t="s">
        <v>598</v>
      </c>
      <c r="G916" s="222"/>
      <c r="H916" s="225">
        <v>5.85</v>
      </c>
      <c r="I916" s="226"/>
      <c r="J916" s="222"/>
      <c r="K916" s="222"/>
      <c r="L916" s="227"/>
      <c r="M916" s="228"/>
      <c r="N916" s="229"/>
      <c r="O916" s="229"/>
      <c r="P916" s="229"/>
      <c r="Q916" s="229"/>
      <c r="R916" s="229"/>
      <c r="S916" s="229"/>
      <c r="T916" s="230"/>
      <c r="AT916" s="231" t="s">
        <v>192</v>
      </c>
      <c r="AU916" s="231" t="s">
        <v>81</v>
      </c>
      <c r="AV916" s="14" t="s">
        <v>81</v>
      </c>
      <c r="AW916" s="14" t="s">
        <v>33</v>
      </c>
      <c r="AX916" s="14" t="s">
        <v>72</v>
      </c>
      <c r="AY916" s="231" t="s">
        <v>128</v>
      </c>
    </row>
    <row r="917" spans="2:51" s="14" customFormat="1">
      <c r="B917" s="221"/>
      <c r="C917" s="222"/>
      <c r="D917" s="207" t="s">
        <v>192</v>
      </c>
      <c r="E917" s="223" t="s">
        <v>19</v>
      </c>
      <c r="F917" s="224" t="s">
        <v>1266</v>
      </c>
      <c r="G917" s="222"/>
      <c r="H917" s="225">
        <v>113.373</v>
      </c>
      <c r="I917" s="226"/>
      <c r="J917" s="222"/>
      <c r="K917" s="222"/>
      <c r="L917" s="227"/>
      <c r="M917" s="228"/>
      <c r="N917" s="229"/>
      <c r="O917" s="229"/>
      <c r="P917" s="229"/>
      <c r="Q917" s="229"/>
      <c r="R917" s="229"/>
      <c r="S917" s="229"/>
      <c r="T917" s="230"/>
      <c r="AT917" s="231" t="s">
        <v>192</v>
      </c>
      <c r="AU917" s="231" t="s">
        <v>81</v>
      </c>
      <c r="AV917" s="14" t="s">
        <v>81</v>
      </c>
      <c r="AW917" s="14" t="s">
        <v>33</v>
      </c>
      <c r="AX917" s="14" t="s">
        <v>72</v>
      </c>
      <c r="AY917" s="231" t="s">
        <v>128</v>
      </c>
    </row>
    <row r="918" spans="2:51" s="14" customFormat="1">
      <c r="B918" s="221"/>
      <c r="C918" s="222"/>
      <c r="D918" s="207" t="s">
        <v>192</v>
      </c>
      <c r="E918" s="223" t="s">
        <v>19</v>
      </c>
      <c r="F918" s="224" t="s">
        <v>1267</v>
      </c>
      <c r="G918" s="222"/>
      <c r="H918" s="225">
        <v>-1.62</v>
      </c>
      <c r="I918" s="226"/>
      <c r="J918" s="222"/>
      <c r="K918" s="222"/>
      <c r="L918" s="227"/>
      <c r="M918" s="228"/>
      <c r="N918" s="229"/>
      <c r="O918" s="229"/>
      <c r="P918" s="229"/>
      <c r="Q918" s="229"/>
      <c r="R918" s="229"/>
      <c r="S918" s="229"/>
      <c r="T918" s="230"/>
      <c r="AT918" s="231" t="s">
        <v>192</v>
      </c>
      <c r="AU918" s="231" t="s">
        <v>81</v>
      </c>
      <c r="AV918" s="14" t="s">
        <v>81</v>
      </c>
      <c r="AW918" s="14" t="s">
        <v>33</v>
      </c>
      <c r="AX918" s="14" t="s">
        <v>72</v>
      </c>
      <c r="AY918" s="231" t="s">
        <v>128</v>
      </c>
    </row>
    <row r="919" spans="2:51" s="14" customFormat="1">
      <c r="B919" s="221"/>
      <c r="C919" s="222"/>
      <c r="D919" s="207" t="s">
        <v>192</v>
      </c>
      <c r="E919" s="223" t="s">
        <v>19</v>
      </c>
      <c r="F919" s="224" t="s">
        <v>1268</v>
      </c>
      <c r="G919" s="222"/>
      <c r="H919" s="225">
        <v>1.4630000000000001</v>
      </c>
      <c r="I919" s="226"/>
      <c r="J919" s="222"/>
      <c r="K919" s="222"/>
      <c r="L919" s="227"/>
      <c r="M919" s="228"/>
      <c r="N919" s="229"/>
      <c r="O919" s="229"/>
      <c r="P919" s="229"/>
      <c r="Q919" s="229"/>
      <c r="R919" s="229"/>
      <c r="S919" s="229"/>
      <c r="T919" s="230"/>
      <c r="AT919" s="231" t="s">
        <v>192</v>
      </c>
      <c r="AU919" s="231" t="s">
        <v>81</v>
      </c>
      <c r="AV919" s="14" t="s">
        <v>81</v>
      </c>
      <c r="AW919" s="14" t="s">
        <v>33</v>
      </c>
      <c r="AX919" s="14" t="s">
        <v>72</v>
      </c>
      <c r="AY919" s="231" t="s">
        <v>128</v>
      </c>
    </row>
    <row r="920" spans="2:51" s="14" customFormat="1">
      <c r="B920" s="221"/>
      <c r="C920" s="222"/>
      <c r="D920" s="207" t="s">
        <v>192</v>
      </c>
      <c r="E920" s="223" t="s">
        <v>19</v>
      </c>
      <c r="F920" s="224" t="s">
        <v>630</v>
      </c>
      <c r="G920" s="222"/>
      <c r="H920" s="225">
        <v>-1.1819999999999999</v>
      </c>
      <c r="I920" s="226"/>
      <c r="J920" s="222"/>
      <c r="K920" s="222"/>
      <c r="L920" s="227"/>
      <c r="M920" s="228"/>
      <c r="N920" s="229"/>
      <c r="O920" s="229"/>
      <c r="P920" s="229"/>
      <c r="Q920" s="229"/>
      <c r="R920" s="229"/>
      <c r="S920" s="229"/>
      <c r="T920" s="230"/>
      <c r="AT920" s="231" t="s">
        <v>192</v>
      </c>
      <c r="AU920" s="231" t="s">
        <v>81</v>
      </c>
      <c r="AV920" s="14" t="s">
        <v>81</v>
      </c>
      <c r="AW920" s="14" t="s">
        <v>33</v>
      </c>
      <c r="AX920" s="14" t="s">
        <v>72</v>
      </c>
      <c r="AY920" s="231" t="s">
        <v>128</v>
      </c>
    </row>
    <row r="921" spans="2:51" s="14" customFormat="1">
      <c r="B921" s="221"/>
      <c r="C921" s="222"/>
      <c r="D921" s="207" t="s">
        <v>192</v>
      </c>
      <c r="E921" s="223" t="s">
        <v>19</v>
      </c>
      <c r="F921" s="224" t="s">
        <v>1269</v>
      </c>
      <c r="G921" s="222"/>
      <c r="H921" s="225">
        <v>25.31</v>
      </c>
      <c r="I921" s="226"/>
      <c r="J921" s="222"/>
      <c r="K921" s="222"/>
      <c r="L921" s="227"/>
      <c r="M921" s="228"/>
      <c r="N921" s="229"/>
      <c r="O921" s="229"/>
      <c r="P921" s="229"/>
      <c r="Q921" s="229"/>
      <c r="R921" s="229"/>
      <c r="S921" s="229"/>
      <c r="T921" s="230"/>
      <c r="AT921" s="231" t="s">
        <v>192</v>
      </c>
      <c r="AU921" s="231" t="s">
        <v>81</v>
      </c>
      <c r="AV921" s="14" t="s">
        <v>81</v>
      </c>
      <c r="AW921" s="14" t="s">
        <v>33</v>
      </c>
      <c r="AX921" s="14" t="s">
        <v>72</v>
      </c>
      <c r="AY921" s="231" t="s">
        <v>128</v>
      </c>
    </row>
    <row r="922" spans="2:51" s="14" customFormat="1">
      <c r="B922" s="221"/>
      <c r="C922" s="222"/>
      <c r="D922" s="207" t="s">
        <v>192</v>
      </c>
      <c r="E922" s="223" t="s">
        <v>19</v>
      </c>
      <c r="F922" s="224" t="s">
        <v>1270</v>
      </c>
      <c r="G922" s="222"/>
      <c r="H922" s="225">
        <v>-1.0129999999999999</v>
      </c>
      <c r="I922" s="226"/>
      <c r="J922" s="222"/>
      <c r="K922" s="222"/>
      <c r="L922" s="227"/>
      <c r="M922" s="228"/>
      <c r="N922" s="229"/>
      <c r="O922" s="229"/>
      <c r="P922" s="229"/>
      <c r="Q922" s="229"/>
      <c r="R922" s="229"/>
      <c r="S922" s="229"/>
      <c r="T922" s="230"/>
      <c r="AT922" s="231" t="s">
        <v>192</v>
      </c>
      <c r="AU922" s="231" t="s">
        <v>81</v>
      </c>
      <c r="AV922" s="14" t="s">
        <v>81</v>
      </c>
      <c r="AW922" s="14" t="s">
        <v>33</v>
      </c>
      <c r="AX922" s="14" t="s">
        <v>72</v>
      </c>
      <c r="AY922" s="231" t="s">
        <v>128</v>
      </c>
    </row>
    <row r="923" spans="2:51" s="14" customFormat="1">
      <c r="B923" s="221"/>
      <c r="C923" s="222"/>
      <c r="D923" s="207" t="s">
        <v>192</v>
      </c>
      <c r="E923" s="223" t="s">
        <v>19</v>
      </c>
      <c r="F923" s="224" t="s">
        <v>1271</v>
      </c>
      <c r="G923" s="222"/>
      <c r="H923" s="225">
        <v>2.2200000000000002</v>
      </c>
      <c r="I923" s="226"/>
      <c r="J923" s="222"/>
      <c r="K923" s="222"/>
      <c r="L923" s="227"/>
      <c r="M923" s="228"/>
      <c r="N923" s="229"/>
      <c r="O923" s="229"/>
      <c r="P923" s="229"/>
      <c r="Q923" s="229"/>
      <c r="R923" s="229"/>
      <c r="S923" s="229"/>
      <c r="T923" s="230"/>
      <c r="AT923" s="231" t="s">
        <v>192</v>
      </c>
      <c r="AU923" s="231" t="s">
        <v>81</v>
      </c>
      <c r="AV923" s="14" t="s">
        <v>81</v>
      </c>
      <c r="AW923" s="14" t="s">
        <v>33</v>
      </c>
      <c r="AX923" s="14" t="s">
        <v>72</v>
      </c>
      <c r="AY923" s="231" t="s">
        <v>128</v>
      </c>
    </row>
    <row r="924" spans="2:51" s="14" customFormat="1">
      <c r="B924" s="221"/>
      <c r="C924" s="222"/>
      <c r="D924" s="207" t="s">
        <v>192</v>
      </c>
      <c r="E924" s="223" t="s">
        <v>19</v>
      </c>
      <c r="F924" s="224" t="s">
        <v>1131</v>
      </c>
      <c r="G924" s="222"/>
      <c r="H924" s="225">
        <v>-1.7</v>
      </c>
      <c r="I924" s="226"/>
      <c r="J924" s="222"/>
      <c r="K924" s="222"/>
      <c r="L924" s="227"/>
      <c r="M924" s="228"/>
      <c r="N924" s="229"/>
      <c r="O924" s="229"/>
      <c r="P924" s="229"/>
      <c r="Q924" s="229"/>
      <c r="R924" s="229"/>
      <c r="S924" s="229"/>
      <c r="T924" s="230"/>
      <c r="AT924" s="231" t="s">
        <v>192</v>
      </c>
      <c r="AU924" s="231" t="s">
        <v>81</v>
      </c>
      <c r="AV924" s="14" t="s">
        <v>81</v>
      </c>
      <c r="AW924" s="14" t="s">
        <v>33</v>
      </c>
      <c r="AX924" s="14" t="s">
        <v>72</v>
      </c>
      <c r="AY924" s="231" t="s">
        <v>128</v>
      </c>
    </row>
    <row r="925" spans="2:51" s="14" customFormat="1">
      <c r="B925" s="221"/>
      <c r="C925" s="222"/>
      <c r="D925" s="207" t="s">
        <v>192</v>
      </c>
      <c r="E925" s="223" t="s">
        <v>19</v>
      </c>
      <c r="F925" s="224" t="s">
        <v>1272</v>
      </c>
      <c r="G925" s="222"/>
      <c r="H925" s="225">
        <v>-2.88</v>
      </c>
      <c r="I925" s="226"/>
      <c r="J925" s="222"/>
      <c r="K925" s="222"/>
      <c r="L925" s="227"/>
      <c r="M925" s="228"/>
      <c r="N925" s="229"/>
      <c r="O925" s="229"/>
      <c r="P925" s="229"/>
      <c r="Q925" s="229"/>
      <c r="R925" s="229"/>
      <c r="S925" s="229"/>
      <c r="T925" s="230"/>
      <c r="AT925" s="231" t="s">
        <v>192</v>
      </c>
      <c r="AU925" s="231" t="s">
        <v>81</v>
      </c>
      <c r="AV925" s="14" t="s">
        <v>81</v>
      </c>
      <c r="AW925" s="14" t="s">
        <v>33</v>
      </c>
      <c r="AX925" s="14" t="s">
        <v>72</v>
      </c>
      <c r="AY925" s="231" t="s">
        <v>128</v>
      </c>
    </row>
    <row r="926" spans="2:51" s="14" customFormat="1">
      <c r="B926" s="221"/>
      <c r="C926" s="222"/>
      <c r="D926" s="207" t="s">
        <v>192</v>
      </c>
      <c r="E926" s="223" t="s">
        <v>19</v>
      </c>
      <c r="F926" s="224" t="s">
        <v>1267</v>
      </c>
      <c r="G926" s="222"/>
      <c r="H926" s="225">
        <v>-1.62</v>
      </c>
      <c r="I926" s="226"/>
      <c r="J926" s="222"/>
      <c r="K926" s="222"/>
      <c r="L926" s="227"/>
      <c r="M926" s="228"/>
      <c r="N926" s="229"/>
      <c r="O926" s="229"/>
      <c r="P926" s="229"/>
      <c r="Q926" s="229"/>
      <c r="R926" s="229"/>
      <c r="S926" s="229"/>
      <c r="T926" s="230"/>
      <c r="AT926" s="231" t="s">
        <v>192</v>
      </c>
      <c r="AU926" s="231" t="s">
        <v>81</v>
      </c>
      <c r="AV926" s="14" t="s">
        <v>81</v>
      </c>
      <c r="AW926" s="14" t="s">
        <v>33</v>
      </c>
      <c r="AX926" s="14" t="s">
        <v>72</v>
      </c>
      <c r="AY926" s="231" t="s">
        <v>128</v>
      </c>
    </row>
    <row r="927" spans="2:51" s="14" customFormat="1">
      <c r="B927" s="221"/>
      <c r="C927" s="222"/>
      <c r="D927" s="207" t="s">
        <v>192</v>
      </c>
      <c r="E927" s="223" t="s">
        <v>19</v>
      </c>
      <c r="F927" s="224" t="s">
        <v>1273</v>
      </c>
      <c r="G927" s="222"/>
      <c r="H927" s="225">
        <v>1.5</v>
      </c>
      <c r="I927" s="226"/>
      <c r="J927" s="222"/>
      <c r="K927" s="222"/>
      <c r="L927" s="227"/>
      <c r="M927" s="228"/>
      <c r="N927" s="229"/>
      <c r="O927" s="229"/>
      <c r="P927" s="229"/>
      <c r="Q927" s="229"/>
      <c r="R927" s="229"/>
      <c r="S927" s="229"/>
      <c r="T927" s="230"/>
      <c r="AT927" s="231" t="s">
        <v>192</v>
      </c>
      <c r="AU927" s="231" t="s">
        <v>81</v>
      </c>
      <c r="AV927" s="14" t="s">
        <v>81</v>
      </c>
      <c r="AW927" s="14" t="s">
        <v>33</v>
      </c>
      <c r="AX927" s="14" t="s">
        <v>72</v>
      </c>
      <c r="AY927" s="231" t="s">
        <v>128</v>
      </c>
    </row>
    <row r="928" spans="2:51" s="14" customFormat="1" ht="22.5">
      <c r="B928" s="221"/>
      <c r="C928" s="222"/>
      <c r="D928" s="207" t="s">
        <v>192</v>
      </c>
      <c r="E928" s="223" t="s">
        <v>19</v>
      </c>
      <c r="F928" s="224" t="s">
        <v>1274</v>
      </c>
      <c r="G928" s="222"/>
      <c r="H928" s="225">
        <v>78.472999999999999</v>
      </c>
      <c r="I928" s="226"/>
      <c r="J928" s="222"/>
      <c r="K928" s="222"/>
      <c r="L928" s="227"/>
      <c r="M928" s="228"/>
      <c r="N928" s="229"/>
      <c r="O928" s="229"/>
      <c r="P928" s="229"/>
      <c r="Q928" s="229"/>
      <c r="R928" s="229"/>
      <c r="S928" s="229"/>
      <c r="T928" s="230"/>
      <c r="AT928" s="231" t="s">
        <v>192</v>
      </c>
      <c r="AU928" s="231" t="s">
        <v>81</v>
      </c>
      <c r="AV928" s="14" t="s">
        <v>81</v>
      </c>
      <c r="AW928" s="14" t="s">
        <v>33</v>
      </c>
      <c r="AX928" s="14" t="s">
        <v>72</v>
      </c>
      <c r="AY928" s="231" t="s">
        <v>128</v>
      </c>
    </row>
    <row r="929" spans="2:51" s="14" customFormat="1">
      <c r="B929" s="221"/>
      <c r="C929" s="222"/>
      <c r="D929" s="207" t="s">
        <v>192</v>
      </c>
      <c r="E929" s="223" t="s">
        <v>19</v>
      </c>
      <c r="F929" s="224" t="s">
        <v>1275</v>
      </c>
      <c r="G929" s="222"/>
      <c r="H929" s="225">
        <v>-0.65</v>
      </c>
      <c r="I929" s="226"/>
      <c r="J929" s="222"/>
      <c r="K929" s="222"/>
      <c r="L929" s="227"/>
      <c r="M929" s="228"/>
      <c r="N929" s="229"/>
      <c r="O929" s="229"/>
      <c r="P929" s="229"/>
      <c r="Q929" s="229"/>
      <c r="R929" s="229"/>
      <c r="S929" s="229"/>
      <c r="T929" s="230"/>
      <c r="AT929" s="231" t="s">
        <v>192</v>
      </c>
      <c r="AU929" s="231" t="s">
        <v>81</v>
      </c>
      <c r="AV929" s="14" t="s">
        <v>81</v>
      </c>
      <c r="AW929" s="14" t="s">
        <v>33</v>
      </c>
      <c r="AX929" s="14" t="s">
        <v>72</v>
      </c>
      <c r="AY929" s="231" t="s">
        <v>128</v>
      </c>
    </row>
    <row r="930" spans="2:51" s="14" customFormat="1">
      <c r="B930" s="221"/>
      <c r="C930" s="222"/>
      <c r="D930" s="207" t="s">
        <v>192</v>
      </c>
      <c r="E930" s="223" t="s">
        <v>19</v>
      </c>
      <c r="F930" s="224" t="s">
        <v>1225</v>
      </c>
      <c r="G930" s="222"/>
      <c r="H930" s="225">
        <v>-0.6</v>
      </c>
      <c r="I930" s="226"/>
      <c r="J930" s="222"/>
      <c r="K930" s="222"/>
      <c r="L930" s="227"/>
      <c r="M930" s="228"/>
      <c r="N930" s="229"/>
      <c r="O930" s="229"/>
      <c r="P930" s="229"/>
      <c r="Q930" s="229"/>
      <c r="R930" s="229"/>
      <c r="S930" s="229"/>
      <c r="T930" s="230"/>
      <c r="AT930" s="231" t="s">
        <v>192</v>
      </c>
      <c r="AU930" s="231" t="s">
        <v>81</v>
      </c>
      <c r="AV930" s="14" t="s">
        <v>81</v>
      </c>
      <c r="AW930" s="14" t="s">
        <v>33</v>
      </c>
      <c r="AX930" s="14" t="s">
        <v>72</v>
      </c>
      <c r="AY930" s="231" t="s">
        <v>128</v>
      </c>
    </row>
    <row r="931" spans="2:51" s="14" customFormat="1">
      <c r="B931" s="221"/>
      <c r="C931" s="222"/>
      <c r="D931" s="207" t="s">
        <v>192</v>
      </c>
      <c r="E931" s="223" t="s">
        <v>19</v>
      </c>
      <c r="F931" s="224" t="s">
        <v>1276</v>
      </c>
      <c r="G931" s="222"/>
      <c r="H931" s="225">
        <v>-0.42499999999999999</v>
      </c>
      <c r="I931" s="226"/>
      <c r="J931" s="222"/>
      <c r="K931" s="222"/>
      <c r="L931" s="227"/>
      <c r="M931" s="228"/>
      <c r="N931" s="229"/>
      <c r="O931" s="229"/>
      <c r="P931" s="229"/>
      <c r="Q931" s="229"/>
      <c r="R931" s="229"/>
      <c r="S931" s="229"/>
      <c r="T931" s="230"/>
      <c r="AT931" s="231" t="s">
        <v>192</v>
      </c>
      <c r="AU931" s="231" t="s">
        <v>81</v>
      </c>
      <c r="AV931" s="14" t="s">
        <v>81</v>
      </c>
      <c r="AW931" s="14" t="s">
        <v>33</v>
      </c>
      <c r="AX931" s="14" t="s">
        <v>72</v>
      </c>
      <c r="AY931" s="231" t="s">
        <v>128</v>
      </c>
    </row>
    <row r="932" spans="2:51" s="14" customFormat="1">
      <c r="B932" s="221"/>
      <c r="C932" s="222"/>
      <c r="D932" s="207" t="s">
        <v>192</v>
      </c>
      <c r="E932" s="223" t="s">
        <v>19</v>
      </c>
      <c r="F932" s="224" t="s">
        <v>1277</v>
      </c>
      <c r="G932" s="222"/>
      <c r="H932" s="225">
        <v>-1.08</v>
      </c>
      <c r="I932" s="226"/>
      <c r="J932" s="222"/>
      <c r="K932" s="222"/>
      <c r="L932" s="227"/>
      <c r="M932" s="228"/>
      <c r="N932" s="229"/>
      <c r="O932" s="229"/>
      <c r="P932" s="229"/>
      <c r="Q932" s="229"/>
      <c r="R932" s="229"/>
      <c r="S932" s="229"/>
      <c r="T932" s="230"/>
      <c r="AT932" s="231" t="s">
        <v>192</v>
      </c>
      <c r="AU932" s="231" t="s">
        <v>81</v>
      </c>
      <c r="AV932" s="14" t="s">
        <v>81</v>
      </c>
      <c r="AW932" s="14" t="s">
        <v>33</v>
      </c>
      <c r="AX932" s="14" t="s">
        <v>72</v>
      </c>
      <c r="AY932" s="231" t="s">
        <v>128</v>
      </c>
    </row>
    <row r="933" spans="2:51" s="14" customFormat="1">
      <c r="B933" s="221"/>
      <c r="C933" s="222"/>
      <c r="D933" s="207" t="s">
        <v>192</v>
      </c>
      <c r="E933" s="223" t="s">
        <v>19</v>
      </c>
      <c r="F933" s="224" t="s">
        <v>1275</v>
      </c>
      <c r="G933" s="222"/>
      <c r="H933" s="225">
        <v>-0.65</v>
      </c>
      <c r="I933" s="226"/>
      <c r="J933" s="222"/>
      <c r="K933" s="222"/>
      <c r="L933" s="227"/>
      <c r="M933" s="228"/>
      <c r="N933" s="229"/>
      <c r="O933" s="229"/>
      <c r="P933" s="229"/>
      <c r="Q933" s="229"/>
      <c r="R933" s="229"/>
      <c r="S933" s="229"/>
      <c r="T933" s="230"/>
      <c r="AT933" s="231" t="s">
        <v>192</v>
      </c>
      <c r="AU933" s="231" t="s">
        <v>81</v>
      </c>
      <c r="AV933" s="14" t="s">
        <v>81</v>
      </c>
      <c r="AW933" s="14" t="s">
        <v>33</v>
      </c>
      <c r="AX933" s="14" t="s">
        <v>72</v>
      </c>
      <c r="AY933" s="231" t="s">
        <v>128</v>
      </c>
    </row>
    <row r="934" spans="2:51" s="14" customFormat="1">
      <c r="B934" s="221"/>
      <c r="C934" s="222"/>
      <c r="D934" s="207" t="s">
        <v>192</v>
      </c>
      <c r="E934" s="223" t="s">
        <v>19</v>
      </c>
      <c r="F934" s="224" t="s">
        <v>1278</v>
      </c>
      <c r="G934" s="222"/>
      <c r="H934" s="225">
        <v>-0.45</v>
      </c>
      <c r="I934" s="226"/>
      <c r="J934" s="222"/>
      <c r="K934" s="222"/>
      <c r="L934" s="227"/>
      <c r="M934" s="228"/>
      <c r="N934" s="229"/>
      <c r="O934" s="229"/>
      <c r="P934" s="229"/>
      <c r="Q934" s="229"/>
      <c r="R934" s="229"/>
      <c r="S934" s="229"/>
      <c r="T934" s="230"/>
      <c r="AT934" s="231" t="s">
        <v>192</v>
      </c>
      <c r="AU934" s="231" t="s">
        <v>81</v>
      </c>
      <c r="AV934" s="14" t="s">
        <v>81</v>
      </c>
      <c r="AW934" s="14" t="s">
        <v>33</v>
      </c>
      <c r="AX934" s="14" t="s">
        <v>72</v>
      </c>
      <c r="AY934" s="231" t="s">
        <v>128</v>
      </c>
    </row>
    <row r="935" spans="2:51" s="14" customFormat="1">
      <c r="B935" s="221"/>
      <c r="C935" s="222"/>
      <c r="D935" s="207" t="s">
        <v>192</v>
      </c>
      <c r="E935" s="223" t="s">
        <v>19</v>
      </c>
      <c r="F935" s="224" t="s">
        <v>1279</v>
      </c>
      <c r="G935" s="222"/>
      <c r="H935" s="225">
        <v>-4.8879999999999999</v>
      </c>
      <c r="I935" s="226"/>
      <c r="J935" s="222"/>
      <c r="K935" s="222"/>
      <c r="L935" s="227"/>
      <c r="M935" s="228"/>
      <c r="N935" s="229"/>
      <c r="O935" s="229"/>
      <c r="P935" s="229"/>
      <c r="Q935" s="229"/>
      <c r="R935" s="229"/>
      <c r="S935" s="229"/>
      <c r="T935" s="230"/>
      <c r="AT935" s="231" t="s">
        <v>192</v>
      </c>
      <c r="AU935" s="231" t="s">
        <v>81</v>
      </c>
      <c r="AV935" s="14" t="s">
        <v>81</v>
      </c>
      <c r="AW935" s="14" t="s">
        <v>33</v>
      </c>
      <c r="AX935" s="14" t="s">
        <v>72</v>
      </c>
      <c r="AY935" s="231" t="s">
        <v>128</v>
      </c>
    </row>
    <row r="936" spans="2:51" s="14" customFormat="1">
      <c r="B936" s="221"/>
      <c r="C936" s="222"/>
      <c r="D936" s="207" t="s">
        <v>192</v>
      </c>
      <c r="E936" s="223" t="s">
        <v>19</v>
      </c>
      <c r="F936" s="224" t="s">
        <v>1275</v>
      </c>
      <c r="G936" s="222"/>
      <c r="H936" s="225">
        <v>-0.65</v>
      </c>
      <c r="I936" s="226"/>
      <c r="J936" s="222"/>
      <c r="K936" s="222"/>
      <c r="L936" s="227"/>
      <c r="M936" s="228"/>
      <c r="N936" s="229"/>
      <c r="O936" s="229"/>
      <c r="P936" s="229"/>
      <c r="Q936" s="229"/>
      <c r="R936" s="229"/>
      <c r="S936" s="229"/>
      <c r="T936" s="230"/>
      <c r="AT936" s="231" t="s">
        <v>192</v>
      </c>
      <c r="AU936" s="231" t="s">
        <v>81</v>
      </c>
      <c r="AV936" s="14" t="s">
        <v>81</v>
      </c>
      <c r="AW936" s="14" t="s">
        <v>33</v>
      </c>
      <c r="AX936" s="14" t="s">
        <v>72</v>
      </c>
      <c r="AY936" s="231" t="s">
        <v>128</v>
      </c>
    </row>
    <row r="937" spans="2:51" s="14" customFormat="1">
      <c r="B937" s="221"/>
      <c r="C937" s="222"/>
      <c r="D937" s="207" t="s">
        <v>192</v>
      </c>
      <c r="E937" s="223" t="s">
        <v>19</v>
      </c>
      <c r="F937" s="224" t="s">
        <v>1275</v>
      </c>
      <c r="G937" s="222"/>
      <c r="H937" s="225">
        <v>-0.65</v>
      </c>
      <c r="I937" s="226"/>
      <c r="J937" s="222"/>
      <c r="K937" s="222"/>
      <c r="L937" s="227"/>
      <c r="M937" s="228"/>
      <c r="N937" s="229"/>
      <c r="O937" s="229"/>
      <c r="P937" s="229"/>
      <c r="Q937" s="229"/>
      <c r="R937" s="229"/>
      <c r="S937" s="229"/>
      <c r="T937" s="230"/>
      <c r="AT937" s="231" t="s">
        <v>192</v>
      </c>
      <c r="AU937" s="231" t="s">
        <v>81</v>
      </c>
      <c r="AV937" s="14" t="s">
        <v>81</v>
      </c>
      <c r="AW937" s="14" t="s">
        <v>33</v>
      </c>
      <c r="AX937" s="14" t="s">
        <v>72</v>
      </c>
      <c r="AY937" s="231" t="s">
        <v>128</v>
      </c>
    </row>
    <row r="938" spans="2:51" s="14" customFormat="1">
      <c r="B938" s="221"/>
      <c r="C938" s="222"/>
      <c r="D938" s="207" t="s">
        <v>192</v>
      </c>
      <c r="E938" s="223" t="s">
        <v>19</v>
      </c>
      <c r="F938" s="224" t="s">
        <v>1280</v>
      </c>
      <c r="G938" s="222"/>
      <c r="H938" s="225">
        <v>4.92</v>
      </c>
      <c r="I938" s="226"/>
      <c r="J938" s="222"/>
      <c r="K938" s="222"/>
      <c r="L938" s="227"/>
      <c r="M938" s="228"/>
      <c r="N938" s="229"/>
      <c r="O938" s="229"/>
      <c r="P938" s="229"/>
      <c r="Q938" s="229"/>
      <c r="R938" s="229"/>
      <c r="S938" s="229"/>
      <c r="T938" s="230"/>
      <c r="AT938" s="231" t="s">
        <v>192</v>
      </c>
      <c r="AU938" s="231" t="s">
        <v>81</v>
      </c>
      <c r="AV938" s="14" t="s">
        <v>81</v>
      </c>
      <c r="AW938" s="14" t="s">
        <v>33</v>
      </c>
      <c r="AX938" s="14" t="s">
        <v>72</v>
      </c>
      <c r="AY938" s="231" t="s">
        <v>128</v>
      </c>
    </row>
    <row r="939" spans="2:51" s="14" customFormat="1">
      <c r="B939" s="221"/>
      <c r="C939" s="222"/>
      <c r="D939" s="207" t="s">
        <v>192</v>
      </c>
      <c r="E939" s="223" t="s">
        <v>19</v>
      </c>
      <c r="F939" s="224" t="s">
        <v>1281</v>
      </c>
      <c r="G939" s="222"/>
      <c r="H939" s="225">
        <v>1.901</v>
      </c>
      <c r="I939" s="226"/>
      <c r="J939" s="222"/>
      <c r="K939" s="222"/>
      <c r="L939" s="227"/>
      <c r="M939" s="228"/>
      <c r="N939" s="229"/>
      <c r="O939" s="229"/>
      <c r="P939" s="229"/>
      <c r="Q939" s="229"/>
      <c r="R939" s="229"/>
      <c r="S939" s="229"/>
      <c r="T939" s="230"/>
      <c r="AT939" s="231" t="s">
        <v>192</v>
      </c>
      <c r="AU939" s="231" t="s">
        <v>81</v>
      </c>
      <c r="AV939" s="14" t="s">
        <v>81</v>
      </c>
      <c r="AW939" s="14" t="s">
        <v>33</v>
      </c>
      <c r="AX939" s="14" t="s">
        <v>72</v>
      </c>
      <c r="AY939" s="231" t="s">
        <v>128</v>
      </c>
    </row>
    <row r="940" spans="2:51" s="14" customFormat="1">
      <c r="B940" s="221"/>
      <c r="C940" s="222"/>
      <c r="D940" s="207" t="s">
        <v>192</v>
      </c>
      <c r="E940" s="223" t="s">
        <v>19</v>
      </c>
      <c r="F940" s="224" t="s">
        <v>698</v>
      </c>
      <c r="G940" s="222"/>
      <c r="H940" s="225">
        <v>-1.5760000000000001</v>
      </c>
      <c r="I940" s="226"/>
      <c r="J940" s="222"/>
      <c r="K940" s="222"/>
      <c r="L940" s="227"/>
      <c r="M940" s="228"/>
      <c r="N940" s="229"/>
      <c r="O940" s="229"/>
      <c r="P940" s="229"/>
      <c r="Q940" s="229"/>
      <c r="R940" s="229"/>
      <c r="S940" s="229"/>
      <c r="T940" s="230"/>
      <c r="AT940" s="231" t="s">
        <v>192</v>
      </c>
      <c r="AU940" s="231" t="s">
        <v>81</v>
      </c>
      <c r="AV940" s="14" t="s">
        <v>81</v>
      </c>
      <c r="AW940" s="14" t="s">
        <v>33</v>
      </c>
      <c r="AX940" s="14" t="s">
        <v>72</v>
      </c>
      <c r="AY940" s="231" t="s">
        <v>128</v>
      </c>
    </row>
    <row r="941" spans="2:51" s="14" customFormat="1">
      <c r="B941" s="221"/>
      <c r="C941" s="222"/>
      <c r="D941" s="207" t="s">
        <v>192</v>
      </c>
      <c r="E941" s="223" t="s">
        <v>19</v>
      </c>
      <c r="F941" s="224" t="s">
        <v>1282</v>
      </c>
      <c r="G941" s="222"/>
      <c r="H941" s="225">
        <v>106.45699999999999</v>
      </c>
      <c r="I941" s="226"/>
      <c r="J941" s="222"/>
      <c r="K941" s="222"/>
      <c r="L941" s="227"/>
      <c r="M941" s="228"/>
      <c r="N941" s="229"/>
      <c r="O941" s="229"/>
      <c r="P941" s="229"/>
      <c r="Q941" s="229"/>
      <c r="R941" s="229"/>
      <c r="S941" s="229"/>
      <c r="T941" s="230"/>
      <c r="AT941" s="231" t="s">
        <v>192</v>
      </c>
      <c r="AU941" s="231" t="s">
        <v>81</v>
      </c>
      <c r="AV941" s="14" t="s">
        <v>81</v>
      </c>
      <c r="AW941" s="14" t="s">
        <v>33</v>
      </c>
      <c r="AX941" s="14" t="s">
        <v>72</v>
      </c>
      <c r="AY941" s="231" t="s">
        <v>128</v>
      </c>
    </row>
    <row r="942" spans="2:51" s="14" customFormat="1">
      <c r="B942" s="221"/>
      <c r="C942" s="222"/>
      <c r="D942" s="207" t="s">
        <v>192</v>
      </c>
      <c r="E942" s="223" t="s">
        <v>19</v>
      </c>
      <c r="F942" s="224" t="s">
        <v>1130</v>
      </c>
      <c r="G942" s="222"/>
      <c r="H942" s="225">
        <v>-7.88</v>
      </c>
      <c r="I942" s="226"/>
      <c r="J942" s="222"/>
      <c r="K942" s="222"/>
      <c r="L942" s="227"/>
      <c r="M942" s="228"/>
      <c r="N942" s="229"/>
      <c r="O942" s="229"/>
      <c r="P942" s="229"/>
      <c r="Q942" s="229"/>
      <c r="R942" s="229"/>
      <c r="S942" s="229"/>
      <c r="T942" s="230"/>
      <c r="AT942" s="231" t="s">
        <v>192</v>
      </c>
      <c r="AU942" s="231" t="s">
        <v>81</v>
      </c>
      <c r="AV942" s="14" t="s">
        <v>81</v>
      </c>
      <c r="AW942" s="14" t="s">
        <v>33</v>
      </c>
      <c r="AX942" s="14" t="s">
        <v>72</v>
      </c>
      <c r="AY942" s="231" t="s">
        <v>128</v>
      </c>
    </row>
    <row r="943" spans="2:51" s="14" customFormat="1">
      <c r="B943" s="221"/>
      <c r="C943" s="222"/>
      <c r="D943" s="207" t="s">
        <v>192</v>
      </c>
      <c r="E943" s="223" t="s">
        <v>19</v>
      </c>
      <c r="F943" s="224" t="s">
        <v>1283</v>
      </c>
      <c r="G943" s="222"/>
      <c r="H943" s="225">
        <v>-3.24</v>
      </c>
      <c r="I943" s="226"/>
      <c r="J943" s="222"/>
      <c r="K943" s="222"/>
      <c r="L943" s="227"/>
      <c r="M943" s="228"/>
      <c r="N943" s="229"/>
      <c r="O943" s="229"/>
      <c r="P943" s="229"/>
      <c r="Q943" s="229"/>
      <c r="R943" s="229"/>
      <c r="S943" s="229"/>
      <c r="T943" s="230"/>
      <c r="AT943" s="231" t="s">
        <v>192</v>
      </c>
      <c r="AU943" s="231" t="s">
        <v>81</v>
      </c>
      <c r="AV943" s="14" t="s">
        <v>81</v>
      </c>
      <c r="AW943" s="14" t="s">
        <v>33</v>
      </c>
      <c r="AX943" s="14" t="s">
        <v>72</v>
      </c>
      <c r="AY943" s="231" t="s">
        <v>128</v>
      </c>
    </row>
    <row r="944" spans="2:51" s="14" customFormat="1">
      <c r="B944" s="221"/>
      <c r="C944" s="222"/>
      <c r="D944" s="207" t="s">
        <v>192</v>
      </c>
      <c r="E944" s="223" t="s">
        <v>19</v>
      </c>
      <c r="F944" s="224" t="s">
        <v>1284</v>
      </c>
      <c r="G944" s="222"/>
      <c r="H944" s="225">
        <v>3</v>
      </c>
      <c r="I944" s="226"/>
      <c r="J944" s="222"/>
      <c r="K944" s="222"/>
      <c r="L944" s="227"/>
      <c r="M944" s="228"/>
      <c r="N944" s="229"/>
      <c r="O944" s="229"/>
      <c r="P944" s="229"/>
      <c r="Q944" s="229"/>
      <c r="R944" s="229"/>
      <c r="S944" s="229"/>
      <c r="T944" s="230"/>
      <c r="AT944" s="231" t="s">
        <v>192</v>
      </c>
      <c r="AU944" s="231" t="s">
        <v>81</v>
      </c>
      <c r="AV944" s="14" t="s">
        <v>81</v>
      </c>
      <c r="AW944" s="14" t="s">
        <v>33</v>
      </c>
      <c r="AX944" s="14" t="s">
        <v>72</v>
      </c>
      <c r="AY944" s="231" t="s">
        <v>128</v>
      </c>
    </row>
    <row r="945" spans="1:65" s="15" customFormat="1">
      <c r="B945" s="232"/>
      <c r="C945" s="233"/>
      <c r="D945" s="207" t="s">
        <v>192</v>
      </c>
      <c r="E945" s="234" t="s">
        <v>19</v>
      </c>
      <c r="F945" s="235" t="s">
        <v>241</v>
      </c>
      <c r="G945" s="233"/>
      <c r="H945" s="236">
        <v>486.65000000000015</v>
      </c>
      <c r="I945" s="237"/>
      <c r="J945" s="233"/>
      <c r="K945" s="233"/>
      <c r="L945" s="238"/>
      <c r="M945" s="239"/>
      <c r="N945" s="240"/>
      <c r="O945" s="240"/>
      <c r="P945" s="240"/>
      <c r="Q945" s="240"/>
      <c r="R945" s="240"/>
      <c r="S945" s="240"/>
      <c r="T945" s="241"/>
      <c r="AT945" s="242" t="s">
        <v>192</v>
      </c>
      <c r="AU945" s="242" t="s">
        <v>81</v>
      </c>
      <c r="AV945" s="15" t="s">
        <v>148</v>
      </c>
      <c r="AW945" s="15" t="s">
        <v>33</v>
      </c>
      <c r="AX945" s="15" t="s">
        <v>79</v>
      </c>
      <c r="AY945" s="242" t="s">
        <v>128</v>
      </c>
    </row>
    <row r="946" spans="1:65" s="2" customFormat="1" ht="16.5" customHeight="1">
      <c r="A946" s="36"/>
      <c r="B946" s="37"/>
      <c r="C946" s="189" t="s">
        <v>1285</v>
      </c>
      <c r="D946" s="189" t="s">
        <v>131</v>
      </c>
      <c r="E946" s="190" t="s">
        <v>1286</v>
      </c>
      <c r="F946" s="191" t="s">
        <v>1287</v>
      </c>
      <c r="G946" s="192" t="s">
        <v>252</v>
      </c>
      <c r="H946" s="193">
        <v>433.03199999999998</v>
      </c>
      <c r="I946" s="194"/>
      <c r="J946" s="195">
        <f>ROUND(I946*H946,2)</f>
        <v>0</v>
      </c>
      <c r="K946" s="191" t="s">
        <v>135</v>
      </c>
      <c r="L946" s="41"/>
      <c r="M946" s="196" t="s">
        <v>19</v>
      </c>
      <c r="N946" s="197" t="s">
        <v>43</v>
      </c>
      <c r="O946" s="66"/>
      <c r="P946" s="198">
        <f>O946*H946</f>
        <v>0</v>
      </c>
      <c r="Q946" s="198">
        <v>2.0000000000000001E-4</v>
      </c>
      <c r="R946" s="198">
        <f>Q946*H946</f>
        <v>8.66064E-2</v>
      </c>
      <c r="S946" s="198">
        <v>0</v>
      </c>
      <c r="T946" s="199">
        <f>S946*H946</f>
        <v>0</v>
      </c>
      <c r="U946" s="36"/>
      <c r="V946" s="36"/>
      <c r="W946" s="36"/>
      <c r="X946" s="36"/>
      <c r="Y946" s="36"/>
      <c r="Z946" s="36"/>
      <c r="AA946" s="36"/>
      <c r="AB946" s="36"/>
      <c r="AC946" s="36"/>
      <c r="AD946" s="36"/>
      <c r="AE946" s="36"/>
      <c r="AR946" s="200" t="s">
        <v>273</v>
      </c>
      <c r="AT946" s="200" t="s">
        <v>131</v>
      </c>
      <c r="AU946" s="200" t="s">
        <v>81</v>
      </c>
      <c r="AY946" s="19" t="s">
        <v>128</v>
      </c>
      <c r="BE946" s="201">
        <f>IF(N946="základní",J946,0)</f>
        <v>0</v>
      </c>
      <c r="BF946" s="201">
        <f>IF(N946="snížená",J946,0)</f>
        <v>0</v>
      </c>
      <c r="BG946" s="201">
        <f>IF(N946="zákl. přenesená",J946,0)</f>
        <v>0</v>
      </c>
      <c r="BH946" s="201">
        <f>IF(N946="sníž. přenesená",J946,0)</f>
        <v>0</v>
      </c>
      <c r="BI946" s="201">
        <f>IF(N946="nulová",J946,0)</f>
        <v>0</v>
      </c>
      <c r="BJ946" s="19" t="s">
        <v>79</v>
      </c>
      <c r="BK946" s="201">
        <f>ROUND(I946*H946,2)</f>
        <v>0</v>
      </c>
      <c r="BL946" s="19" t="s">
        <v>273</v>
      </c>
      <c r="BM946" s="200" t="s">
        <v>1288</v>
      </c>
    </row>
    <row r="947" spans="1:65" s="14" customFormat="1">
      <c r="B947" s="221"/>
      <c r="C947" s="222"/>
      <c r="D947" s="207" t="s">
        <v>192</v>
      </c>
      <c r="E947" s="223" t="s">
        <v>19</v>
      </c>
      <c r="F947" s="224" t="s">
        <v>1289</v>
      </c>
      <c r="G947" s="222"/>
      <c r="H947" s="225">
        <v>433.03199999999998</v>
      </c>
      <c r="I947" s="226"/>
      <c r="J947" s="222"/>
      <c r="K947" s="222"/>
      <c r="L947" s="227"/>
      <c r="M947" s="228"/>
      <c r="N947" s="229"/>
      <c r="O947" s="229"/>
      <c r="P947" s="229"/>
      <c r="Q947" s="229"/>
      <c r="R947" s="229"/>
      <c r="S947" s="229"/>
      <c r="T947" s="230"/>
      <c r="AT947" s="231" t="s">
        <v>192</v>
      </c>
      <c r="AU947" s="231" t="s">
        <v>81</v>
      </c>
      <c r="AV947" s="14" t="s">
        <v>81</v>
      </c>
      <c r="AW947" s="14" t="s">
        <v>33</v>
      </c>
      <c r="AX947" s="14" t="s">
        <v>79</v>
      </c>
      <c r="AY947" s="231" t="s">
        <v>128</v>
      </c>
    </row>
    <row r="948" spans="1:65" s="2" customFormat="1" ht="21.75" customHeight="1">
      <c r="A948" s="36"/>
      <c r="B948" s="37"/>
      <c r="C948" s="189" t="s">
        <v>1290</v>
      </c>
      <c r="D948" s="189" t="s">
        <v>131</v>
      </c>
      <c r="E948" s="190" t="s">
        <v>1291</v>
      </c>
      <c r="F948" s="191" t="s">
        <v>1292</v>
      </c>
      <c r="G948" s="192" t="s">
        <v>252</v>
      </c>
      <c r="H948" s="193">
        <v>433.03199999999998</v>
      </c>
      <c r="I948" s="194"/>
      <c r="J948" s="195">
        <f>ROUND(I948*H948,2)</f>
        <v>0</v>
      </c>
      <c r="K948" s="191" t="s">
        <v>135</v>
      </c>
      <c r="L948" s="41"/>
      <c r="M948" s="202" t="s">
        <v>19</v>
      </c>
      <c r="N948" s="203" t="s">
        <v>43</v>
      </c>
      <c r="O948" s="204"/>
      <c r="P948" s="205">
        <f>O948*H948</f>
        <v>0</v>
      </c>
      <c r="Q948" s="205">
        <v>2.5999999999999998E-4</v>
      </c>
      <c r="R948" s="205">
        <f>Q948*H948</f>
        <v>0.11258831999999999</v>
      </c>
      <c r="S948" s="205">
        <v>0</v>
      </c>
      <c r="T948" s="206">
        <f>S948*H948</f>
        <v>0</v>
      </c>
      <c r="U948" s="36"/>
      <c r="V948" s="36"/>
      <c r="W948" s="36"/>
      <c r="X948" s="36"/>
      <c r="Y948" s="36"/>
      <c r="Z948" s="36"/>
      <c r="AA948" s="36"/>
      <c r="AB948" s="36"/>
      <c r="AC948" s="36"/>
      <c r="AD948" s="36"/>
      <c r="AE948" s="36"/>
      <c r="AR948" s="200" t="s">
        <v>273</v>
      </c>
      <c r="AT948" s="200" t="s">
        <v>131</v>
      </c>
      <c r="AU948" s="200" t="s">
        <v>81</v>
      </c>
      <c r="AY948" s="19" t="s">
        <v>128</v>
      </c>
      <c r="BE948" s="201">
        <f>IF(N948="základní",J948,0)</f>
        <v>0</v>
      </c>
      <c r="BF948" s="201">
        <f>IF(N948="snížená",J948,0)</f>
        <v>0</v>
      </c>
      <c r="BG948" s="201">
        <f>IF(N948="zákl. přenesená",J948,0)</f>
        <v>0</v>
      </c>
      <c r="BH948" s="201">
        <f>IF(N948="sníž. přenesená",J948,0)</f>
        <v>0</v>
      </c>
      <c r="BI948" s="201">
        <f>IF(N948="nulová",J948,0)</f>
        <v>0</v>
      </c>
      <c r="BJ948" s="19" t="s">
        <v>79</v>
      </c>
      <c r="BK948" s="201">
        <f>ROUND(I948*H948,2)</f>
        <v>0</v>
      </c>
      <c r="BL948" s="19" t="s">
        <v>273</v>
      </c>
      <c r="BM948" s="200" t="s">
        <v>1293</v>
      </c>
    </row>
    <row r="949" spans="1:65" s="2" customFormat="1" ht="6.95" customHeight="1">
      <c r="A949" s="36"/>
      <c r="B949" s="49"/>
      <c r="C949" s="50"/>
      <c r="D949" s="50"/>
      <c r="E949" s="50"/>
      <c r="F949" s="50"/>
      <c r="G949" s="50"/>
      <c r="H949" s="50"/>
      <c r="I949" s="138"/>
      <c r="J949" s="50"/>
      <c r="K949" s="50"/>
      <c r="L949" s="41"/>
      <c r="M949" s="36"/>
      <c r="O949" s="36"/>
      <c r="P949" s="36"/>
      <c r="Q949" s="36"/>
      <c r="R949" s="36"/>
      <c r="S949" s="36"/>
      <c r="T949" s="36"/>
      <c r="U949" s="36"/>
      <c r="V949" s="36"/>
      <c r="W949" s="36"/>
      <c r="X949" s="36"/>
      <c r="Y949" s="36"/>
      <c r="Z949" s="36"/>
      <c r="AA949" s="36"/>
      <c r="AB949" s="36"/>
      <c r="AC949" s="36"/>
      <c r="AD949" s="36"/>
      <c r="AE949" s="36"/>
    </row>
  </sheetData>
  <sheetProtection algorithmName="SHA-512" hashValue="2xijtyDeeHzlJUJSvm/PlAz9GCKd+eX7YyvXJ0wyFLjkLZ840s6ArWUIxFq24EQ1fkR8yv1JTAYhWkFriXdcoQ==" saltValue="mOOLcO8EreA/tHTVLPHg6MMX4Yo+W7x7a6eatjRuOYyZlP3CGOwcpbnIY5wprd60HuyFkJYqft2/aVj3lMzfUg==" spinCount="100000" sheet="1" objects="1" scenarios="1" formatColumns="0" formatRows="0" autoFilter="0"/>
  <autoFilter ref="C97:K948" xr:uid="{00000000-0009-0000-0000-000002000000}"/>
  <mergeCells count="9">
    <mergeCell ref="E50:H50"/>
    <mergeCell ref="E88:H88"/>
    <mergeCell ref="E90:H9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651"/>
      <c r="M2" s="651"/>
      <c r="N2" s="651"/>
      <c r="O2" s="651"/>
      <c r="P2" s="651"/>
      <c r="Q2" s="651"/>
      <c r="R2" s="651"/>
      <c r="S2" s="651"/>
      <c r="T2" s="651"/>
      <c r="U2" s="651"/>
      <c r="V2" s="651"/>
      <c r="AT2" s="19" t="s">
        <v>87</v>
      </c>
    </row>
    <row r="3" spans="1:46" s="1" customFormat="1" ht="6.95" customHeight="1">
      <c r="B3" s="104"/>
      <c r="C3" s="105"/>
      <c r="D3" s="105"/>
      <c r="E3" s="105"/>
      <c r="F3" s="105"/>
      <c r="G3" s="105"/>
      <c r="H3" s="105"/>
      <c r="I3" s="106"/>
      <c r="J3" s="105"/>
      <c r="K3" s="105"/>
      <c r="L3" s="22"/>
      <c r="AT3" s="19" t="s">
        <v>81</v>
      </c>
    </row>
    <row r="4" spans="1:46" s="1" customFormat="1" ht="24.95" customHeight="1">
      <c r="B4" s="22"/>
      <c r="D4" s="107" t="s">
        <v>100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695" t="str">
        <f>'Rekapitulace stavby'!K6</f>
        <v>Stavební úpravy kuchyně MŠ U Sluníčka, Dlouhá 620/1, Horní Slavkov</v>
      </c>
      <c r="F7" s="696"/>
      <c r="G7" s="696"/>
      <c r="H7" s="696"/>
      <c r="I7" s="103"/>
      <c r="L7" s="22"/>
    </row>
    <row r="8" spans="1:46" s="2" customFormat="1" ht="12" customHeight="1">
      <c r="A8" s="36"/>
      <c r="B8" s="41"/>
      <c r="C8" s="36"/>
      <c r="D8" s="109" t="s">
        <v>101</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697" t="s">
        <v>1294</v>
      </c>
      <c r="F9" s="698"/>
      <c r="G9" s="698"/>
      <c r="H9" s="698"/>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29. 11. 2019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699" t="str">
        <f>'Rekapitulace stavby'!E14</f>
        <v>Vyplň údaj</v>
      </c>
      <c r="F18" s="700"/>
      <c r="G18" s="700"/>
      <c r="H18" s="700"/>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19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32</v>
      </c>
      <c r="F21" s="36"/>
      <c r="G21" s="36"/>
      <c r="H21" s="36"/>
      <c r="I21" s="113" t="s">
        <v>28</v>
      </c>
      <c r="J21" s="112" t="s">
        <v>19</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26</v>
      </c>
      <c r="J23" s="112" t="s">
        <v>19</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35</v>
      </c>
      <c r="F24" s="36"/>
      <c r="G24" s="36"/>
      <c r="H24" s="36"/>
      <c r="I24" s="113" t="s">
        <v>28</v>
      </c>
      <c r="J24" s="112" t="s">
        <v>19</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36</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701" t="s">
        <v>19</v>
      </c>
      <c r="F27" s="701"/>
      <c r="G27" s="701"/>
      <c r="H27" s="701"/>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110"/>
      <c r="J30" s="122">
        <f>ROUND(J85,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4" t="s">
        <v>39</v>
      </c>
      <c r="J32" s="123" t="s">
        <v>41</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42</v>
      </c>
      <c r="E33" s="109" t="s">
        <v>43</v>
      </c>
      <c r="F33" s="126">
        <f>ROUND((SUM(BE85:BE189)),  2)</f>
        <v>0</v>
      </c>
      <c r="G33" s="36"/>
      <c r="H33" s="36"/>
      <c r="I33" s="127">
        <v>0.21</v>
      </c>
      <c r="J33" s="126">
        <f>ROUND(((SUM(BE85:BE189))*I33),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44</v>
      </c>
      <c r="F34" s="126">
        <f>ROUND((SUM(BF85:BF189)),  2)</f>
        <v>0</v>
      </c>
      <c r="G34" s="36"/>
      <c r="H34" s="36"/>
      <c r="I34" s="127">
        <v>0.15</v>
      </c>
      <c r="J34" s="126">
        <f>ROUND(((SUM(BF85:BF189))*I34),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45</v>
      </c>
      <c r="F35" s="126">
        <f>ROUND((SUM(BG85:BG189)),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46</v>
      </c>
      <c r="F36" s="126">
        <f>ROUND((SUM(BH85:BH189)),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47</v>
      </c>
      <c r="F37" s="126">
        <f>ROUND((SUM(BI85:BI189)),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103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693" t="str">
        <f>E7</f>
        <v>Stavební úpravy kuchyně MŠ U Sluníčka, Dlouhá 620/1, Horní Slavkov</v>
      </c>
      <c r="F48" s="694"/>
      <c r="G48" s="694"/>
      <c r="H48" s="69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680" t="str">
        <f>E9</f>
        <v>02 - ZTI</v>
      </c>
      <c r="F50" s="692"/>
      <c r="G50" s="692"/>
      <c r="H50" s="6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Horní Slavkov, Dlouhá 620/1</v>
      </c>
      <c r="G52" s="38"/>
      <c r="H52" s="38"/>
      <c r="I52" s="113" t="s">
        <v>23</v>
      </c>
      <c r="J52" s="61" t="str">
        <f>IF(J12="","",J12)</f>
        <v>29. 11. 2019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Město horní Slavkov</v>
      </c>
      <c r="G54" s="38"/>
      <c r="H54" s="38"/>
      <c r="I54" s="113" t="s">
        <v>31</v>
      </c>
      <c r="J54" s="34" t="str">
        <f>E21</f>
        <v>CENTRASTAV s.r.o.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34</v>
      </c>
      <c r="J55" s="34" t="str">
        <f>E24</f>
        <v>Michal Kubelka</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104</v>
      </c>
      <c r="D57" s="143"/>
      <c r="E57" s="143"/>
      <c r="F57" s="143"/>
      <c r="G57" s="143"/>
      <c r="H57" s="143"/>
      <c r="I57" s="144"/>
      <c r="J57" s="145" t="s">
        <v>105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70</v>
      </c>
      <c r="D59" s="38"/>
      <c r="E59" s="38"/>
      <c r="F59" s="38"/>
      <c r="G59" s="38"/>
      <c r="H59" s="38"/>
      <c r="I59" s="110"/>
      <c r="J59" s="79">
        <f>J85</f>
        <v>0</v>
      </c>
      <c r="K59" s="38"/>
      <c r="L59" s="111"/>
      <c r="S59" s="36"/>
      <c r="T59" s="36"/>
      <c r="U59" s="36"/>
      <c r="V59" s="36"/>
      <c r="W59" s="36"/>
      <c r="X59" s="36"/>
      <c r="Y59" s="36"/>
      <c r="Z59" s="36"/>
      <c r="AA59" s="36"/>
      <c r="AB59" s="36"/>
      <c r="AC59" s="36"/>
      <c r="AD59" s="36"/>
      <c r="AE59" s="36"/>
      <c r="AU59" s="19" t="s">
        <v>106</v>
      </c>
    </row>
    <row r="60" spans="1:47" s="9" customFormat="1" ht="24.95" customHeight="1">
      <c r="B60" s="147"/>
      <c r="C60" s="148"/>
      <c r="D60" s="149" t="s">
        <v>164</v>
      </c>
      <c r="E60" s="150"/>
      <c r="F60" s="150"/>
      <c r="G60" s="150"/>
      <c r="H60" s="150"/>
      <c r="I60" s="151"/>
      <c r="J60" s="152">
        <f>J86</f>
        <v>0</v>
      </c>
      <c r="K60" s="148"/>
      <c r="L60" s="153"/>
    </row>
    <row r="61" spans="1:47" s="10" customFormat="1" ht="19.899999999999999" customHeight="1">
      <c r="B61" s="154"/>
      <c r="C61" s="155"/>
      <c r="D61" s="156" t="s">
        <v>171</v>
      </c>
      <c r="E61" s="157"/>
      <c r="F61" s="157"/>
      <c r="G61" s="157"/>
      <c r="H61" s="157"/>
      <c r="I61" s="158"/>
      <c r="J61" s="159">
        <f>J87</f>
        <v>0</v>
      </c>
      <c r="K61" s="155"/>
      <c r="L61" s="160"/>
    </row>
    <row r="62" spans="1:47" s="9" customFormat="1" ht="24.95" customHeight="1">
      <c r="B62" s="147"/>
      <c r="C62" s="148"/>
      <c r="D62" s="149" t="s">
        <v>173</v>
      </c>
      <c r="E62" s="150"/>
      <c r="F62" s="150"/>
      <c r="G62" s="150"/>
      <c r="H62" s="150"/>
      <c r="I62" s="151"/>
      <c r="J62" s="152">
        <f>J97</f>
        <v>0</v>
      </c>
      <c r="K62" s="148"/>
      <c r="L62" s="153"/>
    </row>
    <row r="63" spans="1:47" s="10" customFormat="1" ht="19.899999999999999" customHeight="1">
      <c r="B63" s="154"/>
      <c r="C63" s="155"/>
      <c r="D63" s="156" t="s">
        <v>1295</v>
      </c>
      <c r="E63" s="157"/>
      <c r="F63" s="157"/>
      <c r="G63" s="157"/>
      <c r="H63" s="157"/>
      <c r="I63" s="158"/>
      <c r="J63" s="159">
        <f>J98</f>
        <v>0</v>
      </c>
      <c r="K63" s="155"/>
      <c r="L63" s="160"/>
    </row>
    <row r="64" spans="1:47" s="10" customFormat="1" ht="19.899999999999999" customHeight="1">
      <c r="B64" s="154"/>
      <c r="C64" s="155"/>
      <c r="D64" s="156" t="s">
        <v>1296</v>
      </c>
      <c r="E64" s="157"/>
      <c r="F64" s="157"/>
      <c r="G64" s="157"/>
      <c r="H64" s="157"/>
      <c r="I64" s="158"/>
      <c r="J64" s="159">
        <f>J131</f>
        <v>0</v>
      </c>
      <c r="K64" s="155"/>
      <c r="L64" s="160"/>
    </row>
    <row r="65" spans="1:31" s="10" customFormat="1" ht="19.899999999999999" customHeight="1">
      <c r="B65" s="154"/>
      <c r="C65" s="155"/>
      <c r="D65" s="156" t="s">
        <v>1297</v>
      </c>
      <c r="E65" s="157"/>
      <c r="F65" s="157"/>
      <c r="G65" s="157"/>
      <c r="H65" s="157"/>
      <c r="I65" s="158"/>
      <c r="J65" s="159">
        <f>J156</f>
        <v>0</v>
      </c>
      <c r="K65" s="155"/>
      <c r="L65" s="160"/>
    </row>
    <row r="66" spans="1:31" s="2" customFormat="1" ht="21.75" customHeight="1">
      <c r="A66" s="36"/>
      <c r="B66" s="37"/>
      <c r="C66" s="38"/>
      <c r="D66" s="38"/>
      <c r="E66" s="38"/>
      <c r="F66" s="38"/>
      <c r="G66" s="38"/>
      <c r="H66" s="38"/>
      <c r="I66" s="110"/>
      <c r="J66" s="38"/>
      <c r="K66" s="38"/>
      <c r="L66" s="111"/>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38"/>
      <c r="J67" s="50"/>
      <c r="K67" s="50"/>
      <c r="L67" s="111"/>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1"/>
      <c r="J71" s="52"/>
      <c r="K71" s="52"/>
      <c r="L71" s="111"/>
      <c r="S71" s="36"/>
      <c r="T71" s="36"/>
      <c r="U71" s="36"/>
      <c r="V71" s="36"/>
      <c r="W71" s="36"/>
      <c r="X71" s="36"/>
      <c r="Y71" s="36"/>
      <c r="Z71" s="36"/>
      <c r="AA71" s="36"/>
      <c r="AB71" s="36"/>
      <c r="AC71" s="36"/>
      <c r="AD71" s="36"/>
      <c r="AE71" s="36"/>
    </row>
    <row r="72" spans="1:31" s="2" customFormat="1" ht="24.95" customHeight="1">
      <c r="A72" s="36"/>
      <c r="B72" s="37"/>
      <c r="C72" s="25" t="s">
        <v>113</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693" t="str">
        <f>E7</f>
        <v>Stavební úpravy kuchyně MŠ U Sluníčka, Dlouhá 620/1, Horní Slavkov</v>
      </c>
      <c r="F75" s="694"/>
      <c r="G75" s="694"/>
      <c r="H75" s="694"/>
      <c r="I75" s="110"/>
      <c r="J75" s="38"/>
      <c r="K75" s="38"/>
      <c r="L75" s="111"/>
      <c r="S75" s="36"/>
      <c r="T75" s="36"/>
      <c r="U75" s="36"/>
      <c r="V75" s="36"/>
      <c r="W75" s="36"/>
      <c r="X75" s="36"/>
      <c r="Y75" s="36"/>
      <c r="Z75" s="36"/>
      <c r="AA75" s="36"/>
      <c r="AB75" s="36"/>
      <c r="AC75" s="36"/>
      <c r="AD75" s="36"/>
      <c r="AE75" s="36"/>
    </row>
    <row r="76" spans="1:31" s="2" customFormat="1" ht="12" customHeight="1">
      <c r="A76" s="36"/>
      <c r="B76" s="37"/>
      <c r="C76" s="31" t="s">
        <v>101</v>
      </c>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6.5" customHeight="1">
      <c r="A77" s="36"/>
      <c r="B77" s="37"/>
      <c r="C77" s="38"/>
      <c r="D77" s="38"/>
      <c r="E77" s="680" t="str">
        <f>E9</f>
        <v>02 - ZTI</v>
      </c>
      <c r="F77" s="692"/>
      <c r="G77" s="692"/>
      <c r="H77" s="692"/>
      <c r="I77" s="110"/>
      <c r="J77" s="38"/>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Horní Slavkov, Dlouhá 620/1</v>
      </c>
      <c r="G79" s="38"/>
      <c r="H79" s="38"/>
      <c r="I79" s="113" t="s">
        <v>23</v>
      </c>
      <c r="J79" s="61" t="str">
        <f>IF(J12="","",J12)</f>
        <v>29. 11. 2019</v>
      </c>
      <c r="K79" s="38"/>
      <c r="L79" s="111"/>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25.7" customHeight="1">
      <c r="A81" s="36"/>
      <c r="B81" s="37"/>
      <c r="C81" s="31" t="s">
        <v>25</v>
      </c>
      <c r="D81" s="38"/>
      <c r="E81" s="38"/>
      <c r="F81" s="29" t="str">
        <f>E15</f>
        <v>Město horní Slavkov</v>
      </c>
      <c r="G81" s="38"/>
      <c r="H81" s="38"/>
      <c r="I81" s="113" t="s">
        <v>31</v>
      </c>
      <c r="J81" s="34" t="str">
        <f>E21</f>
        <v>CENTRASTAV s.r.o.</v>
      </c>
      <c r="K81" s="38"/>
      <c r="L81" s="111"/>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3" t="s">
        <v>34</v>
      </c>
      <c r="J82" s="34" t="str">
        <f>E24</f>
        <v>Michal Kubelka</v>
      </c>
      <c r="K82" s="38"/>
      <c r="L82" s="111"/>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11" customFormat="1" ht="29.25" customHeight="1">
      <c r="A84" s="161"/>
      <c r="B84" s="162"/>
      <c r="C84" s="163" t="s">
        <v>114</v>
      </c>
      <c r="D84" s="164" t="s">
        <v>57</v>
      </c>
      <c r="E84" s="164" t="s">
        <v>53</v>
      </c>
      <c r="F84" s="164" t="s">
        <v>54</v>
      </c>
      <c r="G84" s="164" t="s">
        <v>115</v>
      </c>
      <c r="H84" s="164" t="s">
        <v>116</v>
      </c>
      <c r="I84" s="165" t="s">
        <v>117</v>
      </c>
      <c r="J84" s="164" t="s">
        <v>105</v>
      </c>
      <c r="K84" s="166" t="s">
        <v>118</v>
      </c>
      <c r="L84" s="167"/>
      <c r="M84" s="70" t="s">
        <v>19</v>
      </c>
      <c r="N84" s="71" t="s">
        <v>42</v>
      </c>
      <c r="O84" s="71" t="s">
        <v>119</v>
      </c>
      <c r="P84" s="71" t="s">
        <v>120</v>
      </c>
      <c r="Q84" s="71" t="s">
        <v>121</v>
      </c>
      <c r="R84" s="71" t="s">
        <v>122</v>
      </c>
      <c r="S84" s="71" t="s">
        <v>123</v>
      </c>
      <c r="T84" s="72" t="s">
        <v>124</v>
      </c>
      <c r="U84" s="161"/>
      <c r="V84" s="161"/>
      <c r="W84" s="161"/>
      <c r="X84" s="161"/>
      <c r="Y84" s="161"/>
      <c r="Z84" s="161"/>
      <c r="AA84" s="161"/>
      <c r="AB84" s="161"/>
      <c r="AC84" s="161"/>
      <c r="AD84" s="161"/>
      <c r="AE84" s="161"/>
    </row>
    <row r="85" spans="1:65" s="2" customFormat="1" ht="22.9" customHeight="1">
      <c r="A85" s="36"/>
      <c r="B85" s="37"/>
      <c r="C85" s="77" t="s">
        <v>125</v>
      </c>
      <c r="D85" s="38"/>
      <c r="E85" s="38"/>
      <c r="F85" s="38"/>
      <c r="G85" s="38"/>
      <c r="H85" s="38"/>
      <c r="I85" s="110"/>
      <c r="J85" s="168">
        <f>BK85</f>
        <v>0</v>
      </c>
      <c r="K85" s="38"/>
      <c r="L85" s="41"/>
      <c r="M85" s="73"/>
      <c r="N85" s="169"/>
      <c r="O85" s="74"/>
      <c r="P85" s="170">
        <f>P86+P97</f>
        <v>0</v>
      </c>
      <c r="Q85" s="74"/>
      <c r="R85" s="170">
        <f>R86+R97</f>
        <v>0.46853</v>
      </c>
      <c r="S85" s="74"/>
      <c r="T85" s="171">
        <f>T86+T97</f>
        <v>0.14419999999999999</v>
      </c>
      <c r="U85" s="36"/>
      <c r="V85" s="36"/>
      <c r="W85" s="36"/>
      <c r="X85" s="36"/>
      <c r="Y85" s="36"/>
      <c r="Z85" s="36"/>
      <c r="AA85" s="36"/>
      <c r="AB85" s="36"/>
      <c r="AC85" s="36"/>
      <c r="AD85" s="36"/>
      <c r="AE85" s="36"/>
      <c r="AT85" s="19" t="s">
        <v>71</v>
      </c>
      <c r="AU85" s="19" t="s">
        <v>106</v>
      </c>
      <c r="BK85" s="172">
        <f>BK86+BK97</f>
        <v>0</v>
      </c>
    </row>
    <row r="86" spans="1:65" s="12" customFormat="1" ht="25.9" customHeight="1">
      <c r="B86" s="173"/>
      <c r="C86" s="174"/>
      <c r="D86" s="175" t="s">
        <v>71</v>
      </c>
      <c r="E86" s="176" t="s">
        <v>183</v>
      </c>
      <c r="F86" s="176" t="s">
        <v>184</v>
      </c>
      <c r="G86" s="174"/>
      <c r="H86" s="174"/>
      <c r="I86" s="177"/>
      <c r="J86" s="178">
        <f>BK86</f>
        <v>0</v>
      </c>
      <c r="K86" s="174"/>
      <c r="L86" s="179"/>
      <c r="M86" s="180"/>
      <c r="N86" s="181"/>
      <c r="O86" s="181"/>
      <c r="P86" s="182">
        <f>P87</f>
        <v>0</v>
      </c>
      <c r="Q86" s="181"/>
      <c r="R86" s="182">
        <f>R87</f>
        <v>0</v>
      </c>
      <c r="S86" s="181"/>
      <c r="T86" s="183">
        <f>T87</f>
        <v>0</v>
      </c>
      <c r="AR86" s="184" t="s">
        <v>79</v>
      </c>
      <c r="AT86" s="185" t="s">
        <v>71</v>
      </c>
      <c r="AU86" s="185" t="s">
        <v>72</v>
      </c>
      <c r="AY86" s="184" t="s">
        <v>128</v>
      </c>
      <c r="BK86" s="186">
        <f>BK87</f>
        <v>0</v>
      </c>
    </row>
    <row r="87" spans="1:65" s="12" customFormat="1" ht="22.9" customHeight="1">
      <c r="B87" s="173"/>
      <c r="C87" s="174"/>
      <c r="D87" s="175" t="s">
        <v>71</v>
      </c>
      <c r="E87" s="187" t="s">
        <v>779</v>
      </c>
      <c r="F87" s="187" t="s">
        <v>780</v>
      </c>
      <c r="G87" s="174"/>
      <c r="H87" s="174"/>
      <c r="I87" s="177"/>
      <c r="J87" s="188">
        <f>BK87</f>
        <v>0</v>
      </c>
      <c r="K87" s="174"/>
      <c r="L87" s="179"/>
      <c r="M87" s="180"/>
      <c r="N87" s="181"/>
      <c r="O87" s="181"/>
      <c r="P87" s="182">
        <f>SUM(P88:P96)</f>
        <v>0</v>
      </c>
      <c r="Q87" s="181"/>
      <c r="R87" s="182">
        <f>SUM(R88:R96)</f>
        <v>0</v>
      </c>
      <c r="S87" s="181"/>
      <c r="T87" s="183">
        <f>SUM(T88:T96)</f>
        <v>0</v>
      </c>
      <c r="AR87" s="184" t="s">
        <v>79</v>
      </c>
      <c r="AT87" s="185" t="s">
        <v>71</v>
      </c>
      <c r="AU87" s="185" t="s">
        <v>79</v>
      </c>
      <c r="AY87" s="184" t="s">
        <v>128</v>
      </c>
      <c r="BK87" s="186">
        <f>SUM(BK88:BK96)</f>
        <v>0</v>
      </c>
    </row>
    <row r="88" spans="1:65" s="2" customFormat="1" ht="16.5" customHeight="1">
      <c r="A88" s="36"/>
      <c r="B88" s="37"/>
      <c r="C88" s="189" t="s">
        <v>79</v>
      </c>
      <c r="D88" s="189" t="s">
        <v>131</v>
      </c>
      <c r="E88" s="190" t="s">
        <v>787</v>
      </c>
      <c r="F88" s="191" t="s">
        <v>788</v>
      </c>
      <c r="G88" s="192" t="s">
        <v>223</v>
      </c>
      <c r="H88" s="193">
        <v>0.14399999999999999</v>
      </c>
      <c r="I88" s="194"/>
      <c r="J88" s="195">
        <f>ROUND(I88*H88,2)</f>
        <v>0</v>
      </c>
      <c r="K88" s="191" t="s">
        <v>135</v>
      </c>
      <c r="L88" s="41"/>
      <c r="M88" s="196" t="s">
        <v>19</v>
      </c>
      <c r="N88" s="197" t="s">
        <v>43</v>
      </c>
      <c r="O88" s="66"/>
      <c r="P88" s="198">
        <f>O88*H88</f>
        <v>0</v>
      </c>
      <c r="Q88" s="198">
        <v>0</v>
      </c>
      <c r="R88" s="198">
        <f>Q88*H88</f>
        <v>0</v>
      </c>
      <c r="S88" s="198">
        <v>0</v>
      </c>
      <c r="T88" s="199">
        <f>S88*H88</f>
        <v>0</v>
      </c>
      <c r="U88" s="36"/>
      <c r="V88" s="36"/>
      <c r="W88" s="36"/>
      <c r="X88" s="36"/>
      <c r="Y88" s="36"/>
      <c r="Z88" s="36"/>
      <c r="AA88" s="36"/>
      <c r="AB88" s="36"/>
      <c r="AC88" s="36"/>
      <c r="AD88" s="36"/>
      <c r="AE88" s="36"/>
      <c r="AR88" s="200" t="s">
        <v>148</v>
      </c>
      <c r="AT88" s="200" t="s">
        <v>131</v>
      </c>
      <c r="AU88" s="200" t="s">
        <v>81</v>
      </c>
      <c r="AY88" s="19" t="s">
        <v>128</v>
      </c>
      <c r="BE88" s="201">
        <f>IF(N88="základní",J88,0)</f>
        <v>0</v>
      </c>
      <c r="BF88" s="201">
        <f>IF(N88="snížená",J88,0)</f>
        <v>0</v>
      </c>
      <c r="BG88" s="201">
        <f>IF(N88="zákl. přenesená",J88,0)</f>
        <v>0</v>
      </c>
      <c r="BH88" s="201">
        <f>IF(N88="sníž. přenesená",J88,0)</f>
        <v>0</v>
      </c>
      <c r="BI88" s="201">
        <f>IF(N88="nulová",J88,0)</f>
        <v>0</v>
      </c>
      <c r="BJ88" s="19" t="s">
        <v>79</v>
      </c>
      <c r="BK88" s="201">
        <f>ROUND(I88*H88,2)</f>
        <v>0</v>
      </c>
      <c r="BL88" s="19" t="s">
        <v>148</v>
      </c>
      <c r="BM88" s="200" t="s">
        <v>1298</v>
      </c>
    </row>
    <row r="89" spans="1:65" s="2" customFormat="1" ht="39">
      <c r="A89" s="36"/>
      <c r="B89" s="37"/>
      <c r="C89" s="38"/>
      <c r="D89" s="207" t="s">
        <v>190</v>
      </c>
      <c r="E89" s="38"/>
      <c r="F89" s="208" t="s">
        <v>790</v>
      </c>
      <c r="G89" s="38"/>
      <c r="H89" s="38"/>
      <c r="I89" s="110"/>
      <c r="J89" s="38"/>
      <c r="K89" s="38"/>
      <c r="L89" s="41"/>
      <c r="M89" s="209"/>
      <c r="N89" s="210"/>
      <c r="O89" s="66"/>
      <c r="P89" s="66"/>
      <c r="Q89" s="66"/>
      <c r="R89" s="66"/>
      <c r="S89" s="66"/>
      <c r="T89" s="67"/>
      <c r="U89" s="36"/>
      <c r="V89" s="36"/>
      <c r="W89" s="36"/>
      <c r="X89" s="36"/>
      <c r="Y89" s="36"/>
      <c r="Z89" s="36"/>
      <c r="AA89" s="36"/>
      <c r="AB89" s="36"/>
      <c r="AC89" s="36"/>
      <c r="AD89" s="36"/>
      <c r="AE89" s="36"/>
      <c r="AT89" s="19" t="s">
        <v>190</v>
      </c>
      <c r="AU89" s="19" t="s">
        <v>81</v>
      </c>
    </row>
    <row r="90" spans="1:65" s="2" customFormat="1" ht="16.5" customHeight="1">
      <c r="A90" s="36"/>
      <c r="B90" s="37"/>
      <c r="C90" s="189" t="s">
        <v>81</v>
      </c>
      <c r="D90" s="189" t="s">
        <v>131</v>
      </c>
      <c r="E90" s="190" t="s">
        <v>792</v>
      </c>
      <c r="F90" s="191" t="s">
        <v>793</v>
      </c>
      <c r="G90" s="192" t="s">
        <v>223</v>
      </c>
      <c r="H90" s="193">
        <v>0.14399999999999999</v>
      </c>
      <c r="I90" s="194"/>
      <c r="J90" s="195">
        <f>ROUND(I90*H90,2)</f>
        <v>0</v>
      </c>
      <c r="K90" s="191" t="s">
        <v>135</v>
      </c>
      <c r="L90" s="41"/>
      <c r="M90" s="196" t="s">
        <v>19</v>
      </c>
      <c r="N90" s="197" t="s">
        <v>43</v>
      </c>
      <c r="O90" s="66"/>
      <c r="P90" s="198">
        <f>O90*H90</f>
        <v>0</v>
      </c>
      <c r="Q90" s="198">
        <v>0</v>
      </c>
      <c r="R90" s="198">
        <f>Q90*H90</f>
        <v>0</v>
      </c>
      <c r="S90" s="198">
        <v>0</v>
      </c>
      <c r="T90" s="199">
        <f>S90*H90</f>
        <v>0</v>
      </c>
      <c r="U90" s="36"/>
      <c r="V90" s="36"/>
      <c r="W90" s="36"/>
      <c r="X90" s="36"/>
      <c r="Y90" s="36"/>
      <c r="Z90" s="36"/>
      <c r="AA90" s="36"/>
      <c r="AB90" s="36"/>
      <c r="AC90" s="36"/>
      <c r="AD90" s="36"/>
      <c r="AE90" s="36"/>
      <c r="AR90" s="200" t="s">
        <v>148</v>
      </c>
      <c r="AT90" s="200" t="s">
        <v>131</v>
      </c>
      <c r="AU90" s="200" t="s">
        <v>81</v>
      </c>
      <c r="AY90" s="19" t="s">
        <v>128</v>
      </c>
      <c r="BE90" s="201">
        <f>IF(N90="základní",J90,0)</f>
        <v>0</v>
      </c>
      <c r="BF90" s="201">
        <f>IF(N90="snížená",J90,0)</f>
        <v>0</v>
      </c>
      <c r="BG90" s="201">
        <f>IF(N90="zákl. přenesená",J90,0)</f>
        <v>0</v>
      </c>
      <c r="BH90" s="201">
        <f>IF(N90="sníž. přenesená",J90,0)</f>
        <v>0</v>
      </c>
      <c r="BI90" s="201">
        <f>IF(N90="nulová",J90,0)</f>
        <v>0</v>
      </c>
      <c r="BJ90" s="19" t="s">
        <v>79</v>
      </c>
      <c r="BK90" s="201">
        <f>ROUND(I90*H90,2)</f>
        <v>0</v>
      </c>
      <c r="BL90" s="19" t="s">
        <v>148</v>
      </c>
      <c r="BM90" s="200" t="s">
        <v>1299</v>
      </c>
    </row>
    <row r="91" spans="1:65" s="2" customFormat="1" ht="58.5">
      <c r="A91" s="36"/>
      <c r="B91" s="37"/>
      <c r="C91" s="38"/>
      <c r="D91" s="207" t="s">
        <v>190</v>
      </c>
      <c r="E91" s="38"/>
      <c r="F91" s="208" t="s">
        <v>795</v>
      </c>
      <c r="G91" s="38"/>
      <c r="H91" s="38"/>
      <c r="I91" s="110"/>
      <c r="J91" s="38"/>
      <c r="K91" s="38"/>
      <c r="L91" s="41"/>
      <c r="M91" s="209"/>
      <c r="N91" s="210"/>
      <c r="O91" s="66"/>
      <c r="P91" s="66"/>
      <c r="Q91" s="66"/>
      <c r="R91" s="66"/>
      <c r="S91" s="66"/>
      <c r="T91" s="67"/>
      <c r="U91" s="36"/>
      <c r="V91" s="36"/>
      <c r="W91" s="36"/>
      <c r="X91" s="36"/>
      <c r="Y91" s="36"/>
      <c r="Z91" s="36"/>
      <c r="AA91" s="36"/>
      <c r="AB91" s="36"/>
      <c r="AC91" s="36"/>
      <c r="AD91" s="36"/>
      <c r="AE91" s="36"/>
      <c r="AT91" s="19" t="s">
        <v>190</v>
      </c>
      <c r="AU91" s="19" t="s">
        <v>81</v>
      </c>
    </row>
    <row r="92" spans="1:65" s="2" customFormat="1" ht="21.75" customHeight="1">
      <c r="A92" s="36"/>
      <c r="B92" s="37"/>
      <c r="C92" s="189" t="s">
        <v>142</v>
      </c>
      <c r="D92" s="189" t="s">
        <v>131</v>
      </c>
      <c r="E92" s="190" t="s">
        <v>797</v>
      </c>
      <c r="F92" s="191" t="s">
        <v>798</v>
      </c>
      <c r="G92" s="192" t="s">
        <v>223</v>
      </c>
      <c r="H92" s="193">
        <v>3.6</v>
      </c>
      <c r="I92" s="194"/>
      <c r="J92" s="195">
        <f>ROUND(I92*H92,2)</f>
        <v>0</v>
      </c>
      <c r="K92" s="191" t="s">
        <v>135</v>
      </c>
      <c r="L92" s="41"/>
      <c r="M92" s="196" t="s">
        <v>19</v>
      </c>
      <c r="N92" s="197" t="s">
        <v>43</v>
      </c>
      <c r="O92" s="66"/>
      <c r="P92" s="198">
        <f>O92*H92</f>
        <v>0</v>
      </c>
      <c r="Q92" s="198">
        <v>0</v>
      </c>
      <c r="R92" s="198">
        <f>Q92*H92</f>
        <v>0</v>
      </c>
      <c r="S92" s="198">
        <v>0</v>
      </c>
      <c r="T92" s="199">
        <f>S92*H92</f>
        <v>0</v>
      </c>
      <c r="U92" s="36"/>
      <c r="V92" s="36"/>
      <c r="W92" s="36"/>
      <c r="X92" s="36"/>
      <c r="Y92" s="36"/>
      <c r="Z92" s="36"/>
      <c r="AA92" s="36"/>
      <c r="AB92" s="36"/>
      <c r="AC92" s="36"/>
      <c r="AD92" s="36"/>
      <c r="AE92" s="36"/>
      <c r="AR92" s="200" t="s">
        <v>148</v>
      </c>
      <c r="AT92" s="200" t="s">
        <v>131</v>
      </c>
      <c r="AU92" s="200" t="s">
        <v>81</v>
      </c>
      <c r="AY92" s="19" t="s">
        <v>128</v>
      </c>
      <c r="BE92" s="201">
        <f>IF(N92="základní",J92,0)</f>
        <v>0</v>
      </c>
      <c r="BF92" s="201">
        <f>IF(N92="snížená",J92,0)</f>
        <v>0</v>
      </c>
      <c r="BG92" s="201">
        <f>IF(N92="zákl. přenesená",J92,0)</f>
        <v>0</v>
      </c>
      <c r="BH92" s="201">
        <f>IF(N92="sníž. přenesená",J92,0)</f>
        <v>0</v>
      </c>
      <c r="BI92" s="201">
        <f>IF(N92="nulová",J92,0)</f>
        <v>0</v>
      </c>
      <c r="BJ92" s="19" t="s">
        <v>79</v>
      </c>
      <c r="BK92" s="201">
        <f>ROUND(I92*H92,2)</f>
        <v>0</v>
      </c>
      <c r="BL92" s="19" t="s">
        <v>148</v>
      </c>
      <c r="BM92" s="200" t="s">
        <v>1300</v>
      </c>
    </row>
    <row r="93" spans="1:65" s="2" customFormat="1" ht="58.5">
      <c r="A93" s="36"/>
      <c r="B93" s="37"/>
      <c r="C93" s="38"/>
      <c r="D93" s="207" t="s">
        <v>190</v>
      </c>
      <c r="E93" s="38"/>
      <c r="F93" s="208" t="s">
        <v>795</v>
      </c>
      <c r="G93" s="38"/>
      <c r="H93" s="38"/>
      <c r="I93" s="110"/>
      <c r="J93" s="38"/>
      <c r="K93" s="38"/>
      <c r="L93" s="41"/>
      <c r="M93" s="209"/>
      <c r="N93" s="210"/>
      <c r="O93" s="66"/>
      <c r="P93" s="66"/>
      <c r="Q93" s="66"/>
      <c r="R93" s="66"/>
      <c r="S93" s="66"/>
      <c r="T93" s="67"/>
      <c r="U93" s="36"/>
      <c r="V93" s="36"/>
      <c r="W93" s="36"/>
      <c r="X93" s="36"/>
      <c r="Y93" s="36"/>
      <c r="Z93" s="36"/>
      <c r="AA93" s="36"/>
      <c r="AB93" s="36"/>
      <c r="AC93" s="36"/>
      <c r="AD93" s="36"/>
      <c r="AE93" s="36"/>
      <c r="AT93" s="19" t="s">
        <v>190</v>
      </c>
      <c r="AU93" s="19" t="s">
        <v>81</v>
      </c>
    </row>
    <row r="94" spans="1:65" s="14" customFormat="1">
      <c r="B94" s="221"/>
      <c r="C94" s="222"/>
      <c r="D94" s="207" t="s">
        <v>192</v>
      </c>
      <c r="E94" s="223" t="s">
        <v>19</v>
      </c>
      <c r="F94" s="224" t="s">
        <v>1301</v>
      </c>
      <c r="G94" s="222"/>
      <c r="H94" s="225">
        <v>3.6</v>
      </c>
      <c r="I94" s="226"/>
      <c r="J94" s="222"/>
      <c r="K94" s="222"/>
      <c r="L94" s="227"/>
      <c r="M94" s="228"/>
      <c r="N94" s="229"/>
      <c r="O94" s="229"/>
      <c r="P94" s="229"/>
      <c r="Q94" s="229"/>
      <c r="R94" s="229"/>
      <c r="S94" s="229"/>
      <c r="T94" s="230"/>
      <c r="AT94" s="231" t="s">
        <v>192</v>
      </c>
      <c r="AU94" s="231" t="s">
        <v>81</v>
      </c>
      <c r="AV94" s="14" t="s">
        <v>81</v>
      </c>
      <c r="AW94" s="14" t="s">
        <v>33</v>
      </c>
      <c r="AX94" s="14" t="s">
        <v>79</v>
      </c>
      <c r="AY94" s="231" t="s">
        <v>128</v>
      </c>
    </row>
    <row r="95" spans="1:65" s="2" customFormat="1" ht="21.75" customHeight="1">
      <c r="A95" s="36"/>
      <c r="B95" s="37"/>
      <c r="C95" s="189" t="s">
        <v>148</v>
      </c>
      <c r="D95" s="189" t="s">
        <v>131</v>
      </c>
      <c r="E95" s="190" t="s">
        <v>815</v>
      </c>
      <c r="F95" s="191" t="s">
        <v>816</v>
      </c>
      <c r="G95" s="192" t="s">
        <v>223</v>
      </c>
      <c r="H95" s="193">
        <v>0.14399999999999999</v>
      </c>
      <c r="I95" s="194"/>
      <c r="J95" s="195">
        <f>ROUND(I95*H95,2)</f>
        <v>0</v>
      </c>
      <c r="K95" s="191" t="s">
        <v>135</v>
      </c>
      <c r="L95" s="41"/>
      <c r="M95" s="196" t="s">
        <v>19</v>
      </c>
      <c r="N95" s="197" t="s">
        <v>43</v>
      </c>
      <c r="O95" s="66"/>
      <c r="P95" s="198">
        <f>O95*H95</f>
        <v>0</v>
      </c>
      <c r="Q95" s="198">
        <v>0</v>
      </c>
      <c r="R95" s="198">
        <f>Q95*H95</f>
        <v>0</v>
      </c>
      <c r="S95" s="198">
        <v>0</v>
      </c>
      <c r="T95" s="199">
        <f>S95*H95</f>
        <v>0</v>
      </c>
      <c r="U95" s="36"/>
      <c r="V95" s="36"/>
      <c r="W95" s="36"/>
      <c r="X95" s="36"/>
      <c r="Y95" s="36"/>
      <c r="Z95" s="36"/>
      <c r="AA95" s="36"/>
      <c r="AB95" s="36"/>
      <c r="AC95" s="36"/>
      <c r="AD95" s="36"/>
      <c r="AE95" s="36"/>
      <c r="AR95" s="200" t="s">
        <v>148</v>
      </c>
      <c r="AT95" s="200" t="s">
        <v>131</v>
      </c>
      <c r="AU95" s="200" t="s">
        <v>81</v>
      </c>
      <c r="AY95" s="19" t="s">
        <v>128</v>
      </c>
      <c r="BE95" s="201">
        <f>IF(N95="základní",J95,0)</f>
        <v>0</v>
      </c>
      <c r="BF95" s="201">
        <f>IF(N95="snížená",J95,0)</f>
        <v>0</v>
      </c>
      <c r="BG95" s="201">
        <f>IF(N95="zákl. přenesená",J95,0)</f>
        <v>0</v>
      </c>
      <c r="BH95" s="201">
        <f>IF(N95="sníž. přenesená",J95,0)</f>
        <v>0</v>
      </c>
      <c r="BI95" s="201">
        <f>IF(N95="nulová",J95,0)</f>
        <v>0</v>
      </c>
      <c r="BJ95" s="19" t="s">
        <v>79</v>
      </c>
      <c r="BK95" s="201">
        <f>ROUND(I95*H95,2)</f>
        <v>0</v>
      </c>
      <c r="BL95" s="19" t="s">
        <v>148</v>
      </c>
      <c r="BM95" s="200" t="s">
        <v>1302</v>
      </c>
    </row>
    <row r="96" spans="1:65" s="2" customFormat="1" ht="58.5">
      <c r="A96" s="36"/>
      <c r="B96" s="37"/>
      <c r="C96" s="38"/>
      <c r="D96" s="207" t="s">
        <v>190</v>
      </c>
      <c r="E96" s="38"/>
      <c r="F96" s="208" t="s">
        <v>805</v>
      </c>
      <c r="G96" s="38"/>
      <c r="H96" s="38"/>
      <c r="I96" s="110"/>
      <c r="J96" s="38"/>
      <c r="K96" s="38"/>
      <c r="L96" s="41"/>
      <c r="M96" s="209"/>
      <c r="N96" s="210"/>
      <c r="O96" s="66"/>
      <c r="P96" s="66"/>
      <c r="Q96" s="66"/>
      <c r="R96" s="66"/>
      <c r="S96" s="66"/>
      <c r="T96" s="67"/>
      <c r="U96" s="36"/>
      <c r="V96" s="36"/>
      <c r="W96" s="36"/>
      <c r="X96" s="36"/>
      <c r="Y96" s="36"/>
      <c r="Z96" s="36"/>
      <c r="AA96" s="36"/>
      <c r="AB96" s="36"/>
      <c r="AC96" s="36"/>
      <c r="AD96" s="36"/>
      <c r="AE96" s="36"/>
      <c r="AT96" s="19" t="s">
        <v>190</v>
      </c>
      <c r="AU96" s="19" t="s">
        <v>81</v>
      </c>
    </row>
    <row r="97" spans="1:65" s="12" customFormat="1" ht="25.9" customHeight="1">
      <c r="B97" s="173"/>
      <c r="C97" s="174"/>
      <c r="D97" s="175" t="s">
        <v>71</v>
      </c>
      <c r="E97" s="176" t="s">
        <v>825</v>
      </c>
      <c r="F97" s="176" t="s">
        <v>826</v>
      </c>
      <c r="G97" s="174"/>
      <c r="H97" s="174"/>
      <c r="I97" s="177"/>
      <c r="J97" s="178">
        <f>BK97</f>
        <v>0</v>
      </c>
      <c r="K97" s="174"/>
      <c r="L97" s="179"/>
      <c r="M97" s="180"/>
      <c r="N97" s="181"/>
      <c r="O97" s="181"/>
      <c r="P97" s="182">
        <f>P98+P131+P156</f>
        <v>0</v>
      </c>
      <c r="Q97" s="181"/>
      <c r="R97" s="182">
        <f>R98+R131+R156</f>
        <v>0.46853</v>
      </c>
      <c r="S97" s="181"/>
      <c r="T97" s="183">
        <f>T98+T131+T156</f>
        <v>0.14419999999999999</v>
      </c>
      <c r="AR97" s="184" t="s">
        <v>81</v>
      </c>
      <c r="AT97" s="185" t="s">
        <v>71</v>
      </c>
      <c r="AU97" s="185" t="s">
        <v>72</v>
      </c>
      <c r="AY97" s="184" t="s">
        <v>128</v>
      </c>
      <c r="BK97" s="186">
        <f>BK98+BK131+BK156</f>
        <v>0</v>
      </c>
    </row>
    <row r="98" spans="1:65" s="12" customFormat="1" ht="22.9" customHeight="1">
      <c r="B98" s="173"/>
      <c r="C98" s="174"/>
      <c r="D98" s="175" t="s">
        <v>71</v>
      </c>
      <c r="E98" s="187" t="s">
        <v>1303</v>
      </c>
      <c r="F98" s="187" t="s">
        <v>1304</v>
      </c>
      <c r="G98" s="174"/>
      <c r="H98" s="174"/>
      <c r="I98" s="177"/>
      <c r="J98" s="188">
        <f>BK98</f>
        <v>0</v>
      </c>
      <c r="K98" s="174"/>
      <c r="L98" s="179"/>
      <c r="M98" s="180"/>
      <c r="N98" s="181"/>
      <c r="O98" s="181"/>
      <c r="P98" s="182">
        <f>SUM(P99:P130)</f>
        <v>0</v>
      </c>
      <c r="Q98" s="181"/>
      <c r="R98" s="182">
        <f>SUM(R99:R130)</f>
        <v>9.9840000000000012E-2</v>
      </c>
      <c r="S98" s="181"/>
      <c r="T98" s="183">
        <f>SUM(T99:T130)</f>
        <v>8.8830000000000006E-2</v>
      </c>
      <c r="AR98" s="184" t="s">
        <v>81</v>
      </c>
      <c r="AT98" s="185" t="s">
        <v>71</v>
      </c>
      <c r="AU98" s="185" t="s">
        <v>79</v>
      </c>
      <c r="AY98" s="184" t="s">
        <v>128</v>
      </c>
      <c r="BK98" s="186">
        <f>SUM(BK99:BK130)</f>
        <v>0</v>
      </c>
    </row>
    <row r="99" spans="1:65" s="2" customFormat="1" ht="16.5" customHeight="1">
      <c r="A99" s="36"/>
      <c r="B99" s="37"/>
      <c r="C99" s="189" t="s">
        <v>127</v>
      </c>
      <c r="D99" s="189" t="s">
        <v>131</v>
      </c>
      <c r="E99" s="190" t="s">
        <v>1305</v>
      </c>
      <c r="F99" s="191" t="s">
        <v>1306</v>
      </c>
      <c r="G99" s="192" t="s">
        <v>134</v>
      </c>
      <c r="H99" s="193">
        <v>1</v>
      </c>
      <c r="I99" s="194"/>
      <c r="J99" s="195">
        <f>ROUND(I99*H99,2)</f>
        <v>0</v>
      </c>
      <c r="K99" s="191" t="s">
        <v>19</v>
      </c>
      <c r="L99" s="41"/>
      <c r="M99" s="196" t="s">
        <v>19</v>
      </c>
      <c r="N99" s="197" t="s">
        <v>43</v>
      </c>
      <c r="O99" s="66"/>
      <c r="P99" s="198">
        <f>O99*H99</f>
        <v>0</v>
      </c>
      <c r="Q99" s="198">
        <v>0</v>
      </c>
      <c r="R99" s="198">
        <f>Q99*H99</f>
        <v>0</v>
      </c>
      <c r="S99" s="198">
        <v>0</v>
      </c>
      <c r="T99" s="199">
        <f>S99*H99</f>
        <v>0</v>
      </c>
      <c r="U99" s="36"/>
      <c r="V99" s="36"/>
      <c r="W99" s="36"/>
      <c r="X99" s="36"/>
      <c r="Y99" s="36"/>
      <c r="Z99" s="36"/>
      <c r="AA99" s="36"/>
      <c r="AB99" s="36"/>
      <c r="AC99" s="36"/>
      <c r="AD99" s="36"/>
      <c r="AE99" s="36"/>
      <c r="AR99" s="200" t="s">
        <v>273</v>
      </c>
      <c r="AT99" s="200" t="s">
        <v>131</v>
      </c>
      <c r="AU99" s="200" t="s">
        <v>81</v>
      </c>
      <c r="AY99" s="19" t="s">
        <v>128</v>
      </c>
      <c r="BE99" s="201">
        <f>IF(N99="základní",J99,0)</f>
        <v>0</v>
      </c>
      <c r="BF99" s="201">
        <f>IF(N99="snížená",J99,0)</f>
        <v>0</v>
      </c>
      <c r="BG99" s="201">
        <f>IF(N99="zákl. přenesená",J99,0)</f>
        <v>0</v>
      </c>
      <c r="BH99" s="201">
        <f>IF(N99="sníž. přenesená",J99,0)</f>
        <v>0</v>
      </c>
      <c r="BI99" s="201">
        <f>IF(N99="nulová",J99,0)</f>
        <v>0</v>
      </c>
      <c r="BJ99" s="19" t="s">
        <v>79</v>
      </c>
      <c r="BK99" s="201">
        <f>ROUND(I99*H99,2)</f>
        <v>0</v>
      </c>
      <c r="BL99" s="19" t="s">
        <v>273</v>
      </c>
      <c r="BM99" s="200" t="s">
        <v>1307</v>
      </c>
    </row>
    <row r="100" spans="1:65" s="2" customFormat="1" ht="16.5" customHeight="1">
      <c r="A100" s="36"/>
      <c r="B100" s="37"/>
      <c r="C100" s="189" t="s">
        <v>159</v>
      </c>
      <c r="D100" s="189" t="s">
        <v>131</v>
      </c>
      <c r="E100" s="190" t="s">
        <v>1308</v>
      </c>
      <c r="F100" s="191" t="s">
        <v>1309</v>
      </c>
      <c r="G100" s="192" t="s">
        <v>283</v>
      </c>
      <c r="H100" s="193">
        <v>3</v>
      </c>
      <c r="I100" s="194"/>
      <c r="J100" s="195">
        <f>ROUND(I100*H100,2)</f>
        <v>0</v>
      </c>
      <c r="K100" s="191" t="s">
        <v>135</v>
      </c>
      <c r="L100" s="41"/>
      <c r="M100" s="196" t="s">
        <v>19</v>
      </c>
      <c r="N100" s="197" t="s">
        <v>43</v>
      </c>
      <c r="O100" s="66"/>
      <c r="P100" s="198">
        <f>O100*H100</f>
        <v>0</v>
      </c>
      <c r="Q100" s="198">
        <v>0</v>
      </c>
      <c r="R100" s="198">
        <f>Q100*H100</f>
        <v>0</v>
      </c>
      <c r="S100" s="198">
        <v>2.9610000000000001E-2</v>
      </c>
      <c r="T100" s="199">
        <f>S100*H100</f>
        <v>8.8830000000000006E-2</v>
      </c>
      <c r="U100" s="36"/>
      <c r="V100" s="36"/>
      <c r="W100" s="36"/>
      <c r="X100" s="36"/>
      <c r="Y100" s="36"/>
      <c r="Z100" s="36"/>
      <c r="AA100" s="36"/>
      <c r="AB100" s="36"/>
      <c r="AC100" s="36"/>
      <c r="AD100" s="36"/>
      <c r="AE100" s="36"/>
      <c r="AR100" s="200" t="s">
        <v>273</v>
      </c>
      <c r="AT100" s="200" t="s">
        <v>131</v>
      </c>
      <c r="AU100" s="200" t="s">
        <v>81</v>
      </c>
      <c r="AY100" s="19" t="s">
        <v>128</v>
      </c>
      <c r="BE100" s="201">
        <f>IF(N100="základní",J100,0)</f>
        <v>0</v>
      </c>
      <c r="BF100" s="201">
        <f>IF(N100="snížená",J100,0)</f>
        <v>0</v>
      </c>
      <c r="BG100" s="201">
        <f>IF(N100="zákl. přenesená",J100,0)</f>
        <v>0</v>
      </c>
      <c r="BH100" s="201">
        <f>IF(N100="sníž. přenesená",J100,0)</f>
        <v>0</v>
      </c>
      <c r="BI100" s="201">
        <f>IF(N100="nulová",J100,0)</f>
        <v>0</v>
      </c>
      <c r="BJ100" s="19" t="s">
        <v>79</v>
      </c>
      <c r="BK100" s="201">
        <f>ROUND(I100*H100,2)</f>
        <v>0</v>
      </c>
      <c r="BL100" s="19" t="s">
        <v>273</v>
      </c>
      <c r="BM100" s="200" t="s">
        <v>1310</v>
      </c>
    </row>
    <row r="101" spans="1:65" s="2" customFormat="1" ht="21.75" customHeight="1">
      <c r="A101" s="36"/>
      <c r="B101" s="37"/>
      <c r="C101" s="189" t="s">
        <v>215</v>
      </c>
      <c r="D101" s="189" t="s">
        <v>131</v>
      </c>
      <c r="E101" s="190" t="s">
        <v>1311</v>
      </c>
      <c r="F101" s="191" t="s">
        <v>1312</v>
      </c>
      <c r="G101" s="192" t="s">
        <v>223</v>
      </c>
      <c r="H101" s="193">
        <v>8.8999999999999996E-2</v>
      </c>
      <c r="I101" s="194"/>
      <c r="J101" s="195">
        <f>ROUND(I101*H101,2)</f>
        <v>0</v>
      </c>
      <c r="K101" s="191" t="s">
        <v>135</v>
      </c>
      <c r="L101" s="41"/>
      <c r="M101" s="196" t="s">
        <v>19</v>
      </c>
      <c r="N101" s="197" t="s">
        <v>43</v>
      </c>
      <c r="O101" s="66"/>
      <c r="P101" s="198">
        <f>O101*H101</f>
        <v>0</v>
      </c>
      <c r="Q101" s="198">
        <v>0</v>
      </c>
      <c r="R101" s="198">
        <f>Q101*H101</f>
        <v>0</v>
      </c>
      <c r="S101" s="198">
        <v>0</v>
      </c>
      <c r="T101" s="199">
        <f>S101*H101</f>
        <v>0</v>
      </c>
      <c r="U101" s="36"/>
      <c r="V101" s="36"/>
      <c r="W101" s="36"/>
      <c r="X101" s="36"/>
      <c r="Y101" s="36"/>
      <c r="Z101" s="36"/>
      <c r="AA101" s="36"/>
      <c r="AB101" s="36"/>
      <c r="AC101" s="36"/>
      <c r="AD101" s="36"/>
      <c r="AE101" s="36"/>
      <c r="AR101" s="200" t="s">
        <v>273</v>
      </c>
      <c r="AT101" s="200" t="s">
        <v>131</v>
      </c>
      <c r="AU101" s="200" t="s">
        <v>81</v>
      </c>
      <c r="AY101" s="19" t="s">
        <v>128</v>
      </c>
      <c r="BE101" s="201">
        <f>IF(N101="základní",J101,0)</f>
        <v>0</v>
      </c>
      <c r="BF101" s="201">
        <f>IF(N101="snížená",J101,0)</f>
        <v>0</v>
      </c>
      <c r="BG101" s="201">
        <f>IF(N101="zákl. přenesená",J101,0)</f>
        <v>0</v>
      </c>
      <c r="BH101" s="201">
        <f>IF(N101="sníž. přenesená",J101,0)</f>
        <v>0</v>
      </c>
      <c r="BI101" s="201">
        <f>IF(N101="nulová",J101,0)</f>
        <v>0</v>
      </c>
      <c r="BJ101" s="19" t="s">
        <v>79</v>
      </c>
      <c r="BK101" s="201">
        <f>ROUND(I101*H101,2)</f>
        <v>0</v>
      </c>
      <c r="BL101" s="19" t="s">
        <v>273</v>
      </c>
      <c r="BM101" s="200" t="s">
        <v>1313</v>
      </c>
    </row>
    <row r="102" spans="1:65" s="2" customFormat="1" ht="16.5" customHeight="1">
      <c r="A102" s="36"/>
      <c r="B102" s="37"/>
      <c r="C102" s="189" t="s">
        <v>220</v>
      </c>
      <c r="D102" s="189" t="s">
        <v>131</v>
      </c>
      <c r="E102" s="190" t="s">
        <v>1314</v>
      </c>
      <c r="F102" s="191" t="s">
        <v>1315</v>
      </c>
      <c r="G102" s="192" t="s">
        <v>276</v>
      </c>
      <c r="H102" s="193">
        <v>44</v>
      </c>
      <c r="I102" s="194"/>
      <c r="J102" s="195">
        <f>ROUND(I102*H102,2)</f>
        <v>0</v>
      </c>
      <c r="K102" s="191" t="s">
        <v>19</v>
      </c>
      <c r="L102" s="41"/>
      <c r="M102" s="196" t="s">
        <v>19</v>
      </c>
      <c r="N102" s="197" t="s">
        <v>43</v>
      </c>
      <c r="O102" s="66"/>
      <c r="P102" s="198">
        <f>O102*H102</f>
        <v>0</v>
      </c>
      <c r="Q102" s="198">
        <v>1.2600000000000001E-3</v>
      </c>
      <c r="R102" s="198">
        <f>Q102*H102</f>
        <v>5.5440000000000003E-2</v>
      </c>
      <c r="S102" s="198">
        <v>0</v>
      </c>
      <c r="T102" s="199">
        <f>S102*H102</f>
        <v>0</v>
      </c>
      <c r="U102" s="36"/>
      <c r="V102" s="36"/>
      <c r="W102" s="36"/>
      <c r="X102" s="36"/>
      <c r="Y102" s="36"/>
      <c r="Z102" s="36"/>
      <c r="AA102" s="36"/>
      <c r="AB102" s="36"/>
      <c r="AC102" s="36"/>
      <c r="AD102" s="36"/>
      <c r="AE102" s="36"/>
      <c r="AR102" s="200" t="s">
        <v>273</v>
      </c>
      <c r="AT102" s="200" t="s">
        <v>131</v>
      </c>
      <c r="AU102" s="200" t="s">
        <v>81</v>
      </c>
      <c r="AY102" s="19" t="s">
        <v>128</v>
      </c>
      <c r="BE102" s="201">
        <f>IF(N102="základní",J102,0)</f>
        <v>0</v>
      </c>
      <c r="BF102" s="201">
        <f>IF(N102="snížená",J102,0)</f>
        <v>0</v>
      </c>
      <c r="BG102" s="201">
        <f>IF(N102="zákl. přenesená",J102,0)</f>
        <v>0</v>
      </c>
      <c r="BH102" s="201">
        <f>IF(N102="sníž. přenesená",J102,0)</f>
        <v>0</v>
      </c>
      <c r="BI102" s="201">
        <f>IF(N102="nulová",J102,0)</f>
        <v>0</v>
      </c>
      <c r="BJ102" s="19" t="s">
        <v>79</v>
      </c>
      <c r="BK102" s="201">
        <f>ROUND(I102*H102,2)</f>
        <v>0</v>
      </c>
      <c r="BL102" s="19" t="s">
        <v>273</v>
      </c>
      <c r="BM102" s="200" t="s">
        <v>1316</v>
      </c>
    </row>
    <row r="103" spans="1:65" s="2" customFormat="1" ht="39">
      <c r="A103" s="36"/>
      <c r="B103" s="37"/>
      <c r="C103" s="38"/>
      <c r="D103" s="207" t="s">
        <v>190</v>
      </c>
      <c r="E103" s="38"/>
      <c r="F103" s="208" t="s">
        <v>1317</v>
      </c>
      <c r="G103" s="38"/>
      <c r="H103" s="38"/>
      <c r="I103" s="110"/>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190</v>
      </c>
      <c r="AU103" s="19" t="s">
        <v>81</v>
      </c>
    </row>
    <row r="104" spans="1:65" s="2" customFormat="1" ht="16.5" customHeight="1">
      <c r="A104" s="36"/>
      <c r="B104" s="37"/>
      <c r="C104" s="189" t="s">
        <v>227</v>
      </c>
      <c r="D104" s="189" t="s">
        <v>131</v>
      </c>
      <c r="E104" s="190" t="s">
        <v>1318</v>
      </c>
      <c r="F104" s="191" t="s">
        <v>1319</v>
      </c>
      <c r="G104" s="192" t="s">
        <v>276</v>
      </c>
      <c r="H104" s="193">
        <v>12</v>
      </c>
      <c r="I104" s="194"/>
      <c r="J104" s="195">
        <f>ROUND(I104*H104,2)</f>
        <v>0</v>
      </c>
      <c r="K104" s="191" t="s">
        <v>19</v>
      </c>
      <c r="L104" s="41"/>
      <c r="M104" s="196" t="s">
        <v>19</v>
      </c>
      <c r="N104" s="197" t="s">
        <v>43</v>
      </c>
      <c r="O104" s="66"/>
      <c r="P104" s="198">
        <f>O104*H104</f>
        <v>0</v>
      </c>
      <c r="Q104" s="198">
        <v>1.75E-3</v>
      </c>
      <c r="R104" s="198">
        <f>Q104*H104</f>
        <v>2.1000000000000001E-2</v>
      </c>
      <c r="S104" s="198">
        <v>0</v>
      </c>
      <c r="T104" s="199">
        <f>S104*H104</f>
        <v>0</v>
      </c>
      <c r="U104" s="36"/>
      <c r="V104" s="36"/>
      <c r="W104" s="36"/>
      <c r="X104" s="36"/>
      <c r="Y104" s="36"/>
      <c r="Z104" s="36"/>
      <c r="AA104" s="36"/>
      <c r="AB104" s="36"/>
      <c r="AC104" s="36"/>
      <c r="AD104" s="36"/>
      <c r="AE104" s="36"/>
      <c r="AR104" s="200" t="s">
        <v>273</v>
      </c>
      <c r="AT104" s="200" t="s">
        <v>131</v>
      </c>
      <c r="AU104" s="200" t="s">
        <v>81</v>
      </c>
      <c r="AY104" s="19" t="s">
        <v>128</v>
      </c>
      <c r="BE104" s="201">
        <f>IF(N104="základní",J104,0)</f>
        <v>0</v>
      </c>
      <c r="BF104" s="201">
        <f>IF(N104="snížená",J104,0)</f>
        <v>0</v>
      </c>
      <c r="BG104" s="201">
        <f>IF(N104="zákl. přenesená",J104,0)</f>
        <v>0</v>
      </c>
      <c r="BH104" s="201">
        <f>IF(N104="sníž. přenesená",J104,0)</f>
        <v>0</v>
      </c>
      <c r="BI104" s="201">
        <f>IF(N104="nulová",J104,0)</f>
        <v>0</v>
      </c>
      <c r="BJ104" s="19" t="s">
        <v>79</v>
      </c>
      <c r="BK104" s="201">
        <f>ROUND(I104*H104,2)</f>
        <v>0</v>
      </c>
      <c r="BL104" s="19" t="s">
        <v>273</v>
      </c>
      <c r="BM104" s="200" t="s">
        <v>1320</v>
      </c>
    </row>
    <row r="105" spans="1:65" s="2" customFormat="1" ht="39">
      <c r="A105" s="36"/>
      <c r="B105" s="37"/>
      <c r="C105" s="38"/>
      <c r="D105" s="207" t="s">
        <v>190</v>
      </c>
      <c r="E105" s="38"/>
      <c r="F105" s="208" t="s">
        <v>1317</v>
      </c>
      <c r="G105" s="38"/>
      <c r="H105" s="38"/>
      <c r="I105" s="110"/>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190</v>
      </c>
      <c r="AU105" s="19" t="s">
        <v>81</v>
      </c>
    </row>
    <row r="106" spans="1:65" s="2" customFormat="1" ht="16.5" customHeight="1">
      <c r="A106" s="36"/>
      <c r="B106" s="37"/>
      <c r="C106" s="254" t="s">
        <v>234</v>
      </c>
      <c r="D106" s="254" t="s">
        <v>392</v>
      </c>
      <c r="E106" s="255" t="s">
        <v>1321</v>
      </c>
      <c r="F106" s="256" t="s">
        <v>1322</v>
      </c>
      <c r="G106" s="257" t="s">
        <v>283</v>
      </c>
      <c r="H106" s="258">
        <v>2</v>
      </c>
      <c r="I106" s="259"/>
      <c r="J106" s="260">
        <f>ROUND(I106*H106,2)</f>
        <v>0</v>
      </c>
      <c r="K106" s="256" t="s">
        <v>19</v>
      </c>
      <c r="L106" s="261"/>
      <c r="M106" s="262" t="s">
        <v>19</v>
      </c>
      <c r="N106" s="263" t="s">
        <v>43</v>
      </c>
      <c r="O106" s="66"/>
      <c r="P106" s="198">
        <f>O106*H106</f>
        <v>0</v>
      </c>
      <c r="Q106" s="198">
        <v>8.0000000000000004E-4</v>
      </c>
      <c r="R106" s="198">
        <f>Q106*H106</f>
        <v>1.6000000000000001E-3</v>
      </c>
      <c r="S106" s="198">
        <v>0</v>
      </c>
      <c r="T106" s="199">
        <f>S106*H106</f>
        <v>0</v>
      </c>
      <c r="U106" s="36"/>
      <c r="V106" s="36"/>
      <c r="W106" s="36"/>
      <c r="X106" s="36"/>
      <c r="Y106" s="36"/>
      <c r="Z106" s="36"/>
      <c r="AA106" s="36"/>
      <c r="AB106" s="36"/>
      <c r="AC106" s="36"/>
      <c r="AD106" s="36"/>
      <c r="AE106" s="36"/>
      <c r="AR106" s="200" t="s">
        <v>375</v>
      </c>
      <c r="AT106" s="200" t="s">
        <v>392</v>
      </c>
      <c r="AU106" s="200" t="s">
        <v>81</v>
      </c>
      <c r="AY106" s="19" t="s">
        <v>128</v>
      </c>
      <c r="BE106" s="201">
        <f>IF(N106="základní",J106,0)</f>
        <v>0</v>
      </c>
      <c r="BF106" s="201">
        <f>IF(N106="snížená",J106,0)</f>
        <v>0</v>
      </c>
      <c r="BG106" s="201">
        <f>IF(N106="zákl. přenesená",J106,0)</f>
        <v>0</v>
      </c>
      <c r="BH106" s="201">
        <f>IF(N106="sníž. přenesená",J106,0)</f>
        <v>0</v>
      </c>
      <c r="BI106" s="201">
        <f>IF(N106="nulová",J106,0)</f>
        <v>0</v>
      </c>
      <c r="BJ106" s="19" t="s">
        <v>79</v>
      </c>
      <c r="BK106" s="201">
        <f>ROUND(I106*H106,2)</f>
        <v>0</v>
      </c>
      <c r="BL106" s="19" t="s">
        <v>273</v>
      </c>
      <c r="BM106" s="200" t="s">
        <v>1323</v>
      </c>
    </row>
    <row r="107" spans="1:65" s="2" customFormat="1" ht="16.5" customHeight="1">
      <c r="A107" s="36"/>
      <c r="B107" s="37"/>
      <c r="C107" s="254" t="s">
        <v>242</v>
      </c>
      <c r="D107" s="254" t="s">
        <v>392</v>
      </c>
      <c r="E107" s="255" t="s">
        <v>1324</v>
      </c>
      <c r="F107" s="256" t="s">
        <v>1325</v>
      </c>
      <c r="G107" s="257" t="s">
        <v>283</v>
      </c>
      <c r="H107" s="258">
        <v>2</v>
      </c>
      <c r="I107" s="259"/>
      <c r="J107" s="260">
        <f>ROUND(I107*H107,2)</f>
        <v>0</v>
      </c>
      <c r="K107" s="256" t="s">
        <v>135</v>
      </c>
      <c r="L107" s="261"/>
      <c r="M107" s="262" t="s">
        <v>19</v>
      </c>
      <c r="N107" s="263" t="s">
        <v>43</v>
      </c>
      <c r="O107" s="66"/>
      <c r="P107" s="198">
        <f>O107*H107</f>
        <v>0</v>
      </c>
      <c r="Q107" s="198">
        <v>4.0000000000000002E-4</v>
      </c>
      <c r="R107" s="198">
        <f>Q107*H107</f>
        <v>8.0000000000000004E-4</v>
      </c>
      <c r="S107" s="198">
        <v>0</v>
      </c>
      <c r="T107" s="199">
        <f>S107*H107</f>
        <v>0</v>
      </c>
      <c r="U107" s="36"/>
      <c r="V107" s="36"/>
      <c r="W107" s="36"/>
      <c r="X107" s="36"/>
      <c r="Y107" s="36"/>
      <c r="Z107" s="36"/>
      <c r="AA107" s="36"/>
      <c r="AB107" s="36"/>
      <c r="AC107" s="36"/>
      <c r="AD107" s="36"/>
      <c r="AE107" s="36"/>
      <c r="AR107" s="200" t="s">
        <v>375</v>
      </c>
      <c r="AT107" s="200" t="s">
        <v>392</v>
      </c>
      <c r="AU107" s="200" t="s">
        <v>81</v>
      </c>
      <c r="AY107" s="19" t="s">
        <v>128</v>
      </c>
      <c r="BE107" s="201">
        <f>IF(N107="základní",J107,0)</f>
        <v>0</v>
      </c>
      <c r="BF107" s="201">
        <f>IF(N107="snížená",J107,0)</f>
        <v>0</v>
      </c>
      <c r="BG107" s="201">
        <f>IF(N107="zákl. přenesená",J107,0)</f>
        <v>0</v>
      </c>
      <c r="BH107" s="201">
        <f>IF(N107="sníž. přenesená",J107,0)</f>
        <v>0</v>
      </c>
      <c r="BI107" s="201">
        <f>IF(N107="nulová",J107,0)</f>
        <v>0</v>
      </c>
      <c r="BJ107" s="19" t="s">
        <v>79</v>
      </c>
      <c r="BK107" s="201">
        <f>ROUND(I107*H107,2)</f>
        <v>0</v>
      </c>
      <c r="BL107" s="19" t="s">
        <v>273</v>
      </c>
      <c r="BM107" s="200" t="s">
        <v>1326</v>
      </c>
    </row>
    <row r="108" spans="1:65" s="2" customFormat="1" ht="16.5" customHeight="1">
      <c r="A108" s="36"/>
      <c r="B108" s="37"/>
      <c r="C108" s="189" t="s">
        <v>249</v>
      </c>
      <c r="D108" s="189" t="s">
        <v>131</v>
      </c>
      <c r="E108" s="190" t="s">
        <v>1327</v>
      </c>
      <c r="F108" s="191" t="s">
        <v>1328</v>
      </c>
      <c r="G108" s="192" t="s">
        <v>276</v>
      </c>
      <c r="H108" s="193">
        <v>18</v>
      </c>
      <c r="I108" s="194"/>
      <c r="J108" s="195">
        <f>ROUND(I108*H108,2)</f>
        <v>0</v>
      </c>
      <c r="K108" s="191" t="s">
        <v>19</v>
      </c>
      <c r="L108" s="41"/>
      <c r="M108" s="196" t="s">
        <v>19</v>
      </c>
      <c r="N108" s="197" t="s">
        <v>43</v>
      </c>
      <c r="O108" s="66"/>
      <c r="P108" s="198">
        <f>O108*H108</f>
        <v>0</v>
      </c>
      <c r="Q108" s="198">
        <v>3.5E-4</v>
      </c>
      <c r="R108" s="198">
        <f>Q108*H108</f>
        <v>6.3E-3</v>
      </c>
      <c r="S108" s="198">
        <v>0</v>
      </c>
      <c r="T108" s="199">
        <f>S108*H108</f>
        <v>0</v>
      </c>
      <c r="U108" s="36"/>
      <c r="V108" s="36"/>
      <c r="W108" s="36"/>
      <c r="X108" s="36"/>
      <c r="Y108" s="36"/>
      <c r="Z108" s="36"/>
      <c r="AA108" s="36"/>
      <c r="AB108" s="36"/>
      <c r="AC108" s="36"/>
      <c r="AD108" s="36"/>
      <c r="AE108" s="36"/>
      <c r="AR108" s="200" t="s">
        <v>273</v>
      </c>
      <c r="AT108" s="200" t="s">
        <v>131</v>
      </c>
      <c r="AU108" s="200" t="s">
        <v>81</v>
      </c>
      <c r="AY108" s="19" t="s">
        <v>128</v>
      </c>
      <c r="BE108" s="201">
        <f>IF(N108="základní",J108,0)</f>
        <v>0</v>
      </c>
      <c r="BF108" s="201">
        <f>IF(N108="snížená",J108,0)</f>
        <v>0</v>
      </c>
      <c r="BG108" s="201">
        <f>IF(N108="zákl. přenesená",J108,0)</f>
        <v>0</v>
      </c>
      <c r="BH108" s="201">
        <f>IF(N108="sníž. přenesená",J108,0)</f>
        <v>0</v>
      </c>
      <c r="BI108" s="201">
        <f>IF(N108="nulová",J108,0)</f>
        <v>0</v>
      </c>
      <c r="BJ108" s="19" t="s">
        <v>79</v>
      </c>
      <c r="BK108" s="201">
        <f>ROUND(I108*H108,2)</f>
        <v>0</v>
      </c>
      <c r="BL108" s="19" t="s">
        <v>273</v>
      </c>
      <c r="BM108" s="200" t="s">
        <v>1329</v>
      </c>
    </row>
    <row r="109" spans="1:65" s="2" customFormat="1" ht="39">
      <c r="A109" s="36"/>
      <c r="B109" s="37"/>
      <c r="C109" s="38"/>
      <c r="D109" s="207" t="s">
        <v>190</v>
      </c>
      <c r="E109" s="38"/>
      <c r="F109" s="208" t="s">
        <v>1317</v>
      </c>
      <c r="G109" s="38"/>
      <c r="H109" s="38"/>
      <c r="I109" s="110"/>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190</v>
      </c>
      <c r="AU109" s="19" t="s">
        <v>81</v>
      </c>
    </row>
    <row r="110" spans="1:65" s="2" customFormat="1" ht="16.5" customHeight="1">
      <c r="A110" s="36"/>
      <c r="B110" s="37"/>
      <c r="C110" s="189" t="s">
        <v>255</v>
      </c>
      <c r="D110" s="189" t="s">
        <v>131</v>
      </c>
      <c r="E110" s="190" t="s">
        <v>1330</v>
      </c>
      <c r="F110" s="191" t="s">
        <v>1331</v>
      </c>
      <c r="G110" s="192" t="s">
        <v>276</v>
      </c>
      <c r="H110" s="193">
        <v>16</v>
      </c>
      <c r="I110" s="194"/>
      <c r="J110" s="195">
        <f>ROUND(I110*H110,2)</f>
        <v>0</v>
      </c>
      <c r="K110" s="191" t="s">
        <v>19</v>
      </c>
      <c r="L110" s="41"/>
      <c r="M110" s="196" t="s">
        <v>19</v>
      </c>
      <c r="N110" s="197" t="s">
        <v>43</v>
      </c>
      <c r="O110" s="66"/>
      <c r="P110" s="198">
        <f>O110*H110</f>
        <v>0</v>
      </c>
      <c r="Q110" s="198">
        <v>5.6999999999999998E-4</v>
      </c>
      <c r="R110" s="198">
        <f>Q110*H110</f>
        <v>9.1199999999999996E-3</v>
      </c>
      <c r="S110" s="198">
        <v>0</v>
      </c>
      <c r="T110" s="199">
        <f>S110*H110</f>
        <v>0</v>
      </c>
      <c r="U110" s="36"/>
      <c r="V110" s="36"/>
      <c r="W110" s="36"/>
      <c r="X110" s="36"/>
      <c r="Y110" s="36"/>
      <c r="Z110" s="36"/>
      <c r="AA110" s="36"/>
      <c r="AB110" s="36"/>
      <c r="AC110" s="36"/>
      <c r="AD110" s="36"/>
      <c r="AE110" s="36"/>
      <c r="AR110" s="200" t="s">
        <v>273</v>
      </c>
      <c r="AT110" s="200" t="s">
        <v>131</v>
      </c>
      <c r="AU110" s="200" t="s">
        <v>81</v>
      </c>
      <c r="AY110" s="19" t="s">
        <v>128</v>
      </c>
      <c r="BE110" s="201">
        <f>IF(N110="základní",J110,0)</f>
        <v>0</v>
      </c>
      <c r="BF110" s="201">
        <f>IF(N110="snížená",J110,0)</f>
        <v>0</v>
      </c>
      <c r="BG110" s="201">
        <f>IF(N110="zákl. přenesená",J110,0)</f>
        <v>0</v>
      </c>
      <c r="BH110" s="201">
        <f>IF(N110="sníž. přenesená",J110,0)</f>
        <v>0</v>
      </c>
      <c r="BI110" s="201">
        <f>IF(N110="nulová",J110,0)</f>
        <v>0</v>
      </c>
      <c r="BJ110" s="19" t="s">
        <v>79</v>
      </c>
      <c r="BK110" s="201">
        <f>ROUND(I110*H110,2)</f>
        <v>0</v>
      </c>
      <c r="BL110" s="19" t="s">
        <v>273</v>
      </c>
      <c r="BM110" s="200" t="s">
        <v>1332</v>
      </c>
    </row>
    <row r="111" spans="1:65" s="2" customFormat="1" ht="39">
      <c r="A111" s="36"/>
      <c r="B111" s="37"/>
      <c r="C111" s="38"/>
      <c r="D111" s="207" t="s">
        <v>190</v>
      </c>
      <c r="E111" s="38"/>
      <c r="F111" s="208" t="s">
        <v>1317</v>
      </c>
      <c r="G111" s="38"/>
      <c r="H111" s="38"/>
      <c r="I111" s="110"/>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190</v>
      </c>
      <c r="AU111" s="19" t="s">
        <v>81</v>
      </c>
    </row>
    <row r="112" spans="1:65" s="2" customFormat="1" ht="16.5" customHeight="1">
      <c r="A112" s="36"/>
      <c r="B112" s="37"/>
      <c r="C112" s="189" t="s">
        <v>260</v>
      </c>
      <c r="D112" s="189" t="s">
        <v>131</v>
      </c>
      <c r="E112" s="190" t="s">
        <v>1333</v>
      </c>
      <c r="F112" s="191" t="s">
        <v>1334</v>
      </c>
      <c r="G112" s="192" t="s">
        <v>276</v>
      </c>
      <c r="H112" s="193">
        <v>1</v>
      </c>
      <c r="I112" s="194"/>
      <c r="J112" s="195">
        <f>ROUND(I112*H112,2)</f>
        <v>0</v>
      </c>
      <c r="K112" s="191" t="s">
        <v>19</v>
      </c>
      <c r="L112" s="41"/>
      <c r="M112" s="196" t="s">
        <v>19</v>
      </c>
      <c r="N112" s="197" t="s">
        <v>43</v>
      </c>
      <c r="O112" s="66"/>
      <c r="P112" s="198">
        <f>O112*H112</f>
        <v>0</v>
      </c>
      <c r="Q112" s="198">
        <v>1.14E-3</v>
      </c>
      <c r="R112" s="198">
        <f>Q112*H112</f>
        <v>1.14E-3</v>
      </c>
      <c r="S112" s="198">
        <v>0</v>
      </c>
      <c r="T112" s="199">
        <f>S112*H112</f>
        <v>0</v>
      </c>
      <c r="U112" s="36"/>
      <c r="V112" s="36"/>
      <c r="W112" s="36"/>
      <c r="X112" s="36"/>
      <c r="Y112" s="36"/>
      <c r="Z112" s="36"/>
      <c r="AA112" s="36"/>
      <c r="AB112" s="36"/>
      <c r="AC112" s="36"/>
      <c r="AD112" s="36"/>
      <c r="AE112" s="36"/>
      <c r="AR112" s="200" t="s">
        <v>273</v>
      </c>
      <c r="AT112" s="200" t="s">
        <v>131</v>
      </c>
      <c r="AU112" s="200" t="s">
        <v>81</v>
      </c>
      <c r="AY112" s="19" t="s">
        <v>128</v>
      </c>
      <c r="BE112" s="201">
        <f>IF(N112="základní",J112,0)</f>
        <v>0</v>
      </c>
      <c r="BF112" s="201">
        <f>IF(N112="snížená",J112,0)</f>
        <v>0</v>
      </c>
      <c r="BG112" s="201">
        <f>IF(N112="zákl. přenesená",J112,0)</f>
        <v>0</v>
      </c>
      <c r="BH112" s="201">
        <f>IF(N112="sníž. přenesená",J112,0)</f>
        <v>0</v>
      </c>
      <c r="BI112" s="201">
        <f>IF(N112="nulová",J112,0)</f>
        <v>0</v>
      </c>
      <c r="BJ112" s="19" t="s">
        <v>79</v>
      </c>
      <c r="BK112" s="201">
        <f>ROUND(I112*H112,2)</f>
        <v>0</v>
      </c>
      <c r="BL112" s="19" t="s">
        <v>273</v>
      </c>
      <c r="BM112" s="200" t="s">
        <v>1335</v>
      </c>
    </row>
    <row r="113" spans="1:65" s="2" customFormat="1" ht="39">
      <c r="A113" s="36"/>
      <c r="B113" s="37"/>
      <c r="C113" s="38"/>
      <c r="D113" s="207" t="s">
        <v>190</v>
      </c>
      <c r="E113" s="38"/>
      <c r="F113" s="208" t="s">
        <v>1317</v>
      </c>
      <c r="G113" s="38"/>
      <c r="H113" s="38"/>
      <c r="I113" s="110"/>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190</v>
      </c>
      <c r="AU113" s="19" t="s">
        <v>81</v>
      </c>
    </row>
    <row r="114" spans="1:65" s="2" customFormat="1" ht="16.5" customHeight="1">
      <c r="A114" s="36"/>
      <c r="B114" s="37"/>
      <c r="C114" s="189" t="s">
        <v>8</v>
      </c>
      <c r="D114" s="189" t="s">
        <v>131</v>
      </c>
      <c r="E114" s="190" t="s">
        <v>1336</v>
      </c>
      <c r="F114" s="191" t="s">
        <v>1337</v>
      </c>
      <c r="G114" s="192" t="s">
        <v>283</v>
      </c>
      <c r="H114" s="193">
        <v>18</v>
      </c>
      <c r="I114" s="194"/>
      <c r="J114" s="195">
        <f>ROUND(I114*H114,2)</f>
        <v>0</v>
      </c>
      <c r="K114" s="191" t="s">
        <v>135</v>
      </c>
      <c r="L114" s="41"/>
      <c r="M114" s="196" t="s">
        <v>19</v>
      </c>
      <c r="N114" s="197" t="s">
        <v>43</v>
      </c>
      <c r="O114" s="66"/>
      <c r="P114" s="198">
        <f>O114*H114</f>
        <v>0</v>
      </c>
      <c r="Q114" s="198">
        <v>0</v>
      </c>
      <c r="R114" s="198">
        <f>Q114*H114</f>
        <v>0</v>
      </c>
      <c r="S114" s="198">
        <v>0</v>
      </c>
      <c r="T114" s="199">
        <f>S114*H114</f>
        <v>0</v>
      </c>
      <c r="U114" s="36"/>
      <c r="V114" s="36"/>
      <c r="W114" s="36"/>
      <c r="X114" s="36"/>
      <c r="Y114" s="36"/>
      <c r="Z114" s="36"/>
      <c r="AA114" s="36"/>
      <c r="AB114" s="36"/>
      <c r="AC114" s="36"/>
      <c r="AD114" s="36"/>
      <c r="AE114" s="36"/>
      <c r="AR114" s="200" t="s">
        <v>273</v>
      </c>
      <c r="AT114" s="200" t="s">
        <v>131</v>
      </c>
      <c r="AU114" s="200" t="s">
        <v>81</v>
      </c>
      <c r="AY114" s="19" t="s">
        <v>128</v>
      </c>
      <c r="BE114" s="201">
        <f>IF(N114="základní",J114,0)</f>
        <v>0</v>
      </c>
      <c r="BF114" s="201">
        <f>IF(N114="snížená",J114,0)</f>
        <v>0</v>
      </c>
      <c r="BG114" s="201">
        <f>IF(N114="zákl. přenesená",J114,0)</f>
        <v>0</v>
      </c>
      <c r="BH114" s="201">
        <f>IF(N114="sníž. přenesená",J114,0)</f>
        <v>0</v>
      </c>
      <c r="BI114" s="201">
        <f>IF(N114="nulová",J114,0)</f>
        <v>0</v>
      </c>
      <c r="BJ114" s="19" t="s">
        <v>79</v>
      </c>
      <c r="BK114" s="201">
        <f>ROUND(I114*H114,2)</f>
        <v>0</v>
      </c>
      <c r="BL114" s="19" t="s">
        <v>273</v>
      </c>
      <c r="BM114" s="200" t="s">
        <v>1338</v>
      </c>
    </row>
    <row r="115" spans="1:65" s="2" customFormat="1" ht="39">
      <c r="A115" s="36"/>
      <c r="B115" s="37"/>
      <c r="C115" s="38"/>
      <c r="D115" s="207" t="s">
        <v>190</v>
      </c>
      <c r="E115" s="38"/>
      <c r="F115" s="208" t="s">
        <v>1339</v>
      </c>
      <c r="G115" s="38"/>
      <c r="H115" s="38"/>
      <c r="I115" s="110"/>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190</v>
      </c>
      <c r="AU115" s="19" t="s">
        <v>81</v>
      </c>
    </row>
    <row r="116" spans="1:65" s="2" customFormat="1" ht="16.5" customHeight="1">
      <c r="A116" s="36"/>
      <c r="B116" s="37"/>
      <c r="C116" s="189" t="s">
        <v>273</v>
      </c>
      <c r="D116" s="189" t="s">
        <v>131</v>
      </c>
      <c r="E116" s="190" t="s">
        <v>1340</v>
      </c>
      <c r="F116" s="191" t="s">
        <v>1341</v>
      </c>
      <c r="G116" s="192" t="s">
        <v>283</v>
      </c>
      <c r="H116" s="193">
        <v>2</v>
      </c>
      <c r="I116" s="194"/>
      <c r="J116" s="195">
        <f>ROUND(I116*H116,2)</f>
        <v>0</v>
      </c>
      <c r="K116" s="191" t="s">
        <v>135</v>
      </c>
      <c r="L116" s="41"/>
      <c r="M116" s="196" t="s">
        <v>19</v>
      </c>
      <c r="N116" s="197" t="s">
        <v>43</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273</v>
      </c>
      <c r="AT116" s="200" t="s">
        <v>131</v>
      </c>
      <c r="AU116" s="200" t="s">
        <v>81</v>
      </c>
      <c r="AY116" s="19" t="s">
        <v>128</v>
      </c>
      <c r="BE116" s="201">
        <f>IF(N116="základní",J116,0)</f>
        <v>0</v>
      </c>
      <c r="BF116" s="201">
        <f>IF(N116="snížená",J116,0)</f>
        <v>0</v>
      </c>
      <c r="BG116" s="201">
        <f>IF(N116="zákl. přenesená",J116,0)</f>
        <v>0</v>
      </c>
      <c r="BH116" s="201">
        <f>IF(N116="sníž. přenesená",J116,0)</f>
        <v>0</v>
      </c>
      <c r="BI116" s="201">
        <f>IF(N116="nulová",J116,0)</f>
        <v>0</v>
      </c>
      <c r="BJ116" s="19" t="s">
        <v>79</v>
      </c>
      <c r="BK116" s="201">
        <f>ROUND(I116*H116,2)</f>
        <v>0</v>
      </c>
      <c r="BL116" s="19" t="s">
        <v>273</v>
      </c>
      <c r="BM116" s="200" t="s">
        <v>1342</v>
      </c>
    </row>
    <row r="117" spans="1:65" s="2" customFormat="1" ht="39">
      <c r="A117" s="36"/>
      <c r="B117" s="37"/>
      <c r="C117" s="38"/>
      <c r="D117" s="207" t="s">
        <v>190</v>
      </c>
      <c r="E117" s="38"/>
      <c r="F117" s="208" t="s">
        <v>1339</v>
      </c>
      <c r="G117" s="38"/>
      <c r="H117" s="38"/>
      <c r="I117" s="110"/>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190</v>
      </c>
      <c r="AU117" s="19" t="s">
        <v>81</v>
      </c>
    </row>
    <row r="118" spans="1:65" s="2" customFormat="1" ht="16.5" customHeight="1">
      <c r="A118" s="36"/>
      <c r="B118" s="37"/>
      <c r="C118" s="189" t="s">
        <v>280</v>
      </c>
      <c r="D118" s="189" t="s">
        <v>131</v>
      </c>
      <c r="E118" s="190" t="s">
        <v>1343</v>
      </c>
      <c r="F118" s="191" t="s">
        <v>1344</v>
      </c>
      <c r="G118" s="192" t="s">
        <v>283</v>
      </c>
      <c r="H118" s="193">
        <v>7</v>
      </c>
      <c r="I118" s="194"/>
      <c r="J118" s="195">
        <f>ROUND(I118*H118,2)</f>
        <v>0</v>
      </c>
      <c r="K118" s="191" t="s">
        <v>135</v>
      </c>
      <c r="L118" s="41"/>
      <c r="M118" s="196" t="s">
        <v>19</v>
      </c>
      <c r="N118" s="197" t="s">
        <v>43</v>
      </c>
      <c r="O118" s="66"/>
      <c r="P118" s="198">
        <f>O118*H118</f>
        <v>0</v>
      </c>
      <c r="Q118" s="198">
        <v>0</v>
      </c>
      <c r="R118" s="198">
        <f>Q118*H118</f>
        <v>0</v>
      </c>
      <c r="S118" s="198">
        <v>0</v>
      </c>
      <c r="T118" s="199">
        <f>S118*H118</f>
        <v>0</v>
      </c>
      <c r="U118" s="36"/>
      <c r="V118" s="36"/>
      <c r="W118" s="36"/>
      <c r="X118" s="36"/>
      <c r="Y118" s="36"/>
      <c r="Z118" s="36"/>
      <c r="AA118" s="36"/>
      <c r="AB118" s="36"/>
      <c r="AC118" s="36"/>
      <c r="AD118" s="36"/>
      <c r="AE118" s="36"/>
      <c r="AR118" s="200" t="s">
        <v>273</v>
      </c>
      <c r="AT118" s="200" t="s">
        <v>131</v>
      </c>
      <c r="AU118" s="200" t="s">
        <v>81</v>
      </c>
      <c r="AY118" s="19" t="s">
        <v>128</v>
      </c>
      <c r="BE118" s="201">
        <f>IF(N118="základní",J118,0)</f>
        <v>0</v>
      </c>
      <c r="BF118" s="201">
        <f>IF(N118="snížená",J118,0)</f>
        <v>0</v>
      </c>
      <c r="BG118" s="201">
        <f>IF(N118="zákl. přenesená",J118,0)</f>
        <v>0</v>
      </c>
      <c r="BH118" s="201">
        <f>IF(N118="sníž. přenesená",J118,0)</f>
        <v>0</v>
      </c>
      <c r="BI118" s="201">
        <f>IF(N118="nulová",J118,0)</f>
        <v>0</v>
      </c>
      <c r="BJ118" s="19" t="s">
        <v>79</v>
      </c>
      <c r="BK118" s="201">
        <f>ROUND(I118*H118,2)</f>
        <v>0</v>
      </c>
      <c r="BL118" s="19" t="s">
        <v>273</v>
      </c>
      <c r="BM118" s="200" t="s">
        <v>1345</v>
      </c>
    </row>
    <row r="119" spans="1:65" s="2" customFormat="1" ht="39">
      <c r="A119" s="36"/>
      <c r="B119" s="37"/>
      <c r="C119" s="38"/>
      <c r="D119" s="207" t="s">
        <v>190</v>
      </c>
      <c r="E119" s="38"/>
      <c r="F119" s="208" t="s">
        <v>1339</v>
      </c>
      <c r="G119" s="38"/>
      <c r="H119" s="38"/>
      <c r="I119" s="110"/>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190</v>
      </c>
      <c r="AU119" s="19" t="s">
        <v>81</v>
      </c>
    </row>
    <row r="120" spans="1:65" s="2" customFormat="1" ht="16.5" customHeight="1">
      <c r="A120" s="36"/>
      <c r="B120" s="37"/>
      <c r="C120" s="189" t="s">
        <v>286</v>
      </c>
      <c r="D120" s="189" t="s">
        <v>131</v>
      </c>
      <c r="E120" s="190" t="s">
        <v>1346</v>
      </c>
      <c r="F120" s="191" t="s">
        <v>1347</v>
      </c>
      <c r="G120" s="192" t="s">
        <v>283</v>
      </c>
      <c r="H120" s="193">
        <v>3</v>
      </c>
      <c r="I120" s="194"/>
      <c r="J120" s="195">
        <f>ROUND(I120*H120,2)</f>
        <v>0</v>
      </c>
      <c r="K120" s="191" t="s">
        <v>135</v>
      </c>
      <c r="L120" s="41"/>
      <c r="M120" s="196" t="s">
        <v>19</v>
      </c>
      <c r="N120" s="197" t="s">
        <v>43</v>
      </c>
      <c r="O120" s="66"/>
      <c r="P120" s="198">
        <f>O120*H120</f>
        <v>0</v>
      </c>
      <c r="Q120" s="198">
        <v>1.48E-3</v>
      </c>
      <c r="R120" s="198">
        <f>Q120*H120</f>
        <v>4.4399999999999995E-3</v>
      </c>
      <c r="S120" s="198">
        <v>0</v>
      </c>
      <c r="T120" s="199">
        <f>S120*H120</f>
        <v>0</v>
      </c>
      <c r="U120" s="36"/>
      <c r="V120" s="36"/>
      <c r="W120" s="36"/>
      <c r="X120" s="36"/>
      <c r="Y120" s="36"/>
      <c r="Z120" s="36"/>
      <c r="AA120" s="36"/>
      <c r="AB120" s="36"/>
      <c r="AC120" s="36"/>
      <c r="AD120" s="36"/>
      <c r="AE120" s="36"/>
      <c r="AR120" s="200" t="s">
        <v>273</v>
      </c>
      <c r="AT120" s="200" t="s">
        <v>131</v>
      </c>
      <c r="AU120" s="200" t="s">
        <v>81</v>
      </c>
      <c r="AY120" s="19" t="s">
        <v>128</v>
      </c>
      <c r="BE120" s="201">
        <f>IF(N120="základní",J120,0)</f>
        <v>0</v>
      </c>
      <c r="BF120" s="201">
        <f>IF(N120="snížená",J120,0)</f>
        <v>0</v>
      </c>
      <c r="BG120" s="201">
        <f>IF(N120="zákl. přenesená",J120,0)</f>
        <v>0</v>
      </c>
      <c r="BH120" s="201">
        <f>IF(N120="sníž. přenesená",J120,0)</f>
        <v>0</v>
      </c>
      <c r="BI120" s="201">
        <f>IF(N120="nulová",J120,0)</f>
        <v>0</v>
      </c>
      <c r="BJ120" s="19" t="s">
        <v>79</v>
      </c>
      <c r="BK120" s="201">
        <f>ROUND(I120*H120,2)</f>
        <v>0</v>
      </c>
      <c r="BL120" s="19" t="s">
        <v>273</v>
      </c>
      <c r="BM120" s="200" t="s">
        <v>1348</v>
      </c>
    </row>
    <row r="121" spans="1:65" s="2" customFormat="1" ht="16.5" customHeight="1">
      <c r="A121" s="36"/>
      <c r="B121" s="37"/>
      <c r="C121" s="189" t="s">
        <v>290</v>
      </c>
      <c r="D121" s="189" t="s">
        <v>131</v>
      </c>
      <c r="E121" s="190" t="s">
        <v>1349</v>
      </c>
      <c r="F121" s="191" t="s">
        <v>1350</v>
      </c>
      <c r="G121" s="192" t="s">
        <v>283</v>
      </c>
      <c r="H121" s="193">
        <v>1</v>
      </c>
      <c r="I121" s="194"/>
      <c r="J121" s="195">
        <f>ROUND(I121*H121,2)</f>
        <v>0</v>
      </c>
      <c r="K121" s="191" t="s">
        <v>19</v>
      </c>
      <c r="L121" s="41"/>
      <c r="M121" s="196" t="s">
        <v>19</v>
      </c>
      <c r="N121" s="197" t="s">
        <v>43</v>
      </c>
      <c r="O121" s="66"/>
      <c r="P121" s="198">
        <f>O121*H121</f>
        <v>0</v>
      </c>
      <c r="Q121" s="198">
        <v>0</v>
      </c>
      <c r="R121" s="198">
        <f>Q121*H121</f>
        <v>0</v>
      </c>
      <c r="S121" s="198">
        <v>0</v>
      </c>
      <c r="T121" s="199">
        <f>S121*H121</f>
        <v>0</v>
      </c>
      <c r="U121" s="36"/>
      <c r="V121" s="36"/>
      <c r="W121" s="36"/>
      <c r="X121" s="36"/>
      <c r="Y121" s="36"/>
      <c r="Z121" s="36"/>
      <c r="AA121" s="36"/>
      <c r="AB121" s="36"/>
      <c r="AC121" s="36"/>
      <c r="AD121" s="36"/>
      <c r="AE121" s="36"/>
      <c r="AR121" s="200" t="s">
        <v>273</v>
      </c>
      <c r="AT121" s="200" t="s">
        <v>131</v>
      </c>
      <c r="AU121" s="200" t="s">
        <v>81</v>
      </c>
      <c r="AY121" s="19" t="s">
        <v>128</v>
      </c>
      <c r="BE121" s="201">
        <f>IF(N121="základní",J121,0)</f>
        <v>0</v>
      </c>
      <c r="BF121" s="201">
        <f>IF(N121="snížená",J121,0)</f>
        <v>0</v>
      </c>
      <c r="BG121" s="201">
        <f>IF(N121="zákl. přenesená",J121,0)</f>
        <v>0</v>
      </c>
      <c r="BH121" s="201">
        <f>IF(N121="sníž. přenesená",J121,0)</f>
        <v>0</v>
      </c>
      <c r="BI121" s="201">
        <f>IF(N121="nulová",J121,0)</f>
        <v>0</v>
      </c>
      <c r="BJ121" s="19" t="s">
        <v>79</v>
      </c>
      <c r="BK121" s="201">
        <f>ROUND(I121*H121,2)</f>
        <v>0</v>
      </c>
      <c r="BL121" s="19" t="s">
        <v>273</v>
      </c>
      <c r="BM121" s="200" t="s">
        <v>1351</v>
      </c>
    </row>
    <row r="122" spans="1:65" s="2" customFormat="1" ht="16.5" customHeight="1">
      <c r="A122" s="36"/>
      <c r="B122" s="37"/>
      <c r="C122" s="189" t="s">
        <v>297</v>
      </c>
      <c r="D122" s="189" t="s">
        <v>131</v>
      </c>
      <c r="E122" s="190" t="s">
        <v>1352</v>
      </c>
      <c r="F122" s="191" t="s">
        <v>1353</v>
      </c>
      <c r="G122" s="192" t="s">
        <v>283</v>
      </c>
      <c r="H122" s="193">
        <v>1</v>
      </c>
      <c r="I122" s="194"/>
      <c r="J122" s="195">
        <f>ROUND(I122*H122,2)</f>
        <v>0</v>
      </c>
      <c r="K122" s="191" t="s">
        <v>19</v>
      </c>
      <c r="L122" s="41"/>
      <c r="M122" s="196" t="s">
        <v>19</v>
      </c>
      <c r="N122" s="197" t="s">
        <v>43</v>
      </c>
      <c r="O122" s="66"/>
      <c r="P122" s="198">
        <f>O122*H122</f>
        <v>0</v>
      </c>
      <c r="Q122" s="198">
        <v>0</v>
      </c>
      <c r="R122" s="198">
        <f>Q122*H122</f>
        <v>0</v>
      </c>
      <c r="S122" s="198">
        <v>0</v>
      </c>
      <c r="T122" s="199">
        <f>S122*H122</f>
        <v>0</v>
      </c>
      <c r="U122" s="36"/>
      <c r="V122" s="36"/>
      <c r="W122" s="36"/>
      <c r="X122" s="36"/>
      <c r="Y122" s="36"/>
      <c r="Z122" s="36"/>
      <c r="AA122" s="36"/>
      <c r="AB122" s="36"/>
      <c r="AC122" s="36"/>
      <c r="AD122" s="36"/>
      <c r="AE122" s="36"/>
      <c r="AR122" s="200" t="s">
        <v>273</v>
      </c>
      <c r="AT122" s="200" t="s">
        <v>131</v>
      </c>
      <c r="AU122" s="200" t="s">
        <v>81</v>
      </c>
      <c r="AY122" s="19" t="s">
        <v>128</v>
      </c>
      <c r="BE122" s="201">
        <f>IF(N122="základní",J122,0)</f>
        <v>0</v>
      </c>
      <c r="BF122" s="201">
        <f>IF(N122="snížená",J122,0)</f>
        <v>0</v>
      </c>
      <c r="BG122" s="201">
        <f>IF(N122="zákl. přenesená",J122,0)</f>
        <v>0</v>
      </c>
      <c r="BH122" s="201">
        <f>IF(N122="sníž. přenesená",J122,0)</f>
        <v>0</v>
      </c>
      <c r="BI122" s="201">
        <f>IF(N122="nulová",J122,0)</f>
        <v>0</v>
      </c>
      <c r="BJ122" s="19" t="s">
        <v>79</v>
      </c>
      <c r="BK122" s="201">
        <f>ROUND(I122*H122,2)</f>
        <v>0</v>
      </c>
      <c r="BL122" s="19" t="s">
        <v>273</v>
      </c>
      <c r="BM122" s="200" t="s">
        <v>1354</v>
      </c>
    </row>
    <row r="123" spans="1:65" s="2" customFormat="1" ht="16.5" customHeight="1">
      <c r="A123" s="36"/>
      <c r="B123" s="37"/>
      <c r="C123" s="189" t="s">
        <v>7</v>
      </c>
      <c r="D123" s="189" t="s">
        <v>131</v>
      </c>
      <c r="E123" s="190" t="s">
        <v>1355</v>
      </c>
      <c r="F123" s="191" t="s">
        <v>1356</v>
      </c>
      <c r="G123" s="192" t="s">
        <v>283</v>
      </c>
      <c r="H123" s="193">
        <v>1</v>
      </c>
      <c r="I123" s="194"/>
      <c r="J123" s="195">
        <f>ROUND(I123*H123,2)</f>
        <v>0</v>
      </c>
      <c r="K123" s="191" t="s">
        <v>19</v>
      </c>
      <c r="L123" s="41"/>
      <c r="M123" s="196" t="s">
        <v>19</v>
      </c>
      <c r="N123" s="197" t="s">
        <v>43</v>
      </c>
      <c r="O123" s="66"/>
      <c r="P123" s="198">
        <f>O123*H123</f>
        <v>0</v>
      </c>
      <c r="Q123" s="198">
        <v>0</v>
      </c>
      <c r="R123" s="198">
        <f>Q123*H123</f>
        <v>0</v>
      </c>
      <c r="S123" s="198">
        <v>0</v>
      </c>
      <c r="T123" s="199">
        <f>S123*H123</f>
        <v>0</v>
      </c>
      <c r="U123" s="36"/>
      <c r="V123" s="36"/>
      <c r="W123" s="36"/>
      <c r="X123" s="36"/>
      <c r="Y123" s="36"/>
      <c r="Z123" s="36"/>
      <c r="AA123" s="36"/>
      <c r="AB123" s="36"/>
      <c r="AC123" s="36"/>
      <c r="AD123" s="36"/>
      <c r="AE123" s="36"/>
      <c r="AR123" s="200" t="s">
        <v>273</v>
      </c>
      <c r="AT123" s="200" t="s">
        <v>131</v>
      </c>
      <c r="AU123" s="200" t="s">
        <v>81</v>
      </c>
      <c r="AY123" s="19" t="s">
        <v>128</v>
      </c>
      <c r="BE123" s="201">
        <f>IF(N123="základní",J123,0)</f>
        <v>0</v>
      </c>
      <c r="BF123" s="201">
        <f>IF(N123="snížená",J123,0)</f>
        <v>0</v>
      </c>
      <c r="BG123" s="201">
        <f>IF(N123="zákl. přenesená",J123,0)</f>
        <v>0</v>
      </c>
      <c r="BH123" s="201">
        <f>IF(N123="sníž. přenesená",J123,0)</f>
        <v>0</v>
      </c>
      <c r="BI123" s="201">
        <f>IF(N123="nulová",J123,0)</f>
        <v>0</v>
      </c>
      <c r="BJ123" s="19" t="s">
        <v>79</v>
      </c>
      <c r="BK123" s="201">
        <f>ROUND(I123*H123,2)</f>
        <v>0</v>
      </c>
      <c r="BL123" s="19" t="s">
        <v>273</v>
      </c>
      <c r="BM123" s="200" t="s">
        <v>1357</v>
      </c>
    </row>
    <row r="124" spans="1:65" s="2" customFormat="1" ht="16.5" customHeight="1">
      <c r="A124" s="36"/>
      <c r="B124" s="37"/>
      <c r="C124" s="189" t="s">
        <v>309</v>
      </c>
      <c r="D124" s="189" t="s">
        <v>131</v>
      </c>
      <c r="E124" s="190" t="s">
        <v>1358</v>
      </c>
      <c r="F124" s="191" t="s">
        <v>1359</v>
      </c>
      <c r="G124" s="192" t="s">
        <v>276</v>
      </c>
      <c r="H124" s="193">
        <v>91</v>
      </c>
      <c r="I124" s="194"/>
      <c r="J124" s="195">
        <f>ROUND(I124*H124,2)</f>
        <v>0</v>
      </c>
      <c r="K124" s="191" t="s">
        <v>135</v>
      </c>
      <c r="L124" s="41"/>
      <c r="M124" s="196" t="s">
        <v>19</v>
      </c>
      <c r="N124" s="197" t="s">
        <v>43</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273</v>
      </c>
      <c r="AT124" s="200" t="s">
        <v>131</v>
      </c>
      <c r="AU124" s="200" t="s">
        <v>81</v>
      </c>
      <c r="AY124" s="19" t="s">
        <v>128</v>
      </c>
      <c r="BE124" s="201">
        <f>IF(N124="základní",J124,0)</f>
        <v>0</v>
      </c>
      <c r="BF124" s="201">
        <f>IF(N124="snížená",J124,0)</f>
        <v>0</v>
      </c>
      <c r="BG124" s="201">
        <f>IF(N124="zákl. přenesená",J124,0)</f>
        <v>0</v>
      </c>
      <c r="BH124" s="201">
        <f>IF(N124="sníž. přenesená",J124,0)</f>
        <v>0</v>
      </c>
      <c r="BI124" s="201">
        <f>IF(N124="nulová",J124,0)</f>
        <v>0</v>
      </c>
      <c r="BJ124" s="19" t="s">
        <v>79</v>
      </c>
      <c r="BK124" s="201">
        <f>ROUND(I124*H124,2)</f>
        <v>0</v>
      </c>
      <c r="BL124" s="19" t="s">
        <v>273</v>
      </c>
      <c r="BM124" s="200" t="s">
        <v>1360</v>
      </c>
    </row>
    <row r="125" spans="1:65" s="2" customFormat="1" ht="29.25">
      <c r="A125" s="36"/>
      <c r="B125" s="37"/>
      <c r="C125" s="38"/>
      <c r="D125" s="207" t="s">
        <v>190</v>
      </c>
      <c r="E125" s="38"/>
      <c r="F125" s="208" t="s">
        <v>1361</v>
      </c>
      <c r="G125" s="38"/>
      <c r="H125" s="38"/>
      <c r="I125" s="110"/>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190</v>
      </c>
      <c r="AU125" s="19" t="s">
        <v>81</v>
      </c>
    </row>
    <row r="126" spans="1:65" s="14" customFormat="1">
      <c r="B126" s="221"/>
      <c r="C126" s="222"/>
      <c r="D126" s="207" t="s">
        <v>192</v>
      </c>
      <c r="E126" s="223" t="s">
        <v>19</v>
      </c>
      <c r="F126" s="224" t="s">
        <v>1362</v>
      </c>
      <c r="G126" s="222"/>
      <c r="H126" s="225">
        <v>91</v>
      </c>
      <c r="I126" s="226"/>
      <c r="J126" s="222"/>
      <c r="K126" s="222"/>
      <c r="L126" s="227"/>
      <c r="M126" s="228"/>
      <c r="N126" s="229"/>
      <c r="O126" s="229"/>
      <c r="P126" s="229"/>
      <c r="Q126" s="229"/>
      <c r="R126" s="229"/>
      <c r="S126" s="229"/>
      <c r="T126" s="230"/>
      <c r="AT126" s="231" t="s">
        <v>192</v>
      </c>
      <c r="AU126" s="231" t="s">
        <v>81</v>
      </c>
      <c r="AV126" s="14" t="s">
        <v>81</v>
      </c>
      <c r="AW126" s="14" t="s">
        <v>33</v>
      </c>
      <c r="AX126" s="14" t="s">
        <v>79</v>
      </c>
      <c r="AY126" s="231" t="s">
        <v>128</v>
      </c>
    </row>
    <row r="127" spans="1:65" s="2" customFormat="1" ht="16.5" customHeight="1">
      <c r="A127" s="36"/>
      <c r="B127" s="37"/>
      <c r="C127" s="189" t="s">
        <v>316</v>
      </c>
      <c r="D127" s="189" t="s">
        <v>131</v>
      </c>
      <c r="E127" s="190" t="s">
        <v>1363</v>
      </c>
      <c r="F127" s="191" t="s">
        <v>1364</v>
      </c>
      <c r="G127" s="192" t="s">
        <v>134</v>
      </c>
      <c r="H127" s="193">
        <v>1</v>
      </c>
      <c r="I127" s="194"/>
      <c r="J127" s="195">
        <f>ROUND(I127*H127,2)</f>
        <v>0</v>
      </c>
      <c r="K127" s="191" t="s">
        <v>19</v>
      </c>
      <c r="L127" s="41"/>
      <c r="M127" s="196" t="s">
        <v>19</v>
      </c>
      <c r="N127" s="197" t="s">
        <v>43</v>
      </c>
      <c r="O127" s="66"/>
      <c r="P127" s="198">
        <f>O127*H127</f>
        <v>0</v>
      </c>
      <c r="Q127" s="198">
        <v>0</v>
      </c>
      <c r="R127" s="198">
        <f>Q127*H127</f>
        <v>0</v>
      </c>
      <c r="S127" s="198">
        <v>0</v>
      </c>
      <c r="T127" s="199">
        <f>S127*H127</f>
        <v>0</v>
      </c>
      <c r="U127" s="36"/>
      <c r="V127" s="36"/>
      <c r="W127" s="36"/>
      <c r="X127" s="36"/>
      <c r="Y127" s="36"/>
      <c r="Z127" s="36"/>
      <c r="AA127" s="36"/>
      <c r="AB127" s="36"/>
      <c r="AC127" s="36"/>
      <c r="AD127" s="36"/>
      <c r="AE127" s="36"/>
      <c r="AR127" s="200" t="s">
        <v>273</v>
      </c>
      <c r="AT127" s="200" t="s">
        <v>131</v>
      </c>
      <c r="AU127" s="200" t="s">
        <v>81</v>
      </c>
      <c r="AY127" s="19" t="s">
        <v>128</v>
      </c>
      <c r="BE127" s="201">
        <f>IF(N127="základní",J127,0)</f>
        <v>0</v>
      </c>
      <c r="BF127" s="201">
        <f>IF(N127="snížená",J127,0)</f>
        <v>0</v>
      </c>
      <c r="BG127" s="201">
        <f>IF(N127="zákl. přenesená",J127,0)</f>
        <v>0</v>
      </c>
      <c r="BH127" s="201">
        <f>IF(N127="sníž. přenesená",J127,0)</f>
        <v>0</v>
      </c>
      <c r="BI127" s="201">
        <f>IF(N127="nulová",J127,0)</f>
        <v>0</v>
      </c>
      <c r="BJ127" s="19" t="s">
        <v>79</v>
      </c>
      <c r="BK127" s="201">
        <f>ROUND(I127*H127,2)</f>
        <v>0</v>
      </c>
      <c r="BL127" s="19" t="s">
        <v>273</v>
      </c>
      <c r="BM127" s="200" t="s">
        <v>1365</v>
      </c>
    </row>
    <row r="128" spans="1:65" s="2" customFormat="1" ht="21.75" customHeight="1">
      <c r="A128" s="36"/>
      <c r="B128" s="37"/>
      <c r="C128" s="189" t="s">
        <v>322</v>
      </c>
      <c r="D128" s="189" t="s">
        <v>131</v>
      </c>
      <c r="E128" s="190" t="s">
        <v>1366</v>
      </c>
      <c r="F128" s="191" t="s">
        <v>1367</v>
      </c>
      <c r="G128" s="192" t="s">
        <v>134</v>
      </c>
      <c r="H128" s="193">
        <v>1</v>
      </c>
      <c r="I128" s="194"/>
      <c r="J128" s="195">
        <f>ROUND(I128*H128,2)</f>
        <v>0</v>
      </c>
      <c r="K128" s="191" t="s">
        <v>19</v>
      </c>
      <c r="L128" s="41"/>
      <c r="M128" s="196" t="s">
        <v>19</v>
      </c>
      <c r="N128" s="197" t="s">
        <v>43</v>
      </c>
      <c r="O128" s="66"/>
      <c r="P128" s="198">
        <f>O128*H128</f>
        <v>0</v>
      </c>
      <c r="Q128" s="198">
        <v>0</v>
      </c>
      <c r="R128" s="198">
        <f>Q128*H128</f>
        <v>0</v>
      </c>
      <c r="S128" s="198">
        <v>0</v>
      </c>
      <c r="T128" s="199">
        <f>S128*H128</f>
        <v>0</v>
      </c>
      <c r="U128" s="36"/>
      <c r="V128" s="36"/>
      <c r="W128" s="36"/>
      <c r="X128" s="36"/>
      <c r="Y128" s="36"/>
      <c r="Z128" s="36"/>
      <c r="AA128" s="36"/>
      <c r="AB128" s="36"/>
      <c r="AC128" s="36"/>
      <c r="AD128" s="36"/>
      <c r="AE128" s="36"/>
      <c r="AR128" s="200" t="s">
        <v>273</v>
      </c>
      <c r="AT128" s="200" t="s">
        <v>131</v>
      </c>
      <c r="AU128" s="200" t="s">
        <v>81</v>
      </c>
      <c r="AY128" s="19" t="s">
        <v>128</v>
      </c>
      <c r="BE128" s="201">
        <f>IF(N128="základní",J128,0)</f>
        <v>0</v>
      </c>
      <c r="BF128" s="201">
        <f>IF(N128="snížená",J128,0)</f>
        <v>0</v>
      </c>
      <c r="BG128" s="201">
        <f>IF(N128="zákl. přenesená",J128,0)</f>
        <v>0</v>
      </c>
      <c r="BH128" s="201">
        <f>IF(N128="sníž. přenesená",J128,0)</f>
        <v>0</v>
      </c>
      <c r="BI128" s="201">
        <f>IF(N128="nulová",J128,0)</f>
        <v>0</v>
      </c>
      <c r="BJ128" s="19" t="s">
        <v>79</v>
      </c>
      <c r="BK128" s="201">
        <f>ROUND(I128*H128,2)</f>
        <v>0</v>
      </c>
      <c r="BL128" s="19" t="s">
        <v>273</v>
      </c>
      <c r="BM128" s="200" t="s">
        <v>1368</v>
      </c>
    </row>
    <row r="129" spans="1:65" s="2" customFormat="1" ht="21.75" customHeight="1">
      <c r="A129" s="36"/>
      <c r="B129" s="37"/>
      <c r="C129" s="189" t="s">
        <v>328</v>
      </c>
      <c r="D129" s="189" t="s">
        <v>131</v>
      </c>
      <c r="E129" s="190" t="s">
        <v>1369</v>
      </c>
      <c r="F129" s="191" t="s">
        <v>1370</v>
      </c>
      <c r="G129" s="192" t="s">
        <v>901</v>
      </c>
      <c r="H129" s="264"/>
      <c r="I129" s="194"/>
      <c r="J129" s="195">
        <f>ROUND(I129*H129,2)</f>
        <v>0</v>
      </c>
      <c r="K129" s="191" t="s">
        <v>135</v>
      </c>
      <c r="L129" s="41"/>
      <c r="M129" s="196" t="s">
        <v>19</v>
      </c>
      <c r="N129" s="197" t="s">
        <v>43</v>
      </c>
      <c r="O129" s="66"/>
      <c r="P129" s="198">
        <f>O129*H129</f>
        <v>0</v>
      </c>
      <c r="Q129" s="198">
        <v>0</v>
      </c>
      <c r="R129" s="198">
        <f>Q129*H129</f>
        <v>0</v>
      </c>
      <c r="S129" s="198">
        <v>0</v>
      </c>
      <c r="T129" s="199">
        <f>S129*H129</f>
        <v>0</v>
      </c>
      <c r="U129" s="36"/>
      <c r="V129" s="36"/>
      <c r="W129" s="36"/>
      <c r="X129" s="36"/>
      <c r="Y129" s="36"/>
      <c r="Z129" s="36"/>
      <c r="AA129" s="36"/>
      <c r="AB129" s="36"/>
      <c r="AC129" s="36"/>
      <c r="AD129" s="36"/>
      <c r="AE129" s="36"/>
      <c r="AR129" s="200" t="s">
        <v>273</v>
      </c>
      <c r="AT129" s="200" t="s">
        <v>131</v>
      </c>
      <c r="AU129" s="200" t="s">
        <v>81</v>
      </c>
      <c r="AY129" s="19" t="s">
        <v>128</v>
      </c>
      <c r="BE129" s="201">
        <f>IF(N129="základní",J129,0)</f>
        <v>0</v>
      </c>
      <c r="BF129" s="201">
        <f>IF(N129="snížená",J129,0)</f>
        <v>0</v>
      </c>
      <c r="BG129" s="201">
        <f>IF(N129="zákl. přenesená",J129,0)</f>
        <v>0</v>
      </c>
      <c r="BH129" s="201">
        <f>IF(N129="sníž. přenesená",J129,0)</f>
        <v>0</v>
      </c>
      <c r="BI129" s="201">
        <f>IF(N129="nulová",J129,0)</f>
        <v>0</v>
      </c>
      <c r="BJ129" s="19" t="s">
        <v>79</v>
      </c>
      <c r="BK129" s="201">
        <f>ROUND(I129*H129,2)</f>
        <v>0</v>
      </c>
      <c r="BL129" s="19" t="s">
        <v>273</v>
      </c>
      <c r="BM129" s="200" t="s">
        <v>1371</v>
      </c>
    </row>
    <row r="130" spans="1:65" s="2" customFormat="1" ht="78">
      <c r="A130" s="36"/>
      <c r="B130" s="37"/>
      <c r="C130" s="38"/>
      <c r="D130" s="207" t="s">
        <v>190</v>
      </c>
      <c r="E130" s="38"/>
      <c r="F130" s="208" t="s">
        <v>903</v>
      </c>
      <c r="G130" s="38"/>
      <c r="H130" s="38"/>
      <c r="I130" s="110"/>
      <c r="J130" s="38"/>
      <c r="K130" s="38"/>
      <c r="L130" s="41"/>
      <c r="M130" s="209"/>
      <c r="N130" s="210"/>
      <c r="O130" s="66"/>
      <c r="P130" s="66"/>
      <c r="Q130" s="66"/>
      <c r="R130" s="66"/>
      <c r="S130" s="66"/>
      <c r="T130" s="67"/>
      <c r="U130" s="36"/>
      <c r="V130" s="36"/>
      <c r="W130" s="36"/>
      <c r="X130" s="36"/>
      <c r="Y130" s="36"/>
      <c r="Z130" s="36"/>
      <c r="AA130" s="36"/>
      <c r="AB130" s="36"/>
      <c r="AC130" s="36"/>
      <c r="AD130" s="36"/>
      <c r="AE130" s="36"/>
      <c r="AT130" s="19" t="s">
        <v>190</v>
      </c>
      <c r="AU130" s="19" t="s">
        <v>81</v>
      </c>
    </row>
    <row r="131" spans="1:65" s="12" customFormat="1" ht="22.9" customHeight="1">
      <c r="B131" s="173"/>
      <c r="C131" s="174"/>
      <c r="D131" s="175" t="s">
        <v>71</v>
      </c>
      <c r="E131" s="187" t="s">
        <v>1372</v>
      </c>
      <c r="F131" s="187" t="s">
        <v>1373</v>
      </c>
      <c r="G131" s="174"/>
      <c r="H131" s="174"/>
      <c r="I131" s="177"/>
      <c r="J131" s="188">
        <f>BK131</f>
        <v>0</v>
      </c>
      <c r="K131" s="174"/>
      <c r="L131" s="179"/>
      <c r="M131" s="180"/>
      <c r="N131" s="181"/>
      <c r="O131" s="181"/>
      <c r="P131" s="182">
        <f>SUM(P132:P155)</f>
        <v>0</v>
      </c>
      <c r="Q131" s="181"/>
      <c r="R131" s="182">
        <f>SUM(R132:R155)</f>
        <v>0.16951999999999998</v>
      </c>
      <c r="S131" s="181"/>
      <c r="T131" s="183">
        <f>SUM(T132:T155)</f>
        <v>0</v>
      </c>
      <c r="AR131" s="184" t="s">
        <v>81</v>
      </c>
      <c r="AT131" s="185" t="s">
        <v>71</v>
      </c>
      <c r="AU131" s="185" t="s">
        <v>79</v>
      </c>
      <c r="AY131" s="184" t="s">
        <v>128</v>
      </c>
      <c r="BK131" s="186">
        <f>SUM(BK132:BK155)</f>
        <v>0</v>
      </c>
    </row>
    <row r="132" spans="1:65" s="2" customFormat="1" ht="16.5" customHeight="1">
      <c r="A132" s="36"/>
      <c r="B132" s="37"/>
      <c r="C132" s="189" t="s">
        <v>334</v>
      </c>
      <c r="D132" s="189" t="s">
        <v>131</v>
      </c>
      <c r="E132" s="190" t="s">
        <v>1374</v>
      </c>
      <c r="F132" s="191" t="s">
        <v>1375</v>
      </c>
      <c r="G132" s="192" t="s">
        <v>134</v>
      </c>
      <c r="H132" s="193">
        <v>1</v>
      </c>
      <c r="I132" s="194"/>
      <c r="J132" s="195">
        <f>ROUND(I132*H132,2)</f>
        <v>0</v>
      </c>
      <c r="K132" s="191" t="s">
        <v>19</v>
      </c>
      <c r="L132" s="41"/>
      <c r="M132" s="196" t="s">
        <v>19</v>
      </c>
      <c r="N132" s="197" t="s">
        <v>43</v>
      </c>
      <c r="O132" s="66"/>
      <c r="P132" s="198">
        <f>O132*H132</f>
        <v>0</v>
      </c>
      <c r="Q132" s="198">
        <v>0</v>
      </c>
      <c r="R132" s="198">
        <f>Q132*H132</f>
        <v>0</v>
      </c>
      <c r="S132" s="198">
        <v>0</v>
      </c>
      <c r="T132" s="199">
        <f>S132*H132</f>
        <v>0</v>
      </c>
      <c r="U132" s="36"/>
      <c r="V132" s="36"/>
      <c r="W132" s="36"/>
      <c r="X132" s="36"/>
      <c r="Y132" s="36"/>
      <c r="Z132" s="36"/>
      <c r="AA132" s="36"/>
      <c r="AB132" s="36"/>
      <c r="AC132" s="36"/>
      <c r="AD132" s="36"/>
      <c r="AE132" s="36"/>
      <c r="AR132" s="200" t="s">
        <v>273</v>
      </c>
      <c r="AT132" s="200" t="s">
        <v>131</v>
      </c>
      <c r="AU132" s="200" t="s">
        <v>81</v>
      </c>
      <c r="AY132" s="19" t="s">
        <v>128</v>
      </c>
      <c r="BE132" s="201">
        <f>IF(N132="základní",J132,0)</f>
        <v>0</v>
      </c>
      <c r="BF132" s="201">
        <f>IF(N132="snížená",J132,0)</f>
        <v>0</v>
      </c>
      <c r="BG132" s="201">
        <f>IF(N132="zákl. přenesená",J132,0)</f>
        <v>0</v>
      </c>
      <c r="BH132" s="201">
        <f>IF(N132="sníž. přenesená",J132,0)</f>
        <v>0</v>
      </c>
      <c r="BI132" s="201">
        <f>IF(N132="nulová",J132,0)</f>
        <v>0</v>
      </c>
      <c r="BJ132" s="19" t="s">
        <v>79</v>
      </c>
      <c r="BK132" s="201">
        <f>ROUND(I132*H132,2)</f>
        <v>0</v>
      </c>
      <c r="BL132" s="19" t="s">
        <v>273</v>
      </c>
      <c r="BM132" s="200" t="s">
        <v>1376</v>
      </c>
    </row>
    <row r="133" spans="1:65" s="2" customFormat="1" ht="16.5" customHeight="1">
      <c r="A133" s="36"/>
      <c r="B133" s="37"/>
      <c r="C133" s="189" t="s">
        <v>339</v>
      </c>
      <c r="D133" s="189" t="s">
        <v>131</v>
      </c>
      <c r="E133" s="190" t="s">
        <v>1377</v>
      </c>
      <c r="F133" s="191" t="s">
        <v>1378</v>
      </c>
      <c r="G133" s="192" t="s">
        <v>283</v>
      </c>
      <c r="H133" s="193">
        <v>6</v>
      </c>
      <c r="I133" s="194"/>
      <c r="J133" s="195">
        <f>ROUND(I133*H133,2)</f>
        <v>0</v>
      </c>
      <c r="K133" s="191" t="s">
        <v>19</v>
      </c>
      <c r="L133" s="41"/>
      <c r="M133" s="196" t="s">
        <v>19</v>
      </c>
      <c r="N133" s="197" t="s">
        <v>43</v>
      </c>
      <c r="O133" s="66"/>
      <c r="P133" s="198">
        <f>O133*H133</f>
        <v>0</v>
      </c>
      <c r="Q133" s="198">
        <v>0</v>
      </c>
      <c r="R133" s="198">
        <f>Q133*H133</f>
        <v>0</v>
      </c>
      <c r="S133" s="198">
        <v>0</v>
      </c>
      <c r="T133" s="199">
        <f>S133*H133</f>
        <v>0</v>
      </c>
      <c r="U133" s="36"/>
      <c r="V133" s="36"/>
      <c r="W133" s="36"/>
      <c r="X133" s="36"/>
      <c r="Y133" s="36"/>
      <c r="Z133" s="36"/>
      <c r="AA133" s="36"/>
      <c r="AB133" s="36"/>
      <c r="AC133" s="36"/>
      <c r="AD133" s="36"/>
      <c r="AE133" s="36"/>
      <c r="AR133" s="200" t="s">
        <v>273</v>
      </c>
      <c r="AT133" s="200" t="s">
        <v>131</v>
      </c>
      <c r="AU133" s="200" t="s">
        <v>81</v>
      </c>
      <c r="AY133" s="19" t="s">
        <v>128</v>
      </c>
      <c r="BE133" s="201">
        <f>IF(N133="základní",J133,0)</f>
        <v>0</v>
      </c>
      <c r="BF133" s="201">
        <f>IF(N133="snížená",J133,0)</f>
        <v>0</v>
      </c>
      <c r="BG133" s="201">
        <f>IF(N133="zákl. přenesená",J133,0)</f>
        <v>0</v>
      </c>
      <c r="BH133" s="201">
        <f>IF(N133="sníž. přenesená",J133,0)</f>
        <v>0</v>
      </c>
      <c r="BI133" s="201">
        <f>IF(N133="nulová",J133,0)</f>
        <v>0</v>
      </c>
      <c r="BJ133" s="19" t="s">
        <v>79</v>
      </c>
      <c r="BK133" s="201">
        <f>ROUND(I133*H133,2)</f>
        <v>0</v>
      </c>
      <c r="BL133" s="19" t="s">
        <v>273</v>
      </c>
      <c r="BM133" s="200" t="s">
        <v>1379</v>
      </c>
    </row>
    <row r="134" spans="1:65" s="2" customFormat="1" ht="16.5" customHeight="1">
      <c r="A134" s="36"/>
      <c r="B134" s="37"/>
      <c r="C134" s="189" t="s">
        <v>343</v>
      </c>
      <c r="D134" s="189" t="s">
        <v>131</v>
      </c>
      <c r="E134" s="190" t="s">
        <v>1380</v>
      </c>
      <c r="F134" s="191" t="s">
        <v>1381</v>
      </c>
      <c r="G134" s="192" t="s">
        <v>276</v>
      </c>
      <c r="H134" s="193">
        <v>90</v>
      </c>
      <c r="I134" s="194"/>
      <c r="J134" s="195">
        <f>ROUND(I134*H134,2)</f>
        <v>0</v>
      </c>
      <c r="K134" s="191" t="s">
        <v>135</v>
      </c>
      <c r="L134" s="41"/>
      <c r="M134" s="196" t="s">
        <v>19</v>
      </c>
      <c r="N134" s="197" t="s">
        <v>43</v>
      </c>
      <c r="O134" s="66"/>
      <c r="P134" s="198">
        <f>O134*H134</f>
        <v>0</v>
      </c>
      <c r="Q134" s="198">
        <v>6.6E-4</v>
      </c>
      <c r="R134" s="198">
        <f>Q134*H134</f>
        <v>5.9400000000000001E-2</v>
      </c>
      <c r="S134" s="198">
        <v>0</v>
      </c>
      <c r="T134" s="199">
        <f>S134*H134</f>
        <v>0</v>
      </c>
      <c r="U134" s="36"/>
      <c r="V134" s="36"/>
      <c r="W134" s="36"/>
      <c r="X134" s="36"/>
      <c r="Y134" s="36"/>
      <c r="Z134" s="36"/>
      <c r="AA134" s="36"/>
      <c r="AB134" s="36"/>
      <c r="AC134" s="36"/>
      <c r="AD134" s="36"/>
      <c r="AE134" s="36"/>
      <c r="AR134" s="200" t="s">
        <v>273</v>
      </c>
      <c r="AT134" s="200" t="s">
        <v>131</v>
      </c>
      <c r="AU134" s="200" t="s">
        <v>81</v>
      </c>
      <c r="AY134" s="19" t="s">
        <v>128</v>
      </c>
      <c r="BE134" s="201">
        <f>IF(N134="základní",J134,0)</f>
        <v>0</v>
      </c>
      <c r="BF134" s="201">
        <f>IF(N134="snížená",J134,0)</f>
        <v>0</v>
      </c>
      <c r="BG134" s="201">
        <f>IF(N134="zákl. přenesená",J134,0)</f>
        <v>0</v>
      </c>
      <c r="BH134" s="201">
        <f>IF(N134="sníž. přenesená",J134,0)</f>
        <v>0</v>
      </c>
      <c r="BI134" s="201">
        <f>IF(N134="nulová",J134,0)</f>
        <v>0</v>
      </c>
      <c r="BJ134" s="19" t="s">
        <v>79</v>
      </c>
      <c r="BK134" s="201">
        <f>ROUND(I134*H134,2)</f>
        <v>0</v>
      </c>
      <c r="BL134" s="19" t="s">
        <v>273</v>
      </c>
      <c r="BM134" s="200" t="s">
        <v>1382</v>
      </c>
    </row>
    <row r="135" spans="1:65" s="2" customFormat="1" ht="29.25">
      <c r="A135" s="36"/>
      <c r="B135" s="37"/>
      <c r="C135" s="38"/>
      <c r="D135" s="207" t="s">
        <v>190</v>
      </c>
      <c r="E135" s="38"/>
      <c r="F135" s="208" t="s">
        <v>1383</v>
      </c>
      <c r="G135" s="38"/>
      <c r="H135" s="38"/>
      <c r="I135" s="110"/>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190</v>
      </c>
      <c r="AU135" s="19" t="s">
        <v>81</v>
      </c>
    </row>
    <row r="136" spans="1:65" s="2" customFormat="1" ht="16.5" customHeight="1">
      <c r="A136" s="36"/>
      <c r="B136" s="37"/>
      <c r="C136" s="189" t="s">
        <v>348</v>
      </c>
      <c r="D136" s="189" t="s">
        <v>131</v>
      </c>
      <c r="E136" s="190" t="s">
        <v>1384</v>
      </c>
      <c r="F136" s="191" t="s">
        <v>1385</v>
      </c>
      <c r="G136" s="192" t="s">
        <v>276</v>
      </c>
      <c r="H136" s="193">
        <v>52</v>
      </c>
      <c r="I136" s="194"/>
      <c r="J136" s="195">
        <f>ROUND(I136*H136,2)</f>
        <v>0</v>
      </c>
      <c r="K136" s="191" t="s">
        <v>135</v>
      </c>
      <c r="L136" s="41"/>
      <c r="M136" s="196" t="s">
        <v>19</v>
      </c>
      <c r="N136" s="197" t="s">
        <v>43</v>
      </c>
      <c r="O136" s="66"/>
      <c r="P136" s="198">
        <f>O136*H136</f>
        <v>0</v>
      </c>
      <c r="Q136" s="198">
        <v>9.1E-4</v>
      </c>
      <c r="R136" s="198">
        <f>Q136*H136</f>
        <v>4.7320000000000001E-2</v>
      </c>
      <c r="S136" s="198">
        <v>0</v>
      </c>
      <c r="T136" s="199">
        <f>S136*H136</f>
        <v>0</v>
      </c>
      <c r="U136" s="36"/>
      <c r="V136" s="36"/>
      <c r="W136" s="36"/>
      <c r="X136" s="36"/>
      <c r="Y136" s="36"/>
      <c r="Z136" s="36"/>
      <c r="AA136" s="36"/>
      <c r="AB136" s="36"/>
      <c r="AC136" s="36"/>
      <c r="AD136" s="36"/>
      <c r="AE136" s="36"/>
      <c r="AR136" s="200" t="s">
        <v>273</v>
      </c>
      <c r="AT136" s="200" t="s">
        <v>131</v>
      </c>
      <c r="AU136" s="200" t="s">
        <v>81</v>
      </c>
      <c r="AY136" s="19" t="s">
        <v>128</v>
      </c>
      <c r="BE136" s="201">
        <f>IF(N136="základní",J136,0)</f>
        <v>0</v>
      </c>
      <c r="BF136" s="201">
        <f>IF(N136="snížená",J136,0)</f>
        <v>0</v>
      </c>
      <c r="BG136" s="201">
        <f>IF(N136="zákl. přenesená",J136,0)</f>
        <v>0</v>
      </c>
      <c r="BH136" s="201">
        <f>IF(N136="sníž. přenesená",J136,0)</f>
        <v>0</v>
      </c>
      <c r="BI136" s="201">
        <f>IF(N136="nulová",J136,0)</f>
        <v>0</v>
      </c>
      <c r="BJ136" s="19" t="s">
        <v>79</v>
      </c>
      <c r="BK136" s="201">
        <f>ROUND(I136*H136,2)</f>
        <v>0</v>
      </c>
      <c r="BL136" s="19" t="s">
        <v>273</v>
      </c>
      <c r="BM136" s="200" t="s">
        <v>1386</v>
      </c>
    </row>
    <row r="137" spans="1:65" s="2" customFormat="1" ht="29.25">
      <c r="A137" s="36"/>
      <c r="B137" s="37"/>
      <c r="C137" s="38"/>
      <c r="D137" s="207" t="s">
        <v>190</v>
      </c>
      <c r="E137" s="38"/>
      <c r="F137" s="208" t="s">
        <v>1383</v>
      </c>
      <c r="G137" s="38"/>
      <c r="H137" s="38"/>
      <c r="I137" s="110"/>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190</v>
      </c>
      <c r="AU137" s="19" t="s">
        <v>81</v>
      </c>
    </row>
    <row r="138" spans="1:65" s="2" customFormat="1" ht="16.5" customHeight="1">
      <c r="A138" s="36"/>
      <c r="B138" s="37"/>
      <c r="C138" s="189" t="s">
        <v>364</v>
      </c>
      <c r="D138" s="189" t="s">
        <v>131</v>
      </c>
      <c r="E138" s="190" t="s">
        <v>1387</v>
      </c>
      <c r="F138" s="191" t="s">
        <v>1388</v>
      </c>
      <c r="G138" s="192" t="s">
        <v>276</v>
      </c>
      <c r="H138" s="193">
        <v>10</v>
      </c>
      <c r="I138" s="194"/>
      <c r="J138" s="195">
        <f>ROUND(I138*H138,2)</f>
        <v>0</v>
      </c>
      <c r="K138" s="191" t="s">
        <v>135</v>
      </c>
      <c r="L138" s="41"/>
      <c r="M138" s="196" t="s">
        <v>19</v>
      </c>
      <c r="N138" s="197" t="s">
        <v>43</v>
      </c>
      <c r="O138" s="66"/>
      <c r="P138" s="198">
        <f>O138*H138</f>
        <v>0</v>
      </c>
      <c r="Q138" s="198">
        <v>1.1900000000000001E-3</v>
      </c>
      <c r="R138" s="198">
        <f>Q138*H138</f>
        <v>1.1900000000000001E-2</v>
      </c>
      <c r="S138" s="198">
        <v>0</v>
      </c>
      <c r="T138" s="199">
        <f>S138*H138</f>
        <v>0</v>
      </c>
      <c r="U138" s="36"/>
      <c r="V138" s="36"/>
      <c r="W138" s="36"/>
      <c r="X138" s="36"/>
      <c r="Y138" s="36"/>
      <c r="Z138" s="36"/>
      <c r="AA138" s="36"/>
      <c r="AB138" s="36"/>
      <c r="AC138" s="36"/>
      <c r="AD138" s="36"/>
      <c r="AE138" s="36"/>
      <c r="AR138" s="200" t="s">
        <v>273</v>
      </c>
      <c r="AT138" s="200" t="s">
        <v>131</v>
      </c>
      <c r="AU138" s="200" t="s">
        <v>81</v>
      </c>
      <c r="AY138" s="19" t="s">
        <v>128</v>
      </c>
      <c r="BE138" s="201">
        <f>IF(N138="základní",J138,0)</f>
        <v>0</v>
      </c>
      <c r="BF138" s="201">
        <f>IF(N138="snížená",J138,0)</f>
        <v>0</v>
      </c>
      <c r="BG138" s="201">
        <f>IF(N138="zákl. přenesená",J138,0)</f>
        <v>0</v>
      </c>
      <c r="BH138" s="201">
        <f>IF(N138="sníž. přenesená",J138,0)</f>
        <v>0</v>
      </c>
      <c r="BI138" s="201">
        <f>IF(N138="nulová",J138,0)</f>
        <v>0</v>
      </c>
      <c r="BJ138" s="19" t="s">
        <v>79</v>
      </c>
      <c r="BK138" s="201">
        <f>ROUND(I138*H138,2)</f>
        <v>0</v>
      </c>
      <c r="BL138" s="19" t="s">
        <v>273</v>
      </c>
      <c r="BM138" s="200" t="s">
        <v>1389</v>
      </c>
    </row>
    <row r="139" spans="1:65" s="2" customFormat="1" ht="29.25">
      <c r="A139" s="36"/>
      <c r="B139" s="37"/>
      <c r="C139" s="38"/>
      <c r="D139" s="207" t="s">
        <v>190</v>
      </c>
      <c r="E139" s="38"/>
      <c r="F139" s="208" t="s">
        <v>1383</v>
      </c>
      <c r="G139" s="38"/>
      <c r="H139" s="38"/>
      <c r="I139" s="110"/>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190</v>
      </c>
      <c r="AU139" s="19" t="s">
        <v>81</v>
      </c>
    </row>
    <row r="140" spans="1:65" s="2" customFormat="1" ht="21.75" customHeight="1">
      <c r="A140" s="36"/>
      <c r="B140" s="37"/>
      <c r="C140" s="189" t="s">
        <v>369</v>
      </c>
      <c r="D140" s="189" t="s">
        <v>131</v>
      </c>
      <c r="E140" s="190" t="s">
        <v>1390</v>
      </c>
      <c r="F140" s="191" t="s">
        <v>1391</v>
      </c>
      <c r="G140" s="192" t="s">
        <v>276</v>
      </c>
      <c r="H140" s="193">
        <v>90</v>
      </c>
      <c r="I140" s="194"/>
      <c r="J140" s="195">
        <f>ROUND(I140*H140,2)</f>
        <v>0</v>
      </c>
      <c r="K140" s="191" t="s">
        <v>135</v>
      </c>
      <c r="L140" s="41"/>
      <c r="M140" s="196" t="s">
        <v>19</v>
      </c>
      <c r="N140" s="197" t="s">
        <v>43</v>
      </c>
      <c r="O140" s="66"/>
      <c r="P140" s="198">
        <f>O140*H140</f>
        <v>0</v>
      </c>
      <c r="Q140" s="198">
        <v>6.9999999999999994E-5</v>
      </c>
      <c r="R140" s="198">
        <f>Q140*H140</f>
        <v>6.2999999999999992E-3</v>
      </c>
      <c r="S140" s="198">
        <v>0</v>
      </c>
      <c r="T140" s="199">
        <f>S140*H140</f>
        <v>0</v>
      </c>
      <c r="U140" s="36"/>
      <c r="V140" s="36"/>
      <c r="W140" s="36"/>
      <c r="X140" s="36"/>
      <c r="Y140" s="36"/>
      <c r="Z140" s="36"/>
      <c r="AA140" s="36"/>
      <c r="AB140" s="36"/>
      <c r="AC140" s="36"/>
      <c r="AD140" s="36"/>
      <c r="AE140" s="36"/>
      <c r="AR140" s="200" t="s">
        <v>273</v>
      </c>
      <c r="AT140" s="200" t="s">
        <v>131</v>
      </c>
      <c r="AU140" s="200" t="s">
        <v>81</v>
      </c>
      <c r="AY140" s="19" t="s">
        <v>128</v>
      </c>
      <c r="BE140" s="201">
        <f>IF(N140="základní",J140,0)</f>
        <v>0</v>
      </c>
      <c r="BF140" s="201">
        <f>IF(N140="snížená",J140,0)</f>
        <v>0</v>
      </c>
      <c r="BG140" s="201">
        <f>IF(N140="zákl. přenesená",J140,0)</f>
        <v>0</v>
      </c>
      <c r="BH140" s="201">
        <f>IF(N140="sníž. přenesená",J140,0)</f>
        <v>0</v>
      </c>
      <c r="BI140" s="201">
        <f>IF(N140="nulová",J140,0)</f>
        <v>0</v>
      </c>
      <c r="BJ140" s="19" t="s">
        <v>79</v>
      </c>
      <c r="BK140" s="201">
        <f>ROUND(I140*H140,2)</f>
        <v>0</v>
      </c>
      <c r="BL140" s="19" t="s">
        <v>273</v>
      </c>
      <c r="BM140" s="200" t="s">
        <v>1392</v>
      </c>
    </row>
    <row r="141" spans="1:65" s="2" customFormat="1" ht="29.25">
      <c r="A141" s="36"/>
      <c r="B141" s="37"/>
      <c r="C141" s="38"/>
      <c r="D141" s="207" t="s">
        <v>190</v>
      </c>
      <c r="E141" s="38"/>
      <c r="F141" s="208" t="s">
        <v>1393</v>
      </c>
      <c r="G141" s="38"/>
      <c r="H141" s="38"/>
      <c r="I141" s="110"/>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190</v>
      </c>
      <c r="AU141" s="19" t="s">
        <v>81</v>
      </c>
    </row>
    <row r="142" spans="1:65" s="2" customFormat="1" ht="21.75" customHeight="1">
      <c r="A142" s="36"/>
      <c r="B142" s="37"/>
      <c r="C142" s="189" t="s">
        <v>375</v>
      </c>
      <c r="D142" s="189" t="s">
        <v>131</v>
      </c>
      <c r="E142" s="190" t="s">
        <v>1394</v>
      </c>
      <c r="F142" s="191" t="s">
        <v>1395</v>
      </c>
      <c r="G142" s="192" t="s">
        <v>276</v>
      </c>
      <c r="H142" s="193">
        <v>62</v>
      </c>
      <c r="I142" s="194"/>
      <c r="J142" s="195">
        <f>ROUND(I142*H142,2)</f>
        <v>0</v>
      </c>
      <c r="K142" s="191" t="s">
        <v>135</v>
      </c>
      <c r="L142" s="41"/>
      <c r="M142" s="196" t="s">
        <v>19</v>
      </c>
      <c r="N142" s="197" t="s">
        <v>43</v>
      </c>
      <c r="O142" s="66"/>
      <c r="P142" s="198">
        <f>O142*H142</f>
        <v>0</v>
      </c>
      <c r="Q142" s="198">
        <v>9.0000000000000006E-5</v>
      </c>
      <c r="R142" s="198">
        <f>Q142*H142</f>
        <v>5.5800000000000008E-3</v>
      </c>
      <c r="S142" s="198">
        <v>0</v>
      </c>
      <c r="T142" s="199">
        <f>S142*H142</f>
        <v>0</v>
      </c>
      <c r="U142" s="36"/>
      <c r="V142" s="36"/>
      <c r="W142" s="36"/>
      <c r="X142" s="36"/>
      <c r="Y142" s="36"/>
      <c r="Z142" s="36"/>
      <c r="AA142" s="36"/>
      <c r="AB142" s="36"/>
      <c r="AC142" s="36"/>
      <c r="AD142" s="36"/>
      <c r="AE142" s="36"/>
      <c r="AR142" s="200" t="s">
        <v>273</v>
      </c>
      <c r="AT142" s="200" t="s">
        <v>131</v>
      </c>
      <c r="AU142" s="200" t="s">
        <v>81</v>
      </c>
      <c r="AY142" s="19" t="s">
        <v>128</v>
      </c>
      <c r="BE142" s="201">
        <f>IF(N142="základní",J142,0)</f>
        <v>0</v>
      </c>
      <c r="BF142" s="201">
        <f>IF(N142="snížená",J142,0)</f>
        <v>0</v>
      </c>
      <c r="BG142" s="201">
        <f>IF(N142="zákl. přenesená",J142,0)</f>
        <v>0</v>
      </c>
      <c r="BH142" s="201">
        <f>IF(N142="sníž. přenesená",J142,0)</f>
        <v>0</v>
      </c>
      <c r="BI142" s="201">
        <f>IF(N142="nulová",J142,0)</f>
        <v>0</v>
      </c>
      <c r="BJ142" s="19" t="s">
        <v>79</v>
      </c>
      <c r="BK142" s="201">
        <f>ROUND(I142*H142,2)</f>
        <v>0</v>
      </c>
      <c r="BL142" s="19" t="s">
        <v>273</v>
      </c>
      <c r="BM142" s="200" t="s">
        <v>1396</v>
      </c>
    </row>
    <row r="143" spans="1:65" s="2" customFormat="1" ht="29.25">
      <c r="A143" s="36"/>
      <c r="B143" s="37"/>
      <c r="C143" s="38"/>
      <c r="D143" s="207" t="s">
        <v>190</v>
      </c>
      <c r="E143" s="38"/>
      <c r="F143" s="208" t="s">
        <v>1393</v>
      </c>
      <c r="G143" s="38"/>
      <c r="H143" s="38"/>
      <c r="I143" s="110"/>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190</v>
      </c>
      <c r="AU143" s="19" t="s">
        <v>81</v>
      </c>
    </row>
    <row r="144" spans="1:65" s="2" customFormat="1" ht="16.5" customHeight="1">
      <c r="A144" s="36"/>
      <c r="B144" s="37"/>
      <c r="C144" s="189" t="s">
        <v>383</v>
      </c>
      <c r="D144" s="189" t="s">
        <v>131</v>
      </c>
      <c r="E144" s="190" t="s">
        <v>1397</v>
      </c>
      <c r="F144" s="191" t="s">
        <v>1398</v>
      </c>
      <c r="G144" s="192" t="s">
        <v>283</v>
      </c>
      <c r="H144" s="193">
        <v>4</v>
      </c>
      <c r="I144" s="194"/>
      <c r="J144" s="195">
        <f>ROUND(I144*H144,2)</f>
        <v>0</v>
      </c>
      <c r="K144" s="191" t="s">
        <v>135</v>
      </c>
      <c r="L144" s="41"/>
      <c r="M144" s="196" t="s">
        <v>19</v>
      </c>
      <c r="N144" s="197" t="s">
        <v>43</v>
      </c>
      <c r="O144" s="66"/>
      <c r="P144" s="198">
        <f>O144*H144</f>
        <v>0</v>
      </c>
      <c r="Q144" s="198">
        <v>2.2000000000000001E-4</v>
      </c>
      <c r="R144" s="198">
        <f>Q144*H144</f>
        <v>8.8000000000000003E-4</v>
      </c>
      <c r="S144" s="198">
        <v>0</v>
      </c>
      <c r="T144" s="199">
        <f>S144*H144</f>
        <v>0</v>
      </c>
      <c r="U144" s="36"/>
      <c r="V144" s="36"/>
      <c r="W144" s="36"/>
      <c r="X144" s="36"/>
      <c r="Y144" s="36"/>
      <c r="Z144" s="36"/>
      <c r="AA144" s="36"/>
      <c r="AB144" s="36"/>
      <c r="AC144" s="36"/>
      <c r="AD144" s="36"/>
      <c r="AE144" s="36"/>
      <c r="AR144" s="200" t="s">
        <v>273</v>
      </c>
      <c r="AT144" s="200" t="s">
        <v>131</v>
      </c>
      <c r="AU144" s="200" t="s">
        <v>81</v>
      </c>
      <c r="AY144" s="19" t="s">
        <v>128</v>
      </c>
      <c r="BE144" s="201">
        <f>IF(N144="základní",J144,0)</f>
        <v>0</v>
      </c>
      <c r="BF144" s="201">
        <f>IF(N144="snížená",J144,0)</f>
        <v>0</v>
      </c>
      <c r="BG144" s="201">
        <f>IF(N144="zákl. přenesená",J144,0)</f>
        <v>0</v>
      </c>
      <c r="BH144" s="201">
        <f>IF(N144="sníž. přenesená",J144,0)</f>
        <v>0</v>
      </c>
      <c r="BI144" s="201">
        <f>IF(N144="nulová",J144,0)</f>
        <v>0</v>
      </c>
      <c r="BJ144" s="19" t="s">
        <v>79</v>
      </c>
      <c r="BK144" s="201">
        <f>ROUND(I144*H144,2)</f>
        <v>0</v>
      </c>
      <c r="BL144" s="19" t="s">
        <v>273</v>
      </c>
      <c r="BM144" s="200" t="s">
        <v>1399</v>
      </c>
    </row>
    <row r="145" spans="1:65" s="2" customFormat="1" ht="39">
      <c r="A145" s="36"/>
      <c r="B145" s="37"/>
      <c r="C145" s="38"/>
      <c r="D145" s="207" t="s">
        <v>190</v>
      </c>
      <c r="E145" s="38"/>
      <c r="F145" s="208" t="s">
        <v>1400</v>
      </c>
      <c r="G145" s="38"/>
      <c r="H145" s="38"/>
      <c r="I145" s="110"/>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190</v>
      </c>
      <c r="AU145" s="19" t="s">
        <v>81</v>
      </c>
    </row>
    <row r="146" spans="1:65" s="2" customFormat="1" ht="16.5" customHeight="1">
      <c r="A146" s="36"/>
      <c r="B146" s="37"/>
      <c r="C146" s="189" t="s">
        <v>391</v>
      </c>
      <c r="D146" s="189" t="s">
        <v>131</v>
      </c>
      <c r="E146" s="190" t="s">
        <v>1401</v>
      </c>
      <c r="F146" s="191" t="s">
        <v>1402</v>
      </c>
      <c r="G146" s="192" t="s">
        <v>1403</v>
      </c>
      <c r="H146" s="193">
        <v>18</v>
      </c>
      <c r="I146" s="194"/>
      <c r="J146" s="195">
        <f>ROUND(I146*H146,2)</f>
        <v>0</v>
      </c>
      <c r="K146" s="191" t="s">
        <v>135</v>
      </c>
      <c r="L146" s="41"/>
      <c r="M146" s="196" t="s">
        <v>19</v>
      </c>
      <c r="N146" s="197" t="s">
        <v>43</v>
      </c>
      <c r="O146" s="66"/>
      <c r="P146" s="198">
        <f>O146*H146</f>
        <v>0</v>
      </c>
      <c r="Q146" s="198">
        <v>4.2999999999999999E-4</v>
      </c>
      <c r="R146" s="198">
        <f>Q146*H146</f>
        <v>7.7399999999999995E-3</v>
      </c>
      <c r="S146" s="198">
        <v>0</v>
      </c>
      <c r="T146" s="199">
        <f>S146*H146</f>
        <v>0</v>
      </c>
      <c r="U146" s="36"/>
      <c r="V146" s="36"/>
      <c r="W146" s="36"/>
      <c r="X146" s="36"/>
      <c r="Y146" s="36"/>
      <c r="Z146" s="36"/>
      <c r="AA146" s="36"/>
      <c r="AB146" s="36"/>
      <c r="AC146" s="36"/>
      <c r="AD146" s="36"/>
      <c r="AE146" s="36"/>
      <c r="AR146" s="200" t="s">
        <v>273</v>
      </c>
      <c r="AT146" s="200" t="s">
        <v>131</v>
      </c>
      <c r="AU146" s="200" t="s">
        <v>81</v>
      </c>
      <c r="AY146" s="19" t="s">
        <v>128</v>
      </c>
      <c r="BE146" s="201">
        <f>IF(N146="základní",J146,0)</f>
        <v>0</v>
      </c>
      <c r="BF146" s="201">
        <f>IF(N146="snížená",J146,0)</f>
        <v>0</v>
      </c>
      <c r="BG146" s="201">
        <f>IF(N146="zákl. přenesená",J146,0)</f>
        <v>0</v>
      </c>
      <c r="BH146" s="201">
        <f>IF(N146="sníž. přenesená",J146,0)</f>
        <v>0</v>
      </c>
      <c r="BI146" s="201">
        <f>IF(N146="nulová",J146,0)</f>
        <v>0</v>
      </c>
      <c r="BJ146" s="19" t="s">
        <v>79</v>
      </c>
      <c r="BK146" s="201">
        <f>ROUND(I146*H146,2)</f>
        <v>0</v>
      </c>
      <c r="BL146" s="19" t="s">
        <v>273</v>
      </c>
      <c r="BM146" s="200" t="s">
        <v>1404</v>
      </c>
    </row>
    <row r="147" spans="1:65" s="2" customFormat="1" ht="39">
      <c r="A147" s="36"/>
      <c r="B147" s="37"/>
      <c r="C147" s="38"/>
      <c r="D147" s="207" t="s">
        <v>190</v>
      </c>
      <c r="E147" s="38"/>
      <c r="F147" s="208" t="s">
        <v>1400</v>
      </c>
      <c r="G147" s="38"/>
      <c r="H147" s="38"/>
      <c r="I147" s="110"/>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190</v>
      </c>
      <c r="AU147" s="19" t="s">
        <v>81</v>
      </c>
    </row>
    <row r="148" spans="1:65" s="2" customFormat="1" ht="21.75" customHeight="1">
      <c r="A148" s="36"/>
      <c r="B148" s="37"/>
      <c r="C148" s="189" t="s">
        <v>397</v>
      </c>
      <c r="D148" s="189" t="s">
        <v>131</v>
      </c>
      <c r="E148" s="190" t="s">
        <v>1405</v>
      </c>
      <c r="F148" s="191" t="s">
        <v>1406</v>
      </c>
      <c r="G148" s="192" t="s">
        <v>276</v>
      </c>
      <c r="H148" s="193">
        <v>152</v>
      </c>
      <c r="I148" s="194"/>
      <c r="J148" s="195">
        <f>ROUND(I148*H148,2)</f>
        <v>0</v>
      </c>
      <c r="K148" s="191" t="s">
        <v>135</v>
      </c>
      <c r="L148" s="41"/>
      <c r="M148" s="196" t="s">
        <v>19</v>
      </c>
      <c r="N148" s="197" t="s">
        <v>43</v>
      </c>
      <c r="O148" s="66"/>
      <c r="P148" s="198">
        <f>O148*H148</f>
        <v>0</v>
      </c>
      <c r="Q148" s="198">
        <v>1.9000000000000001E-4</v>
      </c>
      <c r="R148" s="198">
        <f>Q148*H148</f>
        <v>2.8880000000000003E-2</v>
      </c>
      <c r="S148" s="198">
        <v>0</v>
      </c>
      <c r="T148" s="199">
        <f>S148*H148</f>
        <v>0</v>
      </c>
      <c r="U148" s="36"/>
      <c r="V148" s="36"/>
      <c r="W148" s="36"/>
      <c r="X148" s="36"/>
      <c r="Y148" s="36"/>
      <c r="Z148" s="36"/>
      <c r="AA148" s="36"/>
      <c r="AB148" s="36"/>
      <c r="AC148" s="36"/>
      <c r="AD148" s="36"/>
      <c r="AE148" s="36"/>
      <c r="AR148" s="200" t="s">
        <v>273</v>
      </c>
      <c r="AT148" s="200" t="s">
        <v>131</v>
      </c>
      <c r="AU148" s="200" t="s">
        <v>81</v>
      </c>
      <c r="AY148" s="19" t="s">
        <v>128</v>
      </c>
      <c r="BE148" s="201">
        <f>IF(N148="základní",J148,0)</f>
        <v>0</v>
      </c>
      <c r="BF148" s="201">
        <f>IF(N148="snížená",J148,0)</f>
        <v>0</v>
      </c>
      <c r="BG148" s="201">
        <f>IF(N148="zákl. přenesená",J148,0)</f>
        <v>0</v>
      </c>
      <c r="BH148" s="201">
        <f>IF(N148="sníž. přenesená",J148,0)</f>
        <v>0</v>
      </c>
      <c r="BI148" s="201">
        <f>IF(N148="nulová",J148,0)</f>
        <v>0</v>
      </c>
      <c r="BJ148" s="19" t="s">
        <v>79</v>
      </c>
      <c r="BK148" s="201">
        <f>ROUND(I148*H148,2)</f>
        <v>0</v>
      </c>
      <c r="BL148" s="19" t="s">
        <v>273</v>
      </c>
      <c r="BM148" s="200" t="s">
        <v>1407</v>
      </c>
    </row>
    <row r="149" spans="1:65" s="2" customFormat="1" ht="68.25">
      <c r="A149" s="36"/>
      <c r="B149" s="37"/>
      <c r="C149" s="38"/>
      <c r="D149" s="207" t="s">
        <v>190</v>
      </c>
      <c r="E149" s="38"/>
      <c r="F149" s="208" t="s">
        <v>1408</v>
      </c>
      <c r="G149" s="38"/>
      <c r="H149" s="38"/>
      <c r="I149" s="110"/>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190</v>
      </c>
      <c r="AU149" s="19" t="s">
        <v>81</v>
      </c>
    </row>
    <row r="150" spans="1:65" s="2" customFormat="1" ht="16.5" customHeight="1">
      <c r="A150" s="36"/>
      <c r="B150" s="37"/>
      <c r="C150" s="189" t="s">
        <v>401</v>
      </c>
      <c r="D150" s="189" t="s">
        <v>131</v>
      </c>
      <c r="E150" s="190" t="s">
        <v>1409</v>
      </c>
      <c r="F150" s="191" t="s">
        <v>1410</v>
      </c>
      <c r="G150" s="192" t="s">
        <v>276</v>
      </c>
      <c r="H150" s="193">
        <v>152</v>
      </c>
      <c r="I150" s="194"/>
      <c r="J150" s="195">
        <f>ROUND(I150*H150,2)</f>
        <v>0</v>
      </c>
      <c r="K150" s="191" t="s">
        <v>135</v>
      </c>
      <c r="L150" s="41"/>
      <c r="M150" s="196" t="s">
        <v>19</v>
      </c>
      <c r="N150" s="197" t="s">
        <v>43</v>
      </c>
      <c r="O150" s="66"/>
      <c r="P150" s="198">
        <f>O150*H150</f>
        <v>0</v>
      </c>
      <c r="Q150" s="198">
        <v>1.0000000000000001E-5</v>
      </c>
      <c r="R150" s="198">
        <f>Q150*H150</f>
        <v>1.5200000000000001E-3</v>
      </c>
      <c r="S150" s="198">
        <v>0</v>
      </c>
      <c r="T150" s="199">
        <f>S150*H150</f>
        <v>0</v>
      </c>
      <c r="U150" s="36"/>
      <c r="V150" s="36"/>
      <c r="W150" s="36"/>
      <c r="X150" s="36"/>
      <c r="Y150" s="36"/>
      <c r="Z150" s="36"/>
      <c r="AA150" s="36"/>
      <c r="AB150" s="36"/>
      <c r="AC150" s="36"/>
      <c r="AD150" s="36"/>
      <c r="AE150" s="36"/>
      <c r="AR150" s="200" t="s">
        <v>273</v>
      </c>
      <c r="AT150" s="200" t="s">
        <v>131</v>
      </c>
      <c r="AU150" s="200" t="s">
        <v>81</v>
      </c>
      <c r="AY150" s="19" t="s">
        <v>128</v>
      </c>
      <c r="BE150" s="201">
        <f>IF(N150="základní",J150,0)</f>
        <v>0</v>
      </c>
      <c r="BF150" s="201">
        <f>IF(N150="snížená",J150,0)</f>
        <v>0</v>
      </c>
      <c r="BG150" s="201">
        <f>IF(N150="zákl. přenesená",J150,0)</f>
        <v>0</v>
      </c>
      <c r="BH150" s="201">
        <f>IF(N150="sníž. přenesená",J150,0)</f>
        <v>0</v>
      </c>
      <c r="BI150" s="201">
        <f>IF(N150="nulová",J150,0)</f>
        <v>0</v>
      </c>
      <c r="BJ150" s="19" t="s">
        <v>79</v>
      </c>
      <c r="BK150" s="201">
        <f>ROUND(I150*H150,2)</f>
        <v>0</v>
      </c>
      <c r="BL150" s="19" t="s">
        <v>273</v>
      </c>
      <c r="BM150" s="200" t="s">
        <v>1411</v>
      </c>
    </row>
    <row r="151" spans="1:65" s="2" customFormat="1" ht="68.25">
      <c r="A151" s="36"/>
      <c r="B151" s="37"/>
      <c r="C151" s="38"/>
      <c r="D151" s="207" t="s">
        <v>190</v>
      </c>
      <c r="E151" s="38"/>
      <c r="F151" s="208" t="s">
        <v>1408</v>
      </c>
      <c r="G151" s="38"/>
      <c r="H151" s="38"/>
      <c r="I151" s="110"/>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190</v>
      </c>
      <c r="AU151" s="19" t="s">
        <v>81</v>
      </c>
    </row>
    <row r="152" spans="1:65" s="2" customFormat="1" ht="16.5" customHeight="1">
      <c r="A152" s="36"/>
      <c r="B152" s="37"/>
      <c r="C152" s="189" t="s">
        <v>410</v>
      </c>
      <c r="D152" s="189" t="s">
        <v>131</v>
      </c>
      <c r="E152" s="190" t="s">
        <v>1412</v>
      </c>
      <c r="F152" s="191" t="s">
        <v>1413</v>
      </c>
      <c r="G152" s="192" t="s">
        <v>134</v>
      </c>
      <c r="H152" s="193">
        <v>1</v>
      </c>
      <c r="I152" s="194"/>
      <c r="J152" s="195">
        <f>ROUND(I152*H152,2)</f>
        <v>0</v>
      </c>
      <c r="K152" s="191" t="s">
        <v>19</v>
      </c>
      <c r="L152" s="41"/>
      <c r="M152" s="196" t="s">
        <v>19</v>
      </c>
      <c r="N152" s="197" t="s">
        <v>43</v>
      </c>
      <c r="O152" s="66"/>
      <c r="P152" s="198">
        <f>O152*H152</f>
        <v>0</v>
      </c>
      <c r="Q152" s="198">
        <v>0</v>
      </c>
      <c r="R152" s="198">
        <f>Q152*H152</f>
        <v>0</v>
      </c>
      <c r="S152" s="198">
        <v>0</v>
      </c>
      <c r="T152" s="199">
        <f>S152*H152</f>
        <v>0</v>
      </c>
      <c r="U152" s="36"/>
      <c r="V152" s="36"/>
      <c r="W152" s="36"/>
      <c r="X152" s="36"/>
      <c r="Y152" s="36"/>
      <c r="Z152" s="36"/>
      <c r="AA152" s="36"/>
      <c r="AB152" s="36"/>
      <c r="AC152" s="36"/>
      <c r="AD152" s="36"/>
      <c r="AE152" s="36"/>
      <c r="AR152" s="200" t="s">
        <v>273</v>
      </c>
      <c r="AT152" s="200" t="s">
        <v>131</v>
      </c>
      <c r="AU152" s="200" t="s">
        <v>81</v>
      </c>
      <c r="AY152" s="19" t="s">
        <v>128</v>
      </c>
      <c r="BE152" s="201">
        <f>IF(N152="základní",J152,0)</f>
        <v>0</v>
      </c>
      <c r="BF152" s="201">
        <f>IF(N152="snížená",J152,0)</f>
        <v>0</v>
      </c>
      <c r="BG152" s="201">
        <f>IF(N152="zákl. přenesená",J152,0)</f>
        <v>0</v>
      </c>
      <c r="BH152" s="201">
        <f>IF(N152="sníž. přenesená",J152,0)</f>
        <v>0</v>
      </c>
      <c r="BI152" s="201">
        <f>IF(N152="nulová",J152,0)</f>
        <v>0</v>
      </c>
      <c r="BJ152" s="19" t="s">
        <v>79</v>
      </c>
      <c r="BK152" s="201">
        <f>ROUND(I152*H152,2)</f>
        <v>0</v>
      </c>
      <c r="BL152" s="19" t="s">
        <v>273</v>
      </c>
      <c r="BM152" s="200" t="s">
        <v>1414</v>
      </c>
    </row>
    <row r="153" spans="1:65" s="2" customFormat="1" ht="16.5" customHeight="1">
      <c r="A153" s="36"/>
      <c r="B153" s="37"/>
      <c r="C153" s="189" t="s">
        <v>416</v>
      </c>
      <c r="D153" s="189" t="s">
        <v>131</v>
      </c>
      <c r="E153" s="190" t="s">
        <v>1415</v>
      </c>
      <c r="F153" s="191" t="s">
        <v>1416</v>
      </c>
      <c r="G153" s="192" t="s">
        <v>134</v>
      </c>
      <c r="H153" s="193">
        <v>1</v>
      </c>
      <c r="I153" s="194"/>
      <c r="J153" s="195">
        <f>ROUND(I153*H153,2)</f>
        <v>0</v>
      </c>
      <c r="K153" s="191" t="s">
        <v>19</v>
      </c>
      <c r="L153" s="41"/>
      <c r="M153" s="196" t="s">
        <v>19</v>
      </c>
      <c r="N153" s="197" t="s">
        <v>43</v>
      </c>
      <c r="O153" s="66"/>
      <c r="P153" s="198">
        <f>O153*H153</f>
        <v>0</v>
      </c>
      <c r="Q153" s="198">
        <v>0</v>
      </c>
      <c r="R153" s="198">
        <f>Q153*H153</f>
        <v>0</v>
      </c>
      <c r="S153" s="198">
        <v>0</v>
      </c>
      <c r="T153" s="199">
        <f>S153*H153</f>
        <v>0</v>
      </c>
      <c r="U153" s="36"/>
      <c r="V153" s="36"/>
      <c r="W153" s="36"/>
      <c r="X153" s="36"/>
      <c r="Y153" s="36"/>
      <c r="Z153" s="36"/>
      <c r="AA153" s="36"/>
      <c r="AB153" s="36"/>
      <c r="AC153" s="36"/>
      <c r="AD153" s="36"/>
      <c r="AE153" s="36"/>
      <c r="AR153" s="200" t="s">
        <v>273</v>
      </c>
      <c r="AT153" s="200" t="s">
        <v>131</v>
      </c>
      <c r="AU153" s="200" t="s">
        <v>81</v>
      </c>
      <c r="AY153" s="19" t="s">
        <v>128</v>
      </c>
      <c r="BE153" s="201">
        <f>IF(N153="základní",J153,0)</f>
        <v>0</v>
      </c>
      <c r="BF153" s="201">
        <f>IF(N153="snížená",J153,0)</f>
        <v>0</v>
      </c>
      <c r="BG153" s="201">
        <f>IF(N153="zákl. přenesená",J153,0)</f>
        <v>0</v>
      </c>
      <c r="BH153" s="201">
        <f>IF(N153="sníž. přenesená",J153,0)</f>
        <v>0</v>
      </c>
      <c r="BI153" s="201">
        <f>IF(N153="nulová",J153,0)</f>
        <v>0</v>
      </c>
      <c r="BJ153" s="19" t="s">
        <v>79</v>
      </c>
      <c r="BK153" s="201">
        <f>ROUND(I153*H153,2)</f>
        <v>0</v>
      </c>
      <c r="BL153" s="19" t="s">
        <v>273</v>
      </c>
      <c r="BM153" s="200" t="s">
        <v>1417</v>
      </c>
    </row>
    <row r="154" spans="1:65" s="2" customFormat="1" ht="21.75" customHeight="1">
      <c r="A154" s="36"/>
      <c r="B154" s="37"/>
      <c r="C154" s="189" t="s">
        <v>437</v>
      </c>
      <c r="D154" s="189" t="s">
        <v>131</v>
      </c>
      <c r="E154" s="190" t="s">
        <v>1418</v>
      </c>
      <c r="F154" s="191" t="s">
        <v>1419</v>
      </c>
      <c r="G154" s="192" t="s">
        <v>901</v>
      </c>
      <c r="H154" s="264"/>
      <c r="I154" s="194"/>
      <c r="J154" s="195">
        <f>ROUND(I154*H154,2)</f>
        <v>0</v>
      </c>
      <c r="K154" s="191" t="s">
        <v>135</v>
      </c>
      <c r="L154" s="41"/>
      <c r="M154" s="196" t="s">
        <v>19</v>
      </c>
      <c r="N154" s="197" t="s">
        <v>43</v>
      </c>
      <c r="O154" s="66"/>
      <c r="P154" s="198">
        <f>O154*H154</f>
        <v>0</v>
      </c>
      <c r="Q154" s="198">
        <v>0</v>
      </c>
      <c r="R154" s="198">
        <f>Q154*H154</f>
        <v>0</v>
      </c>
      <c r="S154" s="198">
        <v>0</v>
      </c>
      <c r="T154" s="199">
        <f>S154*H154</f>
        <v>0</v>
      </c>
      <c r="U154" s="36"/>
      <c r="V154" s="36"/>
      <c r="W154" s="36"/>
      <c r="X154" s="36"/>
      <c r="Y154" s="36"/>
      <c r="Z154" s="36"/>
      <c r="AA154" s="36"/>
      <c r="AB154" s="36"/>
      <c r="AC154" s="36"/>
      <c r="AD154" s="36"/>
      <c r="AE154" s="36"/>
      <c r="AR154" s="200" t="s">
        <v>273</v>
      </c>
      <c r="AT154" s="200" t="s">
        <v>131</v>
      </c>
      <c r="AU154" s="200" t="s">
        <v>81</v>
      </c>
      <c r="AY154" s="19" t="s">
        <v>128</v>
      </c>
      <c r="BE154" s="201">
        <f>IF(N154="základní",J154,0)</f>
        <v>0</v>
      </c>
      <c r="BF154" s="201">
        <f>IF(N154="snížená",J154,0)</f>
        <v>0</v>
      </c>
      <c r="BG154" s="201">
        <f>IF(N154="zákl. přenesená",J154,0)</f>
        <v>0</v>
      </c>
      <c r="BH154" s="201">
        <f>IF(N154="sníž. přenesená",J154,0)</f>
        <v>0</v>
      </c>
      <c r="BI154" s="201">
        <f>IF(N154="nulová",J154,0)</f>
        <v>0</v>
      </c>
      <c r="BJ154" s="19" t="s">
        <v>79</v>
      </c>
      <c r="BK154" s="201">
        <f>ROUND(I154*H154,2)</f>
        <v>0</v>
      </c>
      <c r="BL154" s="19" t="s">
        <v>273</v>
      </c>
      <c r="BM154" s="200" t="s">
        <v>1420</v>
      </c>
    </row>
    <row r="155" spans="1:65" s="2" customFormat="1" ht="78">
      <c r="A155" s="36"/>
      <c r="B155" s="37"/>
      <c r="C155" s="38"/>
      <c r="D155" s="207" t="s">
        <v>190</v>
      </c>
      <c r="E155" s="38"/>
      <c r="F155" s="208" t="s">
        <v>1421</v>
      </c>
      <c r="G155" s="38"/>
      <c r="H155" s="38"/>
      <c r="I155" s="110"/>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190</v>
      </c>
      <c r="AU155" s="19" t="s">
        <v>81</v>
      </c>
    </row>
    <row r="156" spans="1:65" s="12" customFormat="1" ht="22.9" customHeight="1">
      <c r="B156" s="173"/>
      <c r="C156" s="174"/>
      <c r="D156" s="175" t="s">
        <v>71</v>
      </c>
      <c r="E156" s="187" t="s">
        <v>1422</v>
      </c>
      <c r="F156" s="187" t="s">
        <v>1423</v>
      </c>
      <c r="G156" s="174"/>
      <c r="H156" s="174"/>
      <c r="I156" s="177"/>
      <c r="J156" s="188">
        <f>BK156</f>
        <v>0</v>
      </c>
      <c r="K156" s="174"/>
      <c r="L156" s="179"/>
      <c r="M156" s="180"/>
      <c r="N156" s="181"/>
      <c r="O156" s="181"/>
      <c r="P156" s="182">
        <f>SUM(P157:P189)</f>
        <v>0</v>
      </c>
      <c r="Q156" s="181"/>
      <c r="R156" s="182">
        <f>SUM(R157:R189)</f>
        <v>0.19917000000000001</v>
      </c>
      <c r="S156" s="181"/>
      <c r="T156" s="183">
        <f>SUM(T157:T189)</f>
        <v>5.5369999999999996E-2</v>
      </c>
      <c r="AR156" s="184" t="s">
        <v>81</v>
      </c>
      <c r="AT156" s="185" t="s">
        <v>71</v>
      </c>
      <c r="AU156" s="185" t="s">
        <v>79</v>
      </c>
      <c r="AY156" s="184" t="s">
        <v>128</v>
      </c>
      <c r="BK156" s="186">
        <f>SUM(BK157:BK189)</f>
        <v>0</v>
      </c>
    </row>
    <row r="157" spans="1:65" s="2" customFormat="1" ht="16.5" customHeight="1">
      <c r="A157" s="36"/>
      <c r="B157" s="37"/>
      <c r="C157" s="189" t="s">
        <v>442</v>
      </c>
      <c r="D157" s="189" t="s">
        <v>131</v>
      </c>
      <c r="E157" s="190" t="s">
        <v>1424</v>
      </c>
      <c r="F157" s="191" t="s">
        <v>1425</v>
      </c>
      <c r="G157" s="192" t="s">
        <v>134</v>
      </c>
      <c r="H157" s="193">
        <v>1</v>
      </c>
      <c r="I157" s="194"/>
      <c r="J157" s="195">
        <f t="shared" ref="J157:J162" si="0">ROUND(I157*H157,2)</f>
        <v>0</v>
      </c>
      <c r="K157" s="191" t="s">
        <v>135</v>
      </c>
      <c r="L157" s="41"/>
      <c r="M157" s="196" t="s">
        <v>19</v>
      </c>
      <c r="N157" s="197" t="s">
        <v>43</v>
      </c>
      <c r="O157" s="66"/>
      <c r="P157" s="198">
        <f t="shared" ref="P157:P162" si="1">O157*H157</f>
        <v>0</v>
      </c>
      <c r="Q157" s="198">
        <v>0</v>
      </c>
      <c r="R157" s="198">
        <f t="shared" ref="R157:R162" si="2">Q157*H157</f>
        <v>0</v>
      </c>
      <c r="S157" s="198">
        <v>3.4200000000000001E-2</v>
      </c>
      <c r="T157" s="199">
        <f t="shared" ref="T157:T162" si="3">S157*H157</f>
        <v>3.4200000000000001E-2</v>
      </c>
      <c r="U157" s="36"/>
      <c r="V157" s="36"/>
      <c r="W157" s="36"/>
      <c r="X157" s="36"/>
      <c r="Y157" s="36"/>
      <c r="Z157" s="36"/>
      <c r="AA157" s="36"/>
      <c r="AB157" s="36"/>
      <c r="AC157" s="36"/>
      <c r="AD157" s="36"/>
      <c r="AE157" s="36"/>
      <c r="AR157" s="200" t="s">
        <v>273</v>
      </c>
      <c r="AT157" s="200" t="s">
        <v>131</v>
      </c>
      <c r="AU157" s="200" t="s">
        <v>81</v>
      </c>
      <c r="AY157" s="19" t="s">
        <v>128</v>
      </c>
      <c r="BE157" s="201">
        <f t="shared" ref="BE157:BE162" si="4">IF(N157="základní",J157,0)</f>
        <v>0</v>
      </c>
      <c r="BF157" s="201">
        <f t="shared" ref="BF157:BF162" si="5">IF(N157="snížená",J157,0)</f>
        <v>0</v>
      </c>
      <c r="BG157" s="201">
        <f t="shared" ref="BG157:BG162" si="6">IF(N157="zákl. přenesená",J157,0)</f>
        <v>0</v>
      </c>
      <c r="BH157" s="201">
        <f t="shared" ref="BH157:BH162" si="7">IF(N157="sníž. přenesená",J157,0)</f>
        <v>0</v>
      </c>
      <c r="BI157" s="201">
        <f t="shared" ref="BI157:BI162" si="8">IF(N157="nulová",J157,0)</f>
        <v>0</v>
      </c>
      <c r="BJ157" s="19" t="s">
        <v>79</v>
      </c>
      <c r="BK157" s="201">
        <f t="shared" ref="BK157:BK162" si="9">ROUND(I157*H157,2)</f>
        <v>0</v>
      </c>
      <c r="BL157" s="19" t="s">
        <v>273</v>
      </c>
      <c r="BM157" s="200" t="s">
        <v>1426</v>
      </c>
    </row>
    <row r="158" spans="1:65" s="2" customFormat="1" ht="16.5" customHeight="1">
      <c r="A158" s="36"/>
      <c r="B158" s="37"/>
      <c r="C158" s="189" t="s">
        <v>446</v>
      </c>
      <c r="D158" s="189" t="s">
        <v>131</v>
      </c>
      <c r="E158" s="190" t="s">
        <v>1427</v>
      </c>
      <c r="F158" s="191" t="s">
        <v>1428</v>
      </c>
      <c r="G158" s="192" t="s">
        <v>134</v>
      </c>
      <c r="H158" s="193">
        <v>1</v>
      </c>
      <c r="I158" s="194"/>
      <c r="J158" s="195">
        <f t="shared" si="0"/>
        <v>0</v>
      </c>
      <c r="K158" s="191" t="s">
        <v>135</v>
      </c>
      <c r="L158" s="41"/>
      <c r="M158" s="196" t="s">
        <v>19</v>
      </c>
      <c r="N158" s="197" t="s">
        <v>43</v>
      </c>
      <c r="O158" s="66"/>
      <c r="P158" s="198">
        <f t="shared" si="1"/>
        <v>0</v>
      </c>
      <c r="Q158" s="198">
        <v>0</v>
      </c>
      <c r="R158" s="198">
        <f t="shared" si="2"/>
        <v>0</v>
      </c>
      <c r="S158" s="198">
        <v>1.9460000000000002E-2</v>
      </c>
      <c r="T158" s="199">
        <f t="shared" si="3"/>
        <v>1.9460000000000002E-2</v>
      </c>
      <c r="U158" s="36"/>
      <c r="V158" s="36"/>
      <c r="W158" s="36"/>
      <c r="X158" s="36"/>
      <c r="Y158" s="36"/>
      <c r="Z158" s="36"/>
      <c r="AA158" s="36"/>
      <c r="AB158" s="36"/>
      <c r="AC158" s="36"/>
      <c r="AD158" s="36"/>
      <c r="AE158" s="36"/>
      <c r="AR158" s="200" t="s">
        <v>273</v>
      </c>
      <c r="AT158" s="200" t="s">
        <v>131</v>
      </c>
      <c r="AU158" s="200" t="s">
        <v>81</v>
      </c>
      <c r="AY158" s="19" t="s">
        <v>128</v>
      </c>
      <c r="BE158" s="201">
        <f t="shared" si="4"/>
        <v>0</v>
      </c>
      <c r="BF158" s="201">
        <f t="shared" si="5"/>
        <v>0</v>
      </c>
      <c r="BG158" s="201">
        <f t="shared" si="6"/>
        <v>0</v>
      </c>
      <c r="BH158" s="201">
        <f t="shared" si="7"/>
        <v>0</v>
      </c>
      <c r="BI158" s="201">
        <f t="shared" si="8"/>
        <v>0</v>
      </c>
      <c r="BJ158" s="19" t="s">
        <v>79</v>
      </c>
      <c r="BK158" s="201">
        <f t="shared" si="9"/>
        <v>0</v>
      </c>
      <c r="BL158" s="19" t="s">
        <v>273</v>
      </c>
      <c r="BM158" s="200" t="s">
        <v>1429</v>
      </c>
    </row>
    <row r="159" spans="1:65" s="2" customFormat="1" ht="16.5" customHeight="1">
      <c r="A159" s="36"/>
      <c r="B159" s="37"/>
      <c r="C159" s="189" t="s">
        <v>454</v>
      </c>
      <c r="D159" s="189" t="s">
        <v>131</v>
      </c>
      <c r="E159" s="190" t="s">
        <v>1430</v>
      </c>
      <c r="F159" s="191" t="s">
        <v>1431</v>
      </c>
      <c r="G159" s="192" t="s">
        <v>134</v>
      </c>
      <c r="H159" s="193">
        <v>1</v>
      </c>
      <c r="I159" s="194"/>
      <c r="J159" s="195">
        <f t="shared" si="0"/>
        <v>0</v>
      </c>
      <c r="K159" s="191" t="s">
        <v>135</v>
      </c>
      <c r="L159" s="41"/>
      <c r="M159" s="196" t="s">
        <v>19</v>
      </c>
      <c r="N159" s="197" t="s">
        <v>43</v>
      </c>
      <c r="O159" s="66"/>
      <c r="P159" s="198">
        <f t="shared" si="1"/>
        <v>0</v>
      </c>
      <c r="Q159" s="198">
        <v>0</v>
      </c>
      <c r="R159" s="198">
        <f t="shared" si="2"/>
        <v>0</v>
      </c>
      <c r="S159" s="198">
        <v>8.5999999999999998E-4</v>
      </c>
      <c r="T159" s="199">
        <f t="shared" si="3"/>
        <v>8.5999999999999998E-4</v>
      </c>
      <c r="U159" s="36"/>
      <c r="V159" s="36"/>
      <c r="W159" s="36"/>
      <c r="X159" s="36"/>
      <c r="Y159" s="36"/>
      <c r="Z159" s="36"/>
      <c r="AA159" s="36"/>
      <c r="AB159" s="36"/>
      <c r="AC159" s="36"/>
      <c r="AD159" s="36"/>
      <c r="AE159" s="36"/>
      <c r="AR159" s="200" t="s">
        <v>273</v>
      </c>
      <c r="AT159" s="200" t="s">
        <v>131</v>
      </c>
      <c r="AU159" s="200" t="s">
        <v>81</v>
      </c>
      <c r="AY159" s="19" t="s">
        <v>128</v>
      </c>
      <c r="BE159" s="201">
        <f t="shared" si="4"/>
        <v>0</v>
      </c>
      <c r="BF159" s="201">
        <f t="shared" si="5"/>
        <v>0</v>
      </c>
      <c r="BG159" s="201">
        <f t="shared" si="6"/>
        <v>0</v>
      </c>
      <c r="BH159" s="201">
        <f t="shared" si="7"/>
        <v>0</v>
      </c>
      <c r="BI159" s="201">
        <f t="shared" si="8"/>
        <v>0</v>
      </c>
      <c r="BJ159" s="19" t="s">
        <v>79</v>
      </c>
      <c r="BK159" s="201">
        <f t="shared" si="9"/>
        <v>0</v>
      </c>
      <c r="BL159" s="19" t="s">
        <v>273</v>
      </c>
      <c r="BM159" s="200" t="s">
        <v>1432</v>
      </c>
    </row>
    <row r="160" spans="1:65" s="2" customFormat="1" ht="16.5" customHeight="1">
      <c r="A160" s="36"/>
      <c r="B160" s="37"/>
      <c r="C160" s="189" t="s">
        <v>493</v>
      </c>
      <c r="D160" s="189" t="s">
        <v>131</v>
      </c>
      <c r="E160" s="190" t="s">
        <v>1433</v>
      </c>
      <c r="F160" s="191" t="s">
        <v>1434</v>
      </c>
      <c r="G160" s="192" t="s">
        <v>283</v>
      </c>
      <c r="H160" s="193">
        <v>1</v>
      </c>
      <c r="I160" s="194"/>
      <c r="J160" s="195">
        <f t="shared" si="0"/>
        <v>0</v>
      </c>
      <c r="K160" s="191" t="s">
        <v>135</v>
      </c>
      <c r="L160" s="41"/>
      <c r="M160" s="196" t="s">
        <v>19</v>
      </c>
      <c r="N160" s="197" t="s">
        <v>43</v>
      </c>
      <c r="O160" s="66"/>
      <c r="P160" s="198">
        <f t="shared" si="1"/>
        <v>0</v>
      </c>
      <c r="Q160" s="198">
        <v>0</v>
      </c>
      <c r="R160" s="198">
        <f t="shared" si="2"/>
        <v>0</v>
      </c>
      <c r="S160" s="198">
        <v>8.4999999999999995E-4</v>
      </c>
      <c r="T160" s="199">
        <f t="shared" si="3"/>
        <v>8.4999999999999995E-4</v>
      </c>
      <c r="U160" s="36"/>
      <c r="V160" s="36"/>
      <c r="W160" s="36"/>
      <c r="X160" s="36"/>
      <c r="Y160" s="36"/>
      <c r="Z160" s="36"/>
      <c r="AA160" s="36"/>
      <c r="AB160" s="36"/>
      <c r="AC160" s="36"/>
      <c r="AD160" s="36"/>
      <c r="AE160" s="36"/>
      <c r="AR160" s="200" t="s">
        <v>273</v>
      </c>
      <c r="AT160" s="200" t="s">
        <v>131</v>
      </c>
      <c r="AU160" s="200" t="s">
        <v>81</v>
      </c>
      <c r="AY160" s="19" t="s">
        <v>128</v>
      </c>
      <c r="BE160" s="201">
        <f t="shared" si="4"/>
        <v>0</v>
      </c>
      <c r="BF160" s="201">
        <f t="shared" si="5"/>
        <v>0</v>
      </c>
      <c r="BG160" s="201">
        <f t="shared" si="6"/>
        <v>0</v>
      </c>
      <c r="BH160" s="201">
        <f t="shared" si="7"/>
        <v>0</v>
      </c>
      <c r="BI160" s="201">
        <f t="shared" si="8"/>
        <v>0</v>
      </c>
      <c r="BJ160" s="19" t="s">
        <v>79</v>
      </c>
      <c r="BK160" s="201">
        <f t="shared" si="9"/>
        <v>0</v>
      </c>
      <c r="BL160" s="19" t="s">
        <v>273</v>
      </c>
      <c r="BM160" s="200" t="s">
        <v>1435</v>
      </c>
    </row>
    <row r="161" spans="1:65" s="2" customFormat="1" ht="21.75" customHeight="1">
      <c r="A161" s="36"/>
      <c r="B161" s="37"/>
      <c r="C161" s="189" t="s">
        <v>500</v>
      </c>
      <c r="D161" s="189" t="s">
        <v>131</v>
      </c>
      <c r="E161" s="190" t="s">
        <v>1436</v>
      </c>
      <c r="F161" s="191" t="s">
        <v>1437</v>
      </c>
      <c r="G161" s="192" t="s">
        <v>223</v>
      </c>
      <c r="H161" s="193">
        <v>5.5E-2</v>
      </c>
      <c r="I161" s="194"/>
      <c r="J161" s="195">
        <f t="shared" si="0"/>
        <v>0</v>
      </c>
      <c r="K161" s="191" t="s">
        <v>135</v>
      </c>
      <c r="L161" s="41"/>
      <c r="M161" s="196" t="s">
        <v>19</v>
      </c>
      <c r="N161" s="197" t="s">
        <v>43</v>
      </c>
      <c r="O161" s="66"/>
      <c r="P161" s="198">
        <f t="shared" si="1"/>
        <v>0</v>
      </c>
      <c r="Q161" s="198">
        <v>0</v>
      </c>
      <c r="R161" s="198">
        <f t="shared" si="2"/>
        <v>0</v>
      </c>
      <c r="S161" s="198">
        <v>0</v>
      </c>
      <c r="T161" s="199">
        <f t="shared" si="3"/>
        <v>0</v>
      </c>
      <c r="U161" s="36"/>
      <c r="V161" s="36"/>
      <c r="W161" s="36"/>
      <c r="X161" s="36"/>
      <c r="Y161" s="36"/>
      <c r="Z161" s="36"/>
      <c r="AA161" s="36"/>
      <c r="AB161" s="36"/>
      <c r="AC161" s="36"/>
      <c r="AD161" s="36"/>
      <c r="AE161" s="36"/>
      <c r="AR161" s="200" t="s">
        <v>148</v>
      </c>
      <c r="AT161" s="200" t="s">
        <v>131</v>
      </c>
      <c r="AU161" s="200" t="s">
        <v>81</v>
      </c>
      <c r="AY161" s="19" t="s">
        <v>128</v>
      </c>
      <c r="BE161" s="201">
        <f t="shared" si="4"/>
        <v>0</v>
      </c>
      <c r="BF161" s="201">
        <f t="shared" si="5"/>
        <v>0</v>
      </c>
      <c r="BG161" s="201">
        <f t="shared" si="6"/>
        <v>0</v>
      </c>
      <c r="BH161" s="201">
        <f t="shared" si="7"/>
        <v>0</v>
      </c>
      <c r="BI161" s="201">
        <f t="shared" si="8"/>
        <v>0</v>
      </c>
      <c r="BJ161" s="19" t="s">
        <v>79</v>
      </c>
      <c r="BK161" s="201">
        <f t="shared" si="9"/>
        <v>0</v>
      </c>
      <c r="BL161" s="19" t="s">
        <v>148</v>
      </c>
      <c r="BM161" s="200" t="s">
        <v>1438</v>
      </c>
    </row>
    <row r="162" spans="1:65" s="2" customFormat="1" ht="16.5" customHeight="1">
      <c r="A162" s="36"/>
      <c r="B162" s="37"/>
      <c r="C162" s="189" t="s">
        <v>505</v>
      </c>
      <c r="D162" s="189" t="s">
        <v>131</v>
      </c>
      <c r="E162" s="190" t="s">
        <v>1439</v>
      </c>
      <c r="F162" s="191" t="s">
        <v>1440</v>
      </c>
      <c r="G162" s="192" t="s">
        <v>134</v>
      </c>
      <c r="H162" s="193">
        <v>1</v>
      </c>
      <c r="I162" s="194"/>
      <c r="J162" s="195">
        <f t="shared" si="0"/>
        <v>0</v>
      </c>
      <c r="K162" s="191" t="s">
        <v>135</v>
      </c>
      <c r="L162" s="41"/>
      <c r="M162" s="196" t="s">
        <v>19</v>
      </c>
      <c r="N162" s="197" t="s">
        <v>43</v>
      </c>
      <c r="O162" s="66"/>
      <c r="P162" s="198">
        <f t="shared" si="1"/>
        <v>0</v>
      </c>
      <c r="Q162" s="198">
        <v>2.3230000000000001E-2</v>
      </c>
      <c r="R162" s="198">
        <f t="shared" si="2"/>
        <v>2.3230000000000001E-2</v>
      </c>
      <c r="S162" s="198">
        <v>0</v>
      </c>
      <c r="T162" s="199">
        <f t="shared" si="3"/>
        <v>0</v>
      </c>
      <c r="U162" s="36"/>
      <c r="V162" s="36"/>
      <c r="W162" s="36"/>
      <c r="X162" s="36"/>
      <c r="Y162" s="36"/>
      <c r="Z162" s="36"/>
      <c r="AA162" s="36"/>
      <c r="AB162" s="36"/>
      <c r="AC162" s="36"/>
      <c r="AD162" s="36"/>
      <c r="AE162" s="36"/>
      <c r="AR162" s="200" t="s">
        <v>273</v>
      </c>
      <c r="AT162" s="200" t="s">
        <v>131</v>
      </c>
      <c r="AU162" s="200" t="s">
        <v>81</v>
      </c>
      <c r="AY162" s="19" t="s">
        <v>128</v>
      </c>
      <c r="BE162" s="201">
        <f t="shared" si="4"/>
        <v>0</v>
      </c>
      <c r="BF162" s="201">
        <f t="shared" si="5"/>
        <v>0</v>
      </c>
      <c r="BG162" s="201">
        <f t="shared" si="6"/>
        <v>0</v>
      </c>
      <c r="BH162" s="201">
        <f t="shared" si="7"/>
        <v>0</v>
      </c>
      <c r="BI162" s="201">
        <f t="shared" si="8"/>
        <v>0</v>
      </c>
      <c r="BJ162" s="19" t="s">
        <v>79</v>
      </c>
      <c r="BK162" s="201">
        <f t="shared" si="9"/>
        <v>0</v>
      </c>
      <c r="BL162" s="19" t="s">
        <v>273</v>
      </c>
      <c r="BM162" s="200" t="s">
        <v>1441</v>
      </c>
    </row>
    <row r="163" spans="1:65" s="2" customFormat="1" ht="39">
      <c r="A163" s="36"/>
      <c r="B163" s="37"/>
      <c r="C163" s="38"/>
      <c r="D163" s="207" t="s">
        <v>190</v>
      </c>
      <c r="E163" s="38"/>
      <c r="F163" s="208" t="s">
        <v>1442</v>
      </c>
      <c r="G163" s="38"/>
      <c r="H163" s="38"/>
      <c r="I163" s="110"/>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190</v>
      </c>
      <c r="AU163" s="19" t="s">
        <v>81</v>
      </c>
    </row>
    <row r="164" spans="1:65" s="2" customFormat="1" ht="21.75" customHeight="1">
      <c r="A164" s="36"/>
      <c r="B164" s="37"/>
      <c r="C164" s="189" t="s">
        <v>509</v>
      </c>
      <c r="D164" s="189" t="s">
        <v>131</v>
      </c>
      <c r="E164" s="190" t="s">
        <v>1443</v>
      </c>
      <c r="F164" s="191" t="s">
        <v>1444</v>
      </c>
      <c r="G164" s="192" t="s">
        <v>134</v>
      </c>
      <c r="H164" s="193">
        <v>5</v>
      </c>
      <c r="I164" s="194"/>
      <c r="J164" s="195">
        <f>ROUND(I164*H164,2)</f>
        <v>0</v>
      </c>
      <c r="K164" s="191" t="s">
        <v>135</v>
      </c>
      <c r="L164" s="41"/>
      <c r="M164" s="196" t="s">
        <v>19</v>
      </c>
      <c r="N164" s="197" t="s">
        <v>43</v>
      </c>
      <c r="O164" s="66"/>
      <c r="P164" s="198">
        <f>O164*H164</f>
        <v>0</v>
      </c>
      <c r="Q164" s="198">
        <v>1.4970000000000001E-2</v>
      </c>
      <c r="R164" s="198">
        <f>Q164*H164</f>
        <v>7.485E-2</v>
      </c>
      <c r="S164" s="198">
        <v>0</v>
      </c>
      <c r="T164" s="199">
        <f>S164*H164</f>
        <v>0</v>
      </c>
      <c r="U164" s="36"/>
      <c r="V164" s="36"/>
      <c r="W164" s="36"/>
      <c r="X164" s="36"/>
      <c r="Y164" s="36"/>
      <c r="Z164" s="36"/>
      <c r="AA164" s="36"/>
      <c r="AB164" s="36"/>
      <c r="AC164" s="36"/>
      <c r="AD164" s="36"/>
      <c r="AE164" s="36"/>
      <c r="AR164" s="200" t="s">
        <v>273</v>
      </c>
      <c r="AT164" s="200" t="s">
        <v>131</v>
      </c>
      <c r="AU164" s="200" t="s">
        <v>81</v>
      </c>
      <c r="AY164" s="19" t="s">
        <v>128</v>
      </c>
      <c r="BE164" s="201">
        <f>IF(N164="základní",J164,0)</f>
        <v>0</v>
      </c>
      <c r="BF164" s="201">
        <f>IF(N164="snížená",J164,0)</f>
        <v>0</v>
      </c>
      <c r="BG164" s="201">
        <f>IF(N164="zákl. přenesená",J164,0)</f>
        <v>0</v>
      </c>
      <c r="BH164" s="201">
        <f>IF(N164="sníž. přenesená",J164,0)</f>
        <v>0</v>
      </c>
      <c r="BI164" s="201">
        <f>IF(N164="nulová",J164,0)</f>
        <v>0</v>
      </c>
      <c r="BJ164" s="19" t="s">
        <v>79</v>
      </c>
      <c r="BK164" s="201">
        <f>ROUND(I164*H164,2)</f>
        <v>0</v>
      </c>
      <c r="BL164" s="19" t="s">
        <v>273</v>
      </c>
      <c r="BM164" s="200" t="s">
        <v>1445</v>
      </c>
    </row>
    <row r="165" spans="1:65" s="2" customFormat="1" ht="58.5">
      <c r="A165" s="36"/>
      <c r="B165" s="37"/>
      <c r="C165" s="38"/>
      <c r="D165" s="207" t="s">
        <v>190</v>
      </c>
      <c r="E165" s="38"/>
      <c r="F165" s="208" t="s">
        <v>1446</v>
      </c>
      <c r="G165" s="38"/>
      <c r="H165" s="38"/>
      <c r="I165" s="110"/>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190</v>
      </c>
      <c r="AU165" s="19" t="s">
        <v>81</v>
      </c>
    </row>
    <row r="166" spans="1:65" s="2" customFormat="1" ht="16.5" customHeight="1">
      <c r="A166" s="36"/>
      <c r="B166" s="37"/>
      <c r="C166" s="189" t="s">
        <v>513</v>
      </c>
      <c r="D166" s="189" t="s">
        <v>131</v>
      </c>
      <c r="E166" s="190" t="s">
        <v>1447</v>
      </c>
      <c r="F166" s="191" t="s">
        <v>1448</v>
      </c>
      <c r="G166" s="192" t="s">
        <v>134</v>
      </c>
      <c r="H166" s="193">
        <v>5</v>
      </c>
      <c r="I166" s="194"/>
      <c r="J166" s="195">
        <f>ROUND(I166*H166,2)</f>
        <v>0</v>
      </c>
      <c r="K166" s="191" t="s">
        <v>135</v>
      </c>
      <c r="L166" s="41"/>
      <c r="M166" s="196" t="s">
        <v>19</v>
      </c>
      <c r="N166" s="197" t="s">
        <v>43</v>
      </c>
      <c r="O166" s="66"/>
      <c r="P166" s="198">
        <f>O166*H166</f>
        <v>0</v>
      </c>
      <c r="Q166" s="198">
        <v>1.8E-3</v>
      </c>
      <c r="R166" s="198">
        <f>Q166*H166</f>
        <v>8.9999999999999993E-3</v>
      </c>
      <c r="S166" s="198">
        <v>0</v>
      </c>
      <c r="T166" s="199">
        <f>S166*H166</f>
        <v>0</v>
      </c>
      <c r="U166" s="36"/>
      <c r="V166" s="36"/>
      <c r="W166" s="36"/>
      <c r="X166" s="36"/>
      <c r="Y166" s="36"/>
      <c r="Z166" s="36"/>
      <c r="AA166" s="36"/>
      <c r="AB166" s="36"/>
      <c r="AC166" s="36"/>
      <c r="AD166" s="36"/>
      <c r="AE166" s="36"/>
      <c r="AR166" s="200" t="s">
        <v>273</v>
      </c>
      <c r="AT166" s="200" t="s">
        <v>131</v>
      </c>
      <c r="AU166" s="200" t="s">
        <v>81</v>
      </c>
      <c r="AY166" s="19" t="s">
        <v>128</v>
      </c>
      <c r="BE166" s="201">
        <f>IF(N166="základní",J166,0)</f>
        <v>0</v>
      </c>
      <c r="BF166" s="201">
        <f>IF(N166="snížená",J166,0)</f>
        <v>0</v>
      </c>
      <c r="BG166" s="201">
        <f>IF(N166="zákl. přenesená",J166,0)</f>
        <v>0</v>
      </c>
      <c r="BH166" s="201">
        <f>IF(N166="sníž. přenesená",J166,0)</f>
        <v>0</v>
      </c>
      <c r="BI166" s="201">
        <f>IF(N166="nulová",J166,0)</f>
        <v>0</v>
      </c>
      <c r="BJ166" s="19" t="s">
        <v>79</v>
      </c>
      <c r="BK166" s="201">
        <f>ROUND(I166*H166,2)</f>
        <v>0</v>
      </c>
      <c r="BL166" s="19" t="s">
        <v>273</v>
      </c>
      <c r="BM166" s="200" t="s">
        <v>1449</v>
      </c>
    </row>
    <row r="167" spans="1:65" s="2" customFormat="1" ht="29.25">
      <c r="A167" s="36"/>
      <c r="B167" s="37"/>
      <c r="C167" s="38"/>
      <c r="D167" s="207" t="s">
        <v>190</v>
      </c>
      <c r="E167" s="38"/>
      <c r="F167" s="208" t="s">
        <v>1450</v>
      </c>
      <c r="G167" s="38"/>
      <c r="H167" s="38"/>
      <c r="I167" s="110"/>
      <c r="J167" s="38"/>
      <c r="K167" s="38"/>
      <c r="L167" s="41"/>
      <c r="M167" s="209"/>
      <c r="N167" s="210"/>
      <c r="O167" s="66"/>
      <c r="P167" s="66"/>
      <c r="Q167" s="66"/>
      <c r="R167" s="66"/>
      <c r="S167" s="66"/>
      <c r="T167" s="67"/>
      <c r="U167" s="36"/>
      <c r="V167" s="36"/>
      <c r="W167" s="36"/>
      <c r="X167" s="36"/>
      <c r="Y167" s="36"/>
      <c r="Z167" s="36"/>
      <c r="AA167" s="36"/>
      <c r="AB167" s="36"/>
      <c r="AC167" s="36"/>
      <c r="AD167" s="36"/>
      <c r="AE167" s="36"/>
      <c r="AT167" s="19" t="s">
        <v>190</v>
      </c>
      <c r="AU167" s="19" t="s">
        <v>81</v>
      </c>
    </row>
    <row r="168" spans="1:65" s="2" customFormat="1" ht="16.5" customHeight="1">
      <c r="A168" s="36"/>
      <c r="B168" s="37"/>
      <c r="C168" s="189" t="s">
        <v>517</v>
      </c>
      <c r="D168" s="189" t="s">
        <v>131</v>
      </c>
      <c r="E168" s="190" t="s">
        <v>1451</v>
      </c>
      <c r="F168" s="191" t="s">
        <v>1452</v>
      </c>
      <c r="G168" s="192" t="s">
        <v>283</v>
      </c>
      <c r="H168" s="193">
        <v>5</v>
      </c>
      <c r="I168" s="194"/>
      <c r="J168" s="195">
        <f>ROUND(I168*H168,2)</f>
        <v>0</v>
      </c>
      <c r="K168" s="191" t="s">
        <v>135</v>
      </c>
      <c r="L168" s="41"/>
      <c r="M168" s="196" t="s">
        <v>19</v>
      </c>
      <c r="N168" s="197" t="s">
        <v>43</v>
      </c>
      <c r="O168" s="66"/>
      <c r="P168" s="198">
        <f>O168*H168</f>
        <v>0</v>
      </c>
      <c r="Q168" s="198">
        <v>2.3000000000000001E-4</v>
      </c>
      <c r="R168" s="198">
        <f>Q168*H168</f>
        <v>1.15E-3</v>
      </c>
      <c r="S168" s="198">
        <v>0</v>
      </c>
      <c r="T168" s="199">
        <f>S168*H168</f>
        <v>0</v>
      </c>
      <c r="U168" s="36"/>
      <c r="V168" s="36"/>
      <c r="W168" s="36"/>
      <c r="X168" s="36"/>
      <c r="Y168" s="36"/>
      <c r="Z168" s="36"/>
      <c r="AA168" s="36"/>
      <c r="AB168" s="36"/>
      <c r="AC168" s="36"/>
      <c r="AD168" s="36"/>
      <c r="AE168" s="36"/>
      <c r="AR168" s="200" t="s">
        <v>273</v>
      </c>
      <c r="AT168" s="200" t="s">
        <v>131</v>
      </c>
      <c r="AU168" s="200" t="s">
        <v>81</v>
      </c>
      <c r="AY168" s="19" t="s">
        <v>128</v>
      </c>
      <c r="BE168" s="201">
        <f>IF(N168="základní",J168,0)</f>
        <v>0</v>
      </c>
      <c r="BF168" s="201">
        <f>IF(N168="snížená",J168,0)</f>
        <v>0</v>
      </c>
      <c r="BG168" s="201">
        <f>IF(N168="zákl. přenesená",J168,0)</f>
        <v>0</v>
      </c>
      <c r="BH168" s="201">
        <f>IF(N168="sníž. přenesená",J168,0)</f>
        <v>0</v>
      </c>
      <c r="BI168" s="201">
        <f>IF(N168="nulová",J168,0)</f>
        <v>0</v>
      </c>
      <c r="BJ168" s="19" t="s">
        <v>79</v>
      </c>
      <c r="BK168" s="201">
        <f>ROUND(I168*H168,2)</f>
        <v>0</v>
      </c>
      <c r="BL168" s="19" t="s">
        <v>273</v>
      </c>
      <c r="BM168" s="200" t="s">
        <v>1453</v>
      </c>
    </row>
    <row r="169" spans="1:65" s="2" customFormat="1" ht="58.5">
      <c r="A169" s="36"/>
      <c r="B169" s="37"/>
      <c r="C169" s="38"/>
      <c r="D169" s="207" t="s">
        <v>190</v>
      </c>
      <c r="E169" s="38"/>
      <c r="F169" s="208" t="s">
        <v>1454</v>
      </c>
      <c r="G169" s="38"/>
      <c r="H169" s="38"/>
      <c r="I169" s="110"/>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190</v>
      </c>
      <c r="AU169" s="19" t="s">
        <v>81</v>
      </c>
    </row>
    <row r="170" spans="1:65" s="2" customFormat="1" ht="16.5" customHeight="1">
      <c r="A170" s="36"/>
      <c r="B170" s="37"/>
      <c r="C170" s="189" t="s">
        <v>522</v>
      </c>
      <c r="D170" s="189" t="s">
        <v>131</v>
      </c>
      <c r="E170" s="190" t="s">
        <v>1455</v>
      </c>
      <c r="F170" s="191" t="s">
        <v>1456</v>
      </c>
      <c r="G170" s="192" t="s">
        <v>134</v>
      </c>
      <c r="H170" s="193">
        <v>1</v>
      </c>
      <c r="I170" s="194"/>
      <c r="J170" s="195">
        <f>ROUND(I170*H170,2)</f>
        <v>0</v>
      </c>
      <c r="K170" s="191" t="s">
        <v>135</v>
      </c>
      <c r="L170" s="41"/>
      <c r="M170" s="196" t="s">
        <v>19</v>
      </c>
      <c r="N170" s="197" t="s">
        <v>43</v>
      </c>
      <c r="O170" s="66"/>
      <c r="P170" s="198">
        <f>O170*H170</f>
        <v>0</v>
      </c>
      <c r="Q170" s="198">
        <v>2.3210000000000001E-2</v>
      </c>
      <c r="R170" s="198">
        <f>Q170*H170</f>
        <v>2.3210000000000001E-2</v>
      </c>
      <c r="S170" s="198">
        <v>0</v>
      </c>
      <c r="T170" s="199">
        <f>S170*H170</f>
        <v>0</v>
      </c>
      <c r="U170" s="36"/>
      <c r="V170" s="36"/>
      <c r="W170" s="36"/>
      <c r="X170" s="36"/>
      <c r="Y170" s="36"/>
      <c r="Z170" s="36"/>
      <c r="AA170" s="36"/>
      <c r="AB170" s="36"/>
      <c r="AC170" s="36"/>
      <c r="AD170" s="36"/>
      <c r="AE170" s="36"/>
      <c r="AR170" s="200" t="s">
        <v>273</v>
      </c>
      <c r="AT170" s="200" t="s">
        <v>131</v>
      </c>
      <c r="AU170" s="200" t="s">
        <v>81</v>
      </c>
      <c r="AY170" s="19" t="s">
        <v>128</v>
      </c>
      <c r="BE170" s="201">
        <f>IF(N170="základní",J170,0)</f>
        <v>0</v>
      </c>
      <c r="BF170" s="201">
        <f>IF(N170="snížená",J170,0)</f>
        <v>0</v>
      </c>
      <c r="BG170" s="201">
        <f>IF(N170="zákl. přenesená",J170,0)</f>
        <v>0</v>
      </c>
      <c r="BH170" s="201">
        <f>IF(N170="sníž. přenesená",J170,0)</f>
        <v>0</v>
      </c>
      <c r="BI170" s="201">
        <f>IF(N170="nulová",J170,0)</f>
        <v>0</v>
      </c>
      <c r="BJ170" s="19" t="s">
        <v>79</v>
      </c>
      <c r="BK170" s="201">
        <f>ROUND(I170*H170,2)</f>
        <v>0</v>
      </c>
      <c r="BL170" s="19" t="s">
        <v>273</v>
      </c>
      <c r="BM170" s="200" t="s">
        <v>1457</v>
      </c>
    </row>
    <row r="171" spans="1:65" s="2" customFormat="1" ht="68.25">
      <c r="A171" s="36"/>
      <c r="B171" s="37"/>
      <c r="C171" s="38"/>
      <c r="D171" s="207" t="s">
        <v>190</v>
      </c>
      <c r="E171" s="38"/>
      <c r="F171" s="208" t="s">
        <v>1458</v>
      </c>
      <c r="G171" s="38"/>
      <c r="H171" s="38"/>
      <c r="I171" s="110"/>
      <c r="J171" s="38"/>
      <c r="K171" s="38"/>
      <c r="L171" s="41"/>
      <c r="M171" s="209"/>
      <c r="N171" s="210"/>
      <c r="O171" s="66"/>
      <c r="P171" s="66"/>
      <c r="Q171" s="66"/>
      <c r="R171" s="66"/>
      <c r="S171" s="66"/>
      <c r="T171" s="67"/>
      <c r="U171" s="36"/>
      <c r="V171" s="36"/>
      <c r="W171" s="36"/>
      <c r="X171" s="36"/>
      <c r="Y171" s="36"/>
      <c r="Z171" s="36"/>
      <c r="AA171" s="36"/>
      <c r="AB171" s="36"/>
      <c r="AC171" s="36"/>
      <c r="AD171" s="36"/>
      <c r="AE171" s="36"/>
      <c r="AT171" s="19" t="s">
        <v>190</v>
      </c>
      <c r="AU171" s="19" t="s">
        <v>81</v>
      </c>
    </row>
    <row r="172" spans="1:65" s="2" customFormat="1" ht="21.75" customHeight="1">
      <c r="A172" s="36"/>
      <c r="B172" s="37"/>
      <c r="C172" s="189" t="s">
        <v>526</v>
      </c>
      <c r="D172" s="189" t="s">
        <v>131</v>
      </c>
      <c r="E172" s="190" t="s">
        <v>1459</v>
      </c>
      <c r="F172" s="191" t="s">
        <v>1460</v>
      </c>
      <c r="G172" s="192" t="s">
        <v>134</v>
      </c>
      <c r="H172" s="193">
        <v>1</v>
      </c>
      <c r="I172" s="194"/>
      <c r="J172" s="195">
        <f>ROUND(I172*H172,2)</f>
        <v>0</v>
      </c>
      <c r="K172" s="191" t="s">
        <v>135</v>
      </c>
      <c r="L172" s="41"/>
      <c r="M172" s="196" t="s">
        <v>19</v>
      </c>
      <c r="N172" s="197" t="s">
        <v>43</v>
      </c>
      <c r="O172" s="66"/>
      <c r="P172" s="198">
        <f>O172*H172</f>
        <v>0</v>
      </c>
      <c r="Q172" s="198">
        <v>3.6459999999999999E-2</v>
      </c>
      <c r="R172" s="198">
        <f>Q172*H172</f>
        <v>3.6459999999999999E-2</v>
      </c>
      <c r="S172" s="198">
        <v>0</v>
      </c>
      <c r="T172" s="199">
        <f>S172*H172</f>
        <v>0</v>
      </c>
      <c r="U172" s="36"/>
      <c r="V172" s="36"/>
      <c r="W172" s="36"/>
      <c r="X172" s="36"/>
      <c r="Y172" s="36"/>
      <c r="Z172" s="36"/>
      <c r="AA172" s="36"/>
      <c r="AB172" s="36"/>
      <c r="AC172" s="36"/>
      <c r="AD172" s="36"/>
      <c r="AE172" s="36"/>
      <c r="AR172" s="200" t="s">
        <v>273</v>
      </c>
      <c r="AT172" s="200" t="s">
        <v>131</v>
      </c>
      <c r="AU172" s="200" t="s">
        <v>81</v>
      </c>
      <c r="AY172" s="19" t="s">
        <v>128</v>
      </c>
      <c r="BE172" s="201">
        <f>IF(N172="základní",J172,0)</f>
        <v>0</v>
      </c>
      <c r="BF172" s="201">
        <f>IF(N172="snížená",J172,0)</f>
        <v>0</v>
      </c>
      <c r="BG172" s="201">
        <f>IF(N172="zákl. přenesená",J172,0)</f>
        <v>0</v>
      </c>
      <c r="BH172" s="201">
        <f>IF(N172="sníž. přenesená",J172,0)</f>
        <v>0</v>
      </c>
      <c r="BI172" s="201">
        <f>IF(N172="nulová",J172,0)</f>
        <v>0</v>
      </c>
      <c r="BJ172" s="19" t="s">
        <v>79</v>
      </c>
      <c r="BK172" s="201">
        <f>ROUND(I172*H172,2)</f>
        <v>0</v>
      </c>
      <c r="BL172" s="19" t="s">
        <v>273</v>
      </c>
      <c r="BM172" s="200" t="s">
        <v>1461</v>
      </c>
    </row>
    <row r="173" spans="1:65" s="2" customFormat="1" ht="29.25">
      <c r="A173" s="36"/>
      <c r="B173" s="37"/>
      <c r="C173" s="38"/>
      <c r="D173" s="207" t="s">
        <v>190</v>
      </c>
      <c r="E173" s="38"/>
      <c r="F173" s="208" t="s">
        <v>1462</v>
      </c>
      <c r="G173" s="38"/>
      <c r="H173" s="38"/>
      <c r="I173" s="110"/>
      <c r="J173" s="38"/>
      <c r="K173" s="38"/>
      <c r="L173" s="41"/>
      <c r="M173" s="209"/>
      <c r="N173" s="210"/>
      <c r="O173" s="66"/>
      <c r="P173" s="66"/>
      <c r="Q173" s="66"/>
      <c r="R173" s="66"/>
      <c r="S173" s="66"/>
      <c r="T173" s="67"/>
      <c r="U173" s="36"/>
      <c r="V173" s="36"/>
      <c r="W173" s="36"/>
      <c r="X173" s="36"/>
      <c r="Y173" s="36"/>
      <c r="Z173" s="36"/>
      <c r="AA173" s="36"/>
      <c r="AB173" s="36"/>
      <c r="AC173" s="36"/>
      <c r="AD173" s="36"/>
      <c r="AE173" s="36"/>
      <c r="AT173" s="19" t="s">
        <v>190</v>
      </c>
      <c r="AU173" s="19" t="s">
        <v>81</v>
      </c>
    </row>
    <row r="174" spans="1:65" s="2" customFormat="1" ht="16.5" customHeight="1">
      <c r="A174" s="36"/>
      <c r="B174" s="37"/>
      <c r="C174" s="189" t="s">
        <v>530</v>
      </c>
      <c r="D174" s="189" t="s">
        <v>131</v>
      </c>
      <c r="E174" s="190" t="s">
        <v>1463</v>
      </c>
      <c r="F174" s="191" t="s">
        <v>1464</v>
      </c>
      <c r="G174" s="192" t="s">
        <v>134</v>
      </c>
      <c r="H174" s="193">
        <v>1</v>
      </c>
      <c r="I174" s="194"/>
      <c r="J174" s="195">
        <f>ROUND(I174*H174,2)</f>
        <v>0</v>
      </c>
      <c r="K174" s="191" t="s">
        <v>135</v>
      </c>
      <c r="L174" s="41"/>
      <c r="M174" s="196" t="s">
        <v>19</v>
      </c>
      <c r="N174" s="197" t="s">
        <v>43</v>
      </c>
      <c r="O174" s="66"/>
      <c r="P174" s="198">
        <f>O174*H174</f>
        <v>0</v>
      </c>
      <c r="Q174" s="198">
        <v>1.8400000000000001E-3</v>
      </c>
      <c r="R174" s="198">
        <f>Q174*H174</f>
        <v>1.8400000000000001E-3</v>
      </c>
      <c r="S174" s="198">
        <v>0</v>
      </c>
      <c r="T174" s="199">
        <f>S174*H174</f>
        <v>0</v>
      </c>
      <c r="U174" s="36"/>
      <c r="V174" s="36"/>
      <c r="W174" s="36"/>
      <c r="X174" s="36"/>
      <c r="Y174" s="36"/>
      <c r="Z174" s="36"/>
      <c r="AA174" s="36"/>
      <c r="AB174" s="36"/>
      <c r="AC174" s="36"/>
      <c r="AD174" s="36"/>
      <c r="AE174" s="36"/>
      <c r="AR174" s="200" t="s">
        <v>273</v>
      </c>
      <c r="AT174" s="200" t="s">
        <v>131</v>
      </c>
      <c r="AU174" s="200" t="s">
        <v>81</v>
      </c>
      <c r="AY174" s="19" t="s">
        <v>128</v>
      </c>
      <c r="BE174" s="201">
        <f>IF(N174="základní",J174,0)</f>
        <v>0</v>
      </c>
      <c r="BF174" s="201">
        <f>IF(N174="snížená",J174,0)</f>
        <v>0</v>
      </c>
      <c r="BG174" s="201">
        <f>IF(N174="zákl. přenesená",J174,0)</f>
        <v>0</v>
      </c>
      <c r="BH174" s="201">
        <f>IF(N174="sníž. přenesená",J174,0)</f>
        <v>0</v>
      </c>
      <c r="BI174" s="201">
        <f>IF(N174="nulová",J174,0)</f>
        <v>0</v>
      </c>
      <c r="BJ174" s="19" t="s">
        <v>79</v>
      </c>
      <c r="BK174" s="201">
        <f>ROUND(I174*H174,2)</f>
        <v>0</v>
      </c>
      <c r="BL174" s="19" t="s">
        <v>273</v>
      </c>
      <c r="BM174" s="200" t="s">
        <v>1465</v>
      </c>
    </row>
    <row r="175" spans="1:65" s="2" customFormat="1" ht="29.25">
      <c r="A175" s="36"/>
      <c r="B175" s="37"/>
      <c r="C175" s="38"/>
      <c r="D175" s="207" t="s">
        <v>190</v>
      </c>
      <c r="E175" s="38"/>
      <c r="F175" s="208" t="s">
        <v>1466</v>
      </c>
      <c r="G175" s="38"/>
      <c r="H175" s="38"/>
      <c r="I175" s="110"/>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190</v>
      </c>
      <c r="AU175" s="19" t="s">
        <v>81</v>
      </c>
    </row>
    <row r="176" spans="1:65" s="2" customFormat="1" ht="16.5" customHeight="1">
      <c r="A176" s="36"/>
      <c r="B176" s="37"/>
      <c r="C176" s="189" t="s">
        <v>535</v>
      </c>
      <c r="D176" s="189" t="s">
        <v>131</v>
      </c>
      <c r="E176" s="190" t="s">
        <v>1467</v>
      </c>
      <c r="F176" s="191" t="s">
        <v>1468</v>
      </c>
      <c r="G176" s="192" t="s">
        <v>283</v>
      </c>
      <c r="H176" s="193">
        <v>1</v>
      </c>
      <c r="I176" s="194"/>
      <c r="J176" s="195">
        <f>ROUND(I176*H176,2)</f>
        <v>0</v>
      </c>
      <c r="K176" s="191" t="s">
        <v>135</v>
      </c>
      <c r="L176" s="41"/>
      <c r="M176" s="196" t="s">
        <v>19</v>
      </c>
      <c r="N176" s="197" t="s">
        <v>43</v>
      </c>
      <c r="O176" s="66"/>
      <c r="P176" s="198">
        <f>O176*H176</f>
        <v>0</v>
      </c>
      <c r="Q176" s="198">
        <v>7.5000000000000002E-4</v>
      </c>
      <c r="R176" s="198">
        <f>Q176*H176</f>
        <v>7.5000000000000002E-4</v>
      </c>
      <c r="S176" s="198">
        <v>0</v>
      </c>
      <c r="T176" s="199">
        <f>S176*H176</f>
        <v>0</v>
      </c>
      <c r="U176" s="36"/>
      <c r="V176" s="36"/>
      <c r="W176" s="36"/>
      <c r="X176" s="36"/>
      <c r="Y176" s="36"/>
      <c r="Z176" s="36"/>
      <c r="AA176" s="36"/>
      <c r="AB176" s="36"/>
      <c r="AC176" s="36"/>
      <c r="AD176" s="36"/>
      <c r="AE176" s="36"/>
      <c r="AR176" s="200" t="s">
        <v>273</v>
      </c>
      <c r="AT176" s="200" t="s">
        <v>131</v>
      </c>
      <c r="AU176" s="200" t="s">
        <v>81</v>
      </c>
      <c r="AY176" s="19" t="s">
        <v>128</v>
      </c>
      <c r="BE176" s="201">
        <f>IF(N176="základní",J176,0)</f>
        <v>0</v>
      </c>
      <c r="BF176" s="201">
        <f>IF(N176="snížená",J176,0)</f>
        <v>0</v>
      </c>
      <c r="BG176" s="201">
        <f>IF(N176="zákl. přenesená",J176,0)</f>
        <v>0</v>
      </c>
      <c r="BH176" s="201">
        <f>IF(N176="sníž. přenesená",J176,0)</f>
        <v>0</v>
      </c>
      <c r="BI176" s="201">
        <f>IF(N176="nulová",J176,0)</f>
        <v>0</v>
      </c>
      <c r="BJ176" s="19" t="s">
        <v>79</v>
      </c>
      <c r="BK176" s="201">
        <f>ROUND(I176*H176,2)</f>
        <v>0</v>
      </c>
      <c r="BL176" s="19" t="s">
        <v>273</v>
      </c>
      <c r="BM176" s="200" t="s">
        <v>1469</v>
      </c>
    </row>
    <row r="177" spans="1:65" s="2" customFormat="1" ht="58.5">
      <c r="A177" s="36"/>
      <c r="B177" s="37"/>
      <c r="C177" s="38"/>
      <c r="D177" s="207" t="s">
        <v>190</v>
      </c>
      <c r="E177" s="38"/>
      <c r="F177" s="208" t="s">
        <v>1454</v>
      </c>
      <c r="G177" s="38"/>
      <c r="H177" s="38"/>
      <c r="I177" s="110"/>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190</v>
      </c>
      <c r="AU177" s="19" t="s">
        <v>81</v>
      </c>
    </row>
    <row r="178" spans="1:65" s="2" customFormat="1" ht="16.5" customHeight="1">
      <c r="A178" s="36"/>
      <c r="B178" s="37"/>
      <c r="C178" s="189" t="s">
        <v>542</v>
      </c>
      <c r="D178" s="189" t="s">
        <v>131</v>
      </c>
      <c r="E178" s="190" t="s">
        <v>1470</v>
      </c>
      <c r="F178" s="191" t="s">
        <v>1471</v>
      </c>
      <c r="G178" s="192" t="s">
        <v>134</v>
      </c>
      <c r="H178" s="193">
        <v>4</v>
      </c>
      <c r="I178" s="194"/>
      <c r="J178" s="195">
        <f>ROUND(I178*H178,2)</f>
        <v>0</v>
      </c>
      <c r="K178" s="191" t="s">
        <v>135</v>
      </c>
      <c r="L178" s="41"/>
      <c r="M178" s="196" t="s">
        <v>19</v>
      </c>
      <c r="N178" s="197" t="s">
        <v>43</v>
      </c>
      <c r="O178" s="66"/>
      <c r="P178" s="198">
        <f>O178*H178</f>
        <v>0</v>
      </c>
      <c r="Q178" s="198">
        <v>1.8E-3</v>
      </c>
      <c r="R178" s="198">
        <f>Q178*H178</f>
        <v>7.1999999999999998E-3</v>
      </c>
      <c r="S178" s="198">
        <v>0</v>
      </c>
      <c r="T178" s="199">
        <f>S178*H178</f>
        <v>0</v>
      </c>
      <c r="U178" s="36"/>
      <c r="V178" s="36"/>
      <c r="W178" s="36"/>
      <c r="X178" s="36"/>
      <c r="Y178" s="36"/>
      <c r="Z178" s="36"/>
      <c r="AA178" s="36"/>
      <c r="AB178" s="36"/>
      <c r="AC178" s="36"/>
      <c r="AD178" s="36"/>
      <c r="AE178" s="36"/>
      <c r="AR178" s="200" t="s">
        <v>273</v>
      </c>
      <c r="AT178" s="200" t="s">
        <v>131</v>
      </c>
      <c r="AU178" s="200" t="s">
        <v>81</v>
      </c>
      <c r="AY178" s="19" t="s">
        <v>128</v>
      </c>
      <c r="BE178" s="201">
        <f>IF(N178="základní",J178,0)</f>
        <v>0</v>
      </c>
      <c r="BF178" s="201">
        <f>IF(N178="snížená",J178,0)</f>
        <v>0</v>
      </c>
      <c r="BG178" s="201">
        <f>IF(N178="zákl. přenesená",J178,0)</f>
        <v>0</v>
      </c>
      <c r="BH178" s="201">
        <f>IF(N178="sníž. přenesená",J178,0)</f>
        <v>0</v>
      </c>
      <c r="BI178" s="201">
        <f>IF(N178="nulová",J178,0)</f>
        <v>0</v>
      </c>
      <c r="BJ178" s="19" t="s">
        <v>79</v>
      </c>
      <c r="BK178" s="201">
        <f>ROUND(I178*H178,2)</f>
        <v>0</v>
      </c>
      <c r="BL178" s="19" t="s">
        <v>273</v>
      </c>
      <c r="BM178" s="200" t="s">
        <v>1472</v>
      </c>
    </row>
    <row r="179" spans="1:65" s="2" customFormat="1" ht="29.25">
      <c r="A179" s="36"/>
      <c r="B179" s="37"/>
      <c r="C179" s="38"/>
      <c r="D179" s="207" t="s">
        <v>190</v>
      </c>
      <c r="E179" s="38"/>
      <c r="F179" s="208" t="s">
        <v>1473</v>
      </c>
      <c r="G179" s="38"/>
      <c r="H179" s="38"/>
      <c r="I179" s="110"/>
      <c r="J179" s="38"/>
      <c r="K179" s="38"/>
      <c r="L179" s="41"/>
      <c r="M179" s="209"/>
      <c r="N179" s="210"/>
      <c r="O179" s="66"/>
      <c r="P179" s="66"/>
      <c r="Q179" s="66"/>
      <c r="R179" s="66"/>
      <c r="S179" s="66"/>
      <c r="T179" s="67"/>
      <c r="U179" s="36"/>
      <c r="V179" s="36"/>
      <c r="W179" s="36"/>
      <c r="X179" s="36"/>
      <c r="Y179" s="36"/>
      <c r="Z179" s="36"/>
      <c r="AA179" s="36"/>
      <c r="AB179" s="36"/>
      <c r="AC179" s="36"/>
      <c r="AD179" s="36"/>
      <c r="AE179" s="36"/>
      <c r="AT179" s="19" t="s">
        <v>190</v>
      </c>
      <c r="AU179" s="19" t="s">
        <v>81</v>
      </c>
    </row>
    <row r="180" spans="1:65" s="2" customFormat="1" ht="22.5" customHeight="1">
      <c r="A180" s="36"/>
      <c r="B180" s="37"/>
      <c r="C180" s="189" t="s">
        <v>546</v>
      </c>
      <c r="D180" s="189" t="s">
        <v>131</v>
      </c>
      <c r="E180" s="190" t="s">
        <v>1474</v>
      </c>
      <c r="F180" s="191" t="s">
        <v>1475</v>
      </c>
      <c r="G180" s="192" t="s">
        <v>283</v>
      </c>
      <c r="H180" s="193">
        <v>1</v>
      </c>
      <c r="I180" s="194"/>
      <c r="J180" s="195">
        <f>ROUND(I180*H180,2)</f>
        <v>0</v>
      </c>
      <c r="K180" s="191" t="s">
        <v>19</v>
      </c>
      <c r="L180" s="41"/>
      <c r="M180" s="196" t="s">
        <v>19</v>
      </c>
      <c r="N180" s="197" t="s">
        <v>43</v>
      </c>
      <c r="O180" s="66"/>
      <c r="P180" s="198">
        <f>O180*H180</f>
        <v>0</v>
      </c>
      <c r="Q180" s="198">
        <v>0</v>
      </c>
      <c r="R180" s="198">
        <f>Q180*H180</f>
        <v>0</v>
      </c>
      <c r="S180" s="198">
        <v>0</v>
      </c>
      <c r="T180" s="199">
        <f>S180*H180</f>
        <v>0</v>
      </c>
      <c r="U180" s="36"/>
      <c r="V180" s="36"/>
      <c r="W180" s="36"/>
      <c r="X180" s="36"/>
      <c r="Y180" s="36"/>
      <c r="Z180" s="36"/>
      <c r="AA180" s="36"/>
      <c r="AB180" s="36"/>
      <c r="AC180" s="36"/>
      <c r="AD180" s="36"/>
      <c r="AE180" s="36"/>
      <c r="AR180" s="200" t="s">
        <v>273</v>
      </c>
      <c r="AT180" s="200" t="s">
        <v>131</v>
      </c>
      <c r="AU180" s="200" t="s">
        <v>81</v>
      </c>
      <c r="AY180" s="19" t="s">
        <v>128</v>
      </c>
      <c r="BE180" s="201">
        <f>IF(N180="základní",J180,0)</f>
        <v>0</v>
      </c>
      <c r="BF180" s="201">
        <f>IF(N180="snížená",J180,0)</f>
        <v>0</v>
      </c>
      <c r="BG180" s="201">
        <f>IF(N180="zákl. přenesená",J180,0)</f>
        <v>0</v>
      </c>
      <c r="BH180" s="201">
        <f>IF(N180="sníž. přenesená",J180,0)</f>
        <v>0</v>
      </c>
      <c r="BI180" s="201">
        <f>IF(N180="nulová",J180,0)</f>
        <v>0</v>
      </c>
      <c r="BJ180" s="19" t="s">
        <v>79</v>
      </c>
      <c r="BK180" s="201">
        <f>ROUND(I180*H180,2)</f>
        <v>0</v>
      </c>
      <c r="BL180" s="19" t="s">
        <v>273</v>
      </c>
      <c r="BM180" s="200" t="s">
        <v>1476</v>
      </c>
    </row>
    <row r="181" spans="1:65" s="2" customFormat="1" ht="16.5" customHeight="1">
      <c r="A181" s="36"/>
      <c r="B181" s="37"/>
      <c r="C181" s="189" t="s">
        <v>551</v>
      </c>
      <c r="D181" s="189" t="s">
        <v>131</v>
      </c>
      <c r="E181" s="190" t="s">
        <v>1477</v>
      </c>
      <c r="F181" s="191" t="s">
        <v>1478</v>
      </c>
      <c r="G181" s="192" t="s">
        <v>134</v>
      </c>
      <c r="H181" s="193">
        <v>1</v>
      </c>
      <c r="I181" s="194"/>
      <c r="J181" s="195">
        <f>ROUND(I181*H181,2)</f>
        <v>0</v>
      </c>
      <c r="K181" s="191" t="s">
        <v>135</v>
      </c>
      <c r="L181" s="41"/>
      <c r="M181" s="196" t="s">
        <v>19</v>
      </c>
      <c r="N181" s="197" t="s">
        <v>43</v>
      </c>
      <c r="O181" s="66"/>
      <c r="P181" s="198">
        <f>O181*H181</f>
        <v>0</v>
      </c>
      <c r="Q181" s="198">
        <v>1.9599999999999999E-3</v>
      </c>
      <c r="R181" s="198">
        <f>Q181*H181</f>
        <v>1.9599999999999999E-3</v>
      </c>
      <c r="S181" s="198">
        <v>0</v>
      </c>
      <c r="T181" s="199">
        <f>S181*H181</f>
        <v>0</v>
      </c>
      <c r="U181" s="36"/>
      <c r="V181" s="36"/>
      <c r="W181" s="36"/>
      <c r="X181" s="36"/>
      <c r="Y181" s="36"/>
      <c r="Z181" s="36"/>
      <c r="AA181" s="36"/>
      <c r="AB181" s="36"/>
      <c r="AC181" s="36"/>
      <c r="AD181" s="36"/>
      <c r="AE181" s="36"/>
      <c r="AR181" s="200" t="s">
        <v>273</v>
      </c>
      <c r="AT181" s="200" t="s">
        <v>131</v>
      </c>
      <c r="AU181" s="200" t="s">
        <v>81</v>
      </c>
      <c r="AY181" s="19" t="s">
        <v>128</v>
      </c>
      <c r="BE181" s="201">
        <f>IF(N181="základní",J181,0)</f>
        <v>0</v>
      </c>
      <c r="BF181" s="201">
        <f>IF(N181="snížená",J181,0)</f>
        <v>0</v>
      </c>
      <c r="BG181" s="201">
        <f>IF(N181="zákl. přenesená",J181,0)</f>
        <v>0</v>
      </c>
      <c r="BH181" s="201">
        <f>IF(N181="sníž. přenesená",J181,0)</f>
        <v>0</v>
      </c>
      <c r="BI181" s="201">
        <f>IF(N181="nulová",J181,0)</f>
        <v>0</v>
      </c>
      <c r="BJ181" s="19" t="s">
        <v>79</v>
      </c>
      <c r="BK181" s="201">
        <f>ROUND(I181*H181,2)</f>
        <v>0</v>
      </c>
      <c r="BL181" s="19" t="s">
        <v>273</v>
      </c>
      <c r="BM181" s="200" t="s">
        <v>1479</v>
      </c>
    </row>
    <row r="182" spans="1:65" s="2" customFormat="1" ht="29.25">
      <c r="A182" s="36"/>
      <c r="B182" s="37"/>
      <c r="C182" s="38"/>
      <c r="D182" s="207" t="s">
        <v>190</v>
      </c>
      <c r="E182" s="38"/>
      <c r="F182" s="208" t="s">
        <v>1473</v>
      </c>
      <c r="G182" s="38"/>
      <c r="H182" s="38"/>
      <c r="I182" s="110"/>
      <c r="J182" s="38"/>
      <c r="K182" s="38"/>
      <c r="L182" s="41"/>
      <c r="M182" s="209"/>
      <c r="N182" s="210"/>
      <c r="O182" s="66"/>
      <c r="P182" s="66"/>
      <c r="Q182" s="66"/>
      <c r="R182" s="66"/>
      <c r="S182" s="66"/>
      <c r="T182" s="67"/>
      <c r="U182" s="36"/>
      <c r="V182" s="36"/>
      <c r="W182" s="36"/>
      <c r="X182" s="36"/>
      <c r="Y182" s="36"/>
      <c r="Z182" s="36"/>
      <c r="AA182" s="36"/>
      <c r="AB182" s="36"/>
      <c r="AC182" s="36"/>
      <c r="AD182" s="36"/>
      <c r="AE182" s="36"/>
      <c r="AT182" s="19" t="s">
        <v>190</v>
      </c>
      <c r="AU182" s="19" t="s">
        <v>81</v>
      </c>
    </row>
    <row r="183" spans="1:65" s="2" customFormat="1" ht="16.5" customHeight="1">
      <c r="A183" s="36"/>
      <c r="B183" s="37"/>
      <c r="C183" s="189" t="s">
        <v>557</v>
      </c>
      <c r="D183" s="189" t="s">
        <v>131</v>
      </c>
      <c r="E183" s="190" t="s">
        <v>1480</v>
      </c>
      <c r="F183" s="191" t="s">
        <v>1481</v>
      </c>
      <c r="G183" s="192" t="s">
        <v>283</v>
      </c>
      <c r="H183" s="193">
        <v>4</v>
      </c>
      <c r="I183" s="194"/>
      <c r="J183" s="195">
        <f>ROUND(I183*H183,2)</f>
        <v>0</v>
      </c>
      <c r="K183" s="191" t="s">
        <v>135</v>
      </c>
      <c r="L183" s="41"/>
      <c r="M183" s="196" t="s">
        <v>19</v>
      </c>
      <c r="N183" s="197" t="s">
        <v>43</v>
      </c>
      <c r="O183" s="66"/>
      <c r="P183" s="198">
        <f>O183*H183</f>
        <v>0</v>
      </c>
      <c r="Q183" s="198">
        <v>2.7999999999999998E-4</v>
      </c>
      <c r="R183" s="198">
        <f>Q183*H183</f>
        <v>1.1199999999999999E-3</v>
      </c>
      <c r="S183" s="198">
        <v>0</v>
      </c>
      <c r="T183" s="199">
        <f>S183*H183</f>
        <v>0</v>
      </c>
      <c r="U183" s="36"/>
      <c r="V183" s="36"/>
      <c r="W183" s="36"/>
      <c r="X183" s="36"/>
      <c r="Y183" s="36"/>
      <c r="Z183" s="36"/>
      <c r="AA183" s="36"/>
      <c r="AB183" s="36"/>
      <c r="AC183" s="36"/>
      <c r="AD183" s="36"/>
      <c r="AE183" s="36"/>
      <c r="AR183" s="200" t="s">
        <v>273</v>
      </c>
      <c r="AT183" s="200" t="s">
        <v>131</v>
      </c>
      <c r="AU183" s="200" t="s">
        <v>81</v>
      </c>
      <c r="AY183" s="19" t="s">
        <v>128</v>
      </c>
      <c r="BE183" s="201">
        <f>IF(N183="základní",J183,0)</f>
        <v>0</v>
      </c>
      <c r="BF183" s="201">
        <f>IF(N183="snížená",J183,0)</f>
        <v>0</v>
      </c>
      <c r="BG183" s="201">
        <f>IF(N183="zákl. přenesená",J183,0)</f>
        <v>0</v>
      </c>
      <c r="BH183" s="201">
        <f>IF(N183="sníž. přenesená",J183,0)</f>
        <v>0</v>
      </c>
      <c r="BI183" s="201">
        <f>IF(N183="nulová",J183,0)</f>
        <v>0</v>
      </c>
      <c r="BJ183" s="19" t="s">
        <v>79</v>
      </c>
      <c r="BK183" s="201">
        <f>ROUND(I183*H183,2)</f>
        <v>0</v>
      </c>
      <c r="BL183" s="19" t="s">
        <v>273</v>
      </c>
      <c r="BM183" s="200" t="s">
        <v>1482</v>
      </c>
    </row>
    <row r="184" spans="1:65" s="2" customFormat="1" ht="58.5">
      <c r="A184" s="36"/>
      <c r="B184" s="37"/>
      <c r="C184" s="38"/>
      <c r="D184" s="207" t="s">
        <v>190</v>
      </c>
      <c r="E184" s="38"/>
      <c r="F184" s="208" t="s">
        <v>1454</v>
      </c>
      <c r="G184" s="38"/>
      <c r="H184" s="38"/>
      <c r="I184" s="110"/>
      <c r="J184" s="38"/>
      <c r="K184" s="38"/>
      <c r="L184" s="41"/>
      <c r="M184" s="209"/>
      <c r="N184" s="210"/>
      <c r="O184" s="66"/>
      <c r="P184" s="66"/>
      <c r="Q184" s="66"/>
      <c r="R184" s="66"/>
      <c r="S184" s="66"/>
      <c r="T184" s="67"/>
      <c r="U184" s="36"/>
      <c r="V184" s="36"/>
      <c r="W184" s="36"/>
      <c r="X184" s="36"/>
      <c r="Y184" s="36"/>
      <c r="Z184" s="36"/>
      <c r="AA184" s="36"/>
      <c r="AB184" s="36"/>
      <c r="AC184" s="36"/>
      <c r="AD184" s="36"/>
      <c r="AE184" s="36"/>
      <c r="AT184" s="19" t="s">
        <v>190</v>
      </c>
      <c r="AU184" s="19" t="s">
        <v>81</v>
      </c>
    </row>
    <row r="185" spans="1:65" s="2" customFormat="1" ht="16.5" customHeight="1">
      <c r="A185" s="36"/>
      <c r="B185" s="37"/>
      <c r="C185" s="189" t="s">
        <v>565</v>
      </c>
      <c r="D185" s="189" t="s">
        <v>131</v>
      </c>
      <c r="E185" s="190" t="s">
        <v>1483</v>
      </c>
      <c r="F185" s="191" t="s">
        <v>1484</v>
      </c>
      <c r="G185" s="192" t="s">
        <v>283</v>
      </c>
      <c r="H185" s="193">
        <v>1</v>
      </c>
      <c r="I185" s="194"/>
      <c r="J185" s="195">
        <f>ROUND(I185*H185,2)</f>
        <v>0</v>
      </c>
      <c r="K185" s="191" t="s">
        <v>19</v>
      </c>
      <c r="L185" s="41"/>
      <c r="M185" s="196" t="s">
        <v>19</v>
      </c>
      <c r="N185" s="197" t="s">
        <v>43</v>
      </c>
      <c r="O185" s="66"/>
      <c r="P185" s="198">
        <f>O185*H185</f>
        <v>0</v>
      </c>
      <c r="Q185" s="198">
        <v>0</v>
      </c>
      <c r="R185" s="198">
        <f>Q185*H185</f>
        <v>0</v>
      </c>
      <c r="S185" s="198">
        <v>0</v>
      </c>
      <c r="T185" s="199">
        <f>S185*H185</f>
        <v>0</v>
      </c>
      <c r="U185" s="36"/>
      <c r="V185" s="36"/>
      <c r="W185" s="36"/>
      <c r="X185" s="36"/>
      <c r="Y185" s="36"/>
      <c r="Z185" s="36"/>
      <c r="AA185" s="36"/>
      <c r="AB185" s="36"/>
      <c r="AC185" s="36"/>
      <c r="AD185" s="36"/>
      <c r="AE185" s="36"/>
      <c r="AR185" s="200" t="s">
        <v>273</v>
      </c>
      <c r="AT185" s="200" t="s">
        <v>131</v>
      </c>
      <c r="AU185" s="200" t="s">
        <v>81</v>
      </c>
      <c r="AY185" s="19" t="s">
        <v>128</v>
      </c>
      <c r="BE185" s="201">
        <f>IF(N185="základní",J185,0)</f>
        <v>0</v>
      </c>
      <c r="BF185" s="201">
        <f>IF(N185="snížená",J185,0)</f>
        <v>0</v>
      </c>
      <c r="BG185" s="201">
        <f>IF(N185="zákl. přenesená",J185,0)</f>
        <v>0</v>
      </c>
      <c r="BH185" s="201">
        <f>IF(N185="sníž. přenesená",J185,0)</f>
        <v>0</v>
      </c>
      <c r="BI185" s="201">
        <f>IF(N185="nulová",J185,0)</f>
        <v>0</v>
      </c>
      <c r="BJ185" s="19" t="s">
        <v>79</v>
      </c>
      <c r="BK185" s="201">
        <f>ROUND(I185*H185,2)</f>
        <v>0</v>
      </c>
      <c r="BL185" s="19" t="s">
        <v>273</v>
      </c>
      <c r="BM185" s="200" t="s">
        <v>1485</v>
      </c>
    </row>
    <row r="186" spans="1:65" s="2" customFormat="1" ht="16.5" customHeight="1">
      <c r="A186" s="36"/>
      <c r="B186" s="37"/>
      <c r="C186" s="189" t="s">
        <v>570</v>
      </c>
      <c r="D186" s="189" t="s">
        <v>131</v>
      </c>
      <c r="E186" s="190" t="s">
        <v>1486</v>
      </c>
      <c r="F186" s="191" t="s">
        <v>1487</v>
      </c>
      <c r="G186" s="192" t="s">
        <v>134</v>
      </c>
      <c r="H186" s="193">
        <v>25</v>
      </c>
      <c r="I186" s="194"/>
      <c r="J186" s="195">
        <f>ROUND(I186*H186,2)</f>
        <v>0</v>
      </c>
      <c r="K186" s="191" t="s">
        <v>135</v>
      </c>
      <c r="L186" s="41"/>
      <c r="M186" s="196" t="s">
        <v>19</v>
      </c>
      <c r="N186" s="197" t="s">
        <v>43</v>
      </c>
      <c r="O186" s="66"/>
      <c r="P186" s="198">
        <f>O186*H186</f>
        <v>0</v>
      </c>
      <c r="Q186" s="198">
        <v>2.9999999999999997E-4</v>
      </c>
      <c r="R186" s="198">
        <f>Q186*H186</f>
        <v>7.4999999999999997E-3</v>
      </c>
      <c r="S186" s="198">
        <v>0</v>
      </c>
      <c r="T186" s="199">
        <f>S186*H186</f>
        <v>0</v>
      </c>
      <c r="U186" s="36"/>
      <c r="V186" s="36"/>
      <c r="W186" s="36"/>
      <c r="X186" s="36"/>
      <c r="Y186" s="36"/>
      <c r="Z186" s="36"/>
      <c r="AA186" s="36"/>
      <c r="AB186" s="36"/>
      <c r="AC186" s="36"/>
      <c r="AD186" s="36"/>
      <c r="AE186" s="36"/>
      <c r="AR186" s="200" t="s">
        <v>273</v>
      </c>
      <c r="AT186" s="200" t="s">
        <v>131</v>
      </c>
      <c r="AU186" s="200" t="s">
        <v>81</v>
      </c>
      <c r="AY186" s="19" t="s">
        <v>128</v>
      </c>
      <c r="BE186" s="201">
        <f>IF(N186="základní",J186,0)</f>
        <v>0</v>
      </c>
      <c r="BF186" s="201">
        <f>IF(N186="snížená",J186,0)</f>
        <v>0</v>
      </c>
      <c r="BG186" s="201">
        <f>IF(N186="zákl. přenesená",J186,0)</f>
        <v>0</v>
      </c>
      <c r="BH186" s="201">
        <f>IF(N186="sníž. přenesená",J186,0)</f>
        <v>0</v>
      </c>
      <c r="BI186" s="201">
        <f>IF(N186="nulová",J186,0)</f>
        <v>0</v>
      </c>
      <c r="BJ186" s="19" t="s">
        <v>79</v>
      </c>
      <c r="BK186" s="201">
        <f>ROUND(I186*H186,2)</f>
        <v>0</v>
      </c>
      <c r="BL186" s="19" t="s">
        <v>273</v>
      </c>
      <c r="BM186" s="200" t="s">
        <v>1488</v>
      </c>
    </row>
    <row r="187" spans="1:65" s="2" customFormat="1" ht="16.5" customHeight="1">
      <c r="A187" s="36"/>
      <c r="B187" s="37"/>
      <c r="C187" s="189" t="s">
        <v>574</v>
      </c>
      <c r="D187" s="189" t="s">
        <v>131</v>
      </c>
      <c r="E187" s="190" t="s">
        <v>1489</v>
      </c>
      <c r="F187" s="191" t="s">
        <v>1490</v>
      </c>
      <c r="G187" s="192" t="s">
        <v>283</v>
      </c>
      <c r="H187" s="193">
        <v>10</v>
      </c>
      <c r="I187" s="194"/>
      <c r="J187" s="195">
        <f>ROUND(I187*H187,2)</f>
        <v>0</v>
      </c>
      <c r="K187" s="191" t="s">
        <v>135</v>
      </c>
      <c r="L187" s="41"/>
      <c r="M187" s="196" t="s">
        <v>19</v>
      </c>
      <c r="N187" s="197" t="s">
        <v>43</v>
      </c>
      <c r="O187" s="66"/>
      <c r="P187" s="198">
        <f>O187*H187</f>
        <v>0</v>
      </c>
      <c r="Q187" s="198">
        <v>1.09E-3</v>
      </c>
      <c r="R187" s="198">
        <f>Q187*H187</f>
        <v>1.09E-2</v>
      </c>
      <c r="S187" s="198">
        <v>0</v>
      </c>
      <c r="T187" s="199">
        <f>S187*H187</f>
        <v>0</v>
      </c>
      <c r="U187" s="36"/>
      <c r="V187" s="36"/>
      <c r="W187" s="36"/>
      <c r="X187" s="36"/>
      <c r="Y187" s="36"/>
      <c r="Z187" s="36"/>
      <c r="AA187" s="36"/>
      <c r="AB187" s="36"/>
      <c r="AC187" s="36"/>
      <c r="AD187" s="36"/>
      <c r="AE187" s="36"/>
      <c r="AR187" s="200" t="s">
        <v>273</v>
      </c>
      <c r="AT187" s="200" t="s">
        <v>131</v>
      </c>
      <c r="AU187" s="200" t="s">
        <v>81</v>
      </c>
      <c r="AY187" s="19" t="s">
        <v>128</v>
      </c>
      <c r="BE187" s="201">
        <f>IF(N187="základní",J187,0)</f>
        <v>0</v>
      </c>
      <c r="BF187" s="201">
        <f>IF(N187="snížená",J187,0)</f>
        <v>0</v>
      </c>
      <c r="BG187" s="201">
        <f>IF(N187="zákl. přenesená",J187,0)</f>
        <v>0</v>
      </c>
      <c r="BH187" s="201">
        <f>IF(N187="sníž. přenesená",J187,0)</f>
        <v>0</v>
      </c>
      <c r="BI187" s="201">
        <f>IF(N187="nulová",J187,0)</f>
        <v>0</v>
      </c>
      <c r="BJ187" s="19" t="s">
        <v>79</v>
      </c>
      <c r="BK187" s="201">
        <f>ROUND(I187*H187,2)</f>
        <v>0</v>
      </c>
      <c r="BL187" s="19" t="s">
        <v>273</v>
      </c>
      <c r="BM187" s="200" t="s">
        <v>1491</v>
      </c>
    </row>
    <row r="188" spans="1:65" s="2" customFormat="1" ht="21.75" customHeight="1">
      <c r="A188" s="36"/>
      <c r="B188" s="37"/>
      <c r="C188" s="189" t="s">
        <v>578</v>
      </c>
      <c r="D188" s="189" t="s">
        <v>131</v>
      </c>
      <c r="E188" s="190" t="s">
        <v>1492</v>
      </c>
      <c r="F188" s="191" t="s">
        <v>1493</v>
      </c>
      <c r="G188" s="192" t="s">
        <v>901</v>
      </c>
      <c r="H188" s="264"/>
      <c r="I188" s="194"/>
      <c r="J188" s="195">
        <f>ROUND(I188*H188,2)</f>
        <v>0</v>
      </c>
      <c r="K188" s="191" t="s">
        <v>135</v>
      </c>
      <c r="L188" s="41"/>
      <c r="M188" s="196" t="s">
        <v>19</v>
      </c>
      <c r="N188" s="197" t="s">
        <v>43</v>
      </c>
      <c r="O188" s="66"/>
      <c r="P188" s="198">
        <f>O188*H188</f>
        <v>0</v>
      </c>
      <c r="Q188" s="198">
        <v>0</v>
      </c>
      <c r="R188" s="198">
        <f>Q188*H188</f>
        <v>0</v>
      </c>
      <c r="S188" s="198">
        <v>0</v>
      </c>
      <c r="T188" s="199">
        <f>S188*H188</f>
        <v>0</v>
      </c>
      <c r="U188" s="36"/>
      <c r="V188" s="36"/>
      <c r="W188" s="36"/>
      <c r="X188" s="36"/>
      <c r="Y188" s="36"/>
      <c r="Z188" s="36"/>
      <c r="AA188" s="36"/>
      <c r="AB188" s="36"/>
      <c r="AC188" s="36"/>
      <c r="AD188" s="36"/>
      <c r="AE188" s="36"/>
      <c r="AR188" s="200" t="s">
        <v>273</v>
      </c>
      <c r="AT188" s="200" t="s">
        <v>131</v>
      </c>
      <c r="AU188" s="200" t="s">
        <v>81</v>
      </c>
      <c r="AY188" s="19" t="s">
        <v>128</v>
      </c>
      <c r="BE188" s="201">
        <f>IF(N188="základní",J188,0)</f>
        <v>0</v>
      </c>
      <c r="BF188" s="201">
        <f>IF(N188="snížená",J188,0)</f>
        <v>0</v>
      </c>
      <c r="BG188" s="201">
        <f>IF(N188="zákl. přenesená",J188,0)</f>
        <v>0</v>
      </c>
      <c r="BH188" s="201">
        <f>IF(N188="sníž. přenesená",J188,0)</f>
        <v>0</v>
      </c>
      <c r="BI188" s="201">
        <f>IF(N188="nulová",J188,0)</f>
        <v>0</v>
      </c>
      <c r="BJ188" s="19" t="s">
        <v>79</v>
      </c>
      <c r="BK188" s="201">
        <f>ROUND(I188*H188,2)</f>
        <v>0</v>
      </c>
      <c r="BL188" s="19" t="s">
        <v>273</v>
      </c>
      <c r="BM188" s="200" t="s">
        <v>1494</v>
      </c>
    </row>
    <row r="189" spans="1:65" s="2" customFormat="1" ht="78">
      <c r="A189" s="36"/>
      <c r="B189" s="37"/>
      <c r="C189" s="38"/>
      <c r="D189" s="207" t="s">
        <v>190</v>
      </c>
      <c r="E189" s="38"/>
      <c r="F189" s="208" t="s">
        <v>1495</v>
      </c>
      <c r="G189" s="38"/>
      <c r="H189" s="38"/>
      <c r="I189" s="110"/>
      <c r="J189" s="38"/>
      <c r="K189" s="38"/>
      <c r="L189" s="41"/>
      <c r="M189" s="265"/>
      <c r="N189" s="266"/>
      <c r="O189" s="204"/>
      <c r="P189" s="204"/>
      <c r="Q189" s="204"/>
      <c r="R189" s="204"/>
      <c r="S189" s="204"/>
      <c r="T189" s="267"/>
      <c r="U189" s="36"/>
      <c r="V189" s="36"/>
      <c r="W189" s="36"/>
      <c r="X189" s="36"/>
      <c r="Y189" s="36"/>
      <c r="Z189" s="36"/>
      <c r="AA189" s="36"/>
      <c r="AB189" s="36"/>
      <c r="AC189" s="36"/>
      <c r="AD189" s="36"/>
      <c r="AE189" s="36"/>
      <c r="AT189" s="19" t="s">
        <v>190</v>
      </c>
      <c r="AU189" s="19" t="s">
        <v>81</v>
      </c>
    </row>
    <row r="190" spans="1:65" s="2" customFormat="1" ht="6.95" customHeight="1">
      <c r="A190" s="36"/>
      <c r="B190" s="49"/>
      <c r="C190" s="50"/>
      <c r="D190" s="50"/>
      <c r="E190" s="50"/>
      <c r="F190" s="50"/>
      <c r="G190" s="50"/>
      <c r="H190" s="50"/>
      <c r="I190" s="138"/>
      <c r="J190" s="50"/>
      <c r="K190" s="50"/>
      <c r="L190" s="41"/>
      <c r="M190" s="36"/>
      <c r="O190" s="36"/>
      <c r="P190" s="36"/>
      <c r="Q190" s="36"/>
      <c r="R190" s="36"/>
      <c r="S190" s="36"/>
      <c r="T190" s="36"/>
      <c r="U190" s="36"/>
      <c r="V190" s="36"/>
      <c r="W190" s="36"/>
      <c r="X190" s="36"/>
      <c r="Y190" s="36"/>
      <c r="Z190" s="36"/>
      <c r="AA190" s="36"/>
      <c r="AB190" s="36"/>
      <c r="AC190" s="36"/>
      <c r="AD190" s="36"/>
      <c r="AE190" s="36"/>
    </row>
  </sheetData>
  <sheetProtection algorithmName="SHA-512" hashValue="RLxDlPf3aZLXgo8LFhmLKg5pvm6Jj8r01V/WxtYECUHiNGB6SEzVglqpqpniyC541zfYG+QRjUD4Cvg1Y490yw==" saltValue="Kbx26xFPbUtMbVhF+mzuUDDRLooH7FBPuB5HdBC+366F09VIFAHDEvokY7g2R22kdeZ91BdbHfVaPAnRpUjwaA==" spinCount="100000" sheet="1" objects="1" scenarios="1" formatColumns="0" formatRows="0" autoFilter="0"/>
  <autoFilter ref="C84:K189" xr:uid="{00000000-0009-0000-0000-000003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87F-4634-4154-A7A5-FC55407CB19E}">
  <dimension ref="B1:E16"/>
  <sheetViews>
    <sheetView showZeros="0" workbookViewId="0">
      <selection activeCell="H20" sqref="H20"/>
    </sheetView>
  </sheetViews>
  <sheetFormatPr defaultRowHeight="18.75"/>
  <cols>
    <col min="1" max="1" width="2.5" style="346" customWidth="1"/>
    <col min="2" max="2" width="10" style="346" customWidth="1"/>
    <col min="3" max="3" width="51.6640625" style="346" customWidth="1"/>
    <col min="4" max="4" width="30" style="346" customWidth="1"/>
    <col min="5" max="5" width="2.5" style="346" customWidth="1"/>
    <col min="6" max="16384" width="9.33203125" style="346"/>
  </cols>
  <sheetData>
    <row r="1" spans="2:5" ht="11.25" customHeight="1"/>
    <row r="2" spans="2:5" ht="34.5">
      <c r="B2" s="706" t="s">
        <v>1758</v>
      </c>
      <c r="C2" s="706"/>
      <c r="D2" s="706"/>
    </row>
    <row r="3" spans="2:5" ht="11.25" customHeight="1">
      <c r="C3" s="361"/>
    </row>
    <row r="4" spans="2:5" ht="30" customHeight="1">
      <c r="B4" s="707" t="s">
        <v>1757</v>
      </c>
      <c r="C4" s="707"/>
      <c r="D4" s="707"/>
    </row>
    <row r="5" spans="2:5" ht="11.25" customHeight="1">
      <c r="B5" s="360"/>
      <c r="C5" s="360"/>
      <c r="D5" s="360"/>
    </row>
    <row r="6" spans="2:5" ht="30" customHeight="1">
      <c r="B6" s="346" t="s">
        <v>1756</v>
      </c>
      <c r="C6" s="708" t="s">
        <v>1755</v>
      </c>
      <c r="D6" s="708"/>
    </row>
    <row r="7" spans="2:5" s="359" customFormat="1" ht="30.75" customHeight="1">
      <c r="B7" s="346"/>
      <c r="C7" s="708" t="s">
        <v>1754</v>
      </c>
      <c r="D7" s="708"/>
    </row>
    <row r="8" spans="2:5" ht="11.25" customHeight="1" thickBot="1"/>
    <row r="9" spans="2:5" s="356" customFormat="1" ht="20.25">
      <c r="B9" s="709" t="s">
        <v>1753</v>
      </c>
      <c r="C9" s="710"/>
      <c r="D9" s="358" t="s">
        <v>1752</v>
      </c>
      <c r="E9" s="357"/>
    </row>
    <row r="10" spans="2:5">
      <c r="B10" s="711" t="str">
        <f>'03.1 - Zař. č. 1'!C3</f>
        <v>1 - Kuchyně - Varna</v>
      </c>
      <c r="C10" s="712"/>
      <c r="D10" s="355">
        <f>'03.1 - Zař. č. 1'!F91</f>
        <v>0</v>
      </c>
    </row>
    <row r="11" spans="2:5">
      <c r="B11" s="704" t="str">
        <f>'03.2 - Zař. č. 2'!C3</f>
        <v>2 - Hygienická zařízení - Šatny</v>
      </c>
      <c r="C11" s="705"/>
      <c r="D11" s="354">
        <f>'03.2 - Zař. č. 2'!F46</f>
        <v>0</v>
      </c>
    </row>
    <row r="12" spans="2:5">
      <c r="B12" s="704" t="str">
        <f>'03.3 - Zař. č. 3'!C3</f>
        <v>3 - Sklady potravin</v>
      </c>
      <c r="C12" s="705"/>
      <c r="D12" s="354">
        <f>'03.3 - Zař. č. 3'!F46</f>
        <v>0</v>
      </c>
    </row>
    <row r="13" spans="2:5">
      <c r="B13" s="704" t="str">
        <f>'03.4 - Zař. č. 4'!C3</f>
        <v>4 - Sklad</v>
      </c>
      <c r="C13" s="705"/>
      <c r="D13" s="354">
        <f>'03.4 - Zař. č. 4'!F23</f>
        <v>0</v>
      </c>
    </row>
    <row r="14" spans="2:5" ht="21" thickBot="1">
      <c r="B14" s="702" t="s">
        <v>1751</v>
      </c>
      <c r="C14" s="703"/>
      <c r="D14" s="353">
        <f>SUM(D10:D13)</f>
        <v>0</v>
      </c>
    </row>
    <row r="15" spans="2:5">
      <c r="B15" s="352" t="s">
        <v>1750</v>
      </c>
      <c r="C15" s="351"/>
      <c r="D15" s="350">
        <f>D14*0.21</f>
        <v>0</v>
      </c>
    </row>
    <row r="16" spans="2:5" ht="19.5" thickBot="1">
      <c r="B16" s="349" t="s">
        <v>1749</v>
      </c>
      <c r="C16" s="348"/>
      <c r="D16" s="347">
        <f>SUM(D14:D15)</f>
        <v>0</v>
      </c>
    </row>
  </sheetData>
  <mergeCells count="10">
    <mergeCell ref="B14:C14"/>
    <mergeCell ref="B11:C11"/>
    <mergeCell ref="B12:C12"/>
    <mergeCell ref="B13:C13"/>
    <mergeCell ref="B2:D2"/>
    <mergeCell ref="B4:D4"/>
    <mergeCell ref="C6:D6"/>
    <mergeCell ref="C7:D7"/>
    <mergeCell ref="B9:C9"/>
    <mergeCell ref="B10:C10"/>
  </mergeCells>
  <pageMargins left="0.78740157480314965" right="0.78740157480314965" top="0.98425196850393704" bottom="0.98425196850393704" header="0.51181102362204722" footer="0.51181102362204722"/>
  <pageSetup paperSize="9" orientation="portrait" horizontalDpi="300" verticalDpi="300" r:id="rId1"/>
  <headerFooter alignWithMargins="0">
    <oddFooter xml:space="preserve">&amp;C&amp;"Times New Roman,Obyčejné"List číslo:&amp;"Times New Roman,Tučné"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B3E7-0E58-4B7F-82A3-536A36690D6B}">
  <dimension ref="A1:K92"/>
  <sheetViews>
    <sheetView showZeros="0" workbookViewId="0">
      <selection activeCell="M15" sqref="M15"/>
    </sheetView>
  </sheetViews>
  <sheetFormatPr defaultColWidth="10.6640625" defaultRowHeight="12.75"/>
  <cols>
    <col min="1" max="1" width="6.1640625" style="362" customWidth="1"/>
    <col min="2" max="2" width="6.1640625" style="364" customWidth="1"/>
    <col min="3" max="3" width="80.33203125" style="362" customWidth="1"/>
    <col min="4" max="4" width="9.5" style="363" bestFit="1" customWidth="1"/>
    <col min="5" max="5" width="7.33203125" style="363" bestFit="1" customWidth="1"/>
    <col min="6" max="6" width="10" style="363" customWidth="1"/>
    <col min="7" max="7" width="15" style="363" customWidth="1"/>
    <col min="8" max="8" width="10" style="363" customWidth="1"/>
    <col min="9" max="9" width="15.1640625" style="363" customWidth="1"/>
    <col min="10" max="10" width="1.6640625" style="362" customWidth="1"/>
    <col min="11" max="11" width="11.1640625" style="362" bestFit="1" customWidth="1"/>
    <col min="12" max="16384" width="10.6640625" style="362"/>
  </cols>
  <sheetData>
    <row r="1" spans="1:11" s="466" customFormat="1" ht="26.25" customHeight="1">
      <c r="A1" s="720" t="s">
        <v>1852</v>
      </c>
      <c r="B1" s="720"/>
      <c r="C1" s="720"/>
      <c r="D1" s="720"/>
      <c r="E1" s="720"/>
      <c r="F1" s="720"/>
      <c r="G1" s="720"/>
      <c r="H1" s="720"/>
      <c r="I1" s="720"/>
    </row>
    <row r="2" spans="1:11" s="427" customFormat="1" ht="18.75">
      <c r="A2" s="721" t="s">
        <v>1756</v>
      </c>
      <c r="B2" s="721"/>
      <c r="C2" s="465" t="s">
        <v>1851</v>
      </c>
      <c r="D2" s="463"/>
      <c r="E2" s="463"/>
      <c r="F2" s="463"/>
      <c r="G2" s="463"/>
      <c r="H2" s="403"/>
      <c r="I2" s="403"/>
    </row>
    <row r="3" spans="1:11" s="427" customFormat="1" ht="18.75">
      <c r="A3" s="721" t="s">
        <v>1798</v>
      </c>
      <c r="B3" s="721"/>
      <c r="C3" s="465" t="s">
        <v>1850</v>
      </c>
      <c r="D3" s="463"/>
      <c r="E3" s="463"/>
      <c r="F3" s="463"/>
      <c r="G3" s="463"/>
      <c r="H3" s="403"/>
      <c r="I3" s="403"/>
    </row>
    <row r="4" spans="1:11" ht="7.5" customHeight="1" thickBot="1">
      <c r="A4" s="403"/>
      <c r="B4" s="464"/>
      <c r="C4" s="403"/>
      <c r="D4" s="463"/>
      <c r="E4" s="463"/>
      <c r="F4" s="463"/>
      <c r="G4" s="463"/>
      <c r="H4" s="403"/>
      <c r="I4" s="403"/>
    </row>
    <row r="5" spans="1:11" s="377" customFormat="1" ht="15.75" customHeight="1">
      <c r="A5" s="722" t="s">
        <v>1797</v>
      </c>
      <c r="B5" s="723"/>
      <c r="C5" s="726" t="s">
        <v>1796</v>
      </c>
      <c r="D5" s="728" t="s">
        <v>1795</v>
      </c>
      <c r="E5" s="730" t="s">
        <v>1794</v>
      </c>
      <c r="F5" s="732" t="s">
        <v>1793</v>
      </c>
      <c r="G5" s="733"/>
      <c r="H5" s="732" t="s">
        <v>1792</v>
      </c>
      <c r="I5" s="734"/>
      <c r="J5" s="458"/>
      <c r="K5" s="458"/>
    </row>
    <row r="6" spans="1:11" s="377" customFormat="1" ht="15.75" customHeight="1" thickBot="1">
      <c r="A6" s="724"/>
      <c r="B6" s="725"/>
      <c r="C6" s="727"/>
      <c r="D6" s="729"/>
      <c r="E6" s="731"/>
      <c r="F6" s="462" t="s">
        <v>1791</v>
      </c>
      <c r="G6" s="461" t="s">
        <v>1790</v>
      </c>
      <c r="H6" s="460" t="s">
        <v>1791</v>
      </c>
      <c r="I6" s="459" t="s">
        <v>1790</v>
      </c>
      <c r="J6" s="458"/>
      <c r="K6" s="458"/>
    </row>
    <row r="7" spans="1:11" ht="15.75" customHeight="1">
      <c r="A7" s="426" t="s">
        <v>1769</v>
      </c>
      <c r="B7" s="425">
        <v>1</v>
      </c>
      <c r="C7" s="520" t="s">
        <v>1849</v>
      </c>
      <c r="D7" s="423" t="s">
        <v>1829</v>
      </c>
      <c r="E7" s="422">
        <v>1</v>
      </c>
      <c r="F7" s="519"/>
      <c r="G7" s="420">
        <f>E7*F7</f>
        <v>0</v>
      </c>
      <c r="H7" s="449">
        <f>F7*0.15</f>
        <v>0</v>
      </c>
      <c r="I7" s="418">
        <f>E7*H7</f>
        <v>0</v>
      </c>
      <c r="J7" s="403"/>
      <c r="K7" s="403"/>
    </row>
    <row r="8" spans="1:11" ht="15.75" customHeight="1">
      <c r="A8" s="444"/>
      <c r="B8" s="443"/>
      <c r="C8" s="393" t="s">
        <v>1848</v>
      </c>
      <c r="D8" s="392"/>
      <c r="E8" s="457"/>
      <c r="F8" s="518"/>
      <c r="G8" s="438"/>
      <c r="H8" s="437"/>
      <c r="I8" s="387"/>
      <c r="J8" s="403"/>
      <c r="K8" s="403"/>
    </row>
    <row r="9" spans="1:11" ht="15.75" customHeight="1">
      <c r="A9" s="444"/>
      <c r="B9" s="443"/>
      <c r="C9" s="393" t="s">
        <v>1847</v>
      </c>
      <c r="D9" s="392"/>
      <c r="E9" s="457"/>
      <c r="F9" s="518"/>
      <c r="G9" s="438"/>
      <c r="H9" s="437"/>
      <c r="I9" s="387"/>
      <c r="J9" s="403"/>
      <c r="K9" s="403"/>
    </row>
    <row r="10" spans="1:11" ht="15.75" customHeight="1">
      <c r="A10" s="444"/>
      <c r="B10" s="443"/>
      <c r="C10" s="393" t="s">
        <v>1846</v>
      </c>
      <c r="D10" s="392"/>
      <c r="E10" s="457"/>
      <c r="F10" s="518"/>
      <c r="G10" s="438"/>
      <c r="H10" s="437"/>
      <c r="I10" s="387"/>
      <c r="J10" s="403"/>
      <c r="K10" s="403"/>
    </row>
    <row r="11" spans="1:11" ht="15.75" customHeight="1">
      <c r="A11" s="444"/>
      <c r="B11" s="443"/>
      <c r="C11" s="393" t="s">
        <v>1845</v>
      </c>
      <c r="D11" s="392"/>
      <c r="E11" s="457"/>
      <c r="F11" s="518"/>
      <c r="G11" s="438"/>
      <c r="H11" s="437"/>
      <c r="I11" s="387"/>
      <c r="J11" s="403"/>
      <c r="K11" s="403"/>
    </row>
    <row r="12" spans="1:11" ht="15.75" customHeight="1">
      <c r="A12" s="444"/>
      <c r="B12" s="443"/>
      <c r="C12" s="393" t="s">
        <v>1844</v>
      </c>
      <c r="D12" s="392"/>
      <c r="E12" s="457"/>
      <c r="F12" s="518"/>
      <c r="G12" s="438"/>
      <c r="H12" s="437"/>
      <c r="I12" s="387"/>
      <c r="J12" s="403"/>
      <c r="K12" s="403"/>
    </row>
    <row r="13" spans="1:11" ht="15.75" customHeight="1">
      <c r="A13" s="444"/>
      <c r="B13" s="443"/>
      <c r="C13" s="393" t="s">
        <v>1843</v>
      </c>
      <c r="D13" s="392"/>
      <c r="E13" s="457"/>
      <c r="F13" s="518"/>
      <c r="G13" s="438"/>
      <c r="H13" s="437"/>
      <c r="I13" s="387"/>
      <c r="J13" s="403"/>
      <c r="K13" s="403"/>
    </row>
    <row r="14" spans="1:11" ht="15.75" customHeight="1">
      <c r="A14" s="444"/>
      <c r="B14" s="443"/>
      <c r="C14" s="393" t="s">
        <v>1842</v>
      </c>
      <c r="D14" s="516"/>
      <c r="E14" s="515"/>
      <c r="F14" s="517"/>
      <c r="G14" s="438"/>
      <c r="H14" s="437"/>
      <c r="I14" s="387"/>
      <c r="J14" s="403"/>
      <c r="K14" s="403"/>
    </row>
    <row r="15" spans="1:11" ht="15.75" customHeight="1">
      <c r="A15" s="444"/>
      <c r="B15" s="443"/>
      <c r="C15" s="393" t="s">
        <v>1840</v>
      </c>
      <c r="D15" s="516"/>
      <c r="E15" s="515"/>
      <c r="F15" s="514"/>
      <c r="G15" s="438"/>
      <c r="H15" s="437"/>
      <c r="I15" s="387"/>
      <c r="J15" s="403"/>
      <c r="K15" s="403"/>
    </row>
    <row r="16" spans="1:11" ht="15.75" customHeight="1">
      <c r="A16" s="395"/>
      <c r="B16" s="394"/>
      <c r="C16" s="393" t="s">
        <v>1841</v>
      </c>
      <c r="D16" s="392"/>
      <c r="E16" s="457"/>
      <c r="F16" s="513"/>
      <c r="G16" s="438"/>
      <c r="H16" s="437"/>
      <c r="I16" s="387"/>
      <c r="J16" s="403"/>
      <c r="K16" s="403"/>
    </row>
    <row r="17" spans="1:11" ht="15.75" customHeight="1">
      <c r="A17" s="395"/>
      <c r="B17" s="394"/>
      <c r="C17" s="393" t="s">
        <v>1840</v>
      </c>
      <c r="D17" s="392"/>
      <c r="E17" s="457"/>
      <c r="F17" s="513"/>
      <c r="G17" s="438"/>
      <c r="H17" s="437"/>
      <c r="I17" s="387"/>
      <c r="J17" s="403"/>
      <c r="K17" s="403"/>
    </row>
    <row r="18" spans="1:11" ht="15.75" customHeight="1">
      <c r="A18" s="395"/>
      <c r="B18" s="394"/>
      <c r="C18" s="393" t="s">
        <v>1839</v>
      </c>
      <c r="D18" s="392"/>
      <c r="E18" s="457"/>
      <c r="F18" s="513"/>
      <c r="G18" s="438"/>
      <c r="H18" s="437"/>
      <c r="I18" s="387"/>
      <c r="J18" s="403"/>
      <c r="K18" s="403"/>
    </row>
    <row r="19" spans="1:11" ht="15.75" customHeight="1">
      <c r="A19" s="395"/>
      <c r="B19" s="394"/>
      <c r="C19" s="393" t="s">
        <v>1838</v>
      </c>
      <c r="D19" s="392"/>
      <c r="E19" s="457"/>
      <c r="F19" s="513"/>
      <c r="G19" s="438"/>
      <c r="H19" s="437"/>
      <c r="I19" s="387"/>
      <c r="J19" s="403"/>
      <c r="K19" s="403"/>
    </row>
    <row r="20" spans="1:11" ht="15.75" customHeight="1">
      <c r="A20" s="395"/>
      <c r="B20" s="394"/>
      <c r="C20" s="393" t="s">
        <v>1837</v>
      </c>
      <c r="D20" s="392"/>
      <c r="E20" s="457"/>
      <c r="F20" s="513"/>
      <c r="G20" s="438"/>
      <c r="H20" s="437"/>
      <c r="I20" s="387"/>
      <c r="J20" s="403"/>
      <c r="K20" s="403"/>
    </row>
    <row r="21" spans="1:11" ht="15.75" customHeight="1">
      <c r="A21" s="395"/>
      <c r="B21" s="394"/>
      <c r="C21" s="393" t="s">
        <v>1836</v>
      </c>
      <c r="D21" s="392"/>
      <c r="E21" s="457"/>
      <c r="F21" s="513"/>
      <c r="G21" s="438"/>
      <c r="H21" s="437"/>
      <c r="I21" s="387"/>
      <c r="J21" s="403"/>
      <c r="K21" s="403"/>
    </row>
    <row r="22" spans="1:11" ht="15.75" customHeight="1">
      <c r="A22" s="510"/>
      <c r="B22" s="512"/>
      <c r="C22" s="434" t="s">
        <v>1835</v>
      </c>
      <c r="D22" s="433"/>
      <c r="E22" s="455"/>
      <c r="F22" s="511"/>
      <c r="G22" s="430"/>
      <c r="H22" s="429"/>
      <c r="I22" s="428"/>
      <c r="J22" s="403"/>
      <c r="K22" s="403"/>
    </row>
    <row r="23" spans="1:11" ht="15.75" customHeight="1">
      <c r="A23" s="426" t="s">
        <v>1769</v>
      </c>
      <c r="B23" s="425" t="s">
        <v>1834</v>
      </c>
      <c r="C23" s="478" t="s">
        <v>1833</v>
      </c>
      <c r="D23" s="423"/>
      <c r="E23" s="422"/>
      <c r="F23" s="477"/>
      <c r="G23" s="420"/>
      <c r="H23" s="449"/>
      <c r="I23" s="418"/>
      <c r="J23" s="403"/>
      <c r="K23" s="403"/>
    </row>
    <row r="24" spans="1:11" ht="15.75" customHeight="1">
      <c r="A24" s="510"/>
      <c r="B24" s="509"/>
      <c r="C24" s="434" t="s">
        <v>1832</v>
      </c>
      <c r="D24" s="433" t="s">
        <v>1829</v>
      </c>
      <c r="E24" s="455">
        <v>1</v>
      </c>
      <c r="F24" s="429"/>
      <c r="G24" s="430">
        <f>E24*F24</f>
        <v>0</v>
      </c>
      <c r="H24" s="429">
        <f>F24*0.3</f>
        <v>0</v>
      </c>
      <c r="I24" s="428">
        <f>E24*H24</f>
        <v>0</v>
      </c>
      <c r="J24" s="403"/>
      <c r="K24" s="403"/>
    </row>
    <row r="25" spans="1:11" ht="15.75" customHeight="1">
      <c r="A25" s="426" t="s">
        <v>1769</v>
      </c>
      <c r="B25" s="508" t="s">
        <v>1831</v>
      </c>
      <c r="C25" s="478" t="s">
        <v>1830</v>
      </c>
      <c r="D25" s="423" t="s">
        <v>1829</v>
      </c>
      <c r="E25" s="451">
        <v>1</v>
      </c>
      <c r="F25" s="504" t="s">
        <v>1828</v>
      </c>
      <c r="G25" s="507"/>
      <c r="H25" s="497"/>
      <c r="I25" s="506">
        <f>E25*H25</f>
        <v>0</v>
      </c>
      <c r="J25" s="403"/>
      <c r="K25" s="403"/>
    </row>
    <row r="26" spans="1:11" ht="15.75" customHeight="1">
      <c r="A26" s="495"/>
      <c r="B26" s="505"/>
      <c r="C26" s="493" t="s">
        <v>1827</v>
      </c>
      <c r="D26" s="447"/>
      <c r="E26" s="446"/>
      <c r="F26" s="504" t="s">
        <v>1826</v>
      </c>
      <c r="G26" s="438"/>
      <c r="H26" s="437"/>
      <c r="I26" s="387"/>
      <c r="J26" s="403"/>
      <c r="K26" s="403"/>
    </row>
    <row r="27" spans="1:11" ht="15.75" customHeight="1">
      <c r="A27" s="444"/>
      <c r="B27" s="503"/>
      <c r="C27" s="393" t="s">
        <v>1825</v>
      </c>
      <c r="D27" s="392"/>
      <c r="E27" s="391"/>
      <c r="F27" s="502" t="s">
        <v>89</v>
      </c>
      <c r="G27" s="438"/>
      <c r="H27" s="437"/>
      <c r="I27" s="387"/>
      <c r="J27" s="403"/>
      <c r="K27" s="403"/>
    </row>
    <row r="28" spans="1:11" ht="15.75" customHeight="1">
      <c r="A28" s="436"/>
      <c r="B28" s="499"/>
      <c r="C28" s="434" t="s">
        <v>1824</v>
      </c>
      <c r="D28" s="433"/>
      <c r="E28" s="432"/>
      <c r="F28" s="501" t="s">
        <v>1823</v>
      </c>
      <c r="G28" s="430"/>
      <c r="H28" s="429"/>
      <c r="I28" s="428"/>
      <c r="J28" s="403"/>
      <c r="K28" s="403"/>
    </row>
    <row r="29" spans="1:11" ht="15.75" customHeight="1">
      <c r="A29" s="426" t="s">
        <v>1769</v>
      </c>
      <c r="B29" s="425">
        <v>2</v>
      </c>
      <c r="C29" s="478" t="s">
        <v>1822</v>
      </c>
      <c r="D29" s="423"/>
      <c r="E29" s="422"/>
      <c r="F29" s="477"/>
      <c r="G29" s="420"/>
      <c r="H29" s="449"/>
      <c r="I29" s="418"/>
      <c r="J29" s="403"/>
      <c r="K29" s="403"/>
    </row>
    <row r="30" spans="1:11" ht="15.75" customHeight="1" thickBot="1">
      <c r="A30" s="412"/>
      <c r="B30" s="476"/>
      <c r="C30" s="410" t="s">
        <v>1821</v>
      </c>
      <c r="D30" s="409" t="s">
        <v>1778</v>
      </c>
      <c r="E30" s="408">
        <v>1</v>
      </c>
      <c r="F30" s="405"/>
      <c r="G30" s="406">
        <f>E30*F30</f>
        <v>0</v>
      </c>
      <c r="H30" s="405">
        <f>F30*0.3</f>
        <v>0</v>
      </c>
      <c r="I30" s="404">
        <f>E30*H30</f>
        <v>0</v>
      </c>
      <c r="J30" s="403"/>
      <c r="K30" s="403"/>
    </row>
    <row r="31" spans="1:11" ht="15.75" customHeight="1">
      <c r="A31" s="473"/>
      <c r="B31" s="472"/>
      <c r="C31" s="458"/>
      <c r="D31" s="471"/>
      <c r="E31" s="470"/>
      <c r="F31" s="381"/>
      <c r="G31" s="469"/>
      <c r="H31" s="468"/>
      <c r="I31" s="467"/>
      <c r="J31" s="403"/>
      <c r="K31" s="403"/>
    </row>
    <row r="32" spans="1:11" s="466" customFormat="1" ht="26.25" customHeight="1">
      <c r="A32" s="720" t="str">
        <f>$A$1</f>
        <v>SOUPIS PRACÍ A DODÁVEK - VZDUCHOTECHNIKA</v>
      </c>
      <c r="B32" s="720"/>
      <c r="C32" s="720"/>
      <c r="D32" s="720"/>
      <c r="E32" s="720"/>
      <c r="F32" s="720"/>
      <c r="G32" s="720"/>
      <c r="H32" s="720"/>
      <c r="I32" s="720"/>
    </row>
    <row r="33" spans="1:11" s="427" customFormat="1" ht="18.75">
      <c r="A33" s="721" t="s">
        <v>1756</v>
      </c>
      <c r="B33" s="721"/>
      <c r="C33" s="465" t="str">
        <f>$C$2</f>
        <v>Stavební úpravy kuchyně, MŠ U Sluníčka, Dlouhá 620/1, Horní Slavkov</v>
      </c>
      <c r="D33" s="463"/>
      <c r="E33" s="463"/>
      <c r="F33" s="463"/>
      <c r="G33" s="463"/>
      <c r="H33" s="403"/>
      <c r="I33" s="403"/>
    </row>
    <row r="34" spans="1:11" s="427" customFormat="1" ht="18.75">
      <c r="A34" s="721" t="s">
        <v>1798</v>
      </c>
      <c r="B34" s="721"/>
      <c r="C34" s="465" t="str">
        <f>$C$3</f>
        <v>1 - Kuchyně - Varna</v>
      </c>
      <c r="D34" s="463"/>
      <c r="E34" s="463"/>
      <c r="F34" s="463"/>
      <c r="G34" s="463"/>
      <c r="H34" s="403"/>
      <c r="I34" s="403"/>
    </row>
    <row r="35" spans="1:11" ht="7.5" customHeight="1" thickBot="1">
      <c r="A35" s="403"/>
      <c r="B35" s="464"/>
      <c r="C35" s="403"/>
      <c r="D35" s="463"/>
      <c r="E35" s="463"/>
      <c r="F35" s="463"/>
      <c r="G35" s="463"/>
      <c r="H35" s="403"/>
      <c r="I35" s="403"/>
    </row>
    <row r="36" spans="1:11" s="377" customFormat="1" ht="15.75" customHeight="1">
      <c r="A36" s="722" t="s">
        <v>1797</v>
      </c>
      <c r="B36" s="723"/>
      <c r="C36" s="726" t="s">
        <v>1796</v>
      </c>
      <c r="D36" s="728" t="s">
        <v>1795</v>
      </c>
      <c r="E36" s="730" t="s">
        <v>1794</v>
      </c>
      <c r="F36" s="732" t="s">
        <v>1793</v>
      </c>
      <c r="G36" s="733"/>
      <c r="H36" s="732" t="s">
        <v>1792</v>
      </c>
      <c r="I36" s="734"/>
      <c r="J36" s="458"/>
      <c r="K36" s="458"/>
    </row>
    <row r="37" spans="1:11" s="377" customFormat="1" ht="15.75" customHeight="1" thickBot="1">
      <c r="A37" s="724"/>
      <c r="B37" s="725"/>
      <c r="C37" s="727"/>
      <c r="D37" s="729"/>
      <c r="E37" s="731"/>
      <c r="F37" s="462" t="s">
        <v>1791</v>
      </c>
      <c r="G37" s="461" t="s">
        <v>1790</v>
      </c>
      <c r="H37" s="460" t="s">
        <v>1791</v>
      </c>
      <c r="I37" s="459" t="s">
        <v>1790</v>
      </c>
      <c r="J37" s="458"/>
      <c r="K37" s="458"/>
    </row>
    <row r="38" spans="1:11" ht="15.75" customHeight="1">
      <c r="A38" s="426" t="s">
        <v>1769</v>
      </c>
      <c r="B38" s="425">
        <v>3</v>
      </c>
      <c r="C38" s="478" t="s">
        <v>1819</v>
      </c>
      <c r="D38" s="423"/>
      <c r="E38" s="451"/>
      <c r="F38" s="500"/>
      <c r="G38" s="420"/>
      <c r="H38" s="449"/>
      <c r="I38" s="418"/>
      <c r="J38" s="403"/>
      <c r="K38" s="403"/>
    </row>
    <row r="39" spans="1:11" ht="15.75" customHeight="1">
      <c r="A39" s="436"/>
      <c r="B39" s="499"/>
      <c r="C39" s="434" t="s">
        <v>1820</v>
      </c>
      <c r="D39" s="433" t="s">
        <v>1778</v>
      </c>
      <c r="E39" s="432">
        <v>2</v>
      </c>
      <c r="F39" s="479"/>
      <c r="G39" s="430">
        <f>E39*F39</f>
        <v>0</v>
      </c>
      <c r="H39" s="429">
        <f>F39*0.3</f>
        <v>0</v>
      </c>
      <c r="I39" s="428">
        <f>E39*H39</f>
        <v>0</v>
      </c>
      <c r="J39" s="403"/>
      <c r="K39" s="403"/>
    </row>
    <row r="40" spans="1:11" ht="15.75" customHeight="1">
      <c r="A40" s="426" t="s">
        <v>1769</v>
      </c>
      <c r="B40" s="425">
        <v>4</v>
      </c>
      <c r="C40" s="478" t="s">
        <v>1819</v>
      </c>
      <c r="D40" s="423"/>
      <c r="E40" s="451"/>
      <c r="F40" s="500"/>
      <c r="G40" s="420"/>
      <c r="H40" s="449"/>
      <c r="I40" s="418"/>
      <c r="J40" s="403"/>
      <c r="K40" s="403"/>
    </row>
    <row r="41" spans="1:11" ht="15.75" customHeight="1">
      <c r="A41" s="436"/>
      <c r="B41" s="499"/>
      <c r="C41" s="434" t="s">
        <v>1818</v>
      </c>
      <c r="D41" s="433" t="s">
        <v>1778</v>
      </c>
      <c r="E41" s="432">
        <v>2</v>
      </c>
      <c r="F41" s="479"/>
      <c r="G41" s="430">
        <f>E41*F41</f>
        <v>0</v>
      </c>
      <c r="H41" s="429">
        <f>F41*0.3</f>
        <v>0</v>
      </c>
      <c r="I41" s="428">
        <f>E41*H41</f>
        <v>0</v>
      </c>
      <c r="J41" s="403"/>
      <c r="K41" s="403"/>
    </row>
    <row r="42" spans="1:11" ht="15.75" customHeight="1">
      <c r="A42" s="426" t="s">
        <v>1769</v>
      </c>
      <c r="B42" s="425">
        <v>5</v>
      </c>
      <c r="C42" s="424" t="s">
        <v>1817</v>
      </c>
      <c r="D42" s="423"/>
      <c r="E42" s="451"/>
      <c r="F42" s="421"/>
      <c r="G42" s="498"/>
      <c r="H42" s="497"/>
      <c r="I42" s="496"/>
      <c r="J42" s="403"/>
      <c r="K42" s="403"/>
    </row>
    <row r="43" spans="1:11" ht="15.75" customHeight="1">
      <c r="A43" s="495"/>
      <c r="B43" s="494"/>
      <c r="C43" s="493" t="s">
        <v>1816</v>
      </c>
      <c r="D43" s="447"/>
      <c r="E43" s="446"/>
      <c r="F43" s="492"/>
      <c r="G43" s="491"/>
      <c r="H43" s="437"/>
      <c r="I43" s="489"/>
      <c r="J43" s="403"/>
      <c r="K43" s="403"/>
    </row>
    <row r="44" spans="1:11" ht="15.75" customHeight="1">
      <c r="A44" s="395"/>
      <c r="B44" s="394"/>
      <c r="C44" s="393" t="s">
        <v>1815</v>
      </c>
      <c r="D44" s="392"/>
      <c r="E44" s="391"/>
      <c r="F44" s="453"/>
      <c r="G44" s="490"/>
      <c r="H44" s="437"/>
      <c r="I44" s="489"/>
      <c r="J44" s="403"/>
      <c r="K44" s="403"/>
    </row>
    <row r="45" spans="1:11" ht="15.75" customHeight="1">
      <c r="A45" s="395"/>
      <c r="B45" s="394"/>
      <c r="C45" s="393" t="s">
        <v>1814</v>
      </c>
      <c r="D45" s="392"/>
      <c r="E45" s="391"/>
      <c r="F45" s="453"/>
      <c r="G45" s="490"/>
      <c r="H45" s="437"/>
      <c r="I45" s="489"/>
      <c r="J45" s="403"/>
      <c r="K45" s="403"/>
    </row>
    <row r="46" spans="1:11" ht="15.75" customHeight="1">
      <c r="A46" s="395"/>
      <c r="B46" s="394"/>
      <c r="C46" s="393" t="s">
        <v>1813</v>
      </c>
      <c r="D46" s="392"/>
      <c r="E46" s="391"/>
      <c r="F46" s="453"/>
      <c r="G46" s="490"/>
      <c r="H46" s="437"/>
      <c r="I46" s="489"/>
      <c r="J46" s="403"/>
      <c r="K46" s="403"/>
    </row>
    <row r="47" spans="1:11" ht="15.75" customHeight="1">
      <c r="A47" s="436"/>
      <c r="B47" s="435"/>
      <c r="C47" s="434" t="s">
        <v>1812</v>
      </c>
      <c r="D47" s="433" t="s">
        <v>1778</v>
      </c>
      <c r="E47" s="432">
        <v>1</v>
      </c>
      <c r="F47" s="488"/>
      <c r="G47" s="430">
        <f>E47*F47</f>
        <v>0</v>
      </c>
      <c r="H47" s="429">
        <f>F47*0.3</f>
        <v>0</v>
      </c>
      <c r="I47" s="428">
        <f>E47*H47</f>
        <v>0</v>
      </c>
      <c r="J47" s="403"/>
      <c r="K47" s="403"/>
    </row>
    <row r="48" spans="1:11" ht="15.75" customHeight="1">
      <c r="A48" s="426" t="s">
        <v>1769</v>
      </c>
      <c r="B48" s="425">
        <v>6</v>
      </c>
      <c r="C48" s="487" t="s">
        <v>1811</v>
      </c>
      <c r="D48" s="423"/>
      <c r="E48" s="451"/>
      <c r="F48" s="483"/>
      <c r="G48" s="438"/>
      <c r="H48" s="437"/>
      <c r="I48" s="387"/>
      <c r="J48" s="403"/>
      <c r="K48" s="403"/>
    </row>
    <row r="49" spans="1:11" ht="15.75" customHeight="1">
      <c r="A49" s="482"/>
      <c r="B49" s="481"/>
      <c r="C49" s="442" t="s">
        <v>1810</v>
      </c>
      <c r="D49" s="441"/>
      <c r="E49" s="440"/>
      <c r="F49" s="480"/>
      <c r="G49" s="438"/>
      <c r="H49" s="437"/>
      <c r="I49" s="387"/>
      <c r="J49" s="403"/>
      <c r="K49" s="403"/>
    </row>
    <row r="50" spans="1:11" ht="15.75" customHeight="1">
      <c r="A50" s="482"/>
      <c r="B50" s="481"/>
      <c r="C50" s="442" t="s">
        <v>1809</v>
      </c>
      <c r="D50" s="441"/>
      <c r="E50" s="440"/>
      <c r="F50" s="480"/>
      <c r="G50" s="438"/>
      <c r="H50" s="437"/>
      <c r="I50" s="387"/>
      <c r="J50" s="403"/>
      <c r="K50" s="403"/>
    </row>
    <row r="51" spans="1:11" ht="15.75" customHeight="1">
      <c r="A51" s="482"/>
      <c r="B51" s="481"/>
      <c r="C51" s="393" t="s">
        <v>1808</v>
      </c>
      <c r="D51" s="441"/>
      <c r="E51" s="440"/>
      <c r="F51" s="480"/>
      <c r="G51" s="438"/>
      <c r="H51" s="437"/>
      <c r="I51" s="387"/>
      <c r="J51" s="403"/>
      <c r="K51" s="403"/>
    </row>
    <row r="52" spans="1:11" ht="15.75" customHeight="1">
      <c r="A52" s="436"/>
      <c r="B52" s="435"/>
      <c r="C52" s="434" t="s">
        <v>1807</v>
      </c>
      <c r="D52" s="433" t="s">
        <v>1778</v>
      </c>
      <c r="E52" s="432">
        <v>1</v>
      </c>
      <c r="F52" s="479"/>
      <c r="G52" s="430">
        <f>E52*F52</f>
        <v>0</v>
      </c>
      <c r="H52" s="429">
        <f>F52*0.3</f>
        <v>0</v>
      </c>
      <c r="I52" s="428">
        <f>E52*H52</f>
        <v>0</v>
      </c>
      <c r="J52" s="403"/>
      <c r="K52" s="403"/>
    </row>
    <row r="53" spans="1:11" ht="15.75" customHeight="1">
      <c r="A53" s="486" t="s">
        <v>1769</v>
      </c>
      <c r="B53" s="485">
        <v>7</v>
      </c>
      <c r="C53" s="484" t="s">
        <v>1806</v>
      </c>
      <c r="D53" s="383"/>
      <c r="E53" s="382"/>
      <c r="F53" s="483"/>
      <c r="G53" s="420"/>
      <c r="H53" s="449"/>
      <c r="I53" s="418"/>
      <c r="J53" s="403"/>
      <c r="K53" s="403"/>
    </row>
    <row r="54" spans="1:11" ht="15.75" customHeight="1">
      <c r="A54" s="482"/>
      <c r="B54" s="481"/>
      <c r="C54" s="442" t="s">
        <v>1805</v>
      </c>
      <c r="D54" s="441"/>
      <c r="E54" s="440"/>
      <c r="F54" s="480"/>
      <c r="G54" s="438"/>
      <c r="H54" s="437"/>
      <c r="I54" s="387"/>
      <c r="J54" s="403"/>
      <c r="K54" s="403"/>
    </row>
    <row r="55" spans="1:11" ht="15.75" customHeight="1">
      <c r="A55" s="482"/>
      <c r="B55" s="481"/>
      <c r="C55" s="442" t="s">
        <v>1804</v>
      </c>
      <c r="D55" s="441"/>
      <c r="E55" s="440"/>
      <c r="F55" s="480"/>
      <c r="G55" s="438"/>
      <c r="H55" s="437"/>
      <c r="I55" s="387"/>
      <c r="J55" s="403"/>
      <c r="K55" s="403"/>
    </row>
    <row r="56" spans="1:11" ht="15.75" customHeight="1">
      <c r="A56" s="482"/>
      <c r="B56" s="481"/>
      <c r="C56" s="393" t="s">
        <v>1803</v>
      </c>
      <c r="D56" s="441"/>
      <c r="E56" s="440"/>
      <c r="F56" s="480"/>
      <c r="G56" s="438"/>
      <c r="H56" s="437"/>
      <c r="I56" s="387"/>
      <c r="J56" s="403"/>
      <c r="K56" s="403"/>
    </row>
    <row r="57" spans="1:11" ht="15.75" customHeight="1">
      <c r="A57" s="436"/>
      <c r="B57" s="435"/>
      <c r="C57" s="434" t="s">
        <v>1802</v>
      </c>
      <c r="D57" s="433" t="s">
        <v>1778</v>
      </c>
      <c r="E57" s="432">
        <v>1</v>
      </c>
      <c r="F57" s="479"/>
      <c r="G57" s="430">
        <f>E57*F57</f>
        <v>0</v>
      </c>
      <c r="H57" s="429">
        <f>F57*0.3</f>
        <v>0</v>
      </c>
      <c r="I57" s="428">
        <f>E57*H57</f>
        <v>0</v>
      </c>
      <c r="J57" s="403"/>
      <c r="K57" s="403"/>
    </row>
    <row r="58" spans="1:11" ht="15.75" customHeight="1">
      <c r="A58" s="426" t="s">
        <v>1769</v>
      </c>
      <c r="B58" s="425">
        <v>8</v>
      </c>
      <c r="C58" s="478" t="s">
        <v>1801</v>
      </c>
      <c r="D58" s="423"/>
      <c r="E58" s="451"/>
      <c r="F58" s="477"/>
      <c r="G58" s="420"/>
      <c r="H58" s="449"/>
      <c r="I58" s="418"/>
      <c r="J58" s="403"/>
      <c r="K58" s="403"/>
    </row>
    <row r="59" spans="1:11" ht="15.75" customHeight="1" thickBot="1">
      <c r="A59" s="412"/>
      <c r="B59" s="476"/>
      <c r="C59" s="410" t="s">
        <v>1800</v>
      </c>
      <c r="D59" s="409" t="s">
        <v>1799</v>
      </c>
      <c r="E59" s="475">
        <v>1</v>
      </c>
      <c r="F59" s="474"/>
      <c r="G59" s="406">
        <f>E59*F59</f>
        <v>0</v>
      </c>
      <c r="H59" s="405">
        <f>F59*0.3</f>
        <v>0</v>
      </c>
      <c r="I59" s="404">
        <f>E59*H59</f>
        <v>0</v>
      </c>
      <c r="J59" s="403"/>
      <c r="K59" s="403"/>
    </row>
    <row r="60" spans="1:11" ht="15.75" customHeight="1">
      <c r="A60" s="473"/>
      <c r="B60" s="472"/>
      <c r="C60" s="458"/>
      <c r="D60" s="471"/>
      <c r="E60" s="470"/>
      <c r="F60" s="381"/>
      <c r="G60" s="469"/>
      <c r="H60" s="468"/>
      <c r="I60" s="467"/>
      <c r="J60" s="403"/>
      <c r="K60" s="403"/>
    </row>
    <row r="61" spans="1:11" ht="15.75" customHeight="1">
      <c r="A61" s="473"/>
      <c r="B61" s="472"/>
      <c r="C61" s="458"/>
      <c r="D61" s="471"/>
      <c r="E61" s="470"/>
      <c r="F61" s="381"/>
      <c r="G61" s="469"/>
      <c r="H61" s="468"/>
      <c r="I61" s="467"/>
      <c r="J61" s="403"/>
      <c r="K61" s="403"/>
    </row>
    <row r="62" spans="1:11" s="466" customFormat="1" ht="26.25" customHeight="1">
      <c r="A62" s="720" t="str">
        <f>$A$1</f>
        <v>SOUPIS PRACÍ A DODÁVEK - VZDUCHOTECHNIKA</v>
      </c>
      <c r="B62" s="720"/>
      <c r="C62" s="720"/>
      <c r="D62" s="720"/>
      <c r="E62" s="720"/>
      <c r="F62" s="720"/>
      <c r="G62" s="720"/>
      <c r="H62" s="720"/>
      <c r="I62" s="720"/>
    </row>
    <row r="63" spans="1:11" s="427" customFormat="1" ht="18.75">
      <c r="A63" s="721" t="s">
        <v>1756</v>
      </c>
      <c r="B63" s="721"/>
      <c r="C63" s="465" t="str">
        <f>$C$2</f>
        <v>Stavební úpravy kuchyně, MŠ U Sluníčka, Dlouhá 620/1, Horní Slavkov</v>
      </c>
      <c r="D63" s="463"/>
      <c r="E63" s="463"/>
      <c r="F63" s="463"/>
      <c r="G63" s="463"/>
      <c r="H63" s="403"/>
      <c r="I63" s="403"/>
    </row>
    <row r="64" spans="1:11" s="427" customFormat="1" ht="18.75">
      <c r="A64" s="721" t="s">
        <v>1798</v>
      </c>
      <c r="B64" s="721"/>
      <c r="C64" s="465" t="str">
        <f>$C$3</f>
        <v>1 - Kuchyně - Varna</v>
      </c>
      <c r="D64" s="463"/>
      <c r="E64" s="463"/>
      <c r="F64" s="463"/>
      <c r="G64" s="463"/>
      <c r="H64" s="403"/>
      <c r="I64" s="403"/>
    </row>
    <row r="65" spans="1:11" ht="7.5" customHeight="1" thickBot="1">
      <c r="A65" s="403"/>
      <c r="B65" s="464"/>
      <c r="C65" s="403"/>
      <c r="D65" s="463"/>
      <c r="E65" s="463"/>
      <c r="F65" s="463"/>
      <c r="G65" s="463"/>
      <c r="H65" s="403"/>
      <c r="I65" s="403"/>
    </row>
    <row r="66" spans="1:11" s="377" customFormat="1" ht="15.75" customHeight="1">
      <c r="A66" s="722" t="s">
        <v>1797</v>
      </c>
      <c r="B66" s="723"/>
      <c r="C66" s="726" t="s">
        <v>1796</v>
      </c>
      <c r="D66" s="728" t="s">
        <v>1795</v>
      </c>
      <c r="E66" s="730" t="s">
        <v>1794</v>
      </c>
      <c r="F66" s="732" t="s">
        <v>1793</v>
      </c>
      <c r="G66" s="733"/>
      <c r="H66" s="732" t="s">
        <v>1792</v>
      </c>
      <c r="I66" s="734"/>
      <c r="J66" s="458"/>
      <c r="K66" s="458"/>
    </row>
    <row r="67" spans="1:11" s="377" customFormat="1" ht="15.75" customHeight="1" thickBot="1">
      <c r="A67" s="724"/>
      <c r="B67" s="725"/>
      <c r="C67" s="727"/>
      <c r="D67" s="729"/>
      <c r="E67" s="731"/>
      <c r="F67" s="462" t="s">
        <v>1791</v>
      </c>
      <c r="G67" s="461" t="s">
        <v>1790</v>
      </c>
      <c r="H67" s="460" t="s">
        <v>1791</v>
      </c>
      <c r="I67" s="459" t="s">
        <v>1790</v>
      </c>
      <c r="J67" s="458"/>
      <c r="K67" s="458"/>
    </row>
    <row r="68" spans="1:11" ht="15.75" customHeight="1">
      <c r="A68" s="426" t="s">
        <v>1769</v>
      </c>
      <c r="B68" s="425">
        <v>9</v>
      </c>
      <c r="C68" s="424" t="s">
        <v>1789</v>
      </c>
      <c r="D68" s="392"/>
      <c r="E68" s="457"/>
      <c r="F68" s="456"/>
      <c r="G68" s="438"/>
      <c r="H68" s="437"/>
      <c r="I68" s="387"/>
      <c r="J68" s="403"/>
      <c r="K68" s="403"/>
    </row>
    <row r="69" spans="1:11" ht="15.75" customHeight="1">
      <c r="A69" s="444"/>
      <c r="B69" s="443"/>
      <c r="C69" s="393" t="s">
        <v>1788</v>
      </c>
      <c r="D69" s="392"/>
      <c r="E69" s="457"/>
      <c r="F69" s="456"/>
      <c r="G69" s="438"/>
      <c r="H69" s="437"/>
      <c r="I69" s="387"/>
      <c r="J69" s="403"/>
      <c r="K69" s="403"/>
    </row>
    <row r="70" spans="1:11" ht="15.75" customHeight="1">
      <c r="A70" s="444"/>
      <c r="B70" s="443"/>
      <c r="C70" s="442" t="s">
        <v>1787</v>
      </c>
      <c r="D70" s="392"/>
      <c r="E70" s="457"/>
      <c r="F70" s="456"/>
      <c r="G70" s="438"/>
      <c r="H70" s="437"/>
      <c r="I70" s="387"/>
      <c r="J70" s="403"/>
      <c r="K70" s="403"/>
    </row>
    <row r="71" spans="1:11" ht="15.75" customHeight="1">
      <c r="A71" s="436"/>
      <c r="B71" s="435"/>
      <c r="C71" s="434" t="s">
        <v>1786</v>
      </c>
      <c r="D71" s="433" t="s">
        <v>1770</v>
      </c>
      <c r="E71" s="455">
        <v>62</v>
      </c>
      <c r="F71" s="454"/>
      <c r="G71" s="430">
        <f>E71*F71</f>
        <v>0</v>
      </c>
      <c r="H71" s="429">
        <f>F71*0.3</f>
        <v>0</v>
      </c>
      <c r="I71" s="428">
        <f>E71*H71</f>
        <v>0</v>
      </c>
      <c r="J71" s="403"/>
      <c r="K71" s="403"/>
    </row>
    <row r="72" spans="1:11" ht="15.75" customHeight="1">
      <c r="A72" s="426" t="s">
        <v>1769</v>
      </c>
      <c r="B72" s="425">
        <v>10</v>
      </c>
      <c r="C72" s="424" t="s">
        <v>1785</v>
      </c>
      <c r="D72" s="423"/>
      <c r="E72" s="451"/>
      <c r="F72" s="421"/>
      <c r="G72" s="420"/>
      <c r="H72" s="449"/>
      <c r="I72" s="418"/>
      <c r="J72" s="403"/>
      <c r="K72" s="403"/>
    </row>
    <row r="73" spans="1:11" ht="15.75" customHeight="1">
      <c r="A73" s="444"/>
      <c r="B73" s="443"/>
      <c r="C73" s="393" t="s">
        <v>1784</v>
      </c>
      <c r="D73" s="392"/>
      <c r="E73" s="391"/>
      <c r="F73" s="453"/>
      <c r="G73" s="438"/>
      <c r="H73" s="437"/>
      <c r="I73" s="387"/>
      <c r="J73" s="403"/>
      <c r="K73" s="403"/>
    </row>
    <row r="74" spans="1:11" ht="15.75" customHeight="1">
      <c r="A74" s="444"/>
      <c r="B74" s="443"/>
      <c r="C74" s="393" t="s">
        <v>1783</v>
      </c>
      <c r="D74" s="392" t="s">
        <v>1780</v>
      </c>
      <c r="E74" s="391">
        <v>1</v>
      </c>
      <c r="F74" s="390"/>
      <c r="G74" s="438">
        <f>E74*F74</f>
        <v>0</v>
      </c>
      <c r="H74" s="437">
        <f>F74*0.3</f>
        <v>0</v>
      </c>
      <c r="I74" s="387">
        <f>E74*H74</f>
        <v>0</v>
      </c>
      <c r="J74" s="403"/>
      <c r="K74" s="403"/>
    </row>
    <row r="75" spans="1:11" ht="15.75" customHeight="1">
      <c r="A75" s="444"/>
      <c r="B75" s="443"/>
      <c r="C75" s="393" t="s">
        <v>1782</v>
      </c>
      <c r="D75" s="392" t="s">
        <v>1778</v>
      </c>
      <c r="E75" s="391">
        <v>4</v>
      </c>
      <c r="F75" s="452"/>
      <c r="G75" s="438">
        <f>E75*F75</f>
        <v>0</v>
      </c>
      <c r="H75" s="437">
        <f>F75*0.3</f>
        <v>0</v>
      </c>
      <c r="I75" s="387">
        <f>E75*H75</f>
        <v>0</v>
      </c>
      <c r="J75" s="403"/>
      <c r="K75" s="403"/>
    </row>
    <row r="76" spans="1:11" ht="15.75" customHeight="1">
      <c r="A76" s="444"/>
      <c r="B76" s="443"/>
      <c r="C76" s="393" t="s">
        <v>1781</v>
      </c>
      <c r="D76" s="392" t="s">
        <v>1780</v>
      </c>
      <c r="E76" s="391">
        <v>1</v>
      </c>
      <c r="F76" s="390"/>
      <c r="G76" s="438">
        <f>E76*F76</f>
        <v>0</v>
      </c>
      <c r="H76" s="437">
        <f>F76*0.3</f>
        <v>0</v>
      </c>
      <c r="I76" s="387">
        <f>E76*H76</f>
        <v>0</v>
      </c>
      <c r="J76" s="403"/>
      <c r="K76" s="403"/>
    </row>
    <row r="77" spans="1:11" ht="15.75" customHeight="1">
      <c r="A77" s="444"/>
      <c r="B77" s="443"/>
      <c r="C77" s="393" t="s">
        <v>1779</v>
      </c>
      <c r="D77" s="392" t="s">
        <v>1778</v>
      </c>
      <c r="E77" s="391">
        <v>3</v>
      </c>
      <c r="F77" s="452"/>
      <c r="G77" s="438">
        <f>E77*F77</f>
        <v>0</v>
      </c>
      <c r="H77" s="437">
        <f>F77*0.3</f>
        <v>0</v>
      </c>
      <c r="I77" s="387">
        <f>E77*H77</f>
        <v>0</v>
      </c>
      <c r="J77" s="403"/>
      <c r="K77" s="403"/>
    </row>
    <row r="78" spans="1:11" ht="15.75" customHeight="1">
      <c r="A78" s="426" t="s">
        <v>1769</v>
      </c>
      <c r="B78" s="425">
        <v>11</v>
      </c>
      <c r="C78" s="424" t="s">
        <v>1777</v>
      </c>
      <c r="D78" s="423"/>
      <c r="E78" s="451"/>
      <c r="F78" s="450"/>
      <c r="G78" s="420"/>
      <c r="H78" s="449"/>
      <c r="I78" s="418"/>
      <c r="J78" s="403"/>
      <c r="K78" s="403"/>
    </row>
    <row r="79" spans="1:11" ht="15.75" customHeight="1">
      <c r="A79" s="444"/>
      <c r="B79" s="443"/>
      <c r="C79" s="448" t="s">
        <v>1776</v>
      </c>
      <c r="D79" s="447"/>
      <c r="E79" s="446"/>
      <c r="F79" s="445"/>
      <c r="G79" s="438"/>
      <c r="H79" s="437"/>
      <c r="I79" s="387"/>
      <c r="J79" s="403"/>
      <c r="K79" s="403"/>
    </row>
    <row r="80" spans="1:11" ht="15.75" customHeight="1">
      <c r="A80" s="444"/>
      <c r="B80" s="443"/>
      <c r="C80" s="393" t="s">
        <v>1775</v>
      </c>
      <c r="D80" s="392"/>
      <c r="E80" s="391"/>
      <c r="F80" s="390"/>
      <c r="G80" s="438"/>
      <c r="H80" s="437"/>
      <c r="I80" s="387"/>
      <c r="J80" s="403"/>
      <c r="K80" s="403"/>
    </row>
    <row r="81" spans="1:11" s="377" customFormat="1" ht="15.75" customHeight="1">
      <c r="A81" s="444"/>
      <c r="B81" s="443"/>
      <c r="C81" s="393" t="s">
        <v>1774</v>
      </c>
      <c r="D81" s="392"/>
      <c r="E81" s="391"/>
      <c r="F81" s="390"/>
      <c r="G81" s="438"/>
      <c r="H81" s="437"/>
      <c r="I81" s="387"/>
      <c r="K81" s="403"/>
    </row>
    <row r="82" spans="1:11" s="377" customFormat="1" ht="15.75" customHeight="1">
      <c r="A82" s="444"/>
      <c r="B82" s="443"/>
      <c r="C82" s="442" t="s">
        <v>1773</v>
      </c>
      <c r="D82" s="441"/>
      <c r="E82" s="440"/>
      <c r="F82" s="439"/>
      <c r="G82" s="438"/>
      <c r="H82" s="437"/>
      <c r="I82" s="387"/>
      <c r="K82" s="403"/>
    </row>
    <row r="83" spans="1:11" s="377" customFormat="1" ht="15.75" customHeight="1">
      <c r="A83" s="444"/>
      <c r="B83" s="443"/>
      <c r="C83" s="442" t="s">
        <v>1772</v>
      </c>
      <c r="D83" s="441"/>
      <c r="E83" s="440"/>
      <c r="F83" s="439"/>
      <c r="G83" s="438"/>
      <c r="H83" s="437"/>
      <c r="I83" s="387"/>
      <c r="K83" s="403"/>
    </row>
    <row r="84" spans="1:11" s="427" customFormat="1" ht="15.75">
      <c r="A84" s="436"/>
      <c r="B84" s="435"/>
      <c r="C84" s="434" t="s">
        <v>1771</v>
      </c>
      <c r="D84" s="433" t="s">
        <v>1770</v>
      </c>
      <c r="E84" s="432">
        <v>33</v>
      </c>
      <c r="F84" s="431"/>
      <c r="G84" s="430">
        <f>E84*F84</f>
        <v>0</v>
      </c>
      <c r="H84" s="429">
        <f>F84*0.3</f>
        <v>0</v>
      </c>
      <c r="I84" s="428">
        <f>E84*H84</f>
        <v>0</v>
      </c>
      <c r="K84" s="403"/>
    </row>
    <row r="85" spans="1:11" s="377" customFormat="1" ht="15.75" customHeight="1">
      <c r="A85" s="426" t="s">
        <v>1769</v>
      </c>
      <c r="B85" s="425">
        <v>12</v>
      </c>
      <c r="C85" s="424" t="s">
        <v>1768</v>
      </c>
      <c r="D85" s="423"/>
      <c r="E85" s="422"/>
      <c r="F85" s="421"/>
      <c r="G85" s="420"/>
      <c r="H85" s="419"/>
      <c r="I85" s="418"/>
      <c r="K85" s="403"/>
    </row>
    <row r="86" spans="1:11" s="377" customFormat="1" ht="15.75" customHeight="1">
      <c r="A86" s="386"/>
      <c r="B86" s="417"/>
      <c r="C86" s="384" t="s">
        <v>1767</v>
      </c>
      <c r="D86" s="383"/>
      <c r="E86" s="416"/>
      <c r="F86" s="415"/>
      <c r="G86" s="414"/>
      <c r="H86" s="379"/>
      <c r="I86" s="413"/>
      <c r="K86" s="403"/>
    </row>
    <row r="87" spans="1:11" ht="16.5" thickBot="1">
      <c r="A87" s="412"/>
      <c r="B87" s="411"/>
      <c r="C87" s="410" t="s">
        <v>1766</v>
      </c>
      <c r="D87" s="409" t="s">
        <v>1765</v>
      </c>
      <c r="E87" s="408">
        <v>36</v>
      </c>
      <c r="F87" s="407"/>
      <c r="G87" s="406">
        <f>E87*F87</f>
        <v>0</v>
      </c>
      <c r="H87" s="405">
        <f>F87*0.3</f>
        <v>0</v>
      </c>
      <c r="I87" s="404">
        <f>E87*H87</f>
        <v>0</v>
      </c>
      <c r="K87" s="403"/>
    </row>
    <row r="88" spans="1:11" ht="15.75">
      <c r="A88" s="402"/>
      <c r="B88" s="401"/>
      <c r="C88" s="400" t="s">
        <v>1764</v>
      </c>
      <c r="D88" s="399"/>
      <c r="E88" s="398"/>
      <c r="F88" s="713">
        <f>SUM(G4:G87)</f>
        <v>0</v>
      </c>
      <c r="G88" s="714"/>
      <c r="H88" s="397"/>
      <c r="I88" s="396">
        <f>SUM(I4:I87)</f>
        <v>0</v>
      </c>
    </row>
    <row r="89" spans="1:11" s="377" customFormat="1" ht="15">
      <c r="A89" s="395"/>
      <c r="B89" s="394"/>
      <c r="C89" s="393" t="s">
        <v>1763</v>
      </c>
      <c r="D89" s="392"/>
      <c r="E89" s="391"/>
      <c r="F89" s="390"/>
      <c r="G89" s="389" t="s">
        <v>1761</v>
      </c>
      <c r="H89" s="388"/>
      <c r="I89" s="387">
        <f>F88*0.02</f>
        <v>0</v>
      </c>
    </row>
    <row r="90" spans="1:11" s="377" customFormat="1" ht="15">
      <c r="A90" s="386"/>
      <c r="B90" s="385"/>
      <c r="C90" s="384" t="s">
        <v>1762</v>
      </c>
      <c r="D90" s="383"/>
      <c r="E90" s="382"/>
      <c r="F90" s="381"/>
      <c r="G90" s="380" t="s">
        <v>1761</v>
      </c>
      <c r="H90" s="379"/>
      <c r="I90" s="378">
        <f>F88*0.036</f>
        <v>0</v>
      </c>
    </row>
    <row r="91" spans="1:11" ht="18.75">
      <c r="A91" s="376"/>
      <c r="B91" s="375"/>
      <c r="C91" s="374" t="s">
        <v>1760</v>
      </c>
      <c r="D91" s="373"/>
      <c r="E91" s="372"/>
      <c r="F91" s="715">
        <f>F88</f>
        <v>0</v>
      </c>
      <c r="G91" s="716"/>
      <c r="H91" s="371"/>
      <c r="I91" s="370">
        <f>SUM(I88:I90)</f>
        <v>0</v>
      </c>
    </row>
    <row r="92" spans="1:11" ht="19.5" thickBot="1">
      <c r="A92" s="369"/>
      <c r="B92" s="368"/>
      <c r="C92" s="367" t="s">
        <v>1759</v>
      </c>
      <c r="D92" s="366"/>
      <c r="E92" s="365"/>
      <c r="F92" s="717">
        <f>SUM(F91:I91)</f>
        <v>0</v>
      </c>
      <c r="G92" s="718"/>
      <c r="H92" s="718"/>
      <c r="I92" s="719"/>
    </row>
  </sheetData>
  <mergeCells count="30">
    <mergeCell ref="A1:I1"/>
    <mergeCell ref="H5:I5"/>
    <mergeCell ref="D5:D6"/>
    <mergeCell ref="A5:B6"/>
    <mergeCell ref="C5:C6"/>
    <mergeCell ref="E5:E6"/>
    <mergeCell ref="F5:G5"/>
    <mergeCell ref="A2:B2"/>
    <mergeCell ref="A3:B3"/>
    <mergeCell ref="A32:I32"/>
    <mergeCell ref="A33:B33"/>
    <mergeCell ref="A36:B37"/>
    <mergeCell ref="C36:C37"/>
    <mergeCell ref="D36:D37"/>
    <mergeCell ref="E36:E37"/>
    <mergeCell ref="F36:G36"/>
    <mergeCell ref="H36:I36"/>
    <mergeCell ref="A34:B34"/>
    <mergeCell ref="F88:G88"/>
    <mergeCell ref="F91:G91"/>
    <mergeCell ref="F92:I92"/>
    <mergeCell ref="A62:I62"/>
    <mergeCell ref="A63:B63"/>
    <mergeCell ref="A64:B64"/>
    <mergeCell ref="A66:B67"/>
    <mergeCell ref="C66:C67"/>
    <mergeCell ref="D66:D67"/>
    <mergeCell ref="E66:E67"/>
    <mergeCell ref="F66:G66"/>
    <mergeCell ref="H66:I66"/>
  </mergeCells>
  <pageMargins left="0.59055118110236227" right="0.59055118110236227" top="0.59055118110236227" bottom="0.59055118110236227" header="0.51181102362204722" footer="0.51181102362204722"/>
  <pageSetup paperSize="9" orientation="landscape" horizontalDpi="300" verticalDpi="300" r:id="rId1"/>
  <headerFooter alignWithMargins="0">
    <oddFooter xml:space="preserve">&amp;C&amp;"Times New Roman CE,Obyčejné"List číslo: &amp;"Times New Roman CE,Tučné"&amp;P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72CD-26D6-4D86-A118-F31B7266ED76}">
  <dimension ref="A1:K48"/>
  <sheetViews>
    <sheetView showZeros="0" topLeftCell="A7" workbookViewId="0">
      <selection activeCell="F11" sqref="F11"/>
    </sheetView>
  </sheetViews>
  <sheetFormatPr defaultColWidth="10.6640625" defaultRowHeight="12.75"/>
  <cols>
    <col min="1" max="1" width="6.1640625" style="362" customWidth="1"/>
    <col min="2" max="2" width="6.1640625" style="364" customWidth="1"/>
    <col min="3" max="3" width="80.33203125" style="362" customWidth="1"/>
    <col min="4" max="4" width="9.5" style="363" bestFit="1" customWidth="1"/>
    <col min="5" max="5" width="7.33203125" style="363" bestFit="1" customWidth="1"/>
    <col min="6" max="6" width="10" style="363" customWidth="1"/>
    <col min="7" max="7" width="15" style="363" customWidth="1"/>
    <col min="8" max="8" width="10" style="363" customWidth="1"/>
    <col min="9" max="9" width="15.1640625" style="363" customWidth="1"/>
    <col min="10" max="10" width="1.6640625" style="362" customWidth="1"/>
    <col min="11" max="11" width="11.1640625" style="362" bestFit="1" customWidth="1"/>
    <col min="12" max="16384" width="10.6640625" style="362"/>
  </cols>
  <sheetData>
    <row r="1" spans="1:11" s="466" customFormat="1" ht="26.25" customHeight="1">
      <c r="A1" s="720" t="str">
        <f>'03.1 - Zař. č. 1'!A1:I1</f>
        <v>SOUPIS PRACÍ A DODÁVEK - VZDUCHOTECHNIKA</v>
      </c>
      <c r="B1" s="720"/>
      <c r="C1" s="720"/>
      <c r="D1" s="720"/>
      <c r="E1" s="720"/>
      <c r="F1" s="720"/>
      <c r="G1" s="720"/>
      <c r="H1" s="720"/>
      <c r="I1" s="720"/>
    </row>
    <row r="2" spans="1:11" s="427" customFormat="1" ht="18.75">
      <c r="A2" s="721" t="s">
        <v>1756</v>
      </c>
      <c r="B2" s="721"/>
      <c r="C2" s="465" t="str">
        <f>'03.1 - Zař. č. 1'!C2</f>
        <v>Stavební úpravy kuchyně, MŠ U Sluníčka, Dlouhá 620/1, Horní Slavkov</v>
      </c>
      <c r="D2" s="463"/>
      <c r="E2" s="463"/>
      <c r="F2" s="463"/>
      <c r="G2" s="463"/>
      <c r="H2" s="403"/>
      <c r="I2" s="403"/>
    </row>
    <row r="3" spans="1:11" s="427" customFormat="1" ht="18.75">
      <c r="A3" s="721" t="s">
        <v>1798</v>
      </c>
      <c r="B3" s="721"/>
      <c r="C3" s="465" t="s">
        <v>1879</v>
      </c>
      <c r="D3" s="463"/>
      <c r="E3" s="463"/>
      <c r="F3" s="463"/>
      <c r="G3" s="463"/>
      <c r="H3" s="403"/>
      <c r="I3" s="403"/>
    </row>
    <row r="4" spans="1:11" ht="7.5" customHeight="1" thickBot="1">
      <c r="A4" s="403"/>
      <c r="B4" s="464"/>
      <c r="C4" s="403"/>
      <c r="D4" s="463"/>
      <c r="E4" s="463"/>
      <c r="F4" s="463"/>
      <c r="G4" s="463"/>
      <c r="H4" s="403"/>
      <c r="I4" s="403"/>
    </row>
    <row r="5" spans="1:11" s="377" customFormat="1" ht="15.75" customHeight="1">
      <c r="A5" s="722" t="s">
        <v>1797</v>
      </c>
      <c r="B5" s="723"/>
      <c r="C5" s="726" t="s">
        <v>1796</v>
      </c>
      <c r="D5" s="728" t="s">
        <v>1795</v>
      </c>
      <c r="E5" s="730" t="s">
        <v>1794</v>
      </c>
      <c r="F5" s="732" t="s">
        <v>1793</v>
      </c>
      <c r="G5" s="733"/>
      <c r="H5" s="732" t="s">
        <v>1792</v>
      </c>
      <c r="I5" s="734"/>
      <c r="J5" s="458"/>
      <c r="K5" s="458"/>
    </row>
    <row r="6" spans="1:11" s="377" customFormat="1" ht="15.75" customHeight="1" thickBot="1">
      <c r="A6" s="724"/>
      <c r="B6" s="725"/>
      <c r="C6" s="727"/>
      <c r="D6" s="729"/>
      <c r="E6" s="731"/>
      <c r="F6" s="462" t="s">
        <v>1791</v>
      </c>
      <c r="G6" s="461" t="s">
        <v>1790</v>
      </c>
      <c r="H6" s="460" t="s">
        <v>1791</v>
      </c>
      <c r="I6" s="459" t="s">
        <v>1790</v>
      </c>
      <c r="J6" s="458"/>
      <c r="K6" s="458"/>
    </row>
    <row r="7" spans="1:11" ht="15.75" customHeight="1">
      <c r="A7" s="553" t="s">
        <v>1855</v>
      </c>
      <c r="B7" s="425">
        <v>1</v>
      </c>
      <c r="C7" s="552" t="s">
        <v>1878</v>
      </c>
      <c r="D7" s="423"/>
      <c r="E7" s="422"/>
      <c r="F7" s="477"/>
      <c r="G7" s="420"/>
      <c r="H7" s="449"/>
      <c r="I7" s="418"/>
      <c r="J7" s="403"/>
      <c r="K7" s="403"/>
    </row>
    <row r="8" spans="1:11" ht="15.75" customHeight="1">
      <c r="A8" s="444"/>
      <c r="B8" s="443"/>
      <c r="C8" s="551" t="s">
        <v>1877</v>
      </c>
      <c r="D8" s="392"/>
      <c r="E8" s="457"/>
      <c r="F8" s="550"/>
      <c r="G8" s="438"/>
      <c r="H8" s="437"/>
      <c r="I8" s="387"/>
      <c r="J8" s="403"/>
      <c r="K8" s="403"/>
    </row>
    <row r="9" spans="1:11" ht="15.75" customHeight="1">
      <c r="A9" s="444"/>
      <c r="B9" s="443"/>
      <c r="C9" s="549" t="s">
        <v>1876</v>
      </c>
      <c r="D9" s="441"/>
      <c r="E9" s="532"/>
      <c r="F9" s="548"/>
      <c r="G9" s="438"/>
      <c r="H9" s="437"/>
      <c r="I9" s="387"/>
      <c r="J9" s="403"/>
      <c r="K9" s="403"/>
    </row>
    <row r="10" spans="1:11" ht="15.75" customHeight="1">
      <c r="A10" s="436"/>
      <c r="B10" s="435"/>
      <c r="C10" s="547" t="s">
        <v>1875</v>
      </c>
      <c r="D10" s="433" t="s">
        <v>1778</v>
      </c>
      <c r="E10" s="455">
        <v>1</v>
      </c>
      <c r="F10" s="454"/>
      <c r="G10" s="430">
        <f>E10*F10</f>
        <v>0</v>
      </c>
      <c r="H10" s="429">
        <f>F10*0.3</f>
        <v>0</v>
      </c>
      <c r="I10" s="428">
        <f>E10*H10</f>
        <v>0</v>
      </c>
      <c r="J10" s="403"/>
      <c r="K10" s="403"/>
    </row>
    <row r="11" spans="1:11" ht="15.75" customHeight="1">
      <c r="A11" s="546" t="s">
        <v>1855</v>
      </c>
      <c r="B11" s="545" t="s">
        <v>1834</v>
      </c>
      <c r="C11" s="544" t="s">
        <v>1874</v>
      </c>
      <c r="D11" s="543" t="s">
        <v>1778</v>
      </c>
      <c r="E11" s="542">
        <v>2</v>
      </c>
      <c r="F11" s="541"/>
      <c r="G11" s="430">
        <f>E11*F11</f>
        <v>0</v>
      </c>
      <c r="H11" s="429">
        <f>F11*0.3</f>
        <v>0</v>
      </c>
      <c r="I11" s="428">
        <f>E11*H11</f>
        <v>0</v>
      </c>
      <c r="J11" s="403"/>
      <c r="K11" s="403"/>
    </row>
    <row r="12" spans="1:11" ht="15.75" customHeight="1">
      <c r="A12" s="426" t="s">
        <v>1855</v>
      </c>
      <c r="B12" s="508" t="s">
        <v>1831</v>
      </c>
      <c r="C12" s="478" t="s">
        <v>1873</v>
      </c>
      <c r="D12" s="423"/>
      <c r="E12" s="451"/>
      <c r="F12" s="477"/>
      <c r="G12" s="507"/>
      <c r="H12" s="497"/>
      <c r="I12" s="506"/>
      <c r="J12" s="403"/>
      <c r="K12" s="403"/>
    </row>
    <row r="13" spans="1:11" ht="15.75" customHeight="1">
      <c r="A13" s="540"/>
      <c r="B13" s="539"/>
      <c r="C13" s="538" t="s">
        <v>1872</v>
      </c>
      <c r="D13" s="537" t="s">
        <v>1778</v>
      </c>
      <c r="E13" s="536">
        <v>1</v>
      </c>
      <c r="F13" s="535"/>
      <c r="G13" s="430">
        <f>E13*F13</f>
        <v>0</v>
      </c>
      <c r="H13" s="429">
        <f>F13*0.3</f>
        <v>0</v>
      </c>
      <c r="I13" s="428">
        <f>E13*H13</f>
        <v>0</v>
      </c>
      <c r="J13" s="403"/>
      <c r="K13" s="403"/>
    </row>
    <row r="14" spans="1:11" ht="15.75" customHeight="1">
      <c r="A14" s="495" t="s">
        <v>1855</v>
      </c>
      <c r="B14" s="494">
        <v>2</v>
      </c>
      <c r="C14" s="493" t="s">
        <v>1871</v>
      </c>
      <c r="D14" s="447"/>
      <c r="E14" s="446"/>
      <c r="F14" s="492"/>
      <c r="G14" s="507"/>
      <c r="H14" s="497"/>
      <c r="I14" s="506"/>
      <c r="J14" s="403"/>
      <c r="K14" s="403"/>
    </row>
    <row r="15" spans="1:11" ht="15.75" customHeight="1">
      <c r="A15" s="436"/>
      <c r="B15" s="499"/>
      <c r="C15" s="434" t="s">
        <v>1870</v>
      </c>
      <c r="D15" s="433" t="s">
        <v>1778</v>
      </c>
      <c r="E15" s="432">
        <v>2</v>
      </c>
      <c r="F15" s="488"/>
      <c r="G15" s="430">
        <f>E15*F15</f>
        <v>0</v>
      </c>
      <c r="H15" s="429">
        <f>F15*0.3</f>
        <v>0</v>
      </c>
      <c r="I15" s="428">
        <f>E15*H15</f>
        <v>0</v>
      </c>
      <c r="J15" s="403"/>
      <c r="K15" s="403"/>
    </row>
    <row r="16" spans="1:11" ht="15.75" customHeight="1">
      <c r="A16" s="426" t="s">
        <v>1855</v>
      </c>
      <c r="B16" s="425">
        <v>3</v>
      </c>
      <c r="C16" s="478" t="s">
        <v>1869</v>
      </c>
      <c r="D16" s="423"/>
      <c r="E16" s="451"/>
      <c r="F16" s="477"/>
      <c r="G16" s="420"/>
      <c r="H16" s="449"/>
      <c r="I16" s="418"/>
      <c r="J16" s="403"/>
      <c r="K16" s="403"/>
    </row>
    <row r="17" spans="1:11" ht="15.75" customHeight="1">
      <c r="A17" s="510"/>
      <c r="B17" s="509"/>
      <c r="C17" s="434" t="s">
        <v>1868</v>
      </c>
      <c r="D17" s="537" t="s">
        <v>1778</v>
      </c>
      <c r="E17" s="536">
        <v>1</v>
      </c>
      <c r="F17" s="535"/>
      <c r="G17" s="430">
        <f>E17*F17</f>
        <v>0</v>
      </c>
      <c r="H17" s="429">
        <f>F17*0.3</f>
        <v>0</v>
      </c>
      <c r="I17" s="428">
        <f>E17*H17</f>
        <v>0</v>
      </c>
      <c r="J17" s="403"/>
      <c r="K17" s="403"/>
    </row>
    <row r="18" spans="1:11" ht="15.75" customHeight="1">
      <c r="A18" s="426" t="s">
        <v>1855</v>
      </c>
      <c r="B18" s="425">
        <v>4</v>
      </c>
      <c r="C18" s="478" t="s">
        <v>1866</v>
      </c>
      <c r="D18" s="423"/>
      <c r="E18" s="422"/>
      <c r="F18" s="477"/>
      <c r="G18" s="420"/>
      <c r="H18" s="449"/>
      <c r="I18" s="418"/>
      <c r="J18" s="403"/>
      <c r="K18" s="403"/>
    </row>
    <row r="19" spans="1:11" ht="15.75" customHeight="1">
      <c r="A19" s="510"/>
      <c r="B19" s="509"/>
      <c r="C19" s="434" t="s">
        <v>1867</v>
      </c>
      <c r="D19" s="433" t="s">
        <v>1778</v>
      </c>
      <c r="E19" s="455">
        <v>1</v>
      </c>
      <c r="F19" s="454"/>
      <c r="G19" s="430">
        <f>E19*F19</f>
        <v>0</v>
      </c>
      <c r="H19" s="429">
        <f>F19*0.3</f>
        <v>0</v>
      </c>
      <c r="I19" s="428">
        <f>E19*H19</f>
        <v>0</v>
      </c>
      <c r="J19" s="403"/>
      <c r="K19" s="403"/>
    </row>
    <row r="20" spans="1:11" ht="15.75" customHeight="1">
      <c r="A20" s="426" t="s">
        <v>1855</v>
      </c>
      <c r="B20" s="425">
        <v>5</v>
      </c>
      <c r="C20" s="478" t="s">
        <v>1866</v>
      </c>
      <c r="D20" s="423"/>
      <c r="E20" s="422"/>
      <c r="F20" s="477"/>
      <c r="G20" s="420"/>
      <c r="H20" s="449"/>
      <c r="I20" s="418"/>
      <c r="J20" s="403"/>
      <c r="K20" s="403"/>
    </row>
    <row r="21" spans="1:11" ht="15.75" customHeight="1">
      <c r="A21" s="510"/>
      <c r="B21" s="509"/>
      <c r="C21" s="434" t="s">
        <v>1865</v>
      </c>
      <c r="D21" s="433" t="s">
        <v>1778</v>
      </c>
      <c r="E21" s="455">
        <v>1</v>
      </c>
      <c r="F21" s="454"/>
      <c r="G21" s="430">
        <f>E21*F21</f>
        <v>0</v>
      </c>
      <c r="H21" s="429">
        <f>F21*0.3</f>
        <v>0</v>
      </c>
      <c r="I21" s="428">
        <f>E21*H21</f>
        <v>0</v>
      </c>
      <c r="J21" s="403"/>
      <c r="K21" s="403"/>
    </row>
    <row r="22" spans="1:11" ht="15.75" customHeight="1">
      <c r="A22" s="426" t="s">
        <v>1855</v>
      </c>
      <c r="B22" s="425">
        <v>6</v>
      </c>
      <c r="C22" s="478" t="s">
        <v>1863</v>
      </c>
      <c r="D22" s="392"/>
      <c r="E22" s="457"/>
      <c r="F22" s="445"/>
      <c r="G22" s="420"/>
      <c r="H22" s="449"/>
      <c r="I22" s="418"/>
      <c r="J22" s="403"/>
      <c r="K22" s="403"/>
    </row>
    <row r="23" spans="1:11" ht="15.75" customHeight="1">
      <c r="A23" s="510"/>
      <c r="B23" s="509"/>
      <c r="C23" s="434" t="s">
        <v>1864</v>
      </c>
      <c r="D23" s="433" t="s">
        <v>1780</v>
      </c>
      <c r="E23" s="455">
        <v>1</v>
      </c>
      <c r="F23" s="431"/>
      <c r="G23" s="430">
        <f>E23*F23</f>
        <v>0</v>
      </c>
      <c r="H23" s="429">
        <f>F23*0.3</f>
        <v>0</v>
      </c>
      <c r="I23" s="428">
        <f>E23*H23</f>
        <v>0</v>
      </c>
      <c r="J23" s="403"/>
      <c r="K23" s="403"/>
    </row>
    <row r="24" spans="1:11" ht="15.75" customHeight="1">
      <c r="A24" s="426" t="s">
        <v>1855</v>
      </c>
      <c r="B24" s="425">
        <v>7</v>
      </c>
      <c r="C24" s="478" t="s">
        <v>1863</v>
      </c>
      <c r="D24" s="392"/>
      <c r="E24" s="457"/>
      <c r="F24" s="445"/>
      <c r="G24" s="420"/>
      <c r="H24" s="449"/>
      <c r="I24" s="418"/>
      <c r="J24" s="403"/>
      <c r="K24" s="403"/>
    </row>
    <row r="25" spans="1:11" ht="15.75" customHeight="1">
      <c r="A25" s="534"/>
      <c r="B25" s="533"/>
      <c r="C25" s="442" t="s">
        <v>1862</v>
      </c>
      <c r="D25" s="441" t="s">
        <v>1780</v>
      </c>
      <c r="E25" s="532">
        <v>1</v>
      </c>
      <c r="F25" s="439"/>
      <c r="G25" s="531">
        <f>E25*F25</f>
        <v>0</v>
      </c>
      <c r="H25" s="530">
        <f>F25*0.3</f>
        <v>0</v>
      </c>
      <c r="I25" s="529">
        <f>E25*H25</f>
        <v>0</v>
      </c>
      <c r="J25" s="403"/>
      <c r="K25" s="403"/>
    </row>
    <row r="26" spans="1:11" ht="15.75" customHeight="1">
      <c r="A26" s="426" t="s">
        <v>1855</v>
      </c>
      <c r="B26" s="425">
        <v>8</v>
      </c>
      <c r="C26" s="424" t="s">
        <v>1861</v>
      </c>
      <c r="D26" s="423"/>
      <c r="E26" s="451"/>
      <c r="F26" s="421"/>
      <c r="G26" s="420"/>
      <c r="H26" s="449"/>
      <c r="I26" s="418"/>
      <c r="J26" s="403"/>
      <c r="K26" s="403"/>
    </row>
    <row r="27" spans="1:11" ht="15.75" customHeight="1">
      <c r="A27" s="444"/>
      <c r="B27" s="443"/>
      <c r="C27" s="393" t="s">
        <v>1860</v>
      </c>
      <c r="D27" s="392" t="s">
        <v>1778</v>
      </c>
      <c r="E27" s="391">
        <v>2</v>
      </c>
      <c r="F27" s="452"/>
      <c r="G27" s="438">
        <f>E27*F27</f>
        <v>0</v>
      </c>
      <c r="H27" s="437">
        <f>F27*0.3</f>
        <v>0</v>
      </c>
      <c r="I27" s="387">
        <f>E27*H27</f>
        <v>0</v>
      </c>
      <c r="J27" s="403"/>
      <c r="K27" s="403"/>
    </row>
    <row r="28" spans="1:11" ht="15.75" customHeight="1">
      <c r="A28" s="444"/>
      <c r="B28" s="443"/>
      <c r="C28" s="393" t="s">
        <v>1859</v>
      </c>
      <c r="D28" s="392" t="s">
        <v>1780</v>
      </c>
      <c r="E28" s="391">
        <v>2</v>
      </c>
      <c r="F28" s="390"/>
      <c r="G28" s="438">
        <f>E28*F28</f>
        <v>0</v>
      </c>
      <c r="H28" s="437">
        <f>F28*0.3</f>
        <v>0</v>
      </c>
      <c r="I28" s="387">
        <f>E28*H28</f>
        <v>0</v>
      </c>
      <c r="J28" s="403"/>
      <c r="K28" s="403"/>
    </row>
    <row r="29" spans="1:11" ht="15.75" customHeight="1">
      <c r="A29" s="444"/>
      <c r="B29" s="443"/>
      <c r="C29" s="393" t="s">
        <v>1858</v>
      </c>
      <c r="D29" s="392" t="s">
        <v>1778</v>
      </c>
      <c r="E29" s="391">
        <v>2</v>
      </c>
      <c r="F29" s="452"/>
      <c r="G29" s="438">
        <f>E29*F29</f>
        <v>0</v>
      </c>
      <c r="H29" s="437">
        <f>F29*0.3</f>
        <v>0</v>
      </c>
      <c r="I29" s="387">
        <f>E29*H29</f>
        <v>0</v>
      </c>
      <c r="J29" s="403"/>
      <c r="K29" s="403"/>
    </row>
    <row r="30" spans="1:11" ht="15.75" customHeight="1">
      <c r="A30" s="444"/>
      <c r="B30" s="443"/>
      <c r="C30" s="393" t="s">
        <v>1857</v>
      </c>
      <c r="D30" s="392" t="s">
        <v>1780</v>
      </c>
      <c r="E30" s="391">
        <v>3</v>
      </c>
      <c r="F30" s="390"/>
      <c r="G30" s="438">
        <f>E30*F30</f>
        <v>0</v>
      </c>
      <c r="H30" s="437">
        <f>F30*0.3</f>
        <v>0</v>
      </c>
      <c r="I30" s="387">
        <f>E30*H30</f>
        <v>0</v>
      </c>
      <c r="J30" s="403"/>
      <c r="K30" s="403"/>
    </row>
    <row r="31" spans="1:11" ht="15.75" customHeight="1" thickBot="1">
      <c r="A31" s="528"/>
      <c r="B31" s="527"/>
      <c r="C31" s="410" t="s">
        <v>1856</v>
      </c>
      <c r="D31" s="409" t="s">
        <v>1778</v>
      </c>
      <c r="E31" s="475">
        <v>2</v>
      </c>
      <c r="F31" s="526"/>
      <c r="G31" s="406">
        <f>E31*F31</f>
        <v>0</v>
      </c>
      <c r="H31" s="405">
        <f>F31*0.3</f>
        <v>0</v>
      </c>
      <c r="I31" s="404">
        <f>E31*H31</f>
        <v>0</v>
      </c>
      <c r="J31" s="403"/>
      <c r="K31" s="403"/>
    </row>
    <row r="32" spans="1:11" ht="15.75" customHeight="1">
      <c r="A32" s="525"/>
      <c r="B32" s="524"/>
      <c r="C32" s="458"/>
      <c r="D32" s="471"/>
      <c r="E32" s="470"/>
      <c r="F32" s="381"/>
      <c r="G32" s="523"/>
      <c r="H32" s="381"/>
      <c r="I32" s="523"/>
      <c r="J32" s="403"/>
      <c r="K32" s="403"/>
    </row>
    <row r="33" spans="1:11" s="466" customFormat="1" ht="26.25" customHeight="1">
      <c r="A33" s="720" t="str">
        <f>$A$1</f>
        <v>SOUPIS PRACÍ A DODÁVEK - VZDUCHOTECHNIKA</v>
      </c>
      <c r="B33" s="720"/>
      <c r="C33" s="720"/>
      <c r="D33" s="720"/>
      <c r="E33" s="720"/>
      <c r="F33" s="720"/>
      <c r="G33" s="720"/>
      <c r="H33" s="720"/>
      <c r="I33" s="720"/>
    </row>
    <row r="34" spans="1:11" s="427" customFormat="1" ht="18.75">
      <c r="A34" s="721" t="s">
        <v>1756</v>
      </c>
      <c r="B34" s="721"/>
      <c r="C34" s="465" t="str">
        <f>$C$2</f>
        <v>Stavební úpravy kuchyně, MŠ U Sluníčka, Dlouhá 620/1, Horní Slavkov</v>
      </c>
      <c r="D34" s="463"/>
      <c r="E34" s="463"/>
      <c r="F34" s="463"/>
      <c r="G34" s="463"/>
      <c r="H34" s="403"/>
      <c r="I34" s="403"/>
    </row>
    <row r="35" spans="1:11" s="427" customFormat="1" ht="18.75">
      <c r="A35" s="721" t="s">
        <v>1798</v>
      </c>
      <c r="B35" s="721"/>
      <c r="C35" s="465" t="str">
        <f>$C$3</f>
        <v>2 - Hygienická zařízení - Šatny</v>
      </c>
      <c r="D35" s="463"/>
      <c r="E35" s="463"/>
      <c r="F35" s="463"/>
      <c r="G35" s="463"/>
      <c r="H35" s="403"/>
      <c r="I35" s="403"/>
    </row>
    <row r="36" spans="1:11" ht="7.5" customHeight="1" thickBot="1">
      <c r="A36" s="403"/>
      <c r="B36" s="464"/>
      <c r="C36" s="403"/>
      <c r="D36" s="463"/>
      <c r="E36" s="463"/>
      <c r="F36" s="463"/>
      <c r="G36" s="463"/>
      <c r="H36" s="403"/>
      <c r="I36" s="403"/>
    </row>
    <row r="37" spans="1:11" s="377" customFormat="1" ht="15.75" customHeight="1">
      <c r="A37" s="722" t="s">
        <v>1797</v>
      </c>
      <c r="B37" s="723"/>
      <c r="C37" s="726" t="s">
        <v>1796</v>
      </c>
      <c r="D37" s="728" t="s">
        <v>1795</v>
      </c>
      <c r="E37" s="730" t="s">
        <v>1794</v>
      </c>
      <c r="F37" s="732" t="s">
        <v>1793</v>
      </c>
      <c r="G37" s="733"/>
      <c r="H37" s="732" t="s">
        <v>1792</v>
      </c>
      <c r="I37" s="734"/>
      <c r="J37" s="458"/>
      <c r="K37" s="458"/>
    </row>
    <row r="38" spans="1:11" s="377" customFormat="1" ht="15.75" customHeight="1" thickBot="1">
      <c r="A38" s="724"/>
      <c r="B38" s="725"/>
      <c r="C38" s="727"/>
      <c r="D38" s="729"/>
      <c r="E38" s="731"/>
      <c r="F38" s="462" t="s">
        <v>1791</v>
      </c>
      <c r="G38" s="461" t="s">
        <v>1790</v>
      </c>
      <c r="H38" s="460" t="s">
        <v>1791</v>
      </c>
      <c r="I38" s="459" t="s">
        <v>1790</v>
      </c>
      <c r="J38" s="458"/>
      <c r="K38" s="458"/>
    </row>
    <row r="39" spans="1:11" s="377" customFormat="1" ht="15.75" customHeight="1">
      <c r="A39" s="426" t="s">
        <v>1855</v>
      </c>
      <c r="B39" s="425">
        <v>9</v>
      </c>
      <c r="C39" s="424" t="s">
        <v>1768</v>
      </c>
      <c r="D39" s="423"/>
      <c r="E39" s="422"/>
      <c r="F39" s="421"/>
      <c r="G39" s="420"/>
      <c r="H39" s="419"/>
      <c r="I39" s="418"/>
      <c r="K39" s="403"/>
    </row>
    <row r="40" spans="1:11" s="377" customFormat="1" ht="15.75" customHeight="1">
      <c r="A40" s="386"/>
      <c r="B40" s="417"/>
      <c r="C40" s="384" t="s">
        <v>1767</v>
      </c>
      <c r="D40" s="383"/>
      <c r="E40" s="416"/>
      <c r="F40" s="415"/>
      <c r="G40" s="414"/>
      <c r="H40" s="379"/>
      <c r="I40" s="413"/>
      <c r="K40" s="403"/>
    </row>
    <row r="41" spans="1:11" s="377" customFormat="1" ht="15.75" customHeight="1" thickBot="1">
      <c r="A41" s="412"/>
      <c r="B41" s="411"/>
      <c r="C41" s="410" t="s">
        <v>1766</v>
      </c>
      <c r="D41" s="409" t="s">
        <v>1765</v>
      </c>
      <c r="E41" s="408">
        <v>3</v>
      </c>
      <c r="F41" s="407"/>
      <c r="G41" s="406">
        <f>E41*F41</f>
        <v>0</v>
      </c>
      <c r="H41" s="405">
        <f>F41*0.3</f>
        <v>0</v>
      </c>
      <c r="I41" s="404">
        <f>E41*H41</f>
        <v>0</v>
      </c>
      <c r="K41" s="403"/>
    </row>
    <row r="42" spans="1:11" s="427" customFormat="1" ht="15.75">
      <c r="A42" s="402"/>
      <c r="B42" s="401"/>
      <c r="C42" s="400" t="s">
        <v>1764</v>
      </c>
      <c r="D42" s="399"/>
      <c r="E42" s="398"/>
      <c r="F42" s="713">
        <f>SUM(G7:G41)</f>
        <v>0</v>
      </c>
      <c r="G42" s="714"/>
      <c r="H42" s="397"/>
      <c r="I42" s="396">
        <f>SUM(I7:I41)</f>
        <v>0</v>
      </c>
      <c r="K42" s="403"/>
    </row>
    <row r="43" spans="1:11" s="377" customFormat="1" ht="15.75" customHeight="1">
      <c r="A43" s="395"/>
      <c r="B43" s="394"/>
      <c r="C43" s="393" t="s">
        <v>1763</v>
      </c>
      <c r="D43" s="392"/>
      <c r="E43" s="391"/>
      <c r="F43" s="390"/>
      <c r="G43" s="389" t="s">
        <v>1761</v>
      </c>
      <c r="H43" s="388"/>
      <c r="I43" s="387">
        <f>F42*0.02</f>
        <v>0</v>
      </c>
      <c r="K43" s="403"/>
    </row>
    <row r="44" spans="1:11" s="377" customFormat="1" ht="15.75" customHeight="1">
      <c r="A44" s="386"/>
      <c r="B44" s="385"/>
      <c r="C44" s="384" t="s">
        <v>1762</v>
      </c>
      <c r="D44" s="383"/>
      <c r="E44" s="382"/>
      <c r="F44" s="381"/>
      <c r="G44" s="380" t="s">
        <v>1761</v>
      </c>
      <c r="H44" s="379"/>
      <c r="I44" s="378">
        <f>F42*0.036</f>
        <v>0</v>
      </c>
      <c r="K44" s="403"/>
    </row>
    <row r="45" spans="1:11" ht="18.75">
      <c r="A45" s="376"/>
      <c r="B45" s="375"/>
      <c r="C45" s="374" t="s">
        <v>1854</v>
      </c>
      <c r="D45" s="373"/>
      <c r="E45" s="372"/>
      <c r="F45" s="715">
        <f>F42</f>
        <v>0</v>
      </c>
      <c r="G45" s="716"/>
      <c r="H45" s="371"/>
      <c r="I45" s="370">
        <f>SUM(I42:I44)</f>
        <v>0</v>
      </c>
      <c r="K45" s="403"/>
    </row>
    <row r="46" spans="1:11" ht="19.5" thickBot="1">
      <c r="A46" s="369"/>
      <c r="B46" s="368"/>
      <c r="C46" s="367" t="s">
        <v>1853</v>
      </c>
      <c r="D46" s="366"/>
      <c r="E46" s="365"/>
      <c r="F46" s="717">
        <f>SUM(F45:I45)</f>
        <v>0</v>
      </c>
      <c r="G46" s="718"/>
      <c r="H46" s="718"/>
      <c r="I46" s="719"/>
    </row>
    <row r="47" spans="1:11" s="377" customFormat="1" ht="15">
      <c r="B47" s="522"/>
      <c r="D47" s="521"/>
      <c r="E47" s="521"/>
      <c r="F47" s="521"/>
      <c r="G47" s="521"/>
      <c r="H47" s="521"/>
      <c r="I47" s="521"/>
    </row>
    <row r="48" spans="1:11" s="377" customFormat="1" ht="15">
      <c r="B48" s="522"/>
      <c r="D48" s="521"/>
      <c r="E48" s="521"/>
      <c r="F48" s="521"/>
      <c r="G48" s="521"/>
      <c r="H48" s="521"/>
      <c r="I48" s="521"/>
    </row>
  </sheetData>
  <mergeCells count="21">
    <mergeCell ref="F42:G42"/>
    <mergeCell ref="F45:G45"/>
    <mergeCell ref="F46:I46"/>
    <mergeCell ref="A1:I1"/>
    <mergeCell ref="A5:B6"/>
    <mergeCell ref="C5:C6"/>
    <mergeCell ref="D5:D6"/>
    <mergeCell ref="E5:E6"/>
    <mergeCell ref="H5:I5"/>
    <mergeCell ref="A2:B2"/>
    <mergeCell ref="A35:B35"/>
    <mergeCell ref="A37:B38"/>
    <mergeCell ref="A3:B3"/>
    <mergeCell ref="D37:D38"/>
    <mergeCell ref="F5:G5"/>
    <mergeCell ref="F37:G37"/>
    <mergeCell ref="A33:I33"/>
    <mergeCell ref="A34:B34"/>
    <mergeCell ref="C37:C38"/>
    <mergeCell ref="E37:E38"/>
    <mergeCell ref="H37:I37"/>
  </mergeCells>
  <pageMargins left="0.59055118110236227" right="0.59055118110236227" top="0.59055118110236227" bottom="0.59055118110236227" header="0.51181102362204722" footer="0.51181102362204722"/>
  <pageSetup paperSize="9" orientation="landscape" horizontalDpi="300" verticalDpi="300" r:id="rId1"/>
  <headerFooter alignWithMargins="0">
    <oddFooter xml:space="preserve">&amp;C&amp;"Times New Roman CE,Obyčejné"List číslo: &amp;"Times New Roman CE,Tučné"&amp;P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12B7-C6B3-4119-97B4-061995101243}">
  <dimension ref="A1:K48"/>
  <sheetViews>
    <sheetView showZeros="0" topLeftCell="A7" workbookViewId="0">
      <selection activeCell="F12" sqref="F12"/>
    </sheetView>
  </sheetViews>
  <sheetFormatPr defaultColWidth="10.6640625" defaultRowHeight="12.75"/>
  <cols>
    <col min="1" max="1" width="6.1640625" style="362" customWidth="1"/>
    <col min="2" max="2" width="6.1640625" style="364" customWidth="1"/>
    <col min="3" max="3" width="80.33203125" style="362" customWidth="1"/>
    <col min="4" max="4" width="9.5" style="363" bestFit="1" customWidth="1"/>
    <col min="5" max="5" width="7.33203125" style="363" bestFit="1" customWidth="1"/>
    <col min="6" max="6" width="10" style="363" customWidth="1"/>
    <col min="7" max="7" width="15" style="363" customWidth="1"/>
    <col min="8" max="8" width="10" style="363" customWidth="1"/>
    <col min="9" max="9" width="15.1640625" style="363" customWidth="1"/>
    <col min="10" max="10" width="1.6640625" style="362" customWidth="1"/>
    <col min="11" max="11" width="11.1640625" style="362" bestFit="1" customWidth="1"/>
    <col min="12" max="16384" width="10.6640625" style="362"/>
  </cols>
  <sheetData>
    <row r="1" spans="1:11" s="466" customFormat="1" ht="26.25" customHeight="1">
      <c r="A1" s="720" t="str">
        <f>'03.1 - Zař. č. 1'!A1:I1</f>
        <v>SOUPIS PRACÍ A DODÁVEK - VZDUCHOTECHNIKA</v>
      </c>
      <c r="B1" s="720"/>
      <c r="C1" s="720"/>
      <c r="D1" s="720"/>
      <c r="E1" s="720"/>
      <c r="F1" s="720"/>
      <c r="G1" s="720"/>
      <c r="H1" s="720"/>
      <c r="I1" s="720"/>
    </row>
    <row r="2" spans="1:11" s="427" customFormat="1" ht="18.75">
      <c r="A2" s="721" t="s">
        <v>1756</v>
      </c>
      <c r="B2" s="721"/>
      <c r="C2" s="465" t="str">
        <f>'03.1 - Zař. č. 1'!C2</f>
        <v>Stavební úpravy kuchyně, MŠ U Sluníčka, Dlouhá 620/1, Horní Slavkov</v>
      </c>
      <c r="D2" s="463"/>
      <c r="E2" s="463"/>
      <c r="F2" s="463"/>
      <c r="G2" s="463"/>
      <c r="H2" s="403"/>
      <c r="I2" s="403"/>
    </row>
    <row r="3" spans="1:11" s="427" customFormat="1" ht="18.75">
      <c r="A3" s="721" t="s">
        <v>1798</v>
      </c>
      <c r="B3" s="721"/>
      <c r="C3" s="465" t="s">
        <v>1894</v>
      </c>
      <c r="D3" s="463"/>
      <c r="E3" s="463"/>
      <c r="F3" s="463"/>
      <c r="G3" s="463"/>
      <c r="H3" s="403"/>
      <c r="I3" s="403"/>
    </row>
    <row r="4" spans="1:11" ht="7.5" customHeight="1" thickBot="1">
      <c r="A4" s="403"/>
      <c r="B4" s="464"/>
      <c r="C4" s="403"/>
      <c r="D4" s="463"/>
      <c r="E4" s="463"/>
      <c r="F4" s="463"/>
      <c r="G4" s="463"/>
      <c r="H4" s="403"/>
      <c r="I4" s="403"/>
    </row>
    <row r="5" spans="1:11" s="377" customFormat="1" ht="15.75" customHeight="1">
      <c r="A5" s="722" t="s">
        <v>1797</v>
      </c>
      <c r="B5" s="723"/>
      <c r="C5" s="726" t="s">
        <v>1796</v>
      </c>
      <c r="D5" s="728" t="s">
        <v>1795</v>
      </c>
      <c r="E5" s="730" t="s">
        <v>1794</v>
      </c>
      <c r="F5" s="732" t="s">
        <v>1793</v>
      </c>
      <c r="G5" s="733"/>
      <c r="H5" s="732" t="s">
        <v>1792</v>
      </c>
      <c r="I5" s="734"/>
      <c r="J5" s="458"/>
      <c r="K5" s="458"/>
    </row>
    <row r="6" spans="1:11" s="377" customFormat="1" ht="15.75" customHeight="1" thickBot="1">
      <c r="A6" s="724"/>
      <c r="B6" s="725"/>
      <c r="C6" s="727"/>
      <c r="D6" s="729"/>
      <c r="E6" s="731"/>
      <c r="F6" s="462" t="s">
        <v>1791</v>
      </c>
      <c r="G6" s="461" t="s">
        <v>1790</v>
      </c>
      <c r="H6" s="460" t="s">
        <v>1791</v>
      </c>
      <c r="I6" s="459" t="s">
        <v>1790</v>
      </c>
      <c r="J6" s="458"/>
      <c r="K6" s="458"/>
    </row>
    <row r="7" spans="1:11" ht="15.75" customHeight="1">
      <c r="A7" s="553" t="s">
        <v>1882</v>
      </c>
      <c r="B7" s="425">
        <v>1</v>
      </c>
      <c r="C7" s="552" t="s">
        <v>1878</v>
      </c>
      <c r="D7" s="423"/>
      <c r="E7" s="422"/>
      <c r="F7" s="477"/>
      <c r="G7" s="420"/>
      <c r="H7" s="449"/>
      <c r="I7" s="418"/>
      <c r="J7" s="403"/>
      <c r="K7" s="403"/>
    </row>
    <row r="8" spans="1:11" ht="15.75" customHeight="1">
      <c r="A8" s="444"/>
      <c r="B8" s="443"/>
      <c r="C8" s="551" t="s">
        <v>1893</v>
      </c>
      <c r="D8" s="392"/>
      <c r="E8" s="457"/>
      <c r="F8" s="550"/>
      <c r="G8" s="438"/>
      <c r="H8" s="437"/>
      <c r="I8" s="387"/>
      <c r="J8" s="403"/>
      <c r="K8" s="403"/>
    </row>
    <row r="9" spans="1:11" ht="15.75" customHeight="1">
      <c r="A9" s="444"/>
      <c r="B9" s="443"/>
      <c r="C9" s="549" t="s">
        <v>1892</v>
      </c>
      <c r="D9" s="441"/>
      <c r="E9" s="532"/>
      <c r="F9" s="548"/>
      <c r="G9" s="438"/>
      <c r="H9" s="437"/>
      <c r="I9" s="387"/>
      <c r="J9" s="403"/>
      <c r="K9" s="403"/>
    </row>
    <row r="10" spans="1:11" ht="15.75" customHeight="1">
      <c r="A10" s="436"/>
      <c r="B10" s="435"/>
      <c r="C10" s="547" t="s">
        <v>1891</v>
      </c>
      <c r="D10" s="433" t="s">
        <v>1778</v>
      </c>
      <c r="E10" s="455">
        <v>1</v>
      </c>
      <c r="F10" s="454"/>
      <c r="G10" s="430">
        <f>E10*F10</f>
        <v>0</v>
      </c>
      <c r="H10" s="429">
        <f>F10*0.3</f>
        <v>0</v>
      </c>
      <c r="I10" s="428">
        <f>E10*H10</f>
        <v>0</v>
      </c>
      <c r="J10" s="403"/>
      <c r="K10" s="403"/>
    </row>
    <row r="11" spans="1:11" ht="15.75" customHeight="1">
      <c r="A11" s="546" t="s">
        <v>1882</v>
      </c>
      <c r="B11" s="545" t="s">
        <v>1834</v>
      </c>
      <c r="C11" s="544" t="s">
        <v>1890</v>
      </c>
      <c r="D11" s="543" t="s">
        <v>1778</v>
      </c>
      <c r="E11" s="542">
        <v>2</v>
      </c>
      <c r="F11" s="541"/>
      <c r="G11" s="430">
        <f>E11*F11</f>
        <v>0</v>
      </c>
      <c r="H11" s="429">
        <f>F11*0.3</f>
        <v>0</v>
      </c>
      <c r="I11" s="428">
        <f>E11*H11</f>
        <v>0</v>
      </c>
      <c r="J11" s="403"/>
      <c r="K11" s="403"/>
    </row>
    <row r="12" spans="1:11" ht="15.75" customHeight="1">
      <c r="A12" s="426" t="s">
        <v>1882</v>
      </c>
      <c r="B12" s="508" t="s">
        <v>1831</v>
      </c>
      <c r="C12" s="478" t="s">
        <v>1873</v>
      </c>
      <c r="D12" s="423"/>
      <c r="E12" s="451"/>
      <c r="F12" s="477"/>
      <c r="G12" s="507"/>
      <c r="H12" s="497"/>
      <c r="I12" s="506"/>
      <c r="J12" s="403"/>
      <c r="K12" s="403"/>
    </row>
    <row r="13" spans="1:11" ht="15.75" customHeight="1">
      <c r="A13" s="540"/>
      <c r="B13" s="539"/>
      <c r="C13" s="538" t="s">
        <v>1872</v>
      </c>
      <c r="D13" s="537" t="s">
        <v>1778</v>
      </c>
      <c r="E13" s="536">
        <v>1</v>
      </c>
      <c r="F13" s="535"/>
      <c r="G13" s="430">
        <f>E13*F13</f>
        <v>0</v>
      </c>
      <c r="H13" s="429">
        <f>F13*0.3</f>
        <v>0</v>
      </c>
      <c r="I13" s="428">
        <f>E13*H13</f>
        <v>0</v>
      </c>
      <c r="J13" s="403"/>
      <c r="K13" s="403"/>
    </row>
    <row r="14" spans="1:11" ht="15.75" customHeight="1">
      <c r="A14" s="495" t="s">
        <v>1882</v>
      </c>
      <c r="B14" s="494">
        <v>2</v>
      </c>
      <c r="C14" s="493" t="s">
        <v>1889</v>
      </c>
      <c r="D14" s="447"/>
      <c r="E14" s="446"/>
      <c r="F14" s="492"/>
      <c r="G14" s="507"/>
      <c r="H14" s="497"/>
      <c r="I14" s="506"/>
      <c r="J14" s="403"/>
      <c r="K14" s="403"/>
    </row>
    <row r="15" spans="1:11" ht="15.75" customHeight="1">
      <c r="A15" s="436"/>
      <c r="B15" s="499"/>
      <c r="C15" s="434" t="s">
        <v>1888</v>
      </c>
      <c r="D15" s="433" t="s">
        <v>1778</v>
      </c>
      <c r="E15" s="432">
        <v>2</v>
      </c>
      <c r="F15" s="488"/>
      <c r="G15" s="430">
        <f>E15*F15</f>
        <v>0</v>
      </c>
      <c r="H15" s="429">
        <f>F15*0.3</f>
        <v>0</v>
      </c>
      <c r="I15" s="428">
        <f>E15*H15</f>
        <v>0</v>
      </c>
      <c r="J15" s="403"/>
      <c r="K15" s="403"/>
    </row>
    <row r="16" spans="1:11" ht="15.75" customHeight="1">
      <c r="A16" s="426" t="s">
        <v>1882</v>
      </c>
      <c r="B16" s="425">
        <v>3</v>
      </c>
      <c r="C16" s="478" t="s">
        <v>1887</v>
      </c>
      <c r="D16" s="423"/>
      <c r="E16" s="451"/>
      <c r="F16" s="477"/>
      <c r="G16" s="420"/>
      <c r="H16" s="449"/>
      <c r="I16" s="418"/>
      <c r="J16" s="403"/>
      <c r="K16" s="403"/>
    </row>
    <row r="17" spans="1:11" ht="15.75" customHeight="1">
      <c r="A17" s="510"/>
      <c r="B17" s="509"/>
      <c r="C17" s="434" t="s">
        <v>1886</v>
      </c>
      <c r="D17" s="433" t="s">
        <v>1778</v>
      </c>
      <c r="E17" s="432">
        <v>1</v>
      </c>
      <c r="F17" s="429"/>
      <c r="G17" s="430">
        <f>E17*F17</f>
        <v>0</v>
      </c>
      <c r="H17" s="429">
        <f>F17*0.3</f>
        <v>0</v>
      </c>
      <c r="I17" s="428">
        <f>E17*H17</f>
        <v>0</v>
      </c>
      <c r="J17" s="403"/>
      <c r="K17" s="403"/>
    </row>
    <row r="18" spans="1:11" ht="15.75" customHeight="1">
      <c r="A18" s="426" t="s">
        <v>1882</v>
      </c>
      <c r="B18" s="425">
        <v>4</v>
      </c>
      <c r="C18" s="478" t="s">
        <v>1869</v>
      </c>
      <c r="D18" s="423"/>
      <c r="E18" s="451"/>
      <c r="F18" s="477"/>
      <c r="G18" s="420"/>
      <c r="H18" s="449"/>
      <c r="I18" s="418"/>
      <c r="J18" s="403"/>
      <c r="K18" s="403"/>
    </row>
    <row r="19" spans="1:11" ht="15.75" customHeight="1">
      <c r="A19" s="510"/>
      <c r="B19" s="509"/>
      <c r="C19" s="434" t="s">
        <v>1885</v>
      </c>
      <c r="D19" s="537" t="s">
        <v>1778</v>
      </c>
      <c r="E19" s="536">
        <v>1</v>
      </c>
      <c r="F19" s="535"/>
      <c r="G19" s="430">
        <f>E19*F19</f>
        <v>0</v>
      </c>
      <c r="H19" s="429">
        <f>F19*0.3</f>
        <v>0</v>
      </c>
      <c r="I19" s="428">
        <f>E19*H19</f>
        <v>0</v>
      </c>
      <c r="J19" s="403"/>
      <c r="K19" s="403"/>
    </row>
    <row r="20" spans="1:11" ht="15.75" customHeight="1">
      <c r="A20" s="426" t="s">
        <v>1882</v>
      </c>
      <c r="B20" s="425">
        <v>5</v>
      </c>
      <c r="C20" s="478" t="s">
        <v>1866</v>
      </c>
      <c r="D20" s="447"/>
      <c r="E20" s="561"/>
      <c r="F20" s="456"/>
      <c r="G20" s="420"/>
      <c r="H20" s="449"/>
      <c r="I20" s="418"/>
      <c r="J20" s="403"/>
      <c r="K20" s="403"/>
    </row>
    <row r="21" spans="1:11" ht="15.75" customHeight="1">
      <c r="A21" s="510"/>
      <c r="B21" s="509"/>
      <c r="C21" s="434" t="s">
        <v>1884</v>
      </c>
      <c r="D21" s="433" t="s">
        <v>1778</v>
      </c>
      <c r="E21" s="455">
        <v>3</v>
      </c>
      <c r="F21" s="454"/>
      <c r="G21" s="430">
        <f>E21*F21</f>
        <v>0</v>
      </c>
      <c r="H21" s="429">
        <f>F21*0.3</f>
        <v>0</v>
      </c>
      <c r="I21" s="428">
        <f>E21*H21</f>
        <v>0</v>
      </c>
      <c r="J21" s="403"/>
      <c r="K21" s="403"/>
    </row>
    <row r="22" spans="1:11" ht="15.75" customHeight="1">
      <c r="A22" s="426" t="s">
        <v>1882</v>
      </c>
      <c r="B22" s="425">
        <v>6</v>
      </c>
      <c r="C22" s="424" t="s">
        <v>1785</v>
      </c>
      <c r="D22" s="423"/>
      <c r="E22" s="451"/>
      <c r="F22" s="421"/>
      <c r="G22" s="420"/>
      <c r="H22" s="449"/>
      <c r="I22" s="418"/>
      <c r="J22" s="403"/>
      <c r="K22" s="403"/>
    </row>
    <row r="23" spans="1:11" ht="15.75" customHeight="1">
      <c r="A23" s="444"/>
      <c r="B23" s="443"/>
      <c r="C23" s="393" t="s">
        <v>1784</v>
      </c>
      <c r="D23" s="392"/>
      <c r="E23" s="391"/>
      <c r="F23" s="453"/>
      <c r="G23" s="438"/>
      <c r="H23" s="437"/>
      <c r="I23" s="387"/>
      <c r="J23" s="403"/>
      <c r="K23" s="403"/>
    </row>
    <row r="24" spans="1:11" ht="15.75" customHeight="1">
      <c r="A24" s="444"/>
      <c r="B24" s="443"/>
      <c r="C24" s="393" t="s">
        <v>1883</v>
      </c>
      <c r="D24" s="392" t="s">
        <v>1780</v>
      </c>
      <c r="E24" s="391">
        <v>1</v>
      </c>
      <c r="F24" s="390"/>
      <c r="G24" s="438">
        <f>E24*F24</f>
        <v>0</v>
      </c>
      <c r="H24" s="437">
        <f t="shared" ref="H24:H31" si="0">F24*0.3</f>
        <v>0</v>
      </c>
      <c r="I24" s="387">
        <f t="shared" ref="I24:I31" si="1">E24*H24</f>
        <v>0</v>
      </c>
      <c r="J24" s="403"/>
      <c r="K24" s="403"/>
    </row>
    <row r="25" spans="1:11" ht="15.75" customHeight="1">
      <c r="A25" s="444"/>
      <c r="B25" s="443"/>
      <c r="C25" s="393" t="s">
        <v>1860</v>
      </c>
      <c r="D25" s="392" t="s">
        <v>1778</v>
      </c>
      <c r="E25" s="391">
        <v>2</v>
      </c>
      <c r="F25" s="452"/>
      <c r="G25" s="438">
        <f>E25*F25</f>
        <v>0</v>
      </c>
      <c r="H25" s="437">
        <f t="shared" si="0"/>
        <v>0</v>
      </c>
      <c r="I25" s="387">
        <f t="shared" si="1"/>
        <v>0</v>
      </c>
      <c r="J25" s="403"/>
      <c r="K25" s="403"/>
    </row>
    <row r="26" spans="1:11" ht="15.75" customHeight="1">
      <c r="A26" s="444"/>
      <c r="B26" s="443"/>
      <c r="C26" s="393" t="s">
        <v>1781</v>
      </c>
      <c r="D26" s="392" t="s">
        <v>1780</v>
      </c>
      <c r="E26" s="391">
        <v>10</v>
      </c>
      <c r="F26" s="390"/>
      <c r="G26" s="438">
        <f>E26*F26</f>
        <v>0</v>
      </c>
      <c r="H26" s="437">
        <f t="shared" si="0"/>
        <v>0</v>
      </c>
      <c r="I26" s="387">
        <f t="shared" si="1"/>
        <v>0</v>
      </c>
      <c r="J26" s="403"/>
      <c r="K26" s="403"/>
    </row>
    <row r="27" spans="1:11" ht="15.75" customHeight="1" thickBot="1">
      <c r="A27" s="482"/>
      <c r="B27" s="481"/>
      <c r="C27" s="442" t="s">
        <v>1779</v>
      </c>
      <c r="D27" s="441" t="s">
        <v>1778</v>
      </c>
      <c r="E27" s="440">
        <v>5</v>
      </c>
      <c r="F27" s="560"/>
      <c r="G27" s="531">
        <f>E27*F27</f>
        <v>0</v>
      </c>
      <c r="H27" s="530">
        <f t="shared" si="0"/>
        <v>0</v>
      </c>
      <c r="I27" s="529">
        <f t="shared" si="1"/>
        <v>0</v>
      </c>
      <c r="J27" s="403"/>
      <c r="K27" s="403"/>
    </row>
    <row r="28" spans="1:11" ht="15.75" customHeight="1">
      <c r="A28" s="559"/>
      <c r="B28" s="558"/>
      <c r="C28" s="557"/>
      <c r="D28" s="556"/>
      <c r="E28" s="556"/>
      <c r="F28" s="555"/>
      <c r="G28" s="554"/>
      <c r="H28" s="555">
        <f t="shared" si="0"/>
        <v>0</v>
      </c>
      <c r="I28" s="554">
        <f t="shared" si="1"/>
        <v>0</v>
      </c>
      <c r="J28" s="403"/>
      <c r="K28" s="403"/>
    </row>
    <row r="29" spans="1:11" ht="15.75" customHeight="1">
      <c r="A29" s="525"/>
      <c r="B29" s="524"/>
      <c r="C29" s="458"/>
      <c r="D29" s="471"/>
      <c r="E29" s="471"/>
      <c r="F29" s="381"/>
      <c r="G29" s="523">
        <f>E29*F29</f>
        <v>0</v>
      </c>
      <c r="H29" s="381">
        <f t="shared" si="0"/>
        <v>0</v>
      </c>
      <c r="I29" s="523">
        <f t="shared" si="1"/>
        <v>0</v>
      </c>
      <c r="J29" s="403"/>
      <c r="K29" s="403"/>
    </row>
    <row r="30" spans="1:11" ht="15.75" customHeight="1">
      <c r="A30" s="525"/>
      <c r="B30" s="524"/>
      <c r="C30" s="458"/>
      <c r="D30" s="471"/>
      <c r="E30" s="471"/>
      <c r="F30" s="381"/>
      <c r="G30" s="523">
        <f>E30*F30</f>
        <v>0</v>
      </c>
      <c r="H30" s="381">
        <f t="shared" si="0"/>
        <v>0</v>
      </c>
      <c r="I30" s="523">
        <f t="shared" si="1"/>
        <v>0</v>
      </c>
      <c r="J30" s="403"/>
      <c r="K30" s="403"/>
    </row>
    <row r="31" spans="1:11" ht="15.75" customHeight="1">
      <c r="A31" s="473"/>
      <c r="B31" s="472"/>
      <c r="C31" s="458"/>
      <c r="D31" s="471"/>
      <c r="E31" s="470"/>
      <c r="F31" s="381"/>
      <c r="G31" s="523">
        <f>E31*F31</f>
        <v>0</v>
      </c>
      <c r="H31" s="381">
        <f t="shared" si="0"/>
        <v>0</v>
      </c>
      <c r="I31" s="523">
        <f t="shared" si="1"/>
        <v>0</v>
      </c>
      <c r="J31" s="403"/>
      <c r="K31" s="403"/>
    </row>
    <row r="32" spans="1:11" ht="15.75" customHeight="1">
      <c r="A32" s="473"/>
      <c r="B32" s="472"/>
      <c r="C32" s="458"/>
      <c r="D32" s="471"/>
      <c r="E32" s="470"/>
      <c r="F32" s="381"/>
      <c r="G32" s="469"/>
      <c r="H32" s="468"/>
      <c r="I32" s="467"/>
      <c r="J32" s="403"/>
      <c r="K32" s="403"/>
    </row>
    <row r="33" spans="1:11" s="466" customFormat="1" ht="26.25" customHeight="1">
      <c r="A33" s="720" t="str">
        <f>$A$1</f>
        <v>SOUPIS PRACÍ A DODÁVEK - VZDUCHOTECHNIKA</v>
      </c>
      <c r="B33" s="720"/>
      <c r="C33" s="720"/>
      <c r="D33" s="720"/>
      <c r="E33" s="720"/>
      <c r="F33" s="720"/>
      <c r="G33" s="720"/>
      <c r="H33" s="720"/>
      <c r="I33" s="720"/>
    </row>
    <row r="34" spans="1:11" s="427" customFormat="1" ht="18.75">
      <c r="A34" s="721" t="s">
        <v>1756</v>
      </c>
      <c r="B34" s="721"/>
      <c r="C34" s="465" t="str">
        <f>$C$2</f>
        <v>Stavební úpravy kuchyně, MŠ U Sluníčka, Dlouhá 620/1, Horní Slavkov</v>
      </c>
      <c r="D34" s="463"/>
      <c r="E34" s="463"/>
      <c r="F34" s="463"/>
      <c r="G34" s="463"/>
      <c r="H34" s="403"/>
      <c r="I34" s="403"/>
    </row>
    <row r="35" spans="1:11" s="427" customFormat="1" ht="18.75">
      <c r="A35" s="721" t="s">
        <v>1798</v>
      </c>
      <c r="B35" s="721"/>
      <c r="C35" s="465" t="str">
        <f>$C$3</f>
        <v>3 - Sklady potravin</v>
      </c>
      <c r="D35" s="463"/>
      <c r="E35" s="463"/>
      <c r="F35" s="463"/>
      <c r="G35" s="463"/>
      <c r="H35" s="403"/>
      <c r="I35" s="403"/>
    </row>
    <row r="36" spans="1:11" ht="7.5" customHeight="1" thickBot="1">
      <c r="A36" s="403"/>
      <c r="B36" s="464"/>
      <c r="C36" s="403"/>
      <c r="D36" s="463"/>
      <c r="E36" s="463"/>
      <c r="F36" s="463"/>
      <c r="G36" s="463"/>
      <c r="H36" s="403"/>
      <c r="I36" s="403"/>
    </row>
    <row r="37" spans="1:11" s="377" customFormat="1" ht="15.75" customHeight="1">
      <c r="A37" s="722" t="s">
        <v>1797</v>
      </c>
      <c r="B37" s="723"/>
      <c r="C37" s="726" t="s">
        <v>1796</v>
      </c>
      <c r="D37" s="728" t="s">
        <v>1795</v>
      </c>
      <c r="E37" s="730" t="s">
        <v>1794</v>
      </c>
      <c r="F37" s="732" t="s">
        <v>1793</v>
      </c>
      <c r="G37" s="733"/>
      <c r="H37" s="732" t="s">
        <v>1792</v>
      </c>
      <c r="I37" s="734"/>
      <c r="J37" s="458"/>
      <c r="K37" s="458"/>
    </row>
    <row r="38" spans="1:11" s="377" customFormat="1" ht="15.75" customHeight="1" thickBot="1">
      <c r="A38" s="724"/>
      <c r="B38" s="725"/>
      <c r="C38" s="727"/>
      <c r="D38" s="729"/>
      <c r="E38" s="731"/>
      <c r="F38" s="462" t="s">
        <v>1791</v>
      </c>
      <c r="G38" s="461" t="s">
        <v>1790</v>
      </c>
      <c r="H38" s="460" t="s">
        <v>1791</v>
      </c>
      <c r="I38" s="459" t="s">
        <v>1790</v>
      </c>
      <c r="J38" s="458"/>
      <c r="K38" s="458"/>
    </row>
    <row r="39" spans="1:11" s="377" customFormat="1" ht="15.75" customHeight="1">
      <c r="A39" s="426" t="s">
        <v>1882</v>
      </c>
      <c r="B39" s="425">
        <v>7</v>
      </c>
      <c r="C39" s="424" t="s">
        <v>1768</v>
      </c>
      <c r="D39" s="423"/>
      <c r="E39" s="422"/>
      <c r="F39" s="421"/>
      <c r="G39" s="420"/>
      <c r="H39" s="419"/>
      <c r="I39" s="418"/>
      <c r="K39" s="403"/>
    </row>
    <row r="40" spans="1:11" s="377" customFormat="1" ht="15.75" customHeight="1">
      <c r="A40" s="386"/>
      <c r="B40" s="417"/>
      <c r="C40" s="384" t="s">
        <v>1767</v>
      </c>
      <c r="D40" s="383"/>
      <c r="E40" s="416"/>
      <c r="F40" s="415"/>
      <c r="G40" s="414"/>
      <c r="H40" s="379"/>
      <c r="I40" s="413"/>
      <c r="K40" s="403"/>
    </row>
    <row r="41" spans="1:11" s="377" customFormat="1" ht="15.75" customHeight="1" thickBot="1">
      <c r="A41" s="412"/>
      <c r="B41" s="411"/>
      <c r="C41" s="410" t="s">
        <v>1766</v>
      </c>
      <c r="D41" s="409" t="s">
        <v>1765</v>
      </c>
      <c r="E41" s="408">
        <v>5</v>
      </c>
      <c r="F41" s="407"/>
      <c r="G41" s="406">
        <f>E41*F41</f>
        <v>0</v>
      </c>
      <c r="H41" s="405">
        <f>F41*0.3</f>
        <v>0</v>
      </c>
      <c r="I41" s="404">
        <f>E41*H41</f>
        <v>0</v>
      </c>
      <c r="K41" s="403"/>
    </row>
    <row r="42" spans="1:11" s="427" customFormat="1" ht="15.75">
      <c r="A42" s="402"/>
      <c r="B42" s="401"/>
      <c r="C42" s="400" t="s">
        <v>1764</v>
      </c>
      <c r="D42" s="399"/>
      <c r="E42" s="398"/>
      <c r="F42" s="713">
        <f>SUM(G7:G41)</f>
        <v>0</v>
      </c>
      <c r="G42" s="714"/>
      <c r="H42" s="397"/>
      <c r="I42" s="396">
        <f>SUM(I7:I41)</f>
        <v>0</v>
      </c>
      <c r="K42" s="403"/>
    </row>
    <row r="43" spans="1:11" s="377" customFormat="1" ht="15.75" customHeight="1">
      <c r="A43" s="395"/>
      <c r="B43" s="394"/>
      <c r="C43" s="393" t="s">
        <v>1763</v>
      </c>
      <c r="D43" s="392"/>
      <c r="E43" s="391"/>
      <c r="F43" s="390"/>
      <c r="G43" s="389" t="s">
        <v>1761</v>
      </c>
      <c r="H43" s="388"/>
      <c r="I43" s="387">
        <f>F42*0.02</f>
        <v>0</v>
      </c>
      <c r="K43" s="403"/>
    </row>
    <row r="44" spans="1:11" s="377" customFormat="1" ht="15.75" customHeight="1">
      <c r="A44" s="386"/>
      <c r="B44" s="385"/>
      <c r="C44" s="384" t="s">
        <v>1762</v>
      </c>
      <c r="D44" s="383"/>
      <c r="E44" s="382"/>
      <c r="F44" s="381"/>
      <c r="G44" s="380" t="s">
        <v>1761</v>
      </c>
      <c r="H44" s="379"/>
      <c r="I44" s="378">
        <f>F42*0.036</f>
        <v>0</v>
      </c>
      <c r="K44" s="403"/>
    </row>
    <row r="45" spans="1:11" ht="18.75">
      <c r="A45" s="376"/>
      <c r="B45" s="375"/>
      <c r="C45" s="374" t="s">
        <v>1881</v>
      </c>
      <c r="D45" s="373"/>
      <c r="E45" s="372"/>
      <c r="F45" s="715">
        <f>F42</f>
        <v>0</v>
      </c>
      <c r="G45" s="716"/>
      <c r="H45" s="371"/>
      <c r="I45" s="370">
        <f>SUM(I42:I44)</f>
        <v>0</v>
      </c>
      <c r="K45" s="403"/>
    </row>
    <row r="46" spans="1:11" ht="19.5" thickBot="1">
      <c r="A46" s="369"/>
      <c r="B46" s="368"/>
      <c r="C46" s="367" t="s">
        <v>1880</v>
      </c>
      <c r="D46" s="366"/>
      <c r="E46" s="365"/>
      <c r="F46" s="717">
        <f>SUM(F45:I45)</f>
        <v>0</v>
      </c>
      <c r="G46" s="718"/>
      <c r="H46" s="718"/>
      <c r="I46" s="719"/>
    </row>
    <row r="47" spans="1:11" s="377" customFormat="1" ht="15">
      <c r="B47" s="522"/>
      <c r="D47" s="521"/>
      <c r="E47" s="521"/>
      <c r="F47" s="521"/>
      <c r="G47" s="521"/>
      <c r="H47" s="521"/>
      <c r="I47" s="521"/>
    </row>
    <row r="48" spans="1:11" s="377" customFormat="1" ht="15">
      <c r="B48" s="522"/>
      <c r="D48" s="521"/>
      <c r="E48" s="521"/>
      <c r="F48" s="521"/>
      <c r="G48" s="521"/>
      <c r="H48" s="521"/>
      <c r="I48" s="521"/>
    </row>
  </sheetData>
  <mergeCells count="21">
    <mergeCell ref="A1:I1"/>
    <mergeCell ref="A2:B2"/>
    <mergeCell ref="A3:B3"/>
    <mergeCell ref="A5:B6"/>
    <mergeCell ref="C5:C6"/>
    <mergeCell ref="E5:E6"/>
    <mergeCell ref="F42:G42"/>
    <mergeCell ref="F45:G45"/>
    <mergeCell ref="F46:I46"/>
    <mergeCell ref="E37:E38"/>
    <mergeCell ref="D5:D6"/>
    <mergeCell ref="H37:I37"/>
    <mergeCell ref="F5:G5"/>
    <mergeCell ref="H5:I5"/>
    <mergeCell ref="A33:I33"/>
    <mergeCell ref="C37:C38"/>
    <mergeCell ref="D37:D38"/>
    <mergeCell ref="F37:G37"/>
    <mergeCell ref="A35:B35"/>
    <mergeCell ref="A37:B38"/>
    <mergeCell ref="A34:B34"/>
  </mergeCells>
  <pageMargins left="0.59055118110236227" right="0.59055118110236227" top="0.59055118110236227" bottom="0.59055118110236227" header="0.51181102362204722" footer="0.51181102362204722"/>
  <pageSetup paperSize="9" orientation="landscape" horizontalDpi="300" verticalDpi="300" r:id="rId1"/>
  <headerFooter alignWithMargins="0">
    <oddFooter xml:space="preserve">&amp;C&amp;"Times New Roman CE,Obyčejné"List číslo: &amp;"Times New Roman CE,Tučné"&amp;P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A5DF-5649-461B-8C5D-B5013FBD3913}">
  <dimension ref="A1:K25"/>
  <sheetViews>
    <sheetView showZeros="0" workbookViewId="0">
      <selection activeCell="M12" sqref="M12"/>
    </sheetView>
  </sheetViews>
  <sheetFormatPr defaultColWidth="10.6640625" defaultRowHeight="12.75"/>
  <cols>
    <col min="1" max="1" width="6.1640625" style="362" customWidth="1"/>
    <col min="2" max="2" width="6.1640625" style="364" customWidth="1"/>
    <col min="3" max="3" width="80.33203125" style="362" customWidth="1"/>
    <col min="4" max="4" width="9.5" style="363" bestFit="1" customWidth="1"/>
    <col min="5" max="5" width="7.33203125" style="363" bestFit="1" customWidth="1"/>
    <col min="6" max="6" width="10" style="363" customWidth="1"/>
    <col min="7" max="7" width="15" style="363" customWidth="1"/>
    <col min="8" max="8" width="10" style="363" customWidth="1"/>
    <col min="9" max="9" width="15.1640625" style="363" customWidth="1"/>
    <col min="10" max="10" width="1.6640625" style="362" customWidth="1"/>
    <col min="11" max="11" width="11.1640625" style="362" bestFit="1" customWidth="1"/>
    <col min="12" max="16384" width="10.6640625" style="362"/>
  </cols>
  <sheetData>
    <row r="1" spans="1:11" s="466" customFormat="1" ht="26.25" customHeight="1">
      <c r="A1" s="720" t="str">
        <f>'03.1 - Zař. č. 1'!A1:I1</f>
        <v>SOUPIS PRACÍ A DODÁVEK - VZDUCHOTECHNIKA</v>
      </c>
      <c r="B1" s="720"/>
      <c r="C1" s="720"/>
      <c r="D1" s="720"/>
      <c r="E1" s="720"/>
      <c r="F1" s="720"/>
      <c r="G1" s="720"/>
      <c r="H1" s="720"/>
      <c r="I1" s="720"/>
    </row>
    <row r="2" spans="1:11" s="427" customFormat="1" ht="18.75">
      <c r="A2" s="721" t="s">
        <v>1756</v>
      </c>
      <c r="B2" s="721"/>
      <c r="C2" s="465" t="str">
        <f>'03.1 - Zař. č. 1'!C2</f>
        <v>Stavební úpravy kuchyně, MŠ U Sluníčka, Dlouhá 620/1, Horní Slavkov</v>
      </c>
      <c r="D2" s="463"/>
      <c r="E2" s="463"/>
      <c r="F2" s="463"/>
      <c r="G2" s="463"/>
      <c r="H2" s="403"/>
      <c r="I2" s="403"/>
    </row>
    <row r="3" spans="1:11" s="427" customFormat="1" ht="18.75">
      <c r="A3" s="721" t="s">
        <v>1798</v>
      </c>
      <c r="B3" s="721"/>
      <c r="C3" s="465" t="s">
        <v>1902</v>
      </c>
      <c r="D3" s="463"/>
      <c r="E3" s="463"/>
      <c r="F3" s="463"/>
      <c r="G3" s="463"/>
      <c r="H3" s="403"/>
      <c r="I3" s="403"/>
    </row>
    <row r="4" spans="1:11" ht="7.5" customHeight="1" thickBot="1">
      <c r="A4" s="403"/>
      <c r="B4" s="464"/>
      <c r="C4" s="403"/>
      <c r="D4" s="463"/>
      <c r="E4" s="463"/>
      <c r="F4" s="463"/>
      <c r="G4" s="463"/>
      <c r="H4" s="403"/>
      <c r="I4" s="403"/>
    </row>
    <row r="5" spans="1:11" s="377" customFormat="1" ht="15.75" customHeight="1">
      <c r="A5" s="722" t="s">
        <v>1797</v>
      </c>
      <c r="B5" s="723"/>
      <c r="C5" s="726" t="s">
        <v>1796</v>
      </c>
      <c r="D5" s="728" t="s">
        <v>1795</v>
      </c>
      <c r="E5" s="730" t="s">
        <v>1794</v>
      </c>
      <c r="F5" s="732" t="s">
        <v>1793</v>
      </c>
      <c r="G5" s="733"/>
      <c r="H5" s="732" t="s">
        <v>1792</v>
      </c>
      <c r="I5" s="734"/>
      <c r="J5" s="458"/>
      <c r="K5" s="458"/>
    </row>
    <row r="6" spans="1:11" s="377" customFormat="1" ht="15.75" customHeight="1" thickBot="1">
      <c r="A6" s="724"/>
      <c r="B6" s="725"/>
      <c r="C6" s="727"/>
      <c r="D6" s="729"/>
      <c r="E6" s="731"/>
      <c r="F6" s="462" t="s">
        <v>1791</v>
      </c>
      <c r="G6" s="461" t="s">
        <v>1790</v>
      </c>
      <c r="H6" s="460" t="s">
        <v>1791</v>
      </c>
      <c r="I6" s="459" t="s">
        <v>1790</v>
      </c>
      <c r="J6" s="458"/>
      <c r="K6" s="458"/>
    </row>
    <row r="7" spans="1:11" ht="15.75" customHeight="1">
      <c r="A7" s="444" t="s">
        <v>1897</v>
      </c>
      <c r="B7" s="443">
        <v>1</v>
      </c>
      <c r="C7" s="393" t="s">
        <v>1901</v>
      </c>
      <c r="D7" s="392"/>
      <c r="E7" s="561"/>
      <c r="F7" s="456"/>
      <c r="G7" s="507"/>
      <c r="H7" s="497"/>
      <c r="I7" s="387">
        <f>E7*H7</f>
        <v>0</v>
      </c>
      <c r="J7" s="403"/>
      <c r="K7" s="403"/>
    </row>
    <row r="8" spans="1:11" ht="15.75" customHeight="1">
      <c r="A8" s="444"/>
      <c r="B8" s="443"/>
      <c r="C8" s="393" t="s">
        <v>1900</v>
      </c>
      <c r="D8" s="392"/>
      <c r="E8" s="457"/>
      <c r="F8" s="437"/>
      <c r="G8" s="438"/>
      <c r="H8" s="437"/>
      <c r="I8" s="387">
        <f>E8*H8</f>
        <v>0</v>
      </c>
      <c r="J8" s="403"/>
      <c r="K8" s="403"/>
    </row>
    <row r="9" spans="1:11" ht="18.75" customHeight="1">
      <c r="A9" s="482"/>
      <c r="B9" s="481"/>
      <c r="C9" s="393" t="s">
        <v>1899</v>
      </c>
      <c r="D9" s="441"/>
      <c r="E9" s="532"/>
      <c r="F9" s="437"/>
      <c r="G9" s="438"/>
      <c r="H9" s="437"/>
      <c r="I9" s="387">
        <f>E9*H9</f>
        <v>0</v>
      </c>
      <c r="J9" s="403"/>
      <c r="K9" s="403"/>
    </row>
    <row r="10" spans="1:11" ht="15.75" customHeight="1">
      <c r="A10" s="436"/>
      <c r="B10" s="435"/>
      <c r="C10" s="434" t="s">
        <v>1898</v>
      </c>
      <c r="D10" s="433" t="s">
        <v>1778</v>
      </c>
      <c r="E10" s="455">
        <v>1</v>
      </c>
      <c r="F10" s="454"/>
      <c r="G10" s="430">
        <f>E10*F10</f>
        <v>0</v>
      </c>
      <c r="H10" s="429">
        <f>F10*0.3</f>
        <v>0</v>
      </c>
      <c r="I10" s="387">
        <f>E10*H10</f>
        <v>0</v>
      </c>
      <c r="J10" s="403"/>
      <c r="K10" s="403"/>
    </row>
    <row r="11" spans="1:11" ht="15.75" customHeight="1">
      <c r="A11" s="426" t="s">
        <v>1897</v>
      </c>
      <c r="B11" s="425">
        <v>2</v>
      </c>
      <c r="C11" s="478" t="s">
        <v>1887</v>
      </c>
      <c r="D11" s="423"/>
      <c r="E11" s="451"/>
      <c r="F11" s="477"/>
      <c r="G11" s="420"/>
      <c r="H11" s="449"/>
      <c r="I11" s="418"/>
      <c r="J11" s="403"/>
      <c r="K11" s="403"/>
    </row>
    <row r="12" spans="1:11" ht="15.75" customHeight="1">
      <c r="A12" s="510"/>
      <c r="B12" s="509"/>
      <c r="C12" s="434" t="s">
        <v>1886</v>
      </c>
      <c r="D12" s="433" t="s">
        <v>1778</v>
      </c>
      <c r="E12" s="432">
        <v>1</v>
      </c>
      <c r="F12" s="429"/>
      <c r="G12" s="430">
        <f>E12*F12</f>
        <v>0</v>
      </c>
      <c r="H12" s="429">
        <f>F12*0.3</f>
        <v>0</v>
      </c>
      <c r="I12" s="428">
        <f>E12*H12</f>
        <v>0</v>
      </c>
      <c r="J12" s="403"/>
      <c r="K12" s="403"/>
    </row>
    <row r="13" spans="1:11" ht="15.75" customHeight="1">
      <c r="A13" s="426" t="s">
        <v>1897</v>
      </c>
      <c r="B13" s="425">
        <v>3</v>
      </c>
      <c r="C13" s="424" t="s">
        <v>1785</v>
      </c>
      <c r="D13" s="423"/>
      <c r="E13" s="451"/>
      <c r="F13" s="421"/>
      <c r="G13" s="420"/>
      <c r="H13" s="449"/>
      <c r="I13" s="418"/>
      <c r="J13" s="403"/>
      <c r="K13" s="403"/>
    </row>
    <row r="14" spans="1:11" ht="15.75" customHeight="1">
      <c r="A14" s="444"/>
      <c r="B14" s="443"/>
      <c r="C14" s="393" t="s">
        <v>1784</v>
      </c>
      <c r="D14" s="392"/>
      <c r="E14" s="391"/>
      <c r="F14" s="453"/>
      <c r="G14" s="438"/>
      <c r="H14" s="437"/>
      <c r="I14" s="387"/>
      <c r="J14" s="403"/>
      <c r="K14" s="403"/>
    </row>
    <row r="15" spans="1:11" ht="15.75" customHeight="1">
      <c r="A15" s="436"/>
      <c r="B15" s="435"/>
      <c r="C15" s="434" t="s">
        <v>1883</v>
      </c>
      <c r="D15" s="433" t="s">
        <v>1780</v>
      </c>
      <c r="E15" s="432">
        <v>5</v>
      </c>
      <c r="F15" s="431"/>
      <c r="G15" s="430">
        <f>E15*F15</f>
        <v>0</v>
      </c>
      <c r="H15" s="429">
        <f>F15*0.3</f>
        <v>0</v>
      </c>
      <c r="I15" s="428">
        <f>E15*H15</f>
        <v>0</v>
      </c>
      <c r="J15" s="403"/>
      <c r="K15" s="403"/>
    </row>
    <row r="16" spans="1:11" s="377" customFormat="1" ht="15.75" customHeight="1">
      <c r="A16" s="426" t="s">
        <v>1897</v>
      </c>
      <c r="B16" s="425">
        <v>4</v>
      </c>
      <c r="C16" s="424" t="s">
        <v>1768</v>
      </c>
      <c r="D16" s="423"/>
      <c r="E16" s="422"/>
      <c r="F16" s="421"/>
      <c r="G16" s="420"/>
      <c r="H16" s="419"/>
      <c r="I16" s="418"/>
      <c r="K16" s="403"/>
    </row>
    <row r="17" spans="1:11" s="377" customFormat="1" ht="15.75" customHeight="1">
      <c r="A17" s="386"/>
      <c r="B17" s="417"/>
      <c r="C17" s="384" t="s">
        <v>1767</v>
      </c>
      <c r="D17" s="383"/>
      <c r="E17" s="416"/>
      <c r="F17" s="415"/>
      <c r="G17" s="414"/>
      <c r="H17" s="379"/>
      <c r="I17" s="413"/>
      <c r="K17" s="403"/>
    </row>
    <row r="18" spans="1:11" s="377" customFormat="1" ht="15.75" customHeight="1" thickBot="1">
      <c r="A18" s="412"/>
      <c r="B18" s="411"/>
      <c r="C18" s="410" t="s">
        <v>1766</v>
      </c>
      <c r="D18" s="409" t="s">
        <v>1765</v>
      </c>
      <c r="E18" s="408">
        <v>2</v>
      </c>
      <c r="F18" s="407"/>
      <c r="G18" s="406">
        <f>E18*F18</f>
        <v>0</v>
      </c>
      <c r="H18" s="405">
        <f>F18*0.3</f>
        <v>0</v>
      </c>
      <c r="I18" s="404">
        <f>E18*H18</f>
        <v>0</v>
      </c>
      <c r="K18" s="403"/>
    </row>
    <row r="19" spans="1:11" s="427" customFormat="1" ht="15.75">
      <c r="A19" s="402"/>
      <c r="B19" s="401"/>
      <c r="C19" s="400" t="s">
        <v>1764</v>
      </c>
      <c r="D19" s="399"/>
      <c r="E19" s="398"/>
      <c r="F19" s="713">
        <f>SUM(G7:G18)</f>
        <v>0</v>
      </c>
      <c r="G19" s="714"/>
      <c r="H19" s="397"/>
      <c r="I19" s="396">
        <f>SUM(I7:I18)</f>
        <v>0</v>
      </c>
      <c r="K19" s="403"/>
    </row>
    <row r="20" spans="1:11" s="377" customFormat="1" ht="15.75" customHeight="1">
      <c r="A20" s="395"/>
      <c r="B20" s="394"/>
      <c r="C20" s="393" t="s">
        <v>1763</v>
      </c>
      <c r="D20" s="392"/>
      <c r="E20" s="391"/>
      <c r="F20" s="390"/>
      <c r="G20" s="389" t="s">
        <v>1761</v>
      </c>
      <c r="H20" s="388"/>
      <c r="I20" s="387">
        <f>F19*0.02</f>
        <v>0</v>
      </c>
      <c r="K20" s="403"/>
    </row>
    <row r="21" spans="1:11" s="377" customFormat="1" ht="15.75" customHeight="1">
      <c r="A21" s="386"/>
      <c r="B21" s="385"/>
      <c r="C21" s="384" t="s">
        <v>1762</v>
      </c>
      <c r="D21" s="383"/>
      <c r="E21" s="382"/>
      <c r="F21" s="381"/>
      <c r="G21" s="380" t="s">
        <v>1761</v>
      </c>
      <c r="H21" s="379"/>
      <c r="I21" s="378">
        <f>F19*0.036</f>
        <v>0</v>
      </c>
      <c r="K21" s="403"/>
    </row>
    <row r="22" spans="1:11" ht="18.75">
      <c r="A22" s="376"/>
      <c r="B22" s="375"/>
      <c r="C22" s="374" t="s">
        <v>1896</v>
      </c>
      <c r="D22" s="373"/>
      <c r="E22" s="372"/>
      <c r="F22" s="715">
        <f>F19</f>
        <v>0</v>
      </c>
      <c r="G22" s="716"/>
      <c r="H22" s="371"/>
      <c r="I22" s="370">
        <f>SUM(I19:I21)</f>
        <v>0</v>
      </c>
      <c r="K22" s="403"/>
    </row>
    <row r="23" spans="1:11" ht="19.5" thickBot="1">
      <c r="A23" s="369"/>
      <c r="B23" s="368"/>
      <c r="C23" s="367" t="s">
        <v>1895</v>
      </c>
      <c r="D23" s="366"/>
      <c r="E23" s="365"/>
      <c r="F23" s="717">
        <f>SUM(F22:I22)</f>
        <v>0</v>
      </c>
      <c r="G23" s="718"/>
      <c r="H23" s="718"/>
      <c r="I23" s="719"/>
    </row>
    <row r="24" spans="1:11" s="377" customFormat="1" ht="15">
      <c r="B24" s="522"/>
      <c r="D24" s="521"/>
      <c r="E24" s="521"/>
      <c r="F24" s="521"/>
      <c r="G24" s="521"/>
      <c r="H24" s="521"/>
      <c r="I24" s="521"/>
    </row>
    <row r="25" spans="1:11" s="377" customFormat="1" ht="15">
      <c r="B25" s="522"/>
      <c r="D25" s="521"/>
      <c r="E25" s="521"/>
      <c r="F25" s="521"/>
      <c r="G25" s="521"/>
      <c r="H25" s="521"/>
      <c r="I25" s="521"/>
    </row>
  </sheetData>
  <mergeCells count="12">
    <mergeCell ref="A1:I1"/>
    <mergeCell ref="A2:B2"/>
    <mergeCell ref="A3:B3"/>
    <mergeCell ref="A5:B6"/>
    <mergeCell ref="C5:C6"/>
    <mergeCell ref="D5:D6"/>
    <mergeCell ref="E5:E6"/>
    <mergeCell ref="F5:G5"/>
    <mergeCell ref="F19:G19"/>
    <mergeCell ref="F22:G22"/>
    <mergeCell ref="F23:I23"/>
    <mergeCell ref="H5:I5"/>
  </mergeCells>
  <pageMargins left="0.59055118110236227" right="0.59055118110236227" top="0.59055118110236227" bottom="0.59055118110236227" header="0.51181102362204722" footer="0.51181102362204722"/>
  <pageSetup paperSize="9" orientation="landscape" horizontalDpi="300" verticalDpi="300" r:id="rId1"/>
  <headerFooter alignWithMargins="0">
    <oddFooter xml:space="preserve">&amp;C&amp;"Times New Roman CE,Obyčejné"List číslo: &amp;"Times New Roman CE,Tučné"&amp;P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15"/>
  <sheetViews>
    <sheetView showGridLines="0" topLeftCell="A98" workbookViewId="0">
      <selection activeCell="X25" sqref="X25"/>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651"/>
      <c r="M2" s="651"/>
      <c r="N2" s="651"/>
      <c r="O2" s="651"/>
      <c r="P2" s="651"/>
      <c r="Q2" s="651"/>
      <c r="R2" s="651"/>
      <c r="S2" s="651"/>
      <c r="T2" s="651"/>
      <c r="U2" s="651"/>
      <c r="V2" s="651"/>
      <c r="AT2" s="19" t="s">
        <v>93</v>
      </c>
    </row>
    <row r="3" spans="1:46" s="1" customFormat="1" ht="6.95" customHeight="1">
      <c r="B3" s="104"/>
      <c r="C3" s="105"/>
      <c r="D3" s="105"/>
      <c r="E3" s="105"/>
      <c r="F3" s="105"/>
      <c r="G3" s="105"/>
      <c r="H3" s="105"/>
      <c r="I3" s="106"/>
      <c r="J3" s="105"/>
      <c r="K3" s="105"/>
      <c r="L3" s="22"/>
      <c r="AT3" s="19" t="s">
        <v>81</v>
      </c>
    </row>
    <row r="4" spans="1:46" s="1" customFormat="1" ht="24.95" customHeight="1">
      <c r="B4" s="22"/>
      <c r="D4" s="107" t="s">
        <v>100</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695" t="str">
        <f>'Rekapitulace stavby'!K6</f>
        <v>Stavební úpravy kuchyně MŠ U Sluníčka, Dlouhá 620/1, Horní Slavkov</v>
      </c>
      <c r="F7" s="696"/>
      <c r="G7" s="696"/>
      <c r="H7" s="696"/>
      <c r="I7" s="103"/>
      <c r="L7" s="22"/>
    </row>
    <row r="8" spans="1:46" s="2" customFormat="1" ht="12" customHeight="1">
      <c r="A8" s="36"/>
      <c r="B8" s="41"/>
      <c r="C8" s="36"/>
      <c r="D8" s="109" t="s">
        <v>101</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697" t="s">
        <v>1496</v>
      </c>
      <c r="F9" s="698"/>
      <c r="G9" s="698"/>
      <c r="H9" s="698"/>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29. 11. 2019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699" t="str">
        <f>'Rekapitulace stavby'!E14</f>
        <v>Vyplň údaj</v>
      </c>
      <c r="F18" s="700"/>
      <c r="G18" s="700"/>
      <c r="H18" s="700"/>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19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32</v>
      </c>
      <c r="F21" s="36"/>
      <c r="G21" s="36"/>
      <c r="H21" s="36"/>
      <c r="I21" s="113" t="s">
        <v>28</v>
      </c>
      <c r="J21" s="112" t="s">
        <v>19</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34</v>
      </c>
      <c r="E23" s="36"/>
      <c r="F23" s="36"/>
      <c r="G23" s="36"/>
      <c r="H23" s="36"/>
      <c r="I23" s="113" t="s">
        <v>26</v>
      </c>
      <c r="J23" s="112" t="s">
        <v>19</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35</v>
      </c>
      <c r="F24" s="36"/>
      <c r="G24" s="36"/>
      <c r="H24" s="36"/>
      <c r="I24" s="113" t="s">
        <v>28</v>
      </c>
      <c r="J24" s="112" t="s">
        <v>19</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36</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701" t="s">
        <v>19</v>
      </c>
      <c r="F27" s="701"/>
      <c r="G27" s="701"/>
      <c r="H27" s="701"/>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110"/>
      <c r="J30" s="122">
        <f>ROUND(J83,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4" t="s">
        <v>39</v>
      </c>
      <c r="J32" s="123" t="s">
        <v>41</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42</v>
      </c>
      <c r="E33" s="109" t="s">
        <v>43</v>
      </c>
      <c r="F33" s="126">
        <f>ROUND((SUM(BE83:BE114)),  2)</f>
        <v>0</v>
      </c>
      <c r="G33" s="36"/>
      <c r="H33" s="36"/>
      <c r="I33" s="127">
        <v>0.21</v>
      </c>
      <c r="J33" s="126">
        <f>ROUND(((SUM(BE83:BE114))*I33),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44</v>
      </c>
      <c r="F34" s="126">
        <f>ROUND((SUM(BF83:BF114)),  2)</f>
        <v>0</v>
      </c>
      <c r="G34" s="36"/>
      <c r="H34" s="36"/>
      <c r="I34" s="127">
        <v>0.15</v>
      </c>
      <c r="J34" s="126">
        <f>ROUND(((SUM(BF83:BF114))*I34),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45</v>
      </c>
      <c r="F35" s="126">
        <f>ROUND((SUM(BG83:BG114)),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46</v>
      </c>
      <c r="F36" s="126">
        <f>ROUND((SUM(BH83:BH114)),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47</v>
      </c>
      <c r="F37" s="126">
        <f>ROUND((SUM(BI83:BI114)),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103</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693" t="str">
        <f>E7</f>
        <v>Stavební úpravy kuchyně MŠ U Sluníčka, Dlouhá 620/1, Horní Slavkov</v>
      </c>
      <c r="F48" s="694"/>
      <c r="G48" s="694"/>
      <c r="H48" s="69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101</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680" t="str">
        <f>E9</f>
        <v>04 - VYT</v>
      </c>
      <c r="F50" s="692"/>
      <c r="G50" s="692"/>
      <c r="H50" s="692"/>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Horní Slavkov, Dlouhá 620/1</v>
      </c>
      <c r="G52" s="38"/>
      <c r="H52" s="38"/>
      <c r="I52" s="113" t="s">
        <v>23</v>
      </c>
      <c r="J52" s="61" t="str">
        <f>IF(J12="","",J12)</f>
        <v>29. 11. 2019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Město horní Slavkov</v>
      </c>
      <c r="G54" s="38"/>
      <c r="H54" s="38"/>
      <c r="I54" s="113" t="s">
        <v>31</v>
      </c>
      <c r="J54" s="34" t="str">
        <f>E21</f>
        <v>CENTRASTAV s.r.o.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34</v>
      </c>
      <c r="J55" s="34" t="str">
        <f>E24</f>
        <v>Michal Kubelka</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104</v>
      </c>
      <c r="D57" s="143"/>
      <c r="E57" s="143"/>
      <c r="F57" s="143"/>
      <c r="G57" s="143"/>
      <c r="H57" s="143"/>
      <c r="I57" s="144"/>
      <c r="J57" s="145" t="s">
        <v>105</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70</v>
      </c>
      <c r="D59" s="38"/>
      <c r="E59" s="38"/>
      <c r="F59" s="38"/>
      <c r="G59" s="38"/>
      <c r="H59" s="38"/>
      <c r="I59" s="110"/>
      <c r="J59" s="79">
        <f>J83</f>
        <v>0</v>
      </c>
      <c r="K59" s="38"/>
      <c r="L59" s="111"/>
      <c r="S59" s="36"/>
      <c r="T59" s="36"/>
      <c r="U59" s="36"/>
      <c r="V59" s="36"/>
      <c r="W59" s="36"/>
      <c r="X59" s="36"/>
      <c r="Y59" s="36"/>
      <c r="Z59" s="36"/>
      <c r="AA59" s="36"/>
      <c r="AB59" s="36"/>
      <c r="AC59" s="36"/>
      <c r="AD59" s="36"/>
      <c r="AE59" s="36"/>
      <c r="AU59" s="19" t="s">
        <v>106</v>
      </c>
    </row>
    <row r="60" spans="1:47" s="9" customFormat="1" ht="24.95" customHeight="1">
      <c r="B60" s="147"/>
      <c r="C60" s="148"/>
      <c r="D60" s="149" t="s">
        <v>173</v>
      </c>
      <c r="E60" s="150"/>
      <c r="F60" s="150"/>
      <c r="G60" s="150"/>
      <c r="H60" s="150"/>
      <c r="I60" s="151"/>
      <c r="J60" s="152">
        <f>J84</f>
        <v>0</v>
      </c>
      <c r="K60" s="148"/>
      <c r="L60" s="153"/>
    </row>
    <row r="61" spans="1:47" s="10" customFormat="1" ht="19.899999999999999" customHeight="1">
      <c r="B61" s="154"/>
      <c r="C61" s="155"/>
      <c r="D61" s="156" t="s">
        <v>1497</v>
      </c>
      <c r="E61" s="157"/>
      <c r="F61" s="157"/>
      <c r="G61" s="157"/>
      <c r="H61" s="157"/>
      <c r="I61" s="158"/>
      <c r="J61" s="159">
        <f>J85</f>
        <v>0</v>
      </c>
      <c r="K61" s="155"/>
      <c r="L61" s="160"/>
    </row>
    <row r="62" spans="1:47" s="10" customFormat="1" ht="19.899999999999999" customHeight="1">
      <c r="B62" s="154"/>
      <c r="C62" s="155"/>
      <c r="D62" s="156" t="s">
        <v>1498</v>
      </c>
      <c r="E62" s="157"/>
      <c r="F62" s="157"/>
      <c r="G62" s="157"/>
      <c r="H62" s="157"/>
      <c r="I62" s="158"/>
      <c r="J62" s="159">
        <f>J93</f>
        <v>0</v>
      </c>
      <c r="K62" s="155"/>
      <c r="L62" s="160"/>
    </row>
    <row r="63" spans="1:47" s="10" customFormat="1" ht="19.899999999999999" customHeight="1">
      <c r="B63" s="154"/>
      <c r="C63" s="155"/>
      <c r="D63" s="156" t="s">
        <v>1499</v>
      </c>
      <c r="E63" s="157"/>
      <c r="F63" s="157"/>
      <c r="G63" s="157"/>
      <c r="H63" s="157"/>
      <c r="I63" s="158"/>
      <c r="J63" s="159">
        <f>J100</f>
        <v>0</v>
      </c>
      <c r="K63" s="155"/>
      <c r="L63" s="160"/>
    </row>
    <row r="64" spans="1:47" s="2" customFormat="1" ht="21.75" customHeight="1">
      <c r="A64" s="36"/>
      <c r="B64" s="37"/>
      <c r="C64" s="38"/>
      <c r="D64" s="38"/>
      <c r="E64" s="38"/>
      <c r="F64" s="38"/>
      <c r="G64" s="38"/>
      <c r="H64" s="38"/>
      <c r="I64" s="110"/>
      <c r="J64" s="38"/>
      <c r="K64" s="38"/>
      <c r="L64" s="111"/>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138"/>
      <c r="J65" s="50"/>
      <c r="K65" s="50"/>
      <c r="L65" s="111"/>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141"/>
      <c r="J69" s="52"/>
      <c r="K69" s="52"/>
      <c r="L69" s="111"/>
      <c r="S69" s="36"/>
      <c r="T69" s="36"/>
      <c r="U69" s="36"/>
      <c r="V69" s="36"/>
      <c r="W69" s="36"/>
      <c r="X69" s="36"/>
      <c r="Y69" s="36"/>
      <c r="Z69" s="36"/>
      <c r="AA69" s="36"/>
      <c r="AB69" s="36"/>
      <c r="AC69" s="36"/>
      <c r="AD69" s="36"/>
      <c r="AE69" s="36"/>
    </row>
    <row r="70" spans="1:31" s="2" customFormat="1" ht="24.95" customHeight="1">
      <c r="A70" s="36"/>
      <c r="B70" s="37"/>
      <c r="C70" s="25" t="s">
        <v>113</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693" t="str">
        <f>E7</f>
        <v>Stavební úpravy kuchyně MŠ U Sluníčka, Dlouhá 620/1, Horní Slavkov</v>
      </c>
      <c r="F73" s="694"/>
      <c r="G73" s="694"/>
      <c r="H73" s="694"/>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1" t="s">
        <v>101</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680" t="str">
        <f>E9</f>
        <v>04 - VYT</v>
      </c>
      <c r="F75" s="692"/>
      <c r="G75" s="692"/>
      <c r="H75" s="692"/>
      <c r="I75" s="110"/>
      <c r="J75" s="38"/>
      <c r="K75" s="38"/>
      <c r="L75" s="111"/>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Horní Slavkov, Dlouhá 620/1</v>
      </c>
      <c r="G77" s="38"/>
      <c r="H77" s="38"/>
      <c r="I77" s="113" t="s">
        <v>23</v>
      </c>
      <c r="J77" s="61" t="str">
        <f>IF(J12="","",J12)</f>
        <v>29. 11. 2019</v>
      </c>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Město horní Slavkov</v>
      </c>
      <c r="G79" s="38"/>
      <c r="H79" s="38"/>
      <c r="I79" s="113" t="s">
        <v>31</v>
      </c>
      <c r="J79" s="34" t="str">
        <f>E21</f>
        <v>CENTRASTAV s.r.o.</v>
      </c>
      <c r="K79" s="38"/>
      <c r="L79" s="111"/>
      <c r="S79" s="36"/>
      <c r="T79" s="36"/>
      <c r="U79" s="36"/>
      <c r="V79" s="36"/>
      <c r="W79" s="36"/>
      <c r="X79" s="36"/>
      <c r="Y79" s="36"/>
      <c r="Z79" s="36"/>
      <c r="AA79" s="36"/>
      <c r="AB79" s="36"/>
      <c r="AC79" s="36"/>
      <c r="AD79" s="36"/>
      <c r="AE79" s="36"/>
    </row>
    <row r="80" spans="1:31" s="2" customFormat="1" ht="15.2" customHeight="1">
      <c r="A80" s="36"/>
      <c r="B80" s="37"/>
      <c r="C80" s="31" t="s">
        <v>29</v>
      </c>
      <c r="D80" s="38"/>
      <c r="E80" s="38"/>
      <c r="F80" s="29" t="str">
        <f>IF(E18="","",E18)</f>
        <v>Vyplň údaj</v>
      </c>
      <c r="G80" s="38"/>
      <c r="H80" s="38"/>
      <c r="I80" s="113" t="s">
        <v>34</v>
      </c>
      <c r="J80" s="34" t="str">
        <f>E24</f>
        <v>Michal Kubelka</v>
      </c>
      <c r="K80" s="38"/>
      <c r="L80" s="111"/>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11" customFormat="1" ht="29.25" customHeight="1">
      <c r="A82" s="161"/>
      <c r="B82" s="162"/>
      <c r="C82" s="163" t="s">
        <v>114</v>
      </c>
      <c r="D82" s="164" t="s">
        <v>57</v>
      </c>
      <c r="E82" s="164" t="s">
        <v>53</v>
      </c>
      <c r="F82" s="164" t="s">
        <v>54</v>
      </c>
      <c r="G82" s="164" t="s">
        <v>115</v>
      </c>
      <c r="H82" s="164" t="s">
        <v>116</v>
      </c>
      <c r="I82" s="165" t="s">
        <v>117</v>
      </c>
      <c r="J82" s="164" t="s">
        <v>105</v>
      </c>
      <c r="K82" s="166" t="s">
        <v>118</v>
      </c>
      <c r="L82" s="167"/>
      <c r="M82" s="70" t="s">
        <v>19</v>
      </c>
      <c r="N82" s="71" t="s">
        <v>42</v>
      </c>
      <c r="O82" s="71" t="s">
        <v>119</v>
      </c>
      <c r="P82" s="71" t="s">
        <v>120</v>
      </c>
      <c r="Q82" s="71" t="s">
        <v>121</v>
      </c>
      <c r="R82" s="71" t="s">
        <v>122</v>
      </c>
      <c r="S82" s="71" t="s">
        <v>123</v>
      </c>
      <c r="T82" s="72" t="s">
        <v>124</v>
      </c>
      <c r="U82" s="161"/>
      <c r="V82" s="161"/>
      <c r="W82" s="161"/>
      <c r="X82" s="161"/>
      <c r="Y82" s="161"/>
      <c r="Z82" s="161"/>
      <c r="AA82" s="161"/>
      <c r="AB82" s="161"/>
      <c r="AC82" s="161"/>
      <c r="AD82" s="161"/>
      <c r="AE82" s="161"/>
    </row>
    <row r="83" spans="1:65" s="2" customFormat="1" ht="22.9" customHeight="1">
      <c r="A83" s="36"/>
      <c r="B83" s="37"/>
      <c r="C83" s="77" t="s">
        <v>125</v>
      </c>
      <c r="D83" s="38"/>
      <c r="E83" s="38"/>
      <c r="F83" s="38"/>
      <c r="G83" s="38"/>
      <c r="H83" s="38"/>
      <c r="I83" s="110"/>
      <c r="J83" s="168">
        <f>BK83</f>
        <v>0</v>
      </c>
      <c r="K83" s="38"/>
      <c r="L83" s="41"/>
      <c r="M83" s="73"/>
      <c r="N83" s="169"/>
      <c r="O83" s="74"/>
      <c r="P83" s="170">
        <f>P84</f>
        <v>0</v>
      </c>
      <c r="Q83" s="74"/>
      <c r="R83" s="170">
        <f>R84</f>
        <v>0.16209000000000001</v>
      </c>
      <c r="S83" s="74"/>
      <c r="T83" s="171">
        <f>T84</f>
        <v>0</v>
      </c>
      <c r="U83" s="36"/>
      <c r="V83" s="36"/>
      <c r="W83" s="36"/>
      <c r="X83" s="36"/>
      <c r="Y83" s="36"/>
      <c r="Z83" s="36"/>
      <c r="AA83" s="36"/>
      <c r="AB83" s="36"/>
      <c r="AC83" s="36"/>
      <c r="AD83" s="36"/>
      <c r="AE83" s="36"/>
      <c r="AT83" s="19" t="s">
        <v>71</v>
      </c>
      <c r="AU83" s="19" t="s">
        <v>106</v>
      </c>
      <c r="BK83" s="172">
        <f>BK84</f>
        <v>0</v>
      </c>
    </row>
    <row r="84" spans="1:65" s="12" customFormat="1" ht="25.9" customHeight="1">
      <c r="B84" s="173"/>
      <c r="C84" s="174"/>
      <c r="D84" s="175" t="s">
        <v>71</v>
      </c>
      <c r="E84" s="176" t="s">
        <v>825</v>
      </c>
      <c r="F84" s="176" t="s">
        <v>826</v>
      </c>
      <c r="G84" s="174"/>
      <c r="H84" s="174"/>
      <c r="I84" s="177"/>
      <c r="J84" s="178">
        <f>BK84</f>
        <v>0</v>
      </c>
      <c r="K84" s="174"/>
      <c r="L84" s="179"/>
      <c r="M84" s="180"/>
      <c r="N84" s="181"/>
      <c r="O84" s="181"/>
      <c r="P84" s="182">
        <f>P85+P93+P100</f>
        <v>0</v>
      </c>
      <c r="Q84" s="181"/>
      <c r="R84" s="182">
        <f>R85+R93+R100</f>
        <v>0.16209000000000001</v>
      </c>
      <c r="S84" s="181"/>
      <c r="T84" s="183">
        <f>T85+T93+T100</f>
        <v>0</v>
      </c>
      <c r="AR84" s="184" t="s">
        <v>81</v>
      </c>
      <c r="AT84" s="185" t="s">
        <v>71</v>
      </c>
      <c r="AU84" s="185" t="s">
        <v>72</v>
      </c>
      <c r="AY84" s="184" t="s">
        <v>128</v>
      </c>
      <c r="BK84" s="186">
        <f>BK85+BK93+BK100</f>
        <v>0</v>
      </c>
    </row>
    <row r="85" spans="1:65" s="12" customFormat="1" ht="22.9" customHeight="1">
      <c r="B85" s="173"/>
      <c r="C85" s="174"/>
      <c r="D85" s="175" t="s">
        <v>71</v>
      </c>
      <c r="E85" s="187" t="s">
        <v>1500</v>
      </c>
      <c r="F85" s="187" t="s">
        <v>1501</v>
      </c>
      <c r="G85" s="174"/>
      <c r="H85" s="174"/>
      <c r="I85" s="177"/>
      <c r="J85" s="188">
        <f>BK85</f>
        <v>0</v>
      </c>
      <c r="K85" s="174"/>
      <c r="L85" s="179"/>
      <c r="M85" s="180"/>
      <c r="N85" s="181"/>
      <c r="O85" s="181"/>
      <c r="P85" s="182">
        <f>SUM(P86:P92)</f>
        <v>0</v>
      </c>
      <c r="Q85" s="181"/>
      <c r="R85" s="182">
        <f>SUM(R86:R92)</f>
        <v>1.61E-2</v>
      </c>
      <c r="S85" s="181"/>
      <c r="T85" s="183">
        <f>SUM(T86:T92)</f>
        <v>0</v>
      </c>
      <c r="AR85" s="184" t="s">
        <v>81</v>
      </c>
      <c r="AT85" s="185" t="s">
        <v>71</v>
      </c>
      <c r="AU85" s="185" t="s">
        <v>79</v>
      </c>
      <c r="AY85" s="184" t="s">
        <v>128</v>
      </c>
      <c r="BK85" s="186">
        <f>SUM(BK86:BK92)</f>
        <v>0</v>
      </c>
    </row>
    <row r="86" spans="1:65" s="2" customFormat="1" ht="16.5" customHeight="1">
      <c r="A86" s="36"/>
      <c r="B86" s="37"/>
      <c r="C86" s="189" t="s">
        <v>79</v>
      </c>
      <c r="D86" s="189" t="s">
        <v>131</v>
      </c>
      <c r="E86" s="190" t="s">
        <v>1502</v>
      </c>
      <c r="F86" s="191" t="s">
        <v>1503</v>
      </c>
      <c r="G86" s="192" t="s">
        <v>134</v>
      </c>
      <c r="H86" s="193">
        <v>1</v>
      </c>
      <c r="I86" s="194"/>
      <c r="J86" s="195">
        <f t="shared" ref="J86:J91" si="0">ROUND(I86*H86,2)</f>
        <v>0</v>
      </c>
      <c r="K86" s="191" t="s">
        <v>19</v>
      </c>
      <c r="L86" s="41"/>
      <c r="M86" s="196" t="s">
        <v>19</v>
      </c>
      <c r="N86" s="197" t="s">
        <v>43</v>
      </c>
      <c r="O86" s="66"/>
      <c r="P86" s="198">
        <f t="shared" ref="P86:P91" si="1">O86*H86</f>
        <v>0</v>
      </c>
      <c r="Q86" s="198">
        <v>0</v>
      </c>
      <c r="R86" s="198">
        <f t="shared" ref="R86:R91" si="2">Q86*H86</f>
        <v>0</v>
      </c>
      <c r="S86" s="198">
        <v>0</v>
      </c>
      <c r="T86" s="199">
        <f t="shared" ref="T86:T91" si="3">S86*H86</f>
        <v>0</v>
      </c>
      <c r="U86" s="36"/>
      <c r="V86" s="36"/>
      <c r="W86" s="36"/>
      <c r="X86" s="36"/>
      <c r="Y86" s="36"/>
      <c r="Z86" s="36"/>
      <c r="AA86" s="36"/>
      <c r="AB86" s="36"/>
      <c r="AC86" s="36"/>
      <c r="AD86" s="36"/>
      <c r="AE86" s="36"/>
      <c r="AR86" s="200" t="s">
        <v>273</v>
      </c>
      <c r="AT86" s="200" t="s">
        <v>131</v>
      </c>
      <c r="AU86" s="200" t="s">
        <v>81</v>
      </c>
      <c r="AY86" s="19" t="s">
        <v>128</v>
      </c>
      <c r="BE86" s="201">
        <f t="shared" ref="BE86:BE91" si="4">IF(N86="základní",J86,0)</f>
        <v>0</v>
      </c>
      <c r="BF86" s="201">
        <f t="shared" ref="BF86:BF91" si="5">IF(N86="snížená",J86,0)</f>
        <v>0</v>
      </c>
      <c r="BG86" s="201">
        <f t="shared" ref="BG86:BG91" si="6">IF(N86="zákl. přenesená",J86,0)</f>
        <v>0</v>
      </c>
      <c r="BH86" s="201">
        <f t="shared" ref="BH86:BH91" si="7">IF(N86="sníž. přenesená",J86,0)</f>
        <v>0</v>
      </c>
      <c r="BI86" s="201">
        <f t="shared" ref="BI86:BI91" si="8">IF(N86="nulová",J86,0)</f>
        <v>0</v>
      </c>
      <c r="BJ86" s="19" t="s">
        <v>79</v>
      </c>
      <c r="BK86" s="201">
        <f t="shared" ref="BK86:BK91" si="9">ROUND(I86*H86,2)</f>
        <v>0</v>
      </c>
      <c r="BL86" s="19" t="s">
        <v>273</v>
      </c>
      <c r="BM86" s="200" t="s">
        <v>1504</v>
      </c>
    </row>
    <row r="87" spans="1:65" s="2" customFormat="1" ht="16.5" customHeight="1">
      <c r="A87" s="36"/>
      <c r="B87" s="37"/>
      <c r="C87" s="189" t="s">
        <v>81</v>
      </c>
      <c r="D87" s="189" t="s">
        <v>131</v>
      </c>
      <c r="E87" s="190" t="s">
        <v>1505</v>
      </c>
      <c r="F87" s="191" t="s">
        <v>1506</v>
      </c>
      <c r="G87" s="192" t="s">
        <v>283</v>
      </c>
      <c r="H87" s="193">
        <v>12</v>
      </c>
      <c r="I87" s="194"/>
      <c r="J87" s="195">
        <f t="shared" si="0"/>
        <v>0</v>
      </c>
      <c r="K87" s="191" t="s">
        <v>19</v>
      </c>
      <c r="L87" s="41"/>
      <c r="M87" s="196" t="s">
        <v>19</v>
      </c>
      <c r="N87" s="197" t="s">
        <v>43</v>
      </c>
      <c r="O87" s="66"/>
      <c r="P87" s="198">
        <f t="shared" si="1"/>
        <v>0</v>
      </c>
      <c r="Q87" s="198">
        <v>0</v>
      </c>
      <c r="R87" s="198">
        <f t="shared" si="2"/>
        <v>0</v>
      </c>
      <c r="S87" s="198">
        <v>0</v>
      </c>
      <c r="T87" s="199">
        <f t="shared" si="3"/>
        <v>0</v>
      </c>
      <c r="U87" s="36"/>
      <c r="V87" s="36"/>
      <c r="W87" s="36"/>
      <c r="X87" s="36"/>
      <c r="Y87" s="36"/>
      <c r="Z87" s="36"/>
      <c r="AA87" s="36"/>
      <c r="AB87" s="36"/>
      <c r="AC87" s="36"/>
      <c r="AD87" s="36"/>
      <c r="AE87" s="36"/>
      <c r="AR87" s="200" t="s">
        <v>273</v>
      </c>
      <c r="AT87" s="200" t="s">
        <v>131</v>
      </c>
      <c r="AU87" s="200" t="s">
        <v>81</v>
      </c>
      <c r="AY87" s="19" t="s">
        <v>128</v>
      </c>
      <c r="BE87" s="201">
        <f t="shared" si="4"/>
        <v>0</v>
      </c>
      <c r="BF87" s="201">
        <f t="shared" si="5"/>
        <v>0</v>
      </c>
      <c r="BG87" s="201">
        <f t="shared" si="6"/>
        <v>0</v>
      </c>
      <c r="BH87" s="201">
        <f t="shared" si="7"/>
        <v>0</v>
      </c>
      <c r="BI87" s="201">
        <f t="shared" si="8"/>
        <v>0</v>
      </c>
      <c r="BJ87" s="19" t="s">
        <v>79</v>
      </c>
      <c r="BK87" s="201">
        <f t="shared" si="9"/>
        <v>0</v>
      </c>
      <c r="BL87" s="19" t="s">
        <v>273</v>
      </c>
      <c r="BM87" s="200" t="s">
        <v>1507</v>
      </c>
    </row>
    <row r="88" spans="1:65" s="2" customFormat="1" ht="16.5" customHeight="1">
      <c r="A88" s="36"/>
      <c r="B88" s="37"/>
      <c r="C88" s="189" t="s">
        <v>142</v>
      </c>
      <c r="D88" s="189" t="s">
        <v>131</v>
      </c>
      <c r="E88" s="190" t="s">
        <v>1508</v>
      </c>
      <c r="F88" s="191" t="s">
        <v>1509</v>
      </c>
      <c r="G88" s="192" t="s">
        <v>276</v>
      </c>
      <c r="H88" s="193">
        <v>35</v>
      </c>
      <c r="I88" s="194"/>
      <c r="J88" s="195">
        <f t="shared" si="0"/>
        <v>0</v>
      </c>
      <c r="K88" s="191" t="s">
        <v>135</v>
      </c>
      <c r="L88" s="41"/>
      <c r="M88" s="196" t="s">
        <v>19</v>
      </c>
      <c r="N88" s="197" t="s">
        <v>43</v>
      </c>
      <c r="O88" s="66"/>
      <c r="P88" s="198">
        <f t="shared" si="1"/>
        <v>0</v>
      </c>
      <c r="Q88" s="198">
        <v>4.6000000000000001E-4</v>
      </c>
      <c r="R88" s="198">
        <f t="shared" si="2"/>
        <v>1.61E-2</v>
      </c>
      <c r="S88" s="198">
        <v>0</v>
      </c>
      <c r="T88" s="199">
        <f t="shared" si="3"/>
        <v>0</v>
      </c>
      <c r="U88" s="36"/>
      <c r="V88" s="36"/>
      <c r="W88" s="36"/>
      <c r="X88" s="36"/>
      <c r="Y88" s="36"/>
      <c r="Z88" s="36"/>
      <c r="AA88" s="36"/>
      <c r="AB88" s="36"/>
      <c r="AC88" s="36"/>
      <c r="AD88" s="36"/>
      <c r="AE88" s="36"/>
      <c r="AR88" s="200" t="s">
        <v>273</v>
      </c>
      <c r="AT88" s="200" t="s">
        <v>131</v>
      </c>
      <c r="AU88" s="200" t="s">
        <v>81</v>
      </c>
      <c r="AY88" s="19" t="s">
        <v>128</v>
      </c>
      <c r="BE88" s="201">
        <f t="shared" si="4"/>
        <v>0</v>
      </c>
      <c r="BF88" s="201">
        <f t="shared" si="5"/>
        <v>0</v>
      </c>
      <c r="BG88" s="201">
        <f t="shared" si="6"/>
        <v>0</v>
      </c>
      <c r="BH88" s="201">
        <f t="shared" si="7"/>
        <v>0</v>
      </c>
      <c r="BI88" s="201">
        <f t="shared" si="8"/>
        <v>0</v>
      </c>
      <c r="BJ88" s="19" t="s">
        <v>79</v>
      </c>
      <c r="BK88" s="201">
        <f t="shared" si="9"/>
        <v>0</v>
      </c>
      <c r="BL88" s="19" t="s">
        <v>273</v>
      </c>
      <c r="BM88" s="200" t="s">
        <v>1510</v>
      </c>
    </row>
    <row r="89" spans="1:65" s="2" customFormat="1" ht="16.5" customHeight="1">
      <c r="A89" s="36"/>
      <c r="B89" s="37"/>
      <c r="C89" s="189" t="s">
        <v>148</v>
      </c>
      <c r="D89" s="189" t="s">
        <v>131</v>
      </c>
      <c r="E89" s="190" t="s">
        <v>1511</v>
      </c>
      <c r="F89" s="191" t="s">
        <v>1512</v>
      </c>
      <c r="G89" s="192" t="s">
        <v>134</v>
      </c>
      <c r="H89" s="193">
        <v>1</v>
      </c>
      <c r="I89" s="194"/>
      <c r="J89" s="195">
        <f t="shared" si="0"/>
        <v>0</v>
      </c>
      <c r="K89" s="191" t="s">
        <v>19</v>
      </c>
      <c r="L89" s="41"/>
      <c r="M89" s="196" t="s">
        <v>19</v>
      </c>
      <c r="N89" s="197" t="s">
        <v>43</v>
      </c>
      <c r="O89" s="66"/>
      <c r="P89" s="198">
        <f t="shared" si="1"/>
        <v>0</v>
      </c>
      <c r="Q89" s="198">
        <v>0</v>
      </c>
      <c r="R89" s="198">
        <f t="shared" si="2"/>
        <v>0</v>
      </c>
      <c r="S89" s="198">
        <v>0</v>
      </c>
      <c r="T89" s="199">
        <f t="shared" si="3"/>
        <v>0</v>
      </c>
      <c r="U89" s="36"/>
      <c r="V89" s="36"/>
      <c r="W89" s="36"/>
      <c r="X89" s="36"/>
      <c r="Y89" s="36"/>
      <c r="Z89" s="36"/>
      <c r="AA89" s="36"/>
      <c r="AB89" s="36"/>
      <c r="AC89" s="36"/>
      <c r="AD89" s="36"/>
      <c r="AE89" s="36"/>
      <c r="AR89" s="200" t="s">
        <v>273</v>
      </c>
      <c r="AT89" s="200" t="s">
        <v>131</v>
      </c>
      <c r="AU89" s="200" t="s">
        <v>81</v>
      </c>
      <c r="AY89" s="19" t="s">
        <v>128</v>
      </c>
      <c r="BE89" s="201">
        <f t="shared" si="4"/>
        <v>0</v>
      </c>
      <c r="BF89" s="201">
        <f t="shared" si="5"/>
        <v>0</v>
      </c>
      <c r="BG89" s="201">
        <f t="shared" si="6"/>
        <v>0</v>
      </c>
      <c r="BH89" s="201">
        <f t="shared" si="7"/>
        <v>0</v>
      </c>
      <c r="BI89" s="201">
        <f t="shared" si="8"/>
        <v>0</v>
      </c>
      <c r="BJ89" s="19" t="s">
        <v>79</v>
      </c>
      <c r="BK89" s="201">
        <f t="shared" si="9"/>
        <v>0</v>
      </c>
      <c r="BL89" s="19" t="s">
        <v>273</v>
      </c>
      <c r="BM89" s="200" t="s">
        <v>1513</v>
      </c>
    </row>
    <row r="90" spans="1:65" s="2" customFormat="1" ht="16.5" customHeight="1">
      <c r="A90" s="36"/>
      <c r="B90" s="37"/>
      <c r="C90" s="189" t="s">
        <v>127</v>
      </c>
      <c r="D90" s="189" t="s">
        <v>131</v>
      </c>
      <c r="E90" s="190" t="s">
        <v>1514</v>
      </c>
      <c r="F90" s="191" t="s">
        <v>1515</v>
      </c>
      <c r="G90" s="192" t="s">
        <v>134</v>
      </c>
      <c r="H90" s="193">
        <v>1</v>
      </c>
      <c r="I90" s="194"/>
      <c r="J90" s="195">
        <f t="shared" si="0"/>
        <v>0</v>
      </c>
      <c r="K90" s="191" t="s">
        <v>19</v>
      </c>
      <c r="L90" s="41"/>
      <c r="M90" s="196" t="s">
        <v>19</v>
      </c>
      <c r="N90" s="197" t="s">
        <v>43</v>
      </c>
      <c r="O90" s="66"/>
      <c r="P90" s="198">
        <f t="shared" si="1"/>
        <v>0</v>
      </c>
      <c r="Q90" s="198">
        <v>0</v>
      </c>
      <c r="R90" s="198">
        <f t="shared" si="2"/>
        <v>0</v>
      </c>
      <c r="S90" s="198">
        <v>0</v>
      </c>
      <c r="T90" s="199">
        <f t="shared" si="3"/>
        <v>0</v>
      </c>
      <c r="U90" s="36"/>
      <c r="V90" s="36"/>
      <c r="W90" s="36"/>
      <c r="X90" s="36"/>
      <c r="Y90" s="36"/>
      <c r="Z90" s="36"/>
      <c r="AA90" s="36"/>
      <c r="AB90" s="36"/>
      <c r="AC90" s="36"/>
      <c r="AD90" s="36"/>
      <c r="AE90" s="36"/>
      <c r="AR90" s="200" t="s">
        <v>273</v>
      </c>
      <c r="AT90" s="200" t="s">
        <v>131</v>
      </c>
      <c r="AU90" s="200" t="s">
        <v>81</v>
      </c>
      <c r="AY90" s="19" t="s">
        <v>128</v>
      </c>
      <c r="BE90" s="201">
        <f t="shared" si="4"/>
        <v>0</v>
      </c>
      <c r="BF90" s="201">
        <f t="shared" si="5"/>
        <v>0</v>
      </c>
      <c r="BG90" s="201">
        <f t="shared" si="6"/>
        <v>0</v>
      </c>
      <c r="BH90" s="201">
        <f t="shared" si="7"/>
        <v>0</v>
      </c>
      <c r="BI90" s="201">
        <f t="shared" si="8"/>
        <v>0</v>
      </c>
      <c r="BJ90" s="19" t="s">
        <v>79</v>
      </c>
      <c r="BK90" s="201">
        <f t="shared" si="9"/>
        <v>0</v>
      </c>
      <c r="BL90" s="19" t="s">
        <v>273</v>
      </c>
      <c r="BM90" s="200" t="s">
        <v>1516</v>
      </c>
    </row>
    <row r="91" spans="1:65" s="2" customFormat="1" ht="21.75" customHeight="1">
      <c r="A91" s="36"/>
      <c r="B91" s="37"/>
      <c r="C91" s="189" t="s">
        <v>159</v>
      </c>
      <c r="D91" s="189" t="s">
        <v>131</v>
      </c>
      <c r="E91" s="190" t="s">
        <v>1517</v>
      </c>
      <c r="F91" s="191" t="s">
        <v>1518</v>
      </c>
      <c r="G91" s="192" t="s">
        <v>901</v>
      </c>
      <c r="H91" s="264"/>
      <c r="I91" s="194"/>
      <c r="J91" s="195">
        <f t="shared" si="0"/>
        <v>0</v>
      </c>
      <c r="K91" s="191" t="s">
        <v>135</v>
      </c>
      <c r="L91" s="41"/>
      <c r="M91" s="196" t="s">
        <v>19</v>
      </c>
      <c r="N91" s="197" t="s">
        <v>43</v>
      </c>
      <c r="O91" s="66"/>
      <c r="P91" s="198">
        <f t="shared" si="1"/>
        <v>0</v>
      </c>
      <c r="Q91" s="198">
        <v>0</v>
      </c>
      <c r="R91" s="198">
        <f t="shared" si="2"/>
        <v>0</v>
      </c>
      <c r="S91" s="198">
        <v>0</v>
      </c>
      <c r="T91" s="199">
        <f t="shared" si="3"/>
        <v>0</v>
      </c>
      <c r="U91" s="36"/>
      <c r="V91" s="36"/>
      <c r="W91" s="36"/>
      <c r="X91" s="36"/>
      <c r="Y91" s="36"/>
      <c r="Z91" s="36"/>
      <c r="AA91" s="36"/>
      <c r="AB91" s="36"/>
      <c r="AC91" s="36"/>
      <c r="AD91" s="36"/>
      <c r="AE91" s="36"/>
      <c r="AR91" s="200" t="s">
        <v>273</v>
      </c>
      <c r="AT91" s="200" t="s">
        <v>131</v>
      </c>
      <c r="AU91" s="200" t="s">
        <v>81</v>
      </c>
      <c r="AY91" s="19" t="s">
        <v>128</v>
      </c>
      <c r="BE91" s="201">
        <f t="shared" si="4"/>
        <v>0</v>
      </c>
      <c r="BF91" s="201">
        <f t="shared" si="5"/>
        <v>0</v>
      </c>
      <c r="BG91" s="201">
        <f t="shared" si="6"/>
        <v>0</v>
      </c>
      <c r="BH91" s="201">
        <f t="shared" si="7"/>
        <v>0</v>
      </c>
      <c r="BI91" s="201">
        <f t="shared" si="8"/>
        <v>0</v>
      </c>
      <c r="BJ91" s="19" t="s">
        <v>79</v>
      </c>
      <c r="BK91" s="201">
        <f t="shared" si="9"/>
        <v>0</v>
      </c>
      <c r="BL91" s="19" t="s">
        <v>273</v>
      </c>
      <c r="BM91" s="200" t="s">
        <v>1519</v>
      </c>
    </row>
    <row r="92" spans="1:65" s="2" customFormat="1" ht="78">
      <c r="A92" s="36"/>
      <c r="B92" s="37"/>
      <c r="C92" s="38"/>
      <c r="D92" s="207" t="s">
        <v>190</v>
      </c>
      <c r="E92" s="38"/>
      <c r="F92" s="208" t="s">
        <v>1520</v>
      </c>
      <c r="G92" s="38"/>
      <c r="H92" s="38"/>
      <c r="I92" s="110"/>
      <c r="J92" s="38"/>
      <c r="K92" s="38"/>
      <c r="L92" s="41"/>
      <c r="M92" s="209"/>
      <c r="N92" s="210"/>
      <c r="O92" s="66"/>
      <c r="P92" s="66"/>
      <c r="Q92" s="66"/>
      <c r="R92" s="66"/>
      <c r="S92" s="66"/>
      <c r="T92" s="67"/>
      <c r="U92" s="36"/>
      <c r="V92" s="36"/>
      <c r="W92" s="36"/>
      <c r="X92" s="36"/>
      <c r="Y92" s="36"/>
      <c r="Z92" s="36"/>
      <c r="AA92" s="36"/>
      <c r="AB92" s="36"/>
      <c r="AC92" s="36"/>
      <c r="AD92" s="36"/>
      <c r="AE92" s="36"/>
      <c r="AT92" s="19" t="s">
        <v>190</v>
      </c>
      <c r="AU92" s="19" t="s">
        <v>81</v>
      </c>
    </row>
    <row r="93" spans="1:65" s="12" customFormat="1" ht="22.9" customHeight="1">
      <c r="B93" s="173"/>
      <c r="C93" s="174"/>
      <c r="D93" s="175" t="s">
        <v>71</v>
      </c>
      <c r="E93" s="187" t="s">
        <v>1521</v>
      </c>
      <c r="F93" s="187" t="s">
        <v>1522</v>
      </c>
      <c r="G93" s="174"/>
      <c r="H93" s="174"/>
      <c r="I93" s="177"/>
      <c r="J93" s="188">
        <f>BK93</f>
        <v>0</v>
      </c>
      <c r="K93" s="174"/>
      <c r="L93" s="179"/>
      <c r="M93" s="180"/>
      <c r="N93" s="181"/>
      <c r="O93" s="181"/>
      <c r="P93" s="182">
        <f>SUM(P94:P99)</f>
        <v>0</v>
      </c>
      <c r="Q93" s="181"/>
      <c r="R93" s="182">
        <f>SUM(R94:R99)</f>
        <v>7.559999999999999E-3</v>
      </c>
      <c r="S93" s="181"/>
      <c r="T93" s="183">
        <f>SUM(T94:T99)</f>
        <v>0</v>
      </c>
      <c r="AR93" s="184" t="s">
        <v>81</v>
      </c>
      <c r="AT93" s="185" t="s">
        <v>71</v>
      </c>
      <c r="AU93" s="185" t="s">
        <v>79</v>
      </c>
      <c r="AY93" s="184" t="s">
        <v>128</v>
      </c>
      <c r="BK93" s="186">
        <f>SUM(BK94:BK99)</f>
        <v>0</v>
      </c>
    </row>
    <row r="94" spans="1:65" s="2" customFormat="1" ht="21.75" customHeight="1">
      <c r="A94" s="36"/>
      <c r="B94" s="37"/>
      <c r="C94" s="189" t="s">
        <v>215</v>
      </c>
      <c r="D94" s="189" t="s">
        <v>131</v>
      </c>
      <c r="E94" s="190" t="s">
        <v>1523</v>
      </c>
      <c r="F94" s="191" t="s">
        <v>1524</v>
      </c>
      <c r="G94" s="192" t="s">
        <v>283</v>
      </c>
      <c r="H94" s="193">
        <v>6</v>
      </c>
      <c r="I94" s="194"/>
      <c r="J94" s="195">
        <f>ROUND(I94*H94,2)</f>
        <v>0</v>
      </c>
      <c r="K94" s="191" t="s">
        <v>135</v>
      </c>
      <c r="L94" s="41"/>
      <c r="M94" s="196" t="s">
        <v>19</v>
      </c>
      <c r="N94" s="197" t="s">
        <v>43</v>
      </c>
      <c r="O94" s="66"/>
      <c r="P94" s="198">
        <f>O94*H94</f>
        <v>0</v>
      </c>
      <c r="Q94" s="198">
        <v>1.3999999999999999E-4</v>
      </c>
      <c r="R94" s="198">
        <f>Q94*H94</f>
        <v>8.3999999999999993E-4</v>
      </c>
      <c r="S94" s="198">
        <v>0</v>
      </c>
      <c r="T94" s="199">
        <f>S94*H94</f>
        <v>0</v>
      </c>
      <c r="U94" s="36"/>
      <c r="V94" s="36"/>
      <c r="W94" s="36"/>
      <c r="X94" s="36"/>
      <c r="Y94" s="36"/>
      <c r="Z94" s="36"/>
      <c r="AA94" s="36"/>
      <c r="AB94" s="36"/>
      <c r="AC94" s="36"/>
      <c r="AD94" s="36"/>
      <c r="AE94" s="36"/>
      <c r="AR94" s="200" t="s">
        <v>273</v>
      </c>
      <c r="AT94" s="200" t="s">
        <v>131</v>
      </c>
      <c r="AU94" s="200" t="s">
        <v>81</v>
      </c>
      <c r="AY94" s="19" t="s">
        <v>128</v>
      </c>
      <c r="BE94" s="201">
        <f>IF(N94="základní",J94,0)</f>
        <v>0</v>
      </c>
      <c r="BF94" s="201">
        <f>IF(N94="snížená",J94,0)</f>
        <v>0</v>
      </c>
      <c r="BG94" s="201">
        <f>IF(N94="zákl. přenesená",J94,0)</f>
        <v>0</v>
      </c>
      <c r="BH94" s="201">
        <f>IF(N94="sníž. přenesená",J94,0)</f>
        <v>0</v>
      </c>
      <c r="BI94" s="201">
        <f>IF(N94="nulová",J94,0)</f>
        <v>0</v>
      </c>
      <c r="BJ94" s="19" t="s">
        <v>79</v>
      </c>
      <c r="BK94" s="201">
        <f>ROUND(I94*H94,2)</f>
        <v>0</v>
      </c>
      <c r="BL94" s="19" t="s">
        <v>273</v>
      </c>
      <c r="BM94" s="200" t="s">
        <v>1525</v>
      </c>
    </row>
    <row r="95" spans="1:65" s="2" customFormat="1" ht="39">
      <c r="A95" s="36"/>
      <c r="B95" s="37"/>
      <c r="C95" s="38"/>
      <c r="D95" s="207" t="s">
        <v>190</v>
      </c>
      <c r="E95" s="38"/>
      <c r="F95" s="208" t="s">
        <v>1526</v>
      </c>
      <c r="G95" s="38"/>
      <c r="H95" s="38"/>
      <c r="I95" s="110"/>
      <c r="J95" s="38"/>
      <c r="K95" s="38"/>
      <c r="L95" s="41"/>
      <c r="M95" s="209"/>
      <c r="N95" s="210"/>
      <c r="O95" s="66"/>
      <c r="P95" s="66"/>
      <c r="Q95" s="66"/>
      <c r="R95" s="66"/>
      <c r="S95" s="66"/>
      <c r="T95" s="67"/>
      <c r="U95" s="36"/>
      <c r="V95" s="36"/>
      <c r="W95" s="36"/>
      <c r="X95" s="36"/>
      <c r="Y95" s="36"/>
      <c r="Z95" s="36"/>
      <c r="AA95" s="36"/>
      <c r="AB95" s="36"/>
      <c r="AC95" s="36"/>
      <c r="AD95" s="36"/>
      <c r="AE95" s="36"/>
      <c r="AT95" s="19" t="s">
        <v>190</v>
      </c>
      <c r="AU95" s="19" t="s">
        <v>81</v>
      </c>
    </row>
    <row r="96" spans="1:65" s="2" customFormat="1" ht="16.5" customHeight="1">
      <c r="A96" s="36"/>
      <c r="B96" s="37"/>
      <c r="C96" s="189" t="s">
        <v>220</v>
      </c>
      <c r="D96" s="189" t="s">
        <v>131</v>
      </c>
      <c r="E96" s="190" t="s">
        <v>1527</v>
      </c>
      <c r="F96" s="191" t="s">
        <v>1528</v>
      </c>
      <c r="G96" s="192" t="s">
        <v>283</v>
      </c>
      <c r="H96" s="193">
        <v>6</v>
      </c>
      <c r="I96" s="194"/>
      <c r="J96" s="195">
        <f>ROUND(I96*H96,2)</f>
        <v>0</v>
      </c>
      <c r="K96" s="191" t="s">
        <v>135</v>
      </c>
      <c r="L96" s="41"/>
      <c r="M96" s="196" t="s">
        <v>19</v>
      </c>
      <c r="N96" s="197" t="s">
        <v>43</v>
      </c>
      <c r="O96" s="66"/>
      <c r="P96" s="198">
        <f>O96*H96</f>
        <v>0</v>
      </c>
      <c r="Q96" s="198">
        <v>8.5999999999999998E-4</v>
      </c>
      <c r="R96" s="198">
        <f>Q96*H96</f>
        <v>5.1599999999999997E-3</v>
      </c>
      <c r="S96" s="198">
        <v>0</v>
      </c>
      <c r="T96" s="199">
        <f>S96*H96</f>
        <v>0</v>
      </c>
      <c r="U96" s="36"/>
      <c r="V96" s="36"/>
      <c r="W96" s="36"/>
      <c r="X96" s="36"/>
      <c r="Y96" s="36"/>
      <c r="Z96" s="36"/>
      <c r="AA96" s="36"/>
      <c r="AB96" s="36"/>
      <c r="AC96" s="36"/>
      <c r="AD96" s="36"/>
      <c r="AE96" s="36"/>
      <c r="AR96" s="200" t="s">
        <v>273</v>
      </c>
      <c r="AT96" s="200" t="s">
        <v>131</v>
      </c>
      <c r="AU96" s="200" t="s">
        <v>81</v>
      </c>
      <c r="AY96" s="19" t="s">
        <v>128</v>
      </c>
      <c r="BE96" s="201">
        <f>IF(N96="základní",J96,0)</f>
        <v>0</v>
      </c>
      <c r="BF96" s="201">
        <f>IF(N96="snížená",J96,0)</f>
        <v>0</v>
      </c>
      <c r="BG96" s="201">
        <f>IF(N96="zákl. přenesená",J96,0)</f>
        <v>0</v>
      </c>
      <c r="BH96" s="201">
        <f>IF(N96="sníž. přenesená",J96,0)</f>
        <v>0</v>
      </c>
      <c r="BI96" s="201">
        <f>IF(N96="nulová",J96,0)</f>
        <v>0</v>
      </c>
      <c r="BJ96" s="19" t="s">
        <v>79</v>
      </c>
      <c r="BK96" s="201">
        <f>ROUND(I96*H96,2)</f>
        <v>0</v>
      </c>
      <c r="BL96" s="19" t="s">
        <v>273</v>
      </c>
      <c r="BM96" s="200" t="s">
        <v>1529</v>
      </c>
    </row>
    <row r="97" spans="1:65" s="2" customFormat="1" ht="16.5" customHeight="1">
      <c r="A97" s="36"/>
      <c r="B97" s="37"/>
      <c r="C97" s="189" t="s">
        <v>227</v>
      </c>
      <c r="D97" s="189" t="s">
        <v>131</v>
      </c>
      <c r="E97" s="190" t="s">
        <v>1530</v>
      </c>
      <c r="F97" s="191" t="s">
        <v>1531</v>
      </c>
      <c r="G97" s="192" t="s">
        <v>283</v>
      </c>
      <c r="H97" s="193">
        <v>6</v>
      </c>
      <c r="I97" s="194"/>
      <c r="J97" s="195">
        <f>ROUND(I97*H97,2)</f>
        <v>0</v>
      </c>
      <c r="K97" s="191" t="s">
        <v>135</v>
      </c>
      <c r="L97" s="41"/>
      <c r="M97" s="196" t="s">
        <v>19</v>
      </c>
      <c r="N97" s="197" t="s">
        <v>43</v>
      </c>
      <c r="O97" s="66"/>
      <c r="P97" s="198">
        <f>O97*H97</f>
        <v>0</v>
      </c>
      <c r="Q97" s="198">
        <v>2.5999999999999998E-4</v>
      </c>
      <c r="R97" s="198">
        <f>Q97*H97</f>
        <v>1.5599999999999998E-3</v>
      </c>
      <c r="S97" s="198">
        <v>0</v>
      </c>
      <c r="T97" s="199">
        <f>S97*H97</f>
        <v>0</v>
      </c>
      <c r="U97" s="36"/>
      <c r="V97" s="36"/>
      <c r="W97" s="36"/>
      <c r="X97" s="36"/>
      <c r="Y97" s="36"/>
      <c r="Z97" s="36"/>
      <c r="AA97" s="36"/>
      <c r="AB97" s="36"/>
      <c r="AC97" s="36"/>
      <c r="AD97" s="36"/>
      <c r="AE97" s="36"/>
      <c r="AR97" s="200" t="s">
        <v>273</v>
      </c>
      <c r="AT97" s="200" t="s">
        <v>131</v>
      </c>
      <c r="AU97" s="200" t="s">
        <v>81</v>
      </c>
      <c r="AY97" s="19" t="s">
        <v>128</v>
      </c>
      <c r="BE97" s="201">
        <f>IF(N97="základní",J97,0)</f>
        <v>0</v>
      </c>
      <c r="BF97" s="201">
        <f>IF(N97="snížená",J97,0)</f>
        <v>0</v>
      </c>
      <c r="BG97" s="201">
        <f>IF(N97="zákl. přenesená",J97,0)</f>
        <v>0</v>
      </c>
      <c r="BH97" s="201">
        <f>IF(N97="sníž. přenesená",J97,0)</f>
        <v>0</v>
      </c>
      <c r="BI97" s="201">
        <f>IF(N97="nulová",J97,0)</f>
        <v>0</v>
      </c>
      <c r="BJ97" s="19" t="s">
        <v>79</v>
      </c>
      <c r="BK97" s="201">
        <f>ROUND(I97*H97,2)</f>
        <v>0</v>
      </c>
      <c r="BL97" s="19" t="s">
        <v>273</v>
      </c>
      <c r="BM97" s="200" t="s">
        <v>1532</v>
      </c>
    </row>
    <row r="98" spans="1:65" s="2" customFormat="1" ht="21.75" customHeight="1">
      <c r="A98" s="36"/>
      <c r="B98" s="37"/>
      <c r="C98" s="189" t="s">
        <v>234</v>
      </c>
      <c r="D98" s="189" t="s">
        <v>131</v>
      </c>
      <c r="E98" s="190" t="s">
        <v>1533</v>
      </c>
      <c r="F98" s="191" t="s">
        <v>1534</v>
      </c>
      <c r="G98" s="192" t="s">
        <v>901</v>
      </c>
      <c r="H98" s="264"/>
      <c r="I98" s="194"/>
      <c r="J98" s="195">
        <f>ROUND(I98*H98,2)</f>
        <v>0</v>
      </c>
      <c r="K98" s="191" t="s">
        <v>135</v>
      </c>
      <c r="L98" s="41"/>
      <c r="M98" s="196" t="s">
        <v>19</v>
      </c>
      <c r="N98" s="197" t="s">
        <v>43</v>
      </c>
      <c r="O98" s="66"/>
      <c r="P98" s="198">
        <f>O98*H98</f>
        <v>0</v>
      </c>
      <c r="Q98" s="198">
        <v>0</v>
      </c>
      <c r="R98" s="198">
        <f>Q98*H98</f>
        <v>0</v>
      </c>
      <c r="S98" s="198">
        <v>0</v>
      </c>
      <c r="T98" s="199">
        <f>S98*H98</f>
        <v>0</v>
      </c>
      <c r="U98" s="36"/>
      <c r="V98" s="36"/>
      <c r="W98" s="36"/>
      <c r="X98" s="36"/>
      <c r="Y98" s="36"/>
      <c r="Z98" s="36"/>
      <c r="AA98" s="36"/>
      <c r="AB98" s="36"/>
      <c r="AC98" s="36"/>
      <c r="AD98" s="36"/>
      <c r="AE98" s="36"/>
      <c r="AR98" s="200" t="s">
        <v>273</v>
      </c>
      <c r="AT98" s="200" t="s">
        <v>131</v>
      </c>
      <c r="AU98" s="200" t="s">
        <v>81</v>
      </c>
      <c r="AY98" s="19" t="s">
        <v>128</v>
      </c>
      <c r="BE98" s="201">
        <f>IF(N98="základní",J98,0)</f>
        <v>0</v>
      </c>
      <c r="BF98" s="201">
        <f>IF(N98="snížená",J98,0)</f>
        <v>0</v>
      </c>
      <c r="BG98" s="201">
        <f>IF(N98="zákl. přenesená",J98,0)</f>
        <v>0</v>
      </c>
      <c r="BH98" s="201">
        <f>IF(N98="sníž. přenesená",J98,0)</f>
        <v>0</v>
      </c>
      <c r="BI98" s="201">
        <f>IF(N98="nulová",J98,0)</f>
        <v>0</v>
      </c>
      <c r="BJ98" s="19" t="s">
        <v>79</v>
      </c>
      <c r="BK98" s="201">
        <f>ROUND(I98*H98,2)</f>
        <v>0</v>
      </c>
      <c r="BL98" s="19" t="s">
        <v>273</v>
      </c>
      <c r="BM98" s="200" t="s">
        <v>1535</v>
      </c>
    </row>
    <row r="99" spans="1:65" s="2" customFormat="1" ht="78">
      <c r="A99" s="36"/>
      <c r="B99" s="37"/>
      <c r="C99" s="38"/>
      <c r="D99" s="207" t="s">
        <v>190</v>
      </c>
      <c r="E99" s="38"/>
      <c r="F99" s="208" t="s">
        <v>950</v>
      </c>
      <c r="G99" s="38"/>
      <c r="H99" s="38"/>
      <c r="I99" s="110"/>
      <c r="J99" s="38"/>
      <c r="K99" s="38"/>
      <c r="L99" s="41"/>
      <c r="M99" s="209"/>
      <c r="N99" s="210"/>
      <c r="O99" s="66"/>
      <c r="P99" s="66"/>
      <c r="Q99" s="66"/>
      <c r="R99" s="66"/>
      <c r="S99" s="66"/>
      <c r="T99" s="67"/>
      <c r="U99" s="36"/>
      <c r="V99" s="36"/>
      <c r="W99" s="36"/>
      <c r="X99" s="36"/>
      <c r="Y99" s="36"/>
      <c r="Z99" s="36"/>
      <c r="AA99" s="36"/>
      <c r="AB99" s="36"/>
      <c r="AC99" s="36"/>
      <c r="AD99" s="36"/>
      <c r="AE99" s="36"/>
      <c r="AT99" s="19" t="s">
        <v>190</v>
      </c>
      <c r="AU99" s="19" t="s">
        <v>81</v>
      </c>
    </row>
    <row r="100" spans="1:65" s="12" customFormat="1" ht="22.9" customHeight="1">
      <c r="B100" s="173"/>
      <c r="C100" s="174"/>
      <c r="D100" s="175" t="s">
        <v>71</v>
      </c>
      <c r="E100" s="187" t="s">
        <v>1536</v>
      </c>
      <c r="F100" s="187" t="s">
        <v>1537</v>
      </c>
      <c r="G100" s="174"/>
      <c r="H100" s="174"/>
      <c r="I100" s="177"/>
      <c r="J100" s="188">
        <f>BK100</f>
        <v>0</v>
      </c>
      <c r="K100" s="174"/>
      <c r="L100" s="179"/>
      <c r="M100" s="180"/>
      <c r="N100" s="181"/>
      <c r="O100" s="181"/>
      <c r="P100" s="182">
        <f>SUM(P101:P114)</f>
        <v>0</v>
      </c>
      <c r="Q100" s="181"/>
      <c r="R100" s="182">
        <f>SUM(R101:R114)</f>
        <v>0.13843</v>
      </c>
      <c r="S100" s="181"/>
      <c r="T100" s="183">
        <f>SUM(T101:T114)</f>
        <v>0</v>
      </c>
      <c r="AR100" s="184" t="s">
        <v>81</v>
      </c>
      <c r="AT100" s="185" t="s">
        <v>71</v>
      </c>
      <c r="AU100" s="185" t="s">
        <v>79</v>
      </c>
      <c r="AY100" s="184" t="s">
        <v>128</v>
      </c>
      <c r="BK100" s="186">
        <f>SUM(BK101:BK114)</f>
        <v>0</v>
      </c>
    </row>
    <row r="101" spans="1:65" s="2" customFormat="1" ht="16.5" customHeight="1">
      <c r="A101" s="36"/>
      <c r="B101" s="37"/>
      <c r="C101" s="254" t="s">
        <v>242</v>
      </c>
      <c r="D101" s="254" t="s">
        <v>392</v>
      </c>
      <c r="E101" s="255" t="s">
        <v>1538</v>
      </c>
      <c r="F101" s="256" t="s">
        <v>1539</v>
      </c>
      <c r="G101" s="257" t="s">
        <v>283</v>
      </c>
      <c r="H101" s="258">
        <v>1</v>
      </c>
      <c r="I101" s="259"/>
      <c r="J101" s="260">
        <f>ROUND(I101*H101,2)</f>
        <v>0</v>
      </c>
      <c r="K101" s="256" t="s">
        <v>19</v>
      </c>
      <c r="L101" s="261"/>
      <c r="M101" s="262" t="s">
        <v>19</v>
      </c>
      <c r="N101" s="263" t="s">
        <v>43</v>
      </c>
      <c r="O101" s="66"/>
      <c r="P101" s="198">
        <f>O101*H101</f>
        <v>0</v>
      </c>
      <c r="Q101" s="198">
        <v>2.1000000000000001E-2</v>
      </c>
      <c r="R101" s="198">
        <f>Q101*H101</f>
        <v>2.1000000000000001E-2</v>
      </c>
      <c r="S101" s="198">
        <v>0</v>
      </c>
      <c r="T101" s="199">
        <f>S101*H101</f>
        <v>0</v>
      </c>
      <c r="U101" s="36"/>
      <c r="V101" s="36"/>
      <c r="W101" s="36"/>
      <c r="X101" s="36"/>
      <c r="Y101" s="36"/>
      <c r="Z101" s="36"/>
      <c r="AA101" s="36"/>
      <c r="AB101" s="36"/>
      <c r="AC101" s="36"/>
      <c r="AD101" s="36"/>
      <c r="AE101" s="36"/>
      <c r="AR101" s="200" t="s">
        <v>375</v>
      </c>
      <c r="AT101" s="200" t="s">
        <v>392</v>
      </c>
      <c r="AU101" s="200" t="s">
        <v>81</v>
      </c>
      <c r="AY101" s="19" t="s">
        <v>128</v>
      </c>
      <c r="BE101" s="201">
        <f>IF(N101="základní",J101,0)</f>
        <v>0</v>
      </c>
      <c r="BF101" s="201">
        <f>IF(N101="snížená",J101,0)</f>
        <v>0</v>
      </c>
      <c r="BG101" s="201">
        <f>IF(N101="zákl. přenesená",J101,0)</f>
        <v>0</v>
      </c>
      <c r="BH101" s="201">
        <f>IF(N101="sníž. přenesená",J101,0)</f>
        <v>0</v>
      </c>
      <c r="BI101" s="201">
        <f>IF(N101="nulová",J101,0)</f>
        <v>0</v>
      </c>
      <c r="BJ101" s="19" t="s">
        <v>79</v>
      </c>
      <c r="BK101" s="201">
        <f>ROUND(I101*H101,2)</f>
        <v>0</v>
      </c>
      <c r="BL101" s="19" t="s">
        <v>273</v>
      </c>
      <c r="BM101" s="200" t="s">
        <v>1540</v>
      </c>
    </row>
    <row r="102" spans="1:65" s="2" customFormat="1" ht="21.75" customHeight="1">
      <c r="A102" s="36"/>
      <c r="B102" s="37"/>
      <c r="C102" s="189" t="s">
        <v>249</v>
      </c>
      <c r="D102" s="189" t="s">
        <v>131</v>
      </c>
      <c r="E102" s="190" t="s">
        <v>1541</v>
      </c>
      <c r="F102" s="191" t="s">
        <v>1542</v>
      </c>
      <c r="G102" s="192" t="s">
        <v>283</v>
      </c>
      <c r="H102" s="193">
        <v>1</v>
      </c>
      <c r="I102" s="194"/>
      <c r="J102" s="195">
        <f>ROUND(I102*H102,2)</f>
        <v>0</v>
      </c>
      <c r="K102" s="191" t="s">
        <v>135</v>
      </c>
      <c r="L102" s="41"/>
      <c r="M102" s="196" t="s">
        <v>19</v>
      </c>
      <c r="N102" s="197" t="s">
        <v>43</v>
      </c>
      <c r="O102" s="66"/>
      <c r="P102" s="198">
        <f>O102*H102</f>
        <v>0</v>
      </c>
      <c r="Q102" s="198">
        <v>1.5879999999999998E-2</v>
      </c>
      <c r="R102" s="198">
        <f>Q102*H102</f>
        <v>1.5879999999999998E-2</v>
      </c>
      <c r="S102" s="198">
        <v>0</v>
      </c>
      <c r="T102" s="199">
        <f>S102*H102</f>
        <v>0</v>
      </c>
      <c r="U102" s="36"/>
      <c r="V102" s="36"/>
      <c r="W102" s="36"/>
      <c r="X102" s="36"/>
      <c r="Y102" s="36"/>
      <c r="Z102" s="36"/>
      <c r="AA102" s="36"/>
      <c r="AB102" s="36"/>
      <c r="AC102" s="36"/>
      <c r="AD102" s="36"/>
      <c r="AE102" s="36"/>
      <c r="AR102" s="200" t="s">
        <v>273</v>
      </c>
      <c r="AT102" s="200" t="s">
        <v>131</v>
      </c>
      <c r="AU102" s="200" t="s">
        <v>81</v>
      </c>
      <c r="AY102" s="19" t="s">
        <v>128</v>
      </c>
      <c r="BE102" s="201">
        <f>IF(N102="základní",J102,0)</f>
        <v>0</v>
      </c>
      <c r="BF102" s="201">
        <f>IF(N102="snížená",J102,0)</f>
        <v>0</v>
      </c>
      <c r="BG102" s="201">
        <f>IF(N102="zákl. přenesená",J102,0)</f>
        <v>0</v>
      </c>
      <c r="BH102" s="201">
        <f>IF(N102="sníž. přenesená",J102,0)</f>
        <v>0</v>
      </c>
      <c r="BI102" s="201">
        <f>IF(N102="nulová",J102,0)</f>
        <v>0</v>
      </c>
      <c r="BJ102" s="19" t="s">
        <v>79</v>
      </c>
      <c r="BK102" s="201">
        <f>ROUND(I102*H102,2)</f>
        <v>0</v>
      </c>
      <c r="BL102" s="19" t="s">
        <v>273</v>
      </c>
      <c r="BM102" s="200" t="s">
        <v>1543</v>
      </c>
    </row>
    <row r="103" spans="1:65" s="2" customFormat="1" ht="29.25">
      <c r="A103" s="36"/>
      <c r="B103" s="37"/>
      <c r="C103" s="38"/>
      <c r="D103" s="207" t="s">
        <v>190</v>
      </c>
      <c r="E103" s="38"/>
      <c r="F103" s="208" t="s">
        <v>1544</v>
      </c>
      <c r="G103" s="38"/>
      <c r="H103" s="38"/>
      <c r="I103" s="110"/>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190</v>
      </c>
      <c r="AU103" s="19" t="s">
        <v>81</v>
      </c>
    </row>
    <row r="104" spans="1:65" s="2" customFormat="1" ht="21.75" customHeight="1">
      <c r="A104" s="36"/>
      <c r="B104" s="37"/>
      <c r="C104" s="189" t="s">
        <v>255</v>
      </c>
      <c r="D104" s="189" t="s">
        <v>131</v>
      </c>
      <c r="E104" s="190" t="s">
        <v>1545</v>
      </c>
      <c r="F104" s="191" t="s">
        <v>1546</v>
      </c>
      <c r="G104" s="192" t="s">
        <v>283</v>
      </c>
      <c r="H104" s="193">
        <v>1</v>
      </c>
      <c r="I104" s="194"/>
      <c r="J104" s="195">
        <f>ROUND(I104*H104,2)</f>
        <v>0</v>
      </c>
      <c r="K104" s="191" t="s">
        <v>135</v>
      </c>
      <c r="L104" s="41"/>
      <c r="M104" s="196" t="s">
        <v>19</v>
      </c>
      <c r="N104" s="197" t="s">
        <v>43</v>
      </c>
      <c r="O104" s="66"/>
      <c r="P104" s="198">
        <f>O104*H104</f>
        <v>0</v>
      </c>
      <c r="Q104" s="198">
        <v>1.8100000000000002E-2</v>
      </c>
      <c r="R104" s="198">
        <f>Q104*H104</f>
        <v>1.8100000000000002E-2</v>
      </c>
      <c r="S104" s="198">
        <v>0</v>
      </c>
      <c r="T104" s="199">
        <f>S104*H104</f>
        <v>0</v>
      </c>
      <c r="U104" s="36"/>
      <c r="V104" s="36"/>
      <c r="W104" s="36"/>
      <c r="X104" s="36"/>
      <c r="Y104" s="36"/>
      <c r="Z104" s="36"/>
      <c r="AA104" s="36"/>
      <c r="AB104" s="36"/>
      <c r="AC104" s="36"/>
      <c r="AD104" s="36"/>
      <c r="AE104" s="36"/>
      <c r="AR104" s="200" t="s">
        <v>273</v>
      </c>
      <c r="AT104" s="200" t="s">
        <v>131</v>
      </c>
      <c r="AU104" s="200" t="s">
        <v>81</v>
      </c>
      <c r="AY104" s="19" t="s">
        <v>128</v>
      </c>
      <c r="BE104" s="201">
        <f>IF(N104="základní",J104,0)</f>
        <v>0</v>
      </c>
      <c r="BF104" s="201">
        <f>IF(N104="snížená",J104,0)</f>
        <v>0</v>
      </c>
      <c r="BG104" s="201">
        <f>IF(N104="zákl. přenesená",J104,0)</f>
        <v>0</v>
      </c>
      <c r="BH104" s="201">
        <f>IF(N104="sníž. přenesená",J104,0)</f>
        <v>0</v>
      </c>
      <c r="BI104" s="201">
        <f>IF(N104="nulová",J104,0)</f>
        <v>0</v>
      </c>
      <c r="BJ104" s="19" t="s">
        <v>79</v>
      </c>
      <c r="BK104" s="201">
        <f>ROUND(I104*H104,2)</f>
        <v>0</v>
      </c>
      <c r="BL104" s="19" t="s">
        <v>273</v>
      </c>
      <c r="BM104" s="200" t="s">
        <v>1547</v>
      </c>
    </row>
    <row r="105" spans="1:65" s="2" customFormat="1" ht="29.25">
      <c r="A105" s="36"/>
      <c r="B105" s="37"/>
      <c r="C105" s="38"/>
      <c r="D105" s="207" t="s">
        <v>190</v>
      </c>
      <c r="E105" s="38"/>
      <c r="F105" s="208" t="s">
        <v>1544</v>
      </c>
      <c r="G105" s="38"/>
      <c r="H105" s="38"/>
      <c r="I105" s="110"/>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190</v>
      </c>
      <c r="AU105" s="19" t="s">
        <v>81</v>
      </c>
    </row>
    <row r="106" spans="1:65" s="2" customFormat="1" ht="21.75" customHeight="1">
      <c r="A106" s="36"/>
      <c r="B106" s="37"/>
      <c r="C106" s="189" t="s">
        <v>260</v>
      </c>
      <c r="D106" s="189" t="s">
        <v>131</v>
      </c>
      <c r="E106" s="190" t="s">
        <v>1548</v>
      </c>
      <c r="F106" s="191" t="s">
        <v>1549</v>
      </c>
      <c r="G106" s="192" t="s">
        <v>283</v>
      </c>
      <c r="H106" s="193">
        <v>1</v>
      </c>
      <c r="I106" s="194"/>
      <c r="J106" s="195">
        <f>ROUND(I106*H106,2)</f>
        <v>0</v>
      </c>
      <c r="K106" s="191" t="s">
        <v>135</v>
      </c>
      <c r="L106" s="41"/>
      <c r="M106" s="196" t="s">
        <v>19</v>
      </c>
      <c r="N106" s="197" t="s">
        <v>43</v>
      </c>
      <c r="O106" s="66"/>
      <c r="P106" s="198">
        <f>O106*H106</f>
        <v>0</v>
      </c>
      <c r="Q106" s="198">
        <v>2.605E-2</v>
      </c>
      <c r="R106" s="198">
        <f>Q106*H106</f>
        <v>2.605E-2</v>
      </c>
      <c r="S106" s="198">
        <v>0</v>
      </c>
      <c r="T106" s="199">
        <f>S106*H106</f>
        <v>0</v>
      </c>
      <c r="U106" s="36"/>
      <c r="V106" s="36"/>
      <c r="W106" s="36"/>
      <c r="X106" s="36"/>
      <c r="Y106" s="36"/>
      <c r="Z106" s="36"/>
      <c r="AA106" s="36"/>
      <c r="AB106" s="36"/>
      <c r="AC106" s="36"/>
      <c r="AD106" s="36"/>
      <c r="AE106" s="36"/>
      <c r="AR106" s="200" t="s">
        <v>273</v>
      </c>
      <c r="AT106" s="200" t="s">
        <v>131</v>
      </c>
      <c r="AU106" s="200" t="s">
        <v>81</v>
      </c>
      <c r="AY106" s="19" t="s">
        <v>128</v>
      </c>
      <c r="BE106" s="201">
        <f>IF(N106="základní",J106,0)</f>
        <v>0</v>
      </c>
      <c r="BF106" s="201">
        <f>IF(N106="snížená",J106,0)</f>
        <v>0</v>
      </c>
      <c r="BG106" s="201">
        <f>IF(N106="zákl. přenesená",J106,0)</f>
        <v>0</v>
      </c>
      <c r="BH106" s="201">
        <f>IF(N106="sníž. přenesená",J106,0)</f>
        <v>0</v>
      </c>
      <c r="BI106" s="201">
        <f>IF(N106="nulová",J106,0)</f>
        <v>0</v>
      </c>
      <c r="BJ106" s="19" t="s">
        <v>79</v>
      </c>
      <c r="BK106" s="201">
        <f>ROUND(I106*H106,2)</f>
        <v>0</v>
      </c>
      <c r="BL106" s="19" t="s">
        <v>273</v>
      </c>
      <c r="BM106" s="200" t="s">
        <v>1550</v>
      </c>
    </row>
    <row r="107" spans="1:65" s="2" customFormat="1" ht="29.25">
      <c r="A107" s="36"/>
      <c r="B107" s="37"/>
      <c r="C107" s="38"/>
      <c r="D107" s="207" t="s">
        <v>190</v>
      </c>
      <c r="E107" s="38"/>
      <c r="F107" s="208" t="s">
        <v>1544</v>
      </c>
      <c r="G107" s="38"/>
      <c r="H107" s="38"/>
      <c r="I107" s="110"/>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190</v>
      </c>
      <c r="AU107" s="19" t="s">
        <v>81</v>
      </c>
    </row>
    <row r="108" spans="1:65" s="2" customFormat="1" ht="21.75" customHeight="1">
      <c r="A108" s="36"/>
      <c r="B108" s="37"/>
      <c r="C108" s="189" t="s">
        <v>8</v>
      </c>
      <c r="D108" s="189" t="s">
        <v>131</v>
      </c>
      <c r="E108" s="190" t="s">
        <v>1551</v>
      </c>
      <c r="F108" s="191" t="s">
        <v>1552</v>
      </c>
      <c r="G108" s="192" t="s">
        <v>283</v>
      </c>
      <c r="H108" s="193">
        <v>2</v>
      </c>
      <c r="I108" s="194"/>
      <c r="J108" s="195">
        <f>ROUND(I108*H108,2)</f>
        <v>0</v>
      </c>
      <c r="K108" s="191" t="s">
        <v>135</v>
      </c>
      <c r="L108" s="41"/>
      <c r="M108" s="196" t="s">
        <v>19</v>
      </c>
      <c r="N108" s="197" t="s">
        <v>43</v>
      </c>
      <c r="O108" s="66"/>
      <c r="P108" s="198">
        <f>O108*H108</f>
        <v>0</v>
      </c>
      <c r="Q108" s="198">
        <v>2.87E-2</v>
      </c>
      <c r="R108" s="198">
        <f>Q108*H108</f>
        <v>5.74E-2</v>
      </c>
      <c r="S108" s="198">
        <v>0</v>
      </c>
      <c r="T108" s="199">
        <f>S108*H108</f>
        <v>0</v>
      </c>
      <c r="U108" s="36"/>
      <c r="V108" s="36"/>
      <c r="W108" s="36"/>
      <c r="X108" s="36"/>
      <c r="Y108" s="36"/>
      <c r="Z108" s="36"/>
      <c r="AA108" s="36"/>
      <c r="AB108" s="36"/>
      <c r="AC108" s="36"/>
      <c r="AD108" s="36"/>
      <c r="AE108" s="36"/>
      <c r="AR108" s="200" t="s">
        <v>273</v>
      </c>
      <c r="AT108" s="200" t="s">
        <v>131</v>
      </c>
      <c r="AU108" s="200" t="s">
        <v>81</v>
      </c>
      <c r="AY108" s="19" t="s">
        <v>128</v>
      </c>
      <c r="BE108" s="201">
        <f>IF(N108="základní",J108,0)</f>
        <v>0</v>
      </c>
      <c r="BF108" s="201">
        <f>IF(N108="snížená",J108,0)</f>
        <v>0</v>
      </c>
      <c r="BG108" s="201">
        <f>IF(N108="zákl. přenesená",J108,0)</f>
        <v>0</v>
      </c>
      <c r="BH108" s="201">
        <f>IF(N108="sníž. přenesená",J108,0)</f>
        <v>0</v>
      </c>
      <c r="BI108" s="201">
        <f>IF(N108="nulová",J108,0)</f>
        <v>0</v>
      </c>
      <c r="BJ108" s="19" t="s">
        <v>79</v>
      </c>
      <c r="BK108" s="201">
        <f>ROUND(I108*H108,2)</f>
        <v>0</v>
      </c>
      <c r="BL108" s="19" t="s">
        <v>273</v>
      </c>
      <c r="BM108" s="200" t="s">
        <v>1553</v>
      </c>
    </row>
    <row r="109" spans="1:65" s="2" customFormat="1" ht="29.25">
      <c r="A109" s="36"/>
      <c r="B109" s="37"/>
      <c r="C109" s="38"/>
      <c r="D109" s="207" t="s">
        <v>190</v>
      </c>
      <c r="E109" s="38"/>
      <c r="F109" s="208" t="s">
        <v>1544</v>
      </c>
      <c r="G109" s="38"/>
      <c r="H109" s="38"/>
      <c r="I109" s="110"/>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190</v>
      </c>
      <c r="AU109" s="19" t="s">
        <v>81</v>
      </c>
    </row>
    <row r="110" spans="1:65" s="2" customFormat="1" ht="16.5" customHeight="1">
      <c r="A110" s="36"/>
      <c r="B110" s="37"/>
      <c r="C110" s="189" t="s">
        <v>273</v>
      </c>
      <c r="D110" s="189" t="s">
        <v>131</v>
      </c>
      <c r="E110" s="190" t="s">
        <v>1554</v>
      </c>
      <c r="F110" s="191" t="s">
        <v>1555</v>
      </c>
      <c r="G110" s="192" t="s">
        <v>283</v>
      </c>
      <c r="H110" s="193">
        <v>1</v>
      </c>
      <c r="I110" s="194"/>
      <c r="J110" s="195">
        <f>ROUND(I110*H110,2)</f>
        <v>0</v>
      </c>
      <c r="K110" s="191" t="s">
        <v>135</v>
      </c>
      <c r="L110" s="41"/>
      <c r="M110" s="196" t="s">
        <v>19</v>
      </c>
      <c r="N110" s="197" t="s">
        <v>43</v>
      </c>
      <c r="O110" s="66"/>
      <c r="P110" s="198">
        <f>O110*H110</f>
        <v>0</v>
      </c>
      <c r="Q110" s="198">
        <v>0</v>
      </c>
      <c r="R110" s="198">
        <f>Q110*H110</f>
        <v>0</v>
      </c>
      <c r="S110" s="198">
        <v>0</v>
      </c>
      <c r="T110" s="199">
        <f>S110*H110</f>
        <v>0</v>
      </c>
      <c r="U110" s="36"/>
      <c r="V110" s="36"/>
      <c r="W110" s="36"/>
      <c r="X110" s="36"/>
      <c r="Y110" s="36"/>
      <c r="Z110" s="36"/>
      <c r="AA110" s="36"/>
      <c r="AB110" s="36"/>
      <c r="AC110" s="36"/>
      <c r="AD110" s="36"/>
      <c r="AE110" s="36"/>
      <c r="AR110" s="200" t="s">
        <v>273</v>
      </c>
      <c r="AT110" s="200" t="s">
        <v>131</v>
      </c>
      <c r="AU110" s="200" t="s">
        <v>81</v>
      </c>
      <c r="AY110" s="19" t="s">
        <v>128</v>
      </c>
      <c r="BE110" s="201">
        <f>IF(N110="základní",J110,0)</f>
        <v>0</v>
      </c>
      <c r="BF110" s="201">
        <f>IF(N110="snížená",J110,0)</f>
        <v>0</v>
      </c>
      <c r="BG110" s="201">
        <f>IF(N110="zákl. přenesená",J110,0)</f>
        <v>0</v>
      </c>
      <c r="BH110" s="201">
        <f>IF(N110="sníž. přenesená",J110,0)</f>
        <v>0</v>
      </c>
      <c r="BI110" s="201">
        <f>IF(N110="nulová",J110,0)</f>
        <v>0</v>
      </c>
      <c r="BJ110" s="19" t="s">
        <v>79</v>
      </c>
      <c r="BK110" s="201">
        <f>ROUND(I110*H110,2)</f>
        <v>0</v>
      </c>
      <c r="BL110" s="19" t="s">
        <v>273</v>
      </c>
      <c r="BM110" s="200" t="s">
        <v>1556</v>
      </c>
    </row>
    <row r="111" spans="1:65" s="2" customFormat="1" ht="48.75">
      <c r="A111" s="36"/>
      <c r="B111" s="37"/>
      <c r="C111" s="38"/>
      <c r="D111" s="207" t="s">
        <v>190</v>
      </c>
      <c r="E111" s="38"/>
      <c r="F111" s="208" t="s">
        <v>1557</v>
      </c>
      <c r="G111" s="38"/>
      <c r="H111" s="38"/>
      <c r="I111" s="110"/>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190</v>
      </c>
      <c r="AU111" s="19" t="s">
        <v>81</v>
      </c>
    </row>
    <row r="112" spans="1:65" s="2" customFormat="1" ht="16.5" customHeight="1">
      <c r="A112" s="36"/>
      <c r="B112" s="37"/>
      <c r="C112" s="189" t="s">
        <v>280</v>
      </c>
      <c r="D112" s="189" t="s">
        <v>131</v>
      </c>
      <c r="E112" s="190" t="s">
        <v>1558</v>
      </c>
      <c r="F112" s="191" t="s">
        <v>1559</v>
      </c>
      <c r="G112" s="192" t="s">
        <v>134</v>
      </c>
      <c r="H112" s="193">
        <v>6</v>
      </c>
      <c r="I112" s="194"/>
      <c r="J112" s="195">
        <f>ROUND(I112*H112,2)</f>
        <v>0</v>
      </c>
      <c r="K112" s="191" t="s">
        <v>19</v>
      </c>
      <c r="L112" s="41"/>
      <c r="M112" s="196" t="s">
        <v>19</v>
      </c>
      <c r="N112" s="197" t="s">
        <v>43</v>
      </c>
      <c r="O112" s="66"/>
      <c r="P112" s="198">
        <f>O112*H112</f>
        <v>0</v>
      </c>
      <c r="Q112" s="198">
        <v>0</v>
      </c>
      <c r="R112" s="198">
        <f>Q112*H112</f>
        <v>0</v>
      </c>
      <c r="S112" s="198">
        <v>0</v>
      </c>
      <c r="T112" s="199">
        <f>S112*H112</f>
        <v>0</v>
      </c>
      <c r="U112" s="36"/>
      <c r="V112" s="36"/>
      <c r="W112" s="36"/>
      <c r="X112" s="36"/>
      <c r="Y112" s="36"/>
      <c r="Z112" s="36"/>
      <c r="AA112" s="36"/>
      <c r="AB112" s="36"/>
      <c r="AC112" s="36"/>
      <c r="AD112" s="36"/>
      <c r="AE112" s="36"/>
      <c r="AR112" s="200" t="s">
        <v>273</v>
      </c>
      <c r="AT112" s="200" t="s">
        <v>131</v>
      </c>
      <c r="AU112" s="200" t="s">
        <v>81</v>
      </c>
      <c r="AY112" s="19" t="s">
        <v>128</v>
      </c>
      <c r="BE112" s="201">
        <f>IF(N112="základní",J112,0)</f>
        <v>0</v>
      </c>
      <c r="BF112" s="201">
        <f>IF(N112="snížená",J112,0)</f>
        <v>0</v>
      </c>
      <c r="BG112" s="201">
        <f>IF(N112="zákl. přenesená",J112,0)</f>
        <v>0</v>
      </c>
      <c r="BH112" s="201">
        <f>IF(N112="sníž. přenesená",J112,0)</f>
        <v>0</v>
      </c>
      <c r="BI112" s="201">
        <f>IF(N112="nulová",J112,0)</f>
        <v>0</v>
      </c>
      <c r="BJ112" s="19" t="s">
        <v>79</v>
      </c>
      <c r="BK112" s="201">
        <f>ROUND(I112*H112,2)</f>
        <v>0</v>
      </c>
      <c r="BL112" s="19" t="s">
        <v>273</v>
      </c>
      <c r="BM112" s="200" t="s">
        <v>1560</v>
      </c>
    </row>
    <row r="113" spans="1:65" s="2" customFormat="1" ht="21.75" customHeight="1">
      <c r="A113" s="36"/>
      <c r="B113" s="37"/>
      <c r="C113" s="189" t="s">
        <v>286</v>
      </c>
      <c r="D113" s="189" t="s">
        <v>131</v>
      </c>
      <c r="E113" s="190" t="s">
        <v>1561</v>
      </c>
      <c r="F113" s="191" t="s">
        <v>1562</v>
      </c>
      <c r="G113" s="192" t="s">
        <v>901</v>
      </c>
      <c r="H113" s="264"/>
      <c r="I113" s="194"/>
      <c r="J113" s="195">
        <f>ROUND(I113*H113,2)</f>
        <v>0</v>
      </c>
      <c r="K113" s="191" t="s">
        <v>135</v>
      </c>
      <c r="L113" s="41"/>
      <c r="M113" s="196" t="s">
        <v>19</v>
      </c>
      <c r="N113" s="197" t="s">
        <v>43</v>
      </c>
      <c r="O113" s="66"/>
      <c r="P113" s="198">
        <f>O113*H113</f>
        <v>0</v>
      </c>
      <c r="Q113" s="198">
        <v>0</v>
      </c>
      <c r="R113" s="198">
        <f>Q113*H113</f>
        <v>0</v>
      </c>
      <c r="S113" s="198">
        <v>0</v>
      </c>
      <c r="T113" s="199">
        <f>S113*H113</f>
        <v>0</v>
      </c>
      <c r="U113" s="36"/>
      <c r="V113" s="36"/>
      <c r="W113" s="36"/>
      <c r="X113" s="36"/>
      <c r="Y113" s="36"/>
      <c r="Z113" s="36"/>
      <c r="AA113" s="36"/>
      <c r="AB113" s="36"/>
      <c r="AC113" s="36"/>
      <c r="AD113" s="36"/>
      <c r="AE113" s="36"/>
      <c r="AR113" s="200" t="s">
        <v>273</v>
      </c>
      <c r="AT113" s="200" t="s">
        <v>131</v>
      </c>
      <c r="AU113" s="200" t="s">
        <v>81</v>
      </c>
      <c r="AY113" s="19" t="s">
        <v>128</v>
      </c>
      <c r="BE113" s="201">
        <f>IF(N113="základní",J113,0)</f>
        <v>0</v>
      </c>
      <c r="BF113" s="201">
        <f>IF(N113="snížená",J113,0)</f>
        <v>0</v>
      </c>
      <c r="BG113" s="201">
        <f>IF(N113="zákl. přenesená",J113,0)</f>
        <v>0</v>
      </c>
      <c r="BH113" s="201">
        <f>IF(N113="sníž. přenesená",J113,0)</f>
        <v>0</v>
      </c>
      <c r="BI113" s="201">
        <f>IF(N113="nulová",J113,0)</f>
        <v>0</v>
      </c>
      <c r="BJ113" s="19" t="s">
        <v>79</v>
      </c>
      <c r="BK113" s="201">
        <f>ROUND(I113*H113,2)</f>
        <v>0</v>
      </c>
      <c r="BL113" s="19" t="s">
        <v>273</v>
      </c>
      <c r="BM113" s="200" t="s">
        <v>1563</v>
      </c>
    </row>
    <row r="114" spans="1:65" s="2" customFormat="1" ht="78">
      <c r="A114" s="36"/>
      <c r="B114" s="37"/>
      <c r="C114" s="38"/>
      <c r="D114" s="207" t="s">
        <v>190</v>
      </c>
      <c r="E114" s="38"/>
      <c r="F114" s="208" t="s">
        <v>1495</v>
      </c>
      <c r="G114" s="38"/>
      <c r="H114" s="38"/>
      <c r="I114" s="110"/>
      <c r="J114" s="38"/>
      <c r="K114" s="38"/>
      <c r="L114" s="41"/>
      <c r="M114" s="265"/>
      <c r="N114" s="266"/>
      <c r="O114" s="204"/>
      <c r="P114" s="204"/>
      <c r="Q114" s="204"/>
      <c r="R114" s="204"/>
      <c r="S114" s="204"/>
      <c r="T114" s="267"/>
      <c r="U114" s="36"/>
      <c r="V114" s="36"/>
      <c r="W114" s="36"/>
      <c r="X114" s="36"/>
      <c r="Y114" s="36"/>
      <c r="Z114" s="36"/>
      <c r="AA114" s="36"/>
      <c r="AB114" s="36"/>
      <c r="AC114" s="36"/>
      <c r="AD114" s="36"/>
      <c r="AE114" s="36"/>
      <c r="AT114" s="19" t="s">
        <v>190</v>
      </c>
      <c r="AU114" s="19" t="s">
        <v>81</v>
      </c>
    </row>
    <row r="115" spans="1:65" s="2" customFormat="1" ht="6.95" customHeight="1">
      <c r="A115" s="36"/>
      <c r="B115" s="49"/>
      <c r="C115" s="50"/>
      <c r="D115" s="50"/>
      <c r="E115" s="50"/>
      <c r="F115" s="50"/>
      <c r="G115" s="50"/>
      <c r="H115" s="50"/>
      <c r="I115" s="138"/>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bktbTGA2vH/9QEF+9ryZHBEE+sb0GwoudbNyV6dv5wstS5tnwc3pMt3sLQ4z0hQL1QQdiXtcDtZoLvey+sSe9A==" saltValue="+6HaEcCtY8GuMMcdX5y+fk3duuNOtXFwPN470h+qEgtxDuuk7xorUZCUM4vBJfFWRaBVddCKLmgNy8lLFzxoHg==" spinCount="100000" sheet="1" objects="1" scenarios="1" formatColumns="0" formatRows="0" autoFilter="0"/>
  <autoFilter ref="C82:K114" xr:uid="{00000000-0009-0000-0000-00000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9858-E0BF-4B4C-92D2-0DFA086CC50F}">
  <dimension ref="A1:I133"/>
  <sheetViews>
    <sheetView view="pageBreakPreview" topLeftCell="A103" zoomScaleNormal="100" workbookViewId="0">
      <selection activeCell="I117" sqref="I117"/>
    </sheetView>
  </sheetViews>
  <sheetFormatPr defaultColWidth="10.33203125" defaultRowHeight="12.75"/>
  <cols>
    <col min="1" max="1" width="12.6640625" style="362" customWidth="1"/>
    <col min="2" max="2" width="48" style="362" customWidth="1"/>
    <col min="3" max="3" width="9.5" style="362" customWidth="1"/>
    <col min="4" max="4" width="5.6640625" style="362" customWidth="1"/>
    <col min="5" max="5" width="11.1640625" style="362" customWidth="1"/>
    <col min="6" max="6" width="13.83203125" style="362" customWidth="1"/>
    <col min="7" max="16384" width="10.33203125" style="362"/>
  </cols>
  <sheetData>
    <row r="1" spans="1:9" ht="18">
      <c r="A1" s="771"/>
      <c r="B1" s="772"/>
      <c r="C1" s="772"/>
      <c r="D1" s="772"/>
      <c r="E1" s="772"/>
    </row>
    <row r="2" spans="1:9" ht="18">
      <c r="A2" s="771" t="s">
        <v>2111</v>
      </c>
      <c r="B2" s="771"/>
      <c r="C2" s="771"/>
      <c r="D2" s="771"/>
      <c r="E2" s="771"/>
      <c r="F2" s="769"/>
      <c r="G2" s="769"/>
      <c r="H2" s="769"/>
      <c r="I2" s="769"/>
    </row>
    <row r="3" spans="1:9" ht="18">
      <c r="A3" s="771" t="s">
        <v>2214</v>
      </c>
      <c r="B3" s="771"/>
      <c r="C3" s="771"/>
      <c r="D3" s="771"/>
      <c r="E3" s="771"/>
      <c r="F3" s="769"/>
      <c r="G3" s="769"/>
      <c r="H3" s="769"/>
      <c r="I3" s="769"/>
    </row>
    <row r="4" spans="1:9">
      <c r="A4" s="770" t="s">
        <v>2213</v>
      </c>
      <c r="B4" s="770"/>
      <c r="C4" s="770"/>
      <c r="D4" s="770"/>
      <c r="E4" s="770"/>
      <c r="F4" s="769"/>
      <c r="G4" s="769"/>
      <c r="H4" s="769"/>
      <c r="I4" s="769"/>
    </row>
    <row r="5" spans="1:9">
      <c r="A5" s="770" t="s">
        <v>2202</v>
      </c>
      <c r="B5" s="770"/>
      <c r="C5" s="770"/>
      <c r="D5" s="770"/>
      <c r="E5" s="770"/>
      <c r="F5" s="769"/>
      <c r="G5" s="769"/>
      <c r="H5" s="769"/>
      <c r="I5" s="769"/>
    </row>
    <row r="7" spans="1:9">
      <c r="A7" s="362" t="s">
        <v>2212</v>
      </c>
      <c r="B7" s="758" t="s">
        <v>2211</v>
      </c>
    </row>
    <row r="8" spans="1:9" ht="18">
      <c r="A8" s="757"/>
    </row>
    <row r="9" spans="1:9">
      <c r="A9" s="362" t="s">
        <v>2210</v>
      </c>
      <c r="B9" s="362" t="s">
        <v>2209</v>
      </c>
      <c r="C9" s="362" t="s">
        <v>2208</v>
      </c>
      <c r="D9" s="362" t="s">
        <v>1791</v>
      </c>
      <c r="E9" s="362" t="s">
        <v>2207</v>
      </c>
      <c r="F9" s="362" t="s">
        <v>1700</v>
      </c>
    </row>
    <row r="11" spans="1:9">
      <c r="A11" s="758" t="s">
        <v>2115</v>
      </c>
      <c r="E11" s="768" t="s">
        <v>2111</v>
      </c>
    </row>
    <row r="12" spans="1:9">
      <c r="A12" s="362">
        <v>210190051</v>
      </c>
      <c r="B12" s="362" t="s">
        <v>2206</v>
      </c>
    </row>
    <row r="13" spans="1:9">
      <c r="B13" s="362" t="s">
        <v>2205</v>
      </c>
      <c r="C13" s="362">
        <v>1</v>
      </c>
      <c r="D13" s="362" t="s">
        <v>2123</v>
      </c>
      <c r="E13" s="761">
        <v>0</v>
      </c>
      <c r="F13" s="761">
        <f>PRODUCT(C13,E13)</f>
        <v>0</v>
      </c>
    </row>
    <row r="14" spans="1:9">
      <c r="E14" s="767"/>
      <c r="F14" s="761"/>
    </row>
    <row r="15" spans="1:9">
      <c r="A15" s="758" t="s">
        <v>360</v>
      </c>
      <c r="B15" s="758"/>
      <c r="C15" s="758"/>
      <c r="D15" s="758"/>
      <c r="E15" s="758"/>
      <c r="F15" s="759">
        <f>SUM(F12:F13)</f>
        <v>0</v>
      </c>
    </row>
    <row r="16" spans="1:9">
      <c r="A16" s="758" t="s">
        <v>2139</v>
      </c>
      <c r="B16" s="758"/>
      <c r="C16" s="758"/>
      <c r="D16" s="758"/>
      <c r="E16" s="758"/>
      <c r="F16" s="759">
        <f>PRODUCT(F15,0.05)</f>
        <v>0</v>
      </c>
    </row>
    <row r="17" spans="1:8">
      <c r="A17" s="758" t="s">
        <v>2204</v>
      </c>
      <c r="F17" s="759">
        <f>PRODUCT(F15,0.065)</f>
        <v>0</v>
      </c>
    </row>
    <row r="18" spans="1:8">
      <c r="A18" s="758" t="s">
        <v>2203</v>
      </c>
      <c r="F18" s="759">
        <f>SUM(F15,F16,F17)</f>
        <v>0</v>
      </c>
    </row>
    <row r="19" spans="1:8">
      <c r="A19" s="758"/>
      <c r="F19" s="758"/>
    </row>
    <row r="20" spans="1:8">
      <c r="A20" s="758" t="s">
        <v>2202</v>
      </c>
    </row>
    <row r="21" spans="1:8">
      <c r="A21" s="362">
        <v>210010311</v>
      </c>
      <c r="B21" s="362" t="s">
        <v>2201</v>
      </c>
      <c r="C21" s="362">
        <v>95</v>
      </c>
      <c r="D21" s="362" t="s">
        <v>2123</v>
      </c>
      <c r="E21" s="763">
        <v>0</v>
      </c>
      <c r="F21" s="761">
        <f>PRODUCT(C21,E21)</f>
        <v>0</v>
      </c>
    </row>
    <row r="22" spans="1:8">
      <c r="B22" s="362" t="s">
        <v>2200</v>
      </c>
      <c r="C22" s="362">
        <v>30</v>
      </c>
      <c r="D22" s="362" t="s">
        <v>2123</v>
      </c>
      <c r="E22" s="763">
        <v>0</v>
      </c>
      <c r="F22" s="761">
        <f>PRODUCT(C22,E22)</f>
        <v>0</v>
      </c>
    </row>
    <row r="23" spans="1:8">
      <c r="A23" s="362">
        <v>210010311</v>
      </c>
      <c r="B23" s="362" t="s">
        <v>2199</v>
      </c>
      <c r="C23" s="362">
        <v>30</v>
      </c>
      <c r="D23" s="362" t="s">
        <v>2123</v>
      </c>
      <c r="E23" s="763">
        <v>0</v>
      </c>
      <c r="F23" s="761">
        <f>PRODUCT(C23,E23)</f>
        <v>0</v>
      </c>
    </row>
    <row r="24" spans="1:8">
      <c r="A24" s="362" t="s">
        <v>2197</v>
      </c>
      <c r="B24" s="362" t="s">
        <v>2198</v>
      </c>
      <c r="C24" s="362">
        <v>140</v>
      </c>
      <c r="D24" s="362" t="s">
        <v>2123</v>
      </c>
      <c r="E24" s="763">
        <v>0</v>
      </c>
      <c r="F24" s="761">
        <f>PRODUCT(C24,E24)</f>
        <v>0</v>
      </c>
    </row>
    <row r="25" spans="1:8">
      <c r="A25" s="362" t="s">
        <v>2197</v>
      </c>
      <c r="B25" s="362" t="s">
        <v>2196</v>
      </c>
      <c r="C25" s="362">
        <v>10</v>
      </c>
      <c r="D25" s="362" t="s">
        <v>2123</v>
      </c>
      <c r="E25" s="763">
        <v>0</v>
      </c>
      <c r="F25" s="761">
        <f>PRODUCT(C25,E25)</f>
        <v>0</v>
      </c>
    </row>
    <row r="26" spans="1:8">
      <c r="A26" s="362">
        <v>210220321</v>
      </c>
      <c r="B26" s="362" t="s">
        <v>2195</v>
      </c>
      <c r="C26" s="362">
        <v>6</v>
      </c>
      <c r="D26" s="362" t="s">
        <v>2123</v>
      </c>
      <c r="E26" s="763">
        <v>0</v>
      </c>
      <c r="F26" s="761">
        <f>PRODUCT(E26,C26)</f>
        <v>0</v>
      </c>
      <c r="G26" s="362" t="s">
        <v>2111</v>
      </c>
      <c r="H26" s="362" t="s">
        <v>2111</v>
      </c>
    </row>
    <row r="27" spans="1:8">
      <c r="A27" s="362" t="s">
        <v>2111</v>
      </c>
      <c r="B27" s="362" t="s">
        <v>2194</v>
      </c>
      <c r="C27" s="362">
        <v>100</v>
      </c>
      <c r="D27" s="362" t="s">
        <v>276</v>
      </c>
      <c r="E27" s="763">
        <v>0</v>
      </c>
      <c r="F27" s="761">
        <f>PRODUCT(C27,E27)</f>
        <v>0</v>
      </c>
    </row>
    <row r="28" spans="1:8">
      <c r="A28" s="362" t="s">
        <v>2111</v>
      </c>
      <c r="B28" s="362" t="s">
        <v>2193</v>
      </c>
      <c r="C28" s="362">
        <v>10</v>
      </c>
      <c r="D28" s="362" t="s">
        <v>276</v>
      </c>
      <c r="E28" s="763">
        <v>0</v>
      </c>
      <c r="F28" s="761">
        <f>PRODUCT(C28,E28)</f>
        <v>0</v>
      </c>
    </row>
    <row r="29" spans="1:8">
      <c r="A29" s="362" t="s">
        <v>2111</v>
      </c>
      <c r="B29" s="362" t="s">
        <v>2192</v>
      </c>
      <c r="C29" s="362">
        <v>35</v>
      </c>
      <c r="D29" s="362" t="s">
        <v>276</v>
      </c>
      <c r="E29" s="763">
        <v>0</v>
      </c>
      <c r="F29" s="761">
        <f>PRODUCT(C29,E29)</f>
        <v>0</v>
      </c>
    </row>
    <row r="30" spans="1:8">
      <c r="A30" s="362">
        <v>210800004</v>
      </c>
      <c r="B30" s="362" t="s">
        <v>2191</v>
      </c>
      <c r="C30" s="362">
        <v>70</v>
      </c>
      <c r="D30" s="362" t="s">
        <v>276</v>
      </c>
      <c r="E30" s="763">
        <v>0</v>
      </c>
      <c r="F30" s="761">
        <f>PRODUCT(C30,E30)</f>
        <v>0</v>
      </c>
    </row>
    <row r="31" spans="1:8">
      <c r="A31" s="362">
        <v>210800105</v>
      </c>
      <c r="B31" s="362" t="s">
        <v>2190</v>
      </c>
      <c r="C31" s="362">
        <v>0</v>
      </c>
      <c r="D31" s="362" t="s">
        <v>276</v>
      </c>
      <c r="E31" s="763">
        <v>0</v>
      </c>
      <c r="F31" s="761">
        <f>PRODUCT(C31,E31)</f>
        <v>0</v>
      </c>
    </row>
    <row r="32" spans="1:8">
      <c r="A32" s="362">
        <v>210800105</v>
      </c>
      <c r="B32" s="362" t="s">
        <v>2189</v>
      </c>
      <c r="C32" s="362">
        <v>170</v>
      </c>
      <c r="D32" s="362" t="s">
        <v>276</v>
      </c>
      <c r="E32" s="763">
        <v>0</v>
      </c>
      <c r="F32" s="761">
        <f>PRODUCT(C32,E32)</f>
        <v>0</v>
      </c>
    </row>
    <row r="33" spans="1:6">
      <c r="A33" s="362">
        <v>210800105</v>
      </c>
      <c r="B33" s="362" t="s">
        <v>2188</v>
      </c>
      <c r="C33" s="362">
        <v>350</v>
      </c>
      <c r="D33" s="362" t="s">
        <v>276</v>
      </c>
      <c r="E33" s="763">
        <v>0</v>
      </c>
      <c r="F33" s="761">
        <f>PRODUCT(C33,E33)</f>
        <v>0</v>
      </c>
    </row>
    <row r="34" spans="1:6">
      <c r="A34" s="362">
        <v>210800106</v>
      </c>
      <c r="B34" s="362" t="s">
        <v>2187</v>
      </c>
      <c r="C34" s="362">
        <v>270</v>
      </c>
      <c r="D34" s="362" t="s">
        <v>276</v>
      </c>
      <c r="E34" s="763">
        <v>0</v>
      </c>
      <c r="F34" s="761">
        <f>PRODUCT(C34,E34)</f>
        <v>0</v>
      </c>
    </row>
    <row r="35" spans="1:6">
      <c r="A35" s="362">
        <v>210800107</v>
      </c>
      <c r="B35" s="362" t="s">
        <v>2186</v>
      </c>
      <c r="C35" s="362">
        <v>100</v>
      </c>
      <c r="D35" s="362" t="s">
        <v>276</v>
      </c>
      <c r="E35" s="763">
        <v>0</v>
      </c>
      <c r="F35" s="761">
        <f>PRODUCT(C35,E35)</f>
        <v>0</v>
      </c>
    </row>
    <row r="36" spans="1:6">
      <c r="A36" s="362">
        <v>210800117</v>
      </c>
      <c r="B36" s="362" t="s">
        <v>2185</v>
      </c>
      <c r="C36" s="362">
        <v>25</v>
      </c>
      <c r="D36" s="362" t="s">
        <v>276</v>
      </c>
      <c r="E36" s="763">
        <v>0</v>
      </c>
      <c r="F36" s="761">
        <f>PRODUCT(C36,E36)</f>
        <v>0</v>
      </c>
    </row>
    <row r="37" spans="1:6">
      <c r="A37" s="362">
        <v>210800118</v>
      </c>
      <c r="B37" s="362" t="s">
        <v>2184</v>
      </c>
      <c r="C37" s="362">
        <v>25</v>
      </c>
      <c r="D37" s="362" t="s">
        <v>276</v>
      </c>
      <c r="E37" s="763">
        <v>0</v>
      </c>
      <c r="F37" s="761">
        <f>PRODUCT(C37,E37)</f>
        <v>0</v>
      </c>
    </row>
    <row r="38" spans="1:6">
      <c r="A38" s="362">
        <v>210800114</v>
      </c>
      <c r="B38" s="362" t="s">
        <v>2183</v>
      </c>
      <c r="C38" s="362">
        <v>70</v>
      </c>
      <c r="D38" s="362" t="s">
        <v>276</v>
      </c>
      <c r="E38" s="763">
        <v>0</v>
      </c>
      <c r="F38" s="761">
        <f>PRODUCT(C38,E38)</f>
        <v>0</v>
      </c>
    </row>
    <row r="39" spans="1:6">
      <c r="A39" s="362">
        <v>210800114</v>
      </c>
      <c r="B39" s="362" t="s">
        <v>2182</v>
      </c>
      <c r="C39" s="362">
        <v>70</v>
      </c>
      <c r="D39" s="362" t="s">
        <v>276</v>
      </c>
      <c r="E39" s="763">
        <v>0</v>
      </c>
      <c r="F39" s="761">
        <f>PRODUCT(C39,E39)</f>
        <v>0</v>
      </c>
    </row>
    <row r="40" spans="1:6">
      <c r="A40" s="362">
        <v>210800115</v>
      </c>
      <c r="B40" s="362" t="s">
        <v>2181</v>
      </c>
      <c r="C40" s="362">
        <v>10</v>
      </c>
      <c r="D40" s="362" t="s">
        <v>276</v>
      </c>
      <c r="E40" s="763">
        <v>0</v>
      </c>
      <c r="F40" s="761">
        <f>PRODUCT(C40,E40)</f>
        <v>0</v>
      </c>
    </row>
    <row r="41" spans="1:6">
      <c r="A41" s="362" t="s">
        <v>2111</v>
      </c>
      <c r="B41" s="362" t="s">
        <v>2180</v>
      </c>
      <c r="C41" s="362">
        <v>20</v>
      </c>
      <c r="D41" s="362" t="s">
        <v>276</v>
      </c>
      <c r="E41" s="763">
        <v>0</v>
      </c>
      <c r="F41" s="761">
        <f>PRODUCT(C41,E41)</f>
        <v>0</v>
      </c>
    </row>
    <row r="42" spans="1:6">
      <c r="A42" s="362" t="s">
        <v>2111</v>
      </c>
      <c r="B42" s="362" t="s">
        <v>2179</v>
      </c>
      <c r="C42" s="362">
        <v>10</v>
      </c>
      <c r="D42" s="362" t="s">
        <v>276</v>
      </c>
      <c r="E42" s="763">
        <v>0</v>
      </c>
      <c r="F42" s="761">
        <f>PRODUCT(C42,E42)</f>
        <v>0</v>
      </c>
    </row>
    <row r="43" spans="1:6">
      <c r="A43" s="362" t="s">
        <v>2111</v>
      </c>
      <c r="B43" s="362" t="s">
        <v>2178</v>
      </c>
      <c r="C43" s="362">
        <v>15</v>
      </c>
      <c r="D43" s="362" t="s">
        <v>276</v>
      </c>
      <c r="E43" s="763">
        <v>0</v>
      </c>
      <c r="F43" s="761">
        <f>PRODUCT(C43,E43)</f>
        <v>0</v>
      </c>
    </row>
    <row r="44" spans="1:6">
      <c r="A44" s="362" t="s">
        <v>2111</v>
      </c>
      <c r="B44" s="362" t="s">
        <v>2177</v>
      </c>
      <c r="C44" s="362">
        <v>20</v>
      </c>
      <c r="D44" s="362" t="s">
        <v>276</v>
      </c>
      <c r="E44" s="763">
        <v>0</v>
      </c>
      <c r="F44" s="761">
        <f>PRODUCT(C44,E44)</f>
        <v>0</v>
      </c>
    </row>
    <row r="45" spans="1:6">
      <c r="A45" s="362" t="s">
        <v>2111</v>
      </c>
      <c r="B45" s="362" t="s">
        <v>2176</v>
      </c>
      <c r="C45" s="362">
        <v>10</v>
      </c>
      <c r="D45" s="362" t="s">
        <v>276</v>
      </c>
      <c r="E45" s="763">
        <v>0</v>
      </c>
      <c r="F45" s="761">
        <f>PRODUCT(C45,E45)</f>
        <v>0</v>
      </c>
    </row>
    <row r="46" spans="1:6">
      <c r="B46" s="766" t="s">
        <v>2175</v>
      </c>
      <c r="C46" s="362" t="s">
        <v>2111</v>
      </c>
      <c r="D46" s="362" t="s">
        <v>2111</v>
      </c>
      <c r="F46" s="761"/>
    </row>
    <row r="47" spans="1:6">
      <c r="A47" s="362">
        <v>210110041</v>
      </c>
      <c r="B47" s="362" t="s">
        <v>2167</v>
      </c>
      <c r="C47" s="362">
        <v>3</v>
      </c>
      <c r="D47" s="362" t="s">
        <v>2123</v>
      </c>
      <c r="E47" s="763">
        <v>0</v>
      </c>
      <c r="F47" s="761">
        <f>PRODUCT(C47,E47)</f>
        <v>0</v>
      </c>
    </row>
    <row r="48" spans="1:6">
      <c r="A48" s="362">
        <v>210110041</v>
      </c>
      <c r="B48" s="362" t="s">
        <v>2166</v>
      </c>
      <c r="C48" s="362">
        <v>1</v>
      </c>
      <c r="D48" s="362" t="s">
        <v>2123</v>
      </c>
      <c r="E48" s="763">
        <v>0</v>
      </c>
      <c r="F48" s="761">
        <f>PRODUCT(C48,E48)</f>
        <v>0</v>
      </c>
    </row>
    <row r="49" spans="1:6">
      <c r="A49" s="362">
        <v>210110043</v>
      </c>
      <c r="B49" s="362" t="s">
        <v>2174</v>
      </c>
      <c r="C49" s="362">
        <v>2</v>
      </c>
      <c r="D49" s="362" t="s">
        <v>2123</v>
      </c>
      <c r="E49" s="763">
        <v>0</v>
      </c>
      <c r="F49" s="761">
        <f>PRODUCT(C49,E49)</f>
        <v>0</v>
      </c>
    </row>
    <row r="50" spans="1:6">
      <c r="A50" s="362">
        <v>210110045</v>
      </c>
      <c r="B50" s="362" t="s">
        <v>2173</v>
      </c>
      <c r="C50" s="362">
        <v>10</v>
      </c>
      <c r="D50" s="362" t="s">
        <v>2123</v>
      </c>
      <c r="E50" s="763">
        <v>0</v>
      </c>
      <c r="F50" s="761">
        <f>PRODUCT(C50,E50)</f>
        <v>0</v>
      </c>
    </row>
    <row r="51" spans="1:6">
      <c r="A51" s="362">
        <v>210110045</v>
      </c>
      <c r="B51" s="362" t="s">
        <v>2172</v>
      </c>
      <c r="C51" s="362">
        <v>2</v>
      </c>
      <c r="D51" s="362" t="s">
        <v>2123</v>
      </c>
      <c r="E51" s="763">
        <v>0</v>
      </c>
      <c r="F51" s="761">
        <f>PRODUCT(C51,E51)</f>
        <v>0</v>
      </c>
    </row>
    <row r="52" spans="1:6">
      <c r="A52" s="362">
        <v>210110045</v>
      </c>
      <c r="B52" s="362" t="s">
        <v>2171</v>
      </c>
      <c r="C52" s="362">
        <v>1</v>
      </c>
      <c r="D52" s="362" t="s">
        <v>2123</v>
      </c>
      <c r="E52" s="763">
        <v>0</v>
      </c>
      <c r="F52" s="761">
        <f>PRODUCT(C52,E52)</f>
        <v>0</v>
      </c>
    </row>
    <row r="53" spans="1:6">
      <c r="A53" s="362">
        <v>210111011</v>
      </c>
      <c r="B53" s="362" t="s">
        <v>2164</v>
      </c>
      <c r="C53" s="362">
        <v>8</v>
      </c>
      <c r="D53" s="362" t="s">
        <v>2123</v>
      </c>
      <c r="E53" s="763">
        <v>0</v>
      </c>
      <c r="F53" s="761">
        <f>PRODUCT(C53,E53)</f>
        <v>0</v>
      </c>
    </row>
    <row r="54" spans="1:6">
      <c r="A54" s="362">
        <v>210111012</v>
      </c>
      <c r="B54" s="362" t="s">
        <v>2170</v>
      </c>
      <c r="C54" s="362">
        <v>2</v>
      </c>
      <c r="D54" s="362" t="s">
        <v>2123</v>
      </c>
      <c r="E54" s="763">
        <v>0</v>
      </c>
      <c r="F54" s="761">
        <f>PRODUCT(C54,E54)</f>
        <v>0</v>
      </c>
    </row>
    <row r="55" spans="1:6">
      <c r="A55" s="362">
        <v>210111012</v>
      </c>
      <c r="B55" s="362" t="s">
        <v>2169</v>
      </c>
      <c r="C55" s="362">
        <v>2</v>
      </c>
      <c r="D55" s="362" t="s">
        <v>2123</v>
      </c>
      <c r="E55" s="763">
        <v>0</v>
      </c>
      <c r="F55" s="761">
        <f>PRODUCT(C55,E55)</f>
        <v>0</v>
      </c>
    </row>
    <row r="56" spans="1:6">
      <c r="B56" s="766" t="s">
        <v>2168</v>
      </c>
      <c r="C56" s="362" t="s">
        <v>2111</v>
      </c>
      <c r="D56" s="362" t="s">
        <v>2111</v>
      </c>
      <c r="F56" s="761"/>
    </row>
    <row r="57" spans="1:6">
      <c r="A57" s="362">
        <v>210110041</v>
      </c>
      <c r="B57" s="362" t="s">
        <v>2167</v>
      </c>
      <c r="C57" s="362">
        <v>5</v>
      </c>
      <c r="D57" s="362" t="s">
        <v>2123</v>
      </c>
      <c r="E57" s="763">
        <v>0</v>
      </c>
      <c r="F57" s="761">
        <f>PRODUCT(C57,E57)</f>
        <v>0</v>
      </c>
    </row>
    <row r="58" spans="1:6">
      <c r="A58" s="362">
        <v>210110041</v>
      </c>
      <c r="B58" s="362" t="s">
        <v>2166</v>
      </c>
      <c r="C58" s="362">
        <v>1</v>
      </c>
      <c r="D58" s="362" t="s">
        <v>2123</v>
      </c>
      <c r="E58" s="763">
        <v>0</v>
      </c>
      <c r="F58" s="761">
        <f>PRODUCT(C58,E58)</f>
        <v>0</v>
      </c>
    </row>
    <row r="59" spans="1:6">
      <c r="A59" s="362">
        <v>210110042</v>
      </c>
      <c r="B59" s="362" t="s">
        <v>2165</v>
      </c>
      <c r="C59" s="362">
        <v>3</v>
      </c>
      <c r="D59" s="362" t="s">
        <v>2123</v>
      </c>
      <c r="E59" s="763">
        <v>0</v>
      </c>
      <c r="F59" s="761">
        <f>PRODUCT(C59,E59)</f>
        <v>0</v>
      </c>
    </row>
    <row r="60" spans="1:6">
      <c r="A60" s="362">
        <v>210111011</v>
      </c>
      <c r="B60" s="362" t="s">
        <v>2164</v>
      </c>
      <c r="C60" s="362">
        <v>16</v>
      </c>
      <c r="D60" s="362" t="s">
        <v>2123</v>
      </c>
      <c r="E60" s="763">
        <v>0</v>
      </c>
      <c r="F60" s="761">
        <f>PRODUCT(C60,E60)</f>
        <v>0</v>
      </c>
    </row>
    <row r="61" spans="1:6">
      <c r="A61" s="362">
        <v>210111011</v>
      </c>
      <c r="B61" s="362" t="s">
        <v>2163</v>
      </c>
      <c r="C61" s="362">
        <v>2</v>
      </c>
      <c r="D61" s="362" t="s">
        <v>2123</v>
      </c>
      <c r="E61" s="763">
        <v>0</v>
      </c>
      <c r="F61" s="761">
        <f>PRODUCT(C61,E61)</f>
        <v>0</v>
      </c>
    </row>
    <row r="62" spans="1:6">
      <c r="A62" s="362">
        <v>210110047</v>
      </c>
      <c r="B62" s="362" t="s">
        <v>2162</v>
      </c>
      <c r="C62" s="362">
        <v>2</v>
      </c>
      <c r="D62" s="362" t="s">
        <v>2123</v>
      </c>
      <c r="E62" s="763">
        <v>0</v>
      </c>
      <c r="F62" s="761">
        <f>PRODUCT(C62,E62)</f>
        <v>0</v>
      </c>
    </row>
    <row r="63" spans="1:6">
      <c r="B63" s="362" t="s">
        <v>2161</v>
      </c>
      <c r="C63" s="362">
        <v>47</v>
      </c>
      <c r="D63" s="362" t="s">
        <v>2123</v>
      </c>
      <c r="E63" s="763">
        <v>0</v>
      </c>
      <c r="F63" s="761">
        <f>PRODUCT(C63,E63)</f>
        <v>0</v>
      </c>
    </row>
    <row r="64" spans="1:6">
      <c r="B64" s="362" t="s">
        <v>2160</v>
      </c>
      <c r="C64" s="362">
        <v>6</v>
      </c>
      <c r="D64" s="362" t="s">
        <v>2123</v>
      </c>
      <c r="E64" s="763">
        <v>0</v>
      </c>
      <c r="F64" s="761">
        <f>PRODUCT(C64,E64)</f>
        <v>0</v>
      </c>
    </row>
    <row r="65" spans="1:6">
      <c r="B65" s="362" t="s">
        <v>2159</v>
      </c>
      <c r="C65" s="362">
        <v>1</v>
      </c>
      <c r="D65" s="362" t="s">
        <v>2123</v>
      </c>
      <c r="E65" s="763">
        <v>0</v>
      </c>
      <c r="F65" s="761">
        <f>PRODUCT(C65,E65)</f>
        <v>0</v>
      </c>
    </row>
    <row r="66" spans="1:6">
      <c r="B66" s="362" t="s">
        <v>2158</v>
      </c>
      <c r="C66" s="362">
        <v>0</v>
      </c>
      <c r="D66" s="362" t="s">
        <v>2123</v>
      </c>
      <c r="E66" s="763">
        <v>0</v>
      </c>
      <c r="F66" s="761">
        <f>PRODUCT(C66,E66)</f>
        <v>0</v>
      </c>
    </row>
    <row r="67" spans="1:6">
      <c r="A67" s="362">
        <v>220261621</v>
      </c>
      <c r="B67" s="362" t="s">
        <v>2157</v>
      </c>
      <c r="C67" s="362">
        <v>300</v>
      </c>
      <c r="D67" s="362" t="s">
        <v>2123</v>
      </c>
      <c r="E67" s="763">
        <v>0</v>
      </c>
      <c r="F67" s="761">
        <f>PRODUCT(C67,E67)</f>
        <v>0</v>
      </c>
    </row>
    <row r="68" spans="1:6">
      <c r="A68" s="362" t="s">
        <v>2111</v>
      </c>
      <c r="B68" s="362" t="s">
        <v>2156</v>
      </c>
      <c r="C68" s="362">
        <v>4</v>
      </c>
      <c r="D68" s="362" t="s">
        <v>2123</v>
      </c>
      <c r="E68" s="763">
        <v>0</v>
      </c>
      <c r="F68" s="761">
        <f>PRODUCT(C68,E68)</f>
        <v>0</v>
      </c>
    </row>
    <row r="69" spans="1:6">
      <c r="A69" s="362" t="s">
        <v>2111</v>
      </c>
      <c r="B69" s="362" t="s">
        <v>2155</v>
      </c>
      <c r="C69" s="362">
        <v>1</v>
      </c>
      <c r="D69" s="362" t="s">
        <v>2123</v>
      </c>
      <c r="E69" s="763">
        <v>0</v>
      </c>
      <c r="F69" s="761">
        <f>PRODUCT(C69,E69)</f>
        <v>0</v>
      </c>
    </row>
    <row r="70" spans="1:6">
      <c r="A70" s="362" t="s">
        <v>2111</v>
      </c>
      <c r="B70" s="362" t="s">
        <v>2154</v>
      </c>
      <c r="C70" s="362">
        <v>1</v>
      </c>
      <c r="D70" s="362" t="s">
        <v>2123</v>
      </c>
      <c r="E70" s="763">
        <v>0</v>
      </c>
      <c r="F70" s="761">
        <f>PRODUCT(C70,E70)</f>
        <v>0</v>
      </c>
    </row>
    <row r="71" spans="1:6">
      <c r="A71" s="758" t="s">
        <v>360</v>
      </c>
      <c r="E71" s="763"/>
      <c r="F71" s="759">
        <f>SUM(F21:F70)</f>
        <v>0</v>
      </c>
    </row>
    <row r="72" spans="1:6">
      <c r="A72" s="758" t="s">
        <v>2139</v>
      </c>
      <c r="E72" s="763"/>
      <c r="F72" s="759">
        <f>PRODUCT(F71,0.5)</f>
        <v>0</v>
      </c>
    </row>
    <row r="73" spans="1:6">
      <c r="A73" s="758"/>
      <c r="E73" s="763"/>
      <c r="F73" s="759"/>
    </row>
    <row r="74" spans="1:6">
      <c r="A74" s="758" t="s">
        <v>2112</v>
      </c>
      <c r="B74" s="362" t="s">
        <v>2153</v>
      </c>
    </row>
    <row r="75" spans="1:6">
      <c r="A75" s="362" t="s">
        <v>2111</v>
      </c>
      <c r="B75" s="362" t="s">
        <v>2152</v>
      </c>
      <c r="C75" s="362">
        <v>8</v>
      </c>
      <c r="D75" s="362" t="s">
        <v>2123</v>
      </c>
      <c r="E75" s="763">
        <v>0</v>
      </c>
      <c r="F75" s="763">
        <f>PRODUCT(C75,E75)</f>
        <v>0</v>
      </c>
    </row>
    <row r="76" spans="1:6">
      <c r="B76" s="362" t="s">
        <v>2151</v>
      </c>
      <c r="C76" s="362">
        <v>1</v>
      </c>
      <c r="D76" s="362" t="s">
        <v>2123</v>
      </c>
      <c r="E76" s="763">
        <v>0</v>
      </c>
      <c r="F76" s="763">
        <f>PRODUCT(C76,E76)</f>
        <v>0</v>
      </c>
    </row>
    <row r="77" spans="1:6">
      <c r="B77" s="362" t="s">
        <v>2150</v>
      </c>
      <c r="C77" s="362">
        <v>2</v>
      </c>
      <c r="D77" s="362" t="s">
        <v>2123</v>
      </c>
      <c r="E77" s="763">
        <v>0</v>
      </c>
      <c r="F77" s="763">
        <f>PRODUCT(C77,E77)</f>
        <v>0</v>
      </c>
    </row>
    <row r="78" spans="1:6">
      <c r="B78" s="362" t="s">
        <v>2149</v>
      </c>
      <c r="C78" s="362">
        <v>2</v>
      </c>
      <c r="D78" s="362" t="s">
        <v>2123</v>
      </c>
      <c r="E78" s="763">
        <v>0</v>
      </c>
      <c r="F78" s="763">
        <f>PRODUCT(C78,E78)</f>
        <v>0</v>
      </c>
    </row>
    <row r="79" spans="1:6">
      <c r="B79" s="362" t="s">
        <v>2148</v>
      </c>
      <c r="C79" s="362">
        <v>11</v>
      </c>
      <c r="D79" s="362" t="s">
        <v>2123</v>
      </c>
      <c r="E79" s="763">
        <v>0</v>
      </c>
      <c r="F79" s="763">
        <f>PRODUCT(C79,E79)</f>
        <v>0</v>
      </c>
    </row>
    <row r="80" spans="1:6">
      <c r="B80" s="362" t="s">
        <v>2147</v>
      </c>
      <c r="C80" s="362">
        <v>19</v>
      </c>
      <c r="D80" s="362" t="s">
        <v>2123</v>
      </c>
      <c r="E80" s="763">
        <v>0</v>
      </c>
      <c r="F80" s="763">
        <f>PRODUCT(C80,E80)</f>
        <v>0</v>
      </c>
    </row>
    <row r="81" spans="1:6">
      <c r="B81" s="362" t="s">
        <v>2146</v>
      </c>
      <c r="C81" s="362">
        <v>2</v>
      </c>
      <c r="D81" s="362" t="s">
        <v>2123</v>
      </c>
      <c r="E81" s="763">
        <v>0</v>
      </c>
      <c r="F81" s="763">
        <f>PRODUCT(C81,E81)</f>
        <v>0</v>
      </c>
    </row>
    <row r="82" spans="1:6">
      <c r="A82" s="362" t="s">
        <v>2111</v>
      </c>
      <c r="B82" s="362" t="s">
        <v>2145</v>
      </c>
      <c r="C82" s="362">
        <v>3</v>
      </c>
      <c r="D82" s="362" t="s">
        <v>2123</v>
      </c>
      <c r="E82" s="763">
        <v>0</v>
      </c>
      <c r="F82" s="763">
        <f>PRODUCT(C82,E82)</f>
        <v>0</v>
      </c>
    </row>
    <row r="83" spans="1:6">
      <c r="A83" s="362" t="s">
        <v>2111</v>
      </c>
      <c r="B83" s="362" t="s">
        <v>2144</v>
      </c>
      <c r="C83" s="362">
        <v>7</v>
      </c>
      <c r="D83" s="362" t="s">
        <v>2123</v>
      </c>
      <c r="E83" s="763">
        <v>0</v>
      </c>
      <c r="F83" s="763">
        <f>PRODUCT(C83,E83)</f>
        <v>0</v>
      </c>
    </row>
    <row r="84" spans="1:6">
      <c r="B84" s="362" t="s">
        <v>2143</v>
      </c>
      <c r="C84" s="362">
        <v>5</v>
      </c>
      <c r="D84" s="362" t="s">
        <v>2123</v>
      </c>
      <c r="E84" s="763">
        <v>0</v>
      </c>
      <c r="F84" s="763">
        <f>PRODUCT(C84,E84)</f>
        <v>0</v>
      </c>
    </row>
    <row r="85" spans="1:6">
      <c r="B85" s="362" t="s">
        <v>2142</v>
      </c>
      <c r="C85" s="362">
        <v>14</v>
      </c>
      <c r="D85" s="362" t="s">
        <v>2123</v>
      </c>
      <c r="E85" s="763">
        <v>0</v>
      </c>
      <c r="F85" s="763">
        <f>PRODUCT(C85,E85)</f>
        <v>0</v>
      </c>
    </row>
    <row r="86" spans="1:6">
      <c r="B86" s="362" t="s">
        <v>2141</v>
      </c>
      <c r="C86" s="362">
        <v>6</v>
      </c>
      <c r="D86" s="362" t="s">
        <v>2123</v>
      </c>
      <c r="E86" s="763">
        <v>0</v>
      </c>
      <c r="F86" s="763">
        <f>PRODUCT(C86,E86)</f>
        <v>0</v>
      </c>
    </row>
    <row r="87" spans="1:6">
      <c r="B87" s="765" t="s">
        <v>2140</v>
      </c>
      <c r="C87" s="362">
        <v>0</v>
      </c>
      <c r="D87" s="362" t="s">
        <v>2123</v>
      </c>
      <c r="E87" s="763">
        <v>0</v>
      </c>
      <c r="F87" s="761">
        <f>PRODUCT(C87,E87)</f>
        <v>0</v>
      </c>
    </row>
    <row r="88" spans="1:6">
      <c r="B88" s="765"/>
      <c r="E88" s="763"/>
      <c r="F88" s="761"/>
    </row>
    <row r="89" spans="1:6">
      <c r="A89" s="758" t="s">
        <v>360</v>
      </c>
      <c r="B89" s="765"/>
      <c r="F89" s="759">
        <f>SUM(F75:F87)</f>
        <v>0</v>
      </c>
    </row>
    <row r="90" spans="1:6">
      <c r="A90" s="758" t="s">
        <v>2139</v>
      </c>
      <c r="B90" s="765"/>
      <c r="F90" s="759">
        <f>PRODUCT(F89,0.3)</f>
        <v>0</v>
      </c>
    </row>
    <row r="92" spans="1:6">
      <c r="A92" s="758" t="s">
        <v>2138</v>
      </c>
    </row>
    <row r="93" spans="1:6">
      <c r="A93" s="362">
        <v>210100003</v>
      </c>
      <c r="B93" s="362" t="s">
        <v>2137</v>
      </c>
      <c r="C93" s="362">
        <v>20</v>
      </c>
      <c r="D93" s="362" t="s">
        <v>2123</v>
      </c>
      <c r="E93" s="763">
        <v>0</v>
      </c>
      <c r="F93" s="761">
        <f>PRODUCT(C93,E93)</f>
        <v>0</v>
      </c>
    </row>
    <row r="94" spans="1:6">
      <c r="A94" s="362">
        <v>210100251</v>
      </c>
      <c r="B94" s="362" t="s">
        <v>2136</v>
      </c>
      <c r="C94" s="362">
        <v>25</v>
      </c>
      <c r="D94" s="362" t="s">
        <v>2123</v>
      </c>
      <c r="E94" s="763">
        <v>0</v>
      </c>
      <c r="F94" s="761">
        <f>PRODUCT(C94,E94)</f>
        <v>0</v>
      </c>
    </row>
    <row r="95" spans="1:6">
      <c r="A95" s="362">
        <v>210100259</v>
      </c>
      <c r="B95" s="362" t="s">
        <v>2135</v>
      </c>
      <c r="C95" s="362">
        <v>25</v>
      </c>
      <c r="D95" s="362" t="s">
        <v>2123</v>
      </c>
      <c r="E95" s="763">
        <v>0</v>
      </c>
      <c r="F95" s="761">
        <f>PRODUCT(C95,E95)</f>
        <v>0</v>
      </c>
    </row>
    <row r="96" spans="1:6">
      <c r="A96" s="362">
        <v>210100259</v>
      </c>
      <c r="B96" s="362" t="s">
        <v>2134</v>
      </c>
      <c r="C96" s="362">
        <v>2</v>
      </c>
      <c r="D96" s="362" t="s">
        <v>2123</v>
      </c>
      <c r="E96" s="763">
        <v>0</v>
      </c>
      <c r="F96" s="761">
        <f>PRODUCT(C96,E96)</f>
        <v>0</v>
      </c>
    </row>
    <row r="97" spans="1:6">
      <c r="A97" s="362" t="s">
        <v>2133</v>
      </c>
      <c r="B97" s="362" t="s">
        <v>2132</v>
      </c>
      <c r="C97" s="362">
        <v>2</v>
      </c>
      <c r="D97" s="362" t="s">
        <v>2123</v>
      </c>
      <c r="E97" s="763">
        <v>0</v>
      </c>
      <c r="F97" s="761">
        <f>PRODUCT(C97,E97)</f>
        <v>0</v>
      </c>
    </row>
    <row r="98" spans="1:6">
      <c r="A98" s="362">
        <v>220261621</v>
      </c>
      <c r="B98" s="362" t="s">
        <v>2131</v>
      </c>
      <c r="C98" s="362">
        <v>300</v>
      </c>
      <c r="D98" s="362" t="s">
        <v>2123</v>
      </c>
      <c r="E98" s="763">
        <v>0</v>
      </c>
      <c r="F98" s="761">
        <f>PRODUCT(C98,E98)</f>
        <v>0</v>
      </c>
    </row>
    <row r="99" spans="1:6">
      <c r="A99" s="758" t="s">
        <v>360</v>
      </c>
      <c r="B99" s="758"/>
      <c r="C99" s="758"/>
      <c r="D99" s="758"/>
      <c r="E99" s="758"/>
      <c r="F99" s="759">
        <f>SUM(F93:F98)</f>
        <v>0</v>
      </c>
    </row>
    <row r="100" spans="1:6">
      <c r="A100" s="758"/>
      <c r="B100" s="758"/>
      <c r="C100" s="758"/>
      <c r="D100" s="758"/>
      <c r="E100" s="758"/>
      <c r="F100" s="759"/>
    </row>
    <row r="101" spans="1:6">
      <c r="A101" s="758" t="s">
        <v>2109</v>
      </c>
      <c r="B101" s="758"/>
      <c r="C101" s="758"/>
      <c r="D101" s="758"/>
      <c r="E101" s="758"/>
      <c r="F101" s="759"/>
    </row>
    <row r="102" spans="1:6">
      <c r="A102" s="362" t="s">
        <v>2111</v>
      </c>
      <c r="B102" s="362" t="s">
        <v>2130</v>
      </c>
      <c r="C102" s="362">
        <v>19</v>
      </c>
      <c r="D102" s="362" t="s">
        <v>2123</v>
      </c>
      <c r="E102" s="362">
        <v>0</v>
      </c>
      <c r="F102" s="761">
        <f>PRODUCT(C102,E102)</f>
        <v>0</v>
      </c>
    </row>
    <row r="103" spans="1:6">
      <c r="A103" s="362" t="s">
        <v>2111</v>
      </c>
      <c r="B103" s="362" t="s">
        <v>2129</v>
      </c>
      <c r="C103" s="362">
        <v>12</v>
      </c>
      <c r="D103" s="362" t="s">
        <v>2123</v>
      </c>
      <c r="E103" s="362">
        <v>0</v>
      </c>
      <c r="F103" s="761">
        <f>PRODUCT(C103,E103)</f>
        <v>0</v>
      </c>
    </row>
    <row r="104" spans="1:6">
      <c r="A104" s="362" t="s">
        <v>2111</v>
      </c>
      <c r="B104" s="362" t="s">
        <v>2128</v>
      </c>
      <c r="C104" s="362">
        <v>31</v>
      </c>
      <c r="D104" s="362" t="s">
        <v>2123</v>
      </c>
      <c r="E104" s="362">
        <v>0</v>
      </c>
      <c r="F104" s="761">
        <f>PRODUCT(C104,E104)</f>
        <v>0</v>
      </c>
    </row>
    <row r="105" spans="1:6">
      <c r="A105" s="362" t="s">
        <v>2111</v>
      </c>
      <c r="B105" s="362" t="s">
        <v>2127</v>
      </c>
      <c r="C105" s="362">
        <v>3</v>
      </c>
      <c r="D105" s="362" t="s">
        <v>2123</v>
      </c>
      <c r="E105" s="362">
        <v>0</v>
      </c>
      <c r="F105" s="761">
        <f>PRODUCT(C105,E105)</f>
        <v>0</v>
      </c>
    </row>
    <row r="106" spans="1:6">
      <c r="A106" s="362" t="s">
        <v>2111</v>
      </c>
      <c r="B106" s="362" t="s">
        <v>2126</v>
      </c>
      <c r="C106" s="362">
        <v>38</v>
      </c>
      <c r="D106" s="362" t="s">
        <v>2123</v>
      </c>
      <c r="E106" s="362">
        <v>0</v>
      </c>
      <c r="F106" s="761">
        <f>PRODUCT(C106,E106)</f>
        <v>0</v>
      </c>
    </row>
    <row r="107" spans="1:6">
      <c r="A107" s="362" t="s">
        <v>2111</v>
      </c>
      <c r="B107" s="362" t="s">
        <v>2125</v>
      </c>
      <c r="C107" s="362">
        <v>59</v>
      </c>
      <c r="D107" s="362" t="s">
        <v>2123</v>
      </c>
      <c r="E107" s="362">
        <v>0</v>
      </c>
      <c r="F107" s="761">
        <f>PRODUCT(C107,E107)</f>
        <v>0</v>
      </c>
    </row>
    <row r="108" spans="1:6">
      <c r="B108" s="362" t="s">
        <v>2124</v>
      </c>
      <c r="C108" s="362">
        <v>1</v>
      </c>
      <c r="D108" s="362" t="s">
        <v>2123</v>
      </c>
      <c r="E108" s="362">
        <v>0</v>
      </c>
      <c r="F108" s="761">
        <f>PRODUCT(C108,E108)</f>
        <v>0</v>
      </c>
    </row>
    <row r="109" spans="1:6">
      <c r="A109" s="758" t="s">
        <v>360</v>
      </c>
      <c r="B109" s="758"/>
      <c r="C109" s="758"/>
      <c r="D109" s="758"/>
      <c r="E109" s="758"/>
      <c r="F109" s="759">
        <f>SUM(F102:F108)</f>
        <v>0</v>
      </c>
    </row>
    <row r="110" spans="1:6">
      <c r="A110" s="758"/>
      <c r="B110" s="758"/>
      <c r="C110" s="758"/>
      <c r="D110" s="758"/>
      <c r="E110" s="758"/>
      <c r="F110" s="759"/>
    </row>
    <row r="111" spans="1:6">
      <c r="A111" s="758" t="s">
        <v>2122</v>
      </c>
    </row>
    <row r="112" spans="1:6">
      <c r="A112" s="758"/>
      <c r="B112" s="362" t="s">
        <v>2109</v>
      </c>
      <c r="C112" s="362">
        <v>2</v>
      </c>
      <c r="D112" s="362" t="s">
        <v>2119</v>
      </c>
      <c r="E112" s="362">
        <v>0</v>
      </c>
      <c r="F112" s="763">
        <f>PRODUCT(C112,E112)</f>
        <v>0</v>
      </c>
    </row>
    <row r="113" spans="1:8">
      <c r="B113" s="362" t="s">
        <v>2121</v>
      </c>
      <c r="C113" s="362">
        <v>2</v>
      </c>
      <c r="D113" s="362" t="s">
        <v>2119</v>
      </c>
      <c r="E113" s="763">
        <v>0</v>
      </c>
      <c r="F113" s="761">
        <f>PRODUCT(C113,E113)</f>
        <v>0</v>
      </c>
    </row>
    <row r="114" spans="1:8">
      <c r="B114" s="362" t="s">
        <v>2120</v>
      </c>
      <c r="C114" s="764">
        <v>25</v>
      </c>
      <c r="D114" s="362" t="s">
        <v>2119</v>
      </c>
      <c r="E114" s="763">
        <v>0</v>
      </c>
      <c r="F114" s="761">
        <f>PRODUCT(C114,E114)</f>
        <v>0</v>
      </c>
    </row>
    <row r="115" spans="1:8">
      <c r="A115" s="758" t="s">
        <v>360</v>
      </c>
      <c r="B115" s="758"/>
      <c r="C115" s="758"/>
      <c r="D115" s="758"/>
      <c r="E115" s="758"/>
      <c r="F115" s="759">
        <f>SUM(F112:F114)</f>
        <v>0</v>
      </c>
    </row>
    <row r="116" spans="1:8">
      <c r="A116" s="758"/>
      <c r="B116" s="758"/>
      <c r="C116" s="758"/>
      <c r="D116" s="758"/>
      <c r="E116" s="758"/>
      <c r="F116" s="759"/>
    </row>
    <row r="117" spans="1:8" s="758" customFormat="1">
      <c r="A117" s="760"/>
      <c r="F117" s="759"/>
    </row>
    <row r="118" spans="1:8">
      <c r="A118" s="758" t="s">
        <v>2118</v>
      </c>
      <c r="F118" s="759">
        <f>PRODUCT(F123,0.1)</f>
        <v>0</v>
      </c>
    </row>
    <row r="119" spans="1:8">
      <c r="A119" s="758"/>
      <c r="B119" s="758"/>
      <c r="C119" s="758"/>
      <c r="D119" s="758"/>
      <c r="E119" s="758"/>
      <c r="F119" s="759"/>
    </row>
    <row r="120" spans="1:8">
      <c r="A120" s="758" t="s">
        <v>2117</v>
      </c>
    </row>
    <row r="121" spans="1:8" ht="15.75">
      <c r="A121" s="762" t="s">
        <v>2116</v>
      </c>
    </row>
    <row r="122" spans="1:8">
      <c r="B122" s="362" t="s">
        <v>2115</v>
      </c>
      <c r="C122" s="362" t="s">
        <v>2111</v>
      </c>
      <c r="F122" s="761">
        <f>SUM(F18)</f>
        <v>0</v>
      </c>
    </row>
    <row r="123" spans="1:8">
      <c r="B123" s="362" t="s">
        <v>2114</v>
      </c>
      <c r="C123" s="362" t="s">
        <v>2111</v>
      </c>
      <c r="F123" s="761">
        <f>SUM(F71,F72)</f>
        <v>0</v>
      </c>
      <c r="H123" s="758"/>
    </row>
    <row r="124" spans="1:8">
      <c r="B124" s="362" t="s">
        <v>2113</v>
      </c>
      <c r="F124" s="761">
        <f>PRODUCT(F123,0.06)</f>
        <v>0</v>
      </c>
      <c r="H124" s="758"/>
    </row>
    <row r="125" spans="1:8">
      <c r="B125" s="362" t="s">
        <v>2112</v>
      </c>
      <c r="C125" s="362" t="s">
        <v>2111</v>
      </c>
      <c r="F125" s="761">
        <f>SUM(F89,F90)</f>
        <v>0</v>
      </c>
    </row>
    <row r="126" spans="1:8">
      <c r="B126" s="362" t="s">
        <v>2110</v>
      </c>
      <c r="F126" s="761">
        <f>SUM(F99)</f>
        <v>0</v>
      </c>
    </row>
    <row r="127" spans="1:8">
      <c r="B127" s="362" t="s">
        <v>2109</v>
      </c>
      <c r="F127" s="761">
        <f>SUM(F109)</f>
        <v>0</v>
      </c>
    </row>
    <row r="128" spans="1:8">
      <c r="B128" s="362" t="s">
        <v>2108</v>
      </c>
      <c r="F128" s="761">
        <f>SUM(F115)</f>
        <v>0</v>
      </c>
    </row>
    <row r="129" spans="1:8">
      <c r="B129" s="362" t="s">
        <v>2107</v>
      </c>
      <c r="F129" s="761">
        <f>SUM(F118)</f>
        <v>0</v>
      </c>
    </row>
    <row r="130" spans="1:8">
      <c r="A130" s="758" t="s">
        <v>2106</v>
      </c>
      <c r="B130" s="758"/>
      <c r="C130" s="758"/>
      <c r="D130" s="758"/>
      <c r="E130" s="758"/>
      <c r="F130" s="759">
        <f>SUM(F122:F129)</f>
        <v>0</v>
      </c>
    </row>
    <row r="131" spans="1:8" s="758" customFormat="1">
      <c r="A131" s="758" t="s">
        <v>2105</v>
      </c>
      <c r="F131" s="759">
        <f>PRODUCT(F130,0.21)</f>
        <v>0</v>
      </c>
      <c r="H131" s="362"/>
    </row>
    <row r="132" spans="1:8" s="758" customFormat="1">
      <c r="A132" s="760"/>
      <c r="F132" s="759"/>
      <c r="H132" s="362"/>
    </row>
    <row r="133" spans="1:8" ht="18">
      <c r="A133" s="757" t="s">
        <v>2104</v>
      </c>
      <c r="B133" s="757"/>
      <c r="C133" s="757" t="s">
        <v>2103</v>
      </c>
      <c r="D133" s="757"/>
      <c r="E133" s="756">
        <f>SUM(F130,F131)</f>
        <v>0</v>
      </c>
      <c r="F133" s="755"/>
    </row>
  </sheetData>
  <mergeCells count="6">
    <mergeCell ref="A1:E1"/>
    <mergeCell ref="A2:E2"/>
    <mergeCell ref="A4:E4"/>
    <mergeCell ref="E133:F133"/>
    <mergeCell ref="A5:E5"/>
    <mergeCell ref="A3:E3"/>
  </mergeCells>
  <pageMargins left="0.78740157480314965" right="0.78740157480314965" top="0.98425196850393704" bottom="0.98425196850393704" header="0.51181102362204722" footer="0.51181102362204722"/>
  <pageSetup paperSize="9" scale="95" orientation="portrait" horizontalDpi="4294967293" verticalDpi="300" r:id="rId1"/>
  <headerFooter alignWithMargins="0">
    <oddFoote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021C-B387-496A-9BE0-5B3685B52CBF}">
  <dimension ref="A1:G136"/>
  <sheetViews>
    <sheetView view="pageBreakPreview" zoomScaleNormal="100" zoomScaleSheetLayoutView="100" workbookViewId="0">
      <pane ySplit="5" topLeftCell="A111" activePane="bottomLeft" state="frozen"/>
      <selection pane="bottomLeft" activeCell="C135" sqref="C135"/>
    </sheetView>
  </sheetViews>
  <sheetFormatPr defaultRowHeight="15"/>
  <cols>
    <col min="1" max="1" width="5.5" style="562" customWidth="1"/>
    <col min="2" max="2" width="53.5" style="566" customWidth="1"/>
    <col min="3" max="3" width="17.83203125" style="565" customWidth="1"/>
    <col min="4" max="4" width="5.1640625" style="562" customWidth="1"/>
    <col min="5" max="6" width="19" style="564" customWidth="1"/>
    <col min="7" max="7" width="18.83203125" style="563" customWidth="1"/>
    <col min="8" max="16384" width="9.33203125" style="562"/>
  </cols>
  <sheetData>
    <row r="1" spans="1:7" s="649" customFormat="1" ht="17.25" customHeight="1">
      <c r="A1" s="735" t="s">
        <v>2101</v>
      </c>
      <c r="B1" s="736"/>
      <c r="C1" s="736"/>
      <c r="D1" s="736"/>
      <c r="E1" s="736"/>
      <c r="F1" s="736"/>
      <c r="G1" s="736"/>
    </row>
    <row r="2" spans="1:7" s="640" customFormat="1" ht="11.25" customHeight="1">
      <c r="A2" s="646"/>
      <c r="B2" s="648"/>
      <c r="C2" s="644"/>
      <c r="D2" s="643"/>
      <c r="E2" s="642"/>
      <c r="F2" s="642"/>
      <c r="G2" s="641"/>
    </row>
    <row r="3" spans="1:7" s="640" customFormat="1" ht="11.25" customHeight="1">
      <c r="A3" s="646" t="s">
        <v>1756</v>
      </c>
      <c r="B3" s="647" t="s">
        <v>2100</v>
      </c>
      <c r="C3" s="644"/>
      <c r="D3" s="643"/>
      <c r="E3" s="642"/>
      <c r="F3" s="642"/>
      <c r="G3" s="641"/>
    </row>
    <row r="4" spans="1:7" s="640" customFormat="1" ht="11.25" customHeight="1">
      <c r="A4" s="646" t="s">
        <v>2099</v>
      </c>
      <c r="B4" s="645" t="s">
        <v>2098</v>
      </c>
      <c r="C4" s="644"/>
      <c r="D4" s="643"/>
      <c r="E4" s="642"/>
      <c r="F4" s="642"/>
      <c r="G4" s="641"/>
    </row>
    <row r="5" spans="1:7" s="640" customFormat="1" ht="10.9" customHeight="1" thickBot="1">
      <c r="A5" s="646" t="s">
        <v>23</v>
      </c>
      <c r="B5" s="645" t="s">
        <v>2097</v>
      </c>
      <c r="C5" s="644"/>
      <c r="D5" s="643"/>
      <c r="E5" s="642"/>
      <c r="F5" s="642"/>
      <c r="G5" s="641"/>
    </row>
    <row r="6" spans="1:7">
      <c r="A6" s="737" t="s">
        <v>1797</v>
      </c>
      <c r="B6" s="739" t="s">
        <v>2096</v>
      </c>
      <c r="C6" s="739" t="s">
        <v>2095</v>
      </c>
      <c r="D6" s="741" t="s">
        <v>2094</v>
      </c>
      <c r="E6" s="745" t="s">
        <v>2093</v>
      </c>
      <c r="F6" s="746"/>
      <c r="G6" s="743" t="s">
        <v>1664</v>
      </c>
    </row>
    <row r="7" spans="1:7" ht="67.900000000000006" customHeight="1" thickBot="1">
      <c r="A7" s="738"/>
      <c r="B7" s="740"/>
      <c r="C7" s="740"/>
      <c r="D7" s="742"/>
      <c r="E7" s="639" t="s">
        <v>2092</v>
      </c>
      <c r="F7" s="638" t="s">
        <v>2091</v>
      </c>
      <c r="G7" s="744"/>
    </row>
    <row r="8" spans="1:7" ht="18" customHeight="1">
      <c r="A8" s="637"/>
      <c r="B8" s="636" t="s">
        <v>2090</v>
      </c>
      <c r="C8" s="635"/>
      <c r="D8" s="634"/>
      <c r="E8" s="633"/>
      <c r="F8" s="633"/>
      <c r="G8" s="632"/>
    </row>
    <row r="9" spans="1:7" ht="20.45" customHeight="1">
      <c r="A9" s="630" t="s">
        <v>1769</v>
      </c>
      <c r="B9" s="631" t="s">
        <v>2089</v>
      </c>
      <c r="C9" s="616"/>
      <c r="D9" s="629">
        <v>1</v>
      </c>
      <c r="E9" s="587">
        <v>0</v>
      </c>
      <c r="F9" s="587">
        <f>D9*E9</f>
        <v>0</v>
      </c>
      <c r="G9" s="626" t="s">
        <v>1916</v>
      </c>
    </row>
    <row r="10" spans="1:7" ht="24" customHeight="1">
      <c r="A10" s="630"/>
      <c r="B10" s="597" t="s">
        <v>1915</v>
      </c>
      <c r="C10" s="589"/>
      <c r="D10" s="629"/>
      <c r="E10" s="587"/>
      <c r="F10" s="587"/>
      <c r="G10" s="628"/>
    </row>
    <row r="11" spans="1:7" ht="20.45" customHeight="1">
      <c r="A11" s="625" t="s">
        <v>1855</v>
      </c>
      <c r="B11" s="627" t="s">
        <v>2088</v>
      </c>
      <c r="C11" s="616"/>
      <c r="D11" s="609">
        <v>1</v>
      </c>
      <c r="E11" s="624">
        <v>0</v>
      </c>
      <c r="F11" s="587">
        <f>D11*E11</f>
        <v>0</v>
      </c>
      <c r="G11" s="626" t="s">
        <v>1916</v>
      </c>
    </row>
    <row r="12" spans="1:7" ht="27" customHeight="1">
      <c r="A12" s="625"/>
      <c r="B12" s="597" t="s">
        <v>1915</v>
      </c>
      <c r="C12" s="589"/>
      <c r="D12" s="609"/>
      <c r="E12" s="624"/>
      <c r="F12" s="624"/>
      <c r="G12" s="623"/>
    </row>
    <row r="13" spans="1:7" ht="20.45" customHeight="1">
      <c r="A13" s="610" t="s">
        <v>1882</v>
      </c>
      <c r="B13" s="590" t="s">
        <v>2087</v>
      </c>
      <c r="C13" s="615" t="s">
        <v>2086</v>
      </c>
      <c r="D13" s="615">
        <v>1</v>
      </c>
      <c r="E13" s="607">
        <v>0</v>
      </c>
      <c r="F13" s="587">
        <f>D13*E13</f>
        <v>0</v>
      </c>
      <c r="G13" s="619"/>
    </row>
    <row r="14" spans="1:7" ht="162.75" customHeight="1">
      <c r="A14" s="610"/>
      <c r="B14" s="584" t="s">
        <v>2085</v>
      </c>
      <c r="C14" s="615"/>
      <c r="D14" s="615"/>
      <c r="E14" s="607"/>
      <c r="F14" s="607"/>
      <c r="G14" s="619"/>
    </row>
    <row r="15" spans="1:7" ht="20.45" customHeight="1">
      <c r="A15" s="610" t="s">
        <v>1897</v>
      </c>
      <c r="B15" s="590" t="s">
        <v>2084</v>
      </c>
      <c r="C15" s="615" t="s">
        <v>2083</v>
      </c>
      <c r="D15" s="615">
        <v>1</v>
      </c>
      <c r="E15" s="607">
        <v>0</v>
      </c>
      <c r="F15" s="587">
        <v>0</v>
      </c>
      <c r="G15" s="598" t="s">
        <v>1938</v>
      </c>
    </row>
    <row r="16" spans="1:7" ht="16.899999999999999" customHeight="1">
      <c r="A16" s="610"/>
      <c r="B16" s="584" t="s">
        <v>1938</v>
      </c>
      <c r="C16" s="615"/>
      <c r="D16" s="615"/>
      <c r="E16" s="607"/>
      <c r="F16" s="607"/>
      <c r="G16" s="619"/>
    </row>
    <row r="17" spans="1:7" s="565" customFormat="1" ht="20.45" customHeight="1">
      <c r="A17" s="610" t="s">
        <v>2082</v>
      </c>
      <c r="B17" s="622" t="s">
        <v>2076</v>
      </c>
      <c r="C17" s="615" t="s">
        <v>2014</v>
      </c>
      <c r="D17" s="615">
        <v>1</v>
      </c>
      <c r="E17" s="607">
        <v>0</v>
      </c>
      <c r="F17" s="587">
        <f>D17*E17</f>
        <v>0</v>
      </c>
      <c r="G17" s="619"/>
    </row>
    <row r="18" spans="1:7" ht="17.25" customHeight="1">
      <c r="A18" s="610"/>
      <c r="B18" s="584" t="s">
        <v>2081</v>
      </c>
      <c r="C18" s="615"/>
      <c r="D18" s="615"/>
      <c r="E18" s="607"/>
      <c r="F18" s="607"/>
      <c r="G18" s="619"/>
    </row>
    <row r="19" spans="1:7" ht="20.45" customHeight="1">
      <c r="A19" s="610" t="s">
        <v>2080</v>
      </c>
      <c r="B19" s="590" t="s">
        <v>2079</v>
      </c>
      <c r="C19" s="615"/>
      <c r="D19" s="615">
        <v>1</v>
      </c>
      <c r="E19" s="607">
        <v>0</v>
      </c>
      <c r="F19" s="587">
        <f>D19*E19</f>
        <v>0</v>
      </c>
      <c r="G19" s="619"/>
    </row>
    <row r="20" spans="1:7" ht="17.25" customHeight="1">
      <c r="A20" s="610"/>
      <c r="B20" s="584" t="s">
        <v>2078</v>
      </c>
      <c r="C20" s="615"/>
      <c r="D20" s="615"/>
      <c r="E20" s="607"/>
      <c r="F20" s="607"/>
      <c r="G20" s="619"/>
    </row>
    <row r="21" spans="1:7" s="565" customFormat="1" ht="20.45" customHeight="1">
      <c r="A21" s="610" t="s">
        <v>2077</v>
      </c>
      <c r="B21" s="622" t="s">
        <v>2076</v>
      </c>
      <c r="C21" s="615" t="s">
        <v>2075</v>
      </c>
      <c r="D21" s="615">
        <v>1</v>
      </c>
      <c r="E21" s="607">
        <v>0</v>
      </c>
      <c r="F21" s="587">
        <f>D21*E21</f>
        <v>0</v>
      </c>
      <c r="G21" s="620"/>
    </row>
    <row r="22" spans="1:7" ht="16.899999999999999" customHeight="1">
      <c r="A22" s="610"/>
      <c r="B22" s="621" t="s">
        <v>2074</v>
      </c>
      <c r="C22" s="615"/>
      <c r="D22" s="615"/>
      <c r="E22" s="607"/>
      <c r="F22" s="607"/>
      <c r="G22" s="620"/>
    </row>
    <row r="23" spans="1:7" ht="20.45" customHeight="1">
      <c r="A23" s="610" t="s">
        <v>2073</v>
      </c>
      <c r="B23" s="590" t="s">
        <v>2070</v>
      </c>
      <c r="C23" s="615" t="s">
        <v>2072</v>
      </c>
      <c r="D23" s="615">
        <v>1</v>
      </c>
      <c r="E23" s="607">
        <v>0</v>
      </c>
      <c r="F23" s="587">
        <v>0</v>
      </c>
      <c r="G23" s="598" t="s">
        <v>2068</v>
      </c>
    </row>
    <row r="24" spans="1:7" ht="16.149999999999999" customHeight="1">
      <c r="A24" s="610"/>
      <c r="B24" s="584" t="s">
        <v>2067</v>
      </c>
      <c r="C24" s="615"/>
      <c r="D24" s="615"/>
      <c r="E24" s="607"/>
      <c r="F24" s="607"/>
      <c r="G24" s="619"/>
    </row>
    <row r="25" spans="1:7" ht="20.45" customHeight="1">
      <c r="A25" s="610" t="s">
        <v>2071</v>
      </c>
      <c r="B25" s="590" t="s">
        <v>2070</v>
      </c>
      <c r="C25" s="615" t="s">
        <v>2069</v>
      </c>
      <c r="D25" s="615">
        <v>1</v>
      </c>
      <c r="E25" s="607">
        <v>0</v>
      </c>
      <c r="F25" s="587">
        <v>0</v>
      </c>
      <c r="G25" s="598" t="s">
        <v>2068</v>
      </c>
    </row>
    <row r="26" spans="1:7" ht="15.6" customHeight="1">
      <c r="A26" s="610"/>
      <c r="B26" s="584" t="s">
        <v>2067</v>
      </c>
      <c r="C26" s="615"/>
      <c r="D26" s="615"/>
      <c r="E26" s="607"/>
      <c r="F26" s="607"/>
      <c r="G26" s="619"/>
    </row>
    <row r="27" spans="1:7" ht="20.45" customHeight="1">
      <c r="A27" s="610" t="s">
        <v>2066</v>
      </c>
      <c r="B27" s="590" t="s">
        <v>2065</v>
      </c>
      <c r="C27" s="609" t="s">
        <v>2001</v>
      </c>
      <c r="D27" s="608">
        <v>1</v>
      </c>
      <c r="E27" s="607">
        <v>0</v>
      </c>
      <c r="F27" s="587">
        <f>D27*E27</f>
        <v>0</v>
      </c>
      <c r="G27" s="606"/>
    </row>
    <row r="28" spans="1:7" s="565" customFormat="1" ht="20.45" customHeight="1">
      <c r="A28" s="610" t="s">
        <v>2064</v>
      </c>
      <c r="B28" s="590" t="s">
        <v>1997</v>
      </c>
      <c r="C28" s="609" t="s">
        <v>1996</v>
      </c>
      <c r="D28" s="608">
        <v>1</v>
      </c>
      <c r="E28" s="607">
        <v>0</v>
      </c>
      <c r="F28" s="587">
        <f>D28*E28</f>
        <v>0</v>
      </c>
      <c r="G28" s="606"/>
    </row>
    <row r="29" spans="1:7" ht="16.899999999999999" customHeight="1">
      <c r="A29" s="610"/>
      <c r="B29" s="584" t="s">
        <v>1995</v>
      </c>
      <c r="C29" s="609"/>
      <c r="D29" s="608"/>
      <c r="E29" s="607"/>
      <c r="F29" s="607"/>
      <c r="G29" s="606"/>
    </row>
    <row r="30" spans="1:7" ht="16.899999999999999" customHeight="1">
      <c r="A30" s="610" t="s">
        <v>2063</v>
      </c>
      <c r="B30" s="590" t="s">
        <v>2062</v>
      </c>
      <c r="C30" s="609"/>
      <c r="D30" s="608">
        <v>1</v>
      </c>
      <c r="E30" s="607">
        <v>0</v>
      </c>
      <c r="F30" s="587">
        <f>D30*E30</f>
        <v>0</v>
      </c>
      <c r="G30" s="606"/>
    </row>
    <row r="31" spans="1:7" ht="16.899999999999999" customHeight="1">
      <c r="A31" s="610"/>
      <c r="B31" s="597" t="s">
        <v>1916</v>
      </c>
      <c r="C31" s="609"/>
      <c r="D31" s="608"/>
      <c r="E31" s="607"/>
      <c r="F31" s="607"/>
      <c r="G31" s="606"/>
    </row>
    <row r="32" spans="1:7" ht="18" customHeight="1">
      <c r="A32" s="596"/>
      <c r="B32" s="595" t="s">
        <v>2061</v>
      </c>
      <c r="C32" s="594"/>
      <c r="D32" s="593"/>
      <c r="E32" s="592"/>
      <c r="F32" s="592"/>
      <c r="G32" s="591"/>
    </row>
    <row r="33" spans="1:7" ht="16.899999999999999" customHeight="1">
      <c r="A33" s="610" t="s">
        <v>2060</v>
      </c>
      <c r="B33" s="590" t="s">
        <v>2059</v>
      </c>
      <c r="C33" s="609" t="s">
        <v>1907</v>
      </c>
      <c r="D33" s="615">
        <v>1</v>
      </c>
      <c r="E33" s="607">
        <v>0</v>
      </c>
      <c r="F33" s="587">
        <f>D33*E33</f>
        <v>0</v>
      </c>
      <c r="G33" s="606"/>
    </row>
    <row r="34" spans="1:7" ht="16.899999999999999" customHeight="1">
      <c r="A34" s="610"/>
      <c r="B34" s="584" t="s">
        <v>1906</v>
      </c>
      <c r="C34" s="618"/>
      <c r="D34" s="615"/>
      <c r="E34" s="607"/>
      <c r="F34" s="607"/>
      <c r="G34" s="617"/>
    </row>
    <row r="35" spans="1:7" ht="16.899999999999999" customHeight="1">
      <c r="A35" s="610" t="s">
        <v>2058</v>
      </c>
      <c r="B35" s="590" t="s">
        <v>2057</v>
      </c>
      <c r="C35" s="589" t="s">
        <v>2056</v>
      </c>
      <c r="D35" s="608">
        <v>1</v>
      </c>
      <c r="E35" s="607">
        <v>0</v>
      </c>
      <c r="F35" s="587">
        <f>D35*E35</f>
        <v>0</v>
      </c>
      <c r="G35" s="617"/>
    </row>
    <row r="36" spans="1:7" ht="18.75" customHeight="1">
      <c r="A36" s="610"/>
      <c r="B36" s="584" t="s">
        <v>2055</v>
      </c>
      <c r="C36" s="609"/>
      <c r="D36" s="608"/>
      <c r="E36" s="607"/>
      <c r="F36" s="607"/>
      <c r="G36" s="606"/>
    </row>
    <row r="37" spans="1:7" ht="16.899999999999999" customHeight="1">
      <c r="A37" s="610" t="s">
        <v>2054</v>
      </c>
      <c r="B37" s="590" t="s">
        <v>1949</v>
      </c>
      <c r="C37" s="616"/>
      <c r="D37" s="615">
        <v>1</v>
      </c>
      <c r="E37" s="607">
        <v>0</v>
      </c>
      <c r="F37" s="587">
        <f>D37*E37</f>
        <v>0</v>
      </c>
      <c r="G37" s="606"/>
    </row>
    <row r="38" spans="1:7" ht="18" customHeight="1">
      <c r="A38" s="610"/>
      <c r="B38" s="584" t="s">
        <v>1948</v>
      </c>
      <c r="C38" s="614"/>
      <c r="D38" s="608"/>
      <c r="E38" s="607"/>
      <c r="F38" s="607"/>
      <c r="G38" s="606"/>
    </row>
    <row r="39" spans="1:7" s="565" customFormat="1" ht="20.45" customHeight="1">
      <c r="A39" s="610" t="s">
        <v>2053</v>
      </c>
      <c r="B39" s="590" t="s">
        <v>2052</v>
      </c>
      <c r="C39" s="609" t="s">
        <v>2051</v>
      </c>
      <c r="D39" s="608">
        <v>1</v>
      </c>
      <c r="E39" s="607">
        <v>0</v>
      </c>
      <c r="F39" s="587">
        <f>D39*E39</f>
        <v>0</v>
      </c>
      <c r="G39" s="606"/>
    </row>
    <row r="40" spans="1:7" s="565" customFormat="1" ht="16.149999999999999" customHeight="1">
      <c r="A40" s="610"/>
      <c r="B40" s="584" t="s">
        <v>2050</v>
      </c>
      <c r="C40" s="609"/>
      <c r="D40" s="608"/>
      <c r="E40" s="607"/>
      <c r="F40" s="607"/>
      <c r="G40" s="606"/>
    </row>
    <row r="41" spans="1:7" s="565" customFormat="1" ht="18.75" customHeight="1">
      <c r="A41" s="610" t="s">
        <v>2049</v>
      </c>
      <c r="B41" s="590" t="s">
        <v>2048</v>
      </c>
      <c r="C41" s="609" t="s">
        <v>2047</v>
      </c>
      <c r="D41" s="608">
        <v>1</v>
      </c>
      <c r="E41" s="607">
        <v>0</v>
      </c>
      <c r="F41" s="587">
        <f>D41*E41</f>
        <v>0</v>
      </c>
      <c r="G41" s="611" t="s">
        <v>1952</v>
      </c>
    </row>
    <row r="42" spans="1:7" ht="21" customHeight="1">
      <c r="A42" s="610"/>
      <c r="B42" s="584" t="s">
        <v>2046</v>
      </c>
      <c r="C42" s="609"/>
      <c r="D42" s="608"/>
      <c r="E42" s="607"/>
      <c r="F42" s="607"/>
      <c r="G42" s="606"/>
    </row>
    <row r="43" spans="1:7" ht="18" customHeight="1">
      <c r="A43" s="596"/>
      <c r="B43" s="595" t="s">
        <v>2045</v>
      </c>
      <c r="C43" s="594"/>
      <c r="D43" s="593"/>
      <c r="E43" s="592"/>
      <c r="F43" s="592"/>
      <c r="G43" s="591"/>
    </row>
    <row r="44" spans="1:7" s="565" customFormat="1" ht="20.45" customHeight="1">
      <c r="A44" s="610" t="s">
        <v>2044</v>
      </c>
      <c r="B44" s="590" t="s">
        <v>2043</v>
      </c>
      <c r="C44" s="609" t="s">
        <v>2042</v>
      </c>
      <c r="D44" s="608">
        <v>1</v>
      </c>
      <c r="E44" s="607">
        <v>0</v>
      </c>
      <c r="F44" s="607">
        <f>SUM(E44*D44)</f>
        <v>0</v>
      </c>
      <c r="G44" s="598" t="s">
        <v>1916</v>
      </c>
    </row>
    <row r="45" spans="1:7" ht="23.25" customHeight="1">
      <c r="A45" s="610"/>
      <c r="B45" s="597" t="s">
        <v>1915</v>
      </c>
      <c r="C45" s="609"/>
      <c r="D45" s="608"/>
      <c r="E45" s="607"/>
      <c r="F45" s="607"/>
      <c r="G45" s="606"/>
    </row>
    <row r="46" spans="1:7" s="565" customFormat="1" ht="20.45" customHeight="1">
      <c r="A46" s="610" t="s">
        <v>2041</v>
      </c>
      <c r="B46" s="590" t="s">
        <v>2040</v>
      </c>
      <c r="C46" s="609" t="s">
        <v>2039</v>
      </c>
      <c r="D46" s="608">
        <v>1</v>
      </c>
      <c r="E46" s="607">
        <v>0</v>
      </c>
      <c r="F46" s="587">
        <f>D46*E46</f>
        <v>0</v>
      </c>
      <c r="G46" s="606"/>
    </row>
    <row r="47" spans="1:7" ht="15" customHeight="1">
      <c r="A47" s="610"/>
      <c r="B47" s="584" t="s">
        <v>2038</v>
      </c>
      <c r="C47" s="609"/>
      <c r="D47" s="608"/>
      <c r="E47" s="607"/>
      <c r="F47" s="607"/>
      <c r="G47" s="606"/>
    </row>
    <row r="48" spans="1:7" s="565" customFormat="1" ht="20.45" customHeight="1">
      <c r="A48" s="610" t="s">
        <v>2037</v>
      </c>
      <c r="B48" s="590" t="s">
        <v>1946</v>
      </c>
      <c r="C48" s="609" t="s">
        <v>2036</v>
      </c>
      <c r="D48" s="608">
        <v>1</v>
      </c>
      <c r="E48" s="607">
        <v>0</v>
      </c>
      <c r="F48" s="587">
        <f>D48*E48</f>
        <v>0</v>
      </c>
      <c r="G48" s="606"/>
    </row>
    <row r="49" spans="1:7" s="565" customFormat="1" ht="20.45" customHeight="1">
      <c r="A49" s="610" t="s">
        <v>2035</v>
      </c>
      <c r="B49" s="590" t="s">
        <v>2034</v>
      </c>
      <c r="C49" s="609"/>
      <c r="D49" s="608">
        <v>1</v>
      </c>
      <c r="E49" s="607">
        <v>0</v>
      </c>
      <c r="F49" s="587">
        <f>D49*E49</f>
        <v>0</v>
      </c>
      <c r="G49" s="606"/>
    </row>
    <row r="50" spans="1:7" ht="27" customHeight="1">
      <c r="A50" s="610"/>
      <c r="B50" s="584" t="s">
        <v>2033</v>
      </c>
      <c r="C50" s="609"/>
      <c r="D50" s="608"/>
      <c r="E50" s="607"/>
      <c r="F50" s="607"/>
      <c r="G50" s="606"/>
    </row>
    <row r="51" spans="1:7" s="565" customFormat="1" ht="20.45" customHeight="1">
      <c r="A51" s="610" t="s">
        <v>2032</v>
      </c>
      <c r="B51" s="590" t="s">
        <v>2031</v>
      </c>
      <c r="C51" s="609" t="s">
        <v>2001</v>
      </c>
      <c r="D51" s="608">
        <v>1</v>
      </c>
      <c r="E51" s="607">
        <v>0</v>
      </c>
      <c r="F51" s="587">
        <f>D51*E51</f>
        <v>0</v>
      </c>
      <c r="G51" s="611" t="s">
        <v>1952</v>
      </c>
    </row>
    <row r="52" spans="1:7" ht="28.9" customHeight="1">
      <c r="A52" s="610"/>
      <c r="B52" s="584" t="s">
        <v>2030</v>
      </c>
      <c r="C52" s="609"/>
      <c r="D52" s="608"/>
      <c r="E52" s="607"/>
      <c r="F52" s="607"/>
      <c r="G52" s="606"/>
    </row>
    <row r="53" spans="1:7" s="565" customFormat="1" ht="20.45" customHeight="1">
      <c r="A53" s="610" t="s">
        <v>2029</v>
      </c>
      <c r="B53" s="590" t="s">
        <v>2028</v>
      </c>
      <c r="C53" s="609" t="s">
        <v>2005</v>
      </c>
      <c r="D53" s="608">
        <v>1</v>
      </c>
      <c r="E53" s="607">
        <v>0</v>
      </c>
      <c r="F53" s="587">
        <f>D53*E53</f>
        <v>0</v>
      </c>
      <c r="G53" s="606"/>
    </row>
    <row r="54" spans="1:7" ht="15.75" customHeight="1">
      <c r="A54" s="610"/>
      <c r="B54" s="584" t="s">
        <v>2004</v>
      </c>
      <c r="C54" s="609"/>
      <c r="D54" s="608"/>
      <c r="E54" s="607"/>
      <c r="F54" s="607"/>
      <c r="G54" s="606"/>
    </row>
    <row r="55" spans="1:7" ht="15.75" customHeight="1">
      <c r="A55" s="610" t="s">
        <v>2027</v>
      </c>
      <c r="B55" s="590" t="s">
        <v>2026</v>
      </c>
      <c r="C55" s="609"/>
      <c r="D55" s="608">
        <v>1</v>
      </c>
      <c r="E55" s="607">
        <v>0</v>
      </c>
      <c r="F55" s="587">
        <f>D55*E55</f>
        <v>0</v>
      </c>
      <c r="G55" s="598" t="s">
        <v>1916</v>
      </c>
    </row>
    <row r="56" spans="1:7" ht="15.75" customHeight="1">
      <c r="A56" s="610"/>
      <c r="B56" s="597" t="s">
        <v>1915</v>
      </c>
      <c r="C56" s="609"/>
      <c r="D56" s="608"/>
      <c r="E56" s="607"/>
      <c r="F56" s="607"/>
      <c r="G56" s="606"/>
    </row>
    <row r="57" spans="1:7" ht="18" customHeight="1">
      <c r="A57" s="596"/>
      <c r="B57" s="595" t="s">
        <v>2025</v>
      </c>
      <c r="C57" s="594"/>
      <c r="D57" s="593"/>
      <c r="E57" s="592"/>
      <c r="F57" s="592"/>
      <c r="G57" s="591"/>
    </row>
    <row r="58" spans="1:7" s="565" customFormat="1" ht="20.45" customHeight="1">
      <c r="A58" s="610" t="s">
        <v>2024</v>
      </c>
      <c r="B58" s="590" t="s">
        <v>2023</v>
      </c>
      <c r="C58" s="609"/>
      <c r="D58" s="608">
        <v>1</v>
      </c>
      <c r="E58" s="607">
        <v>0</v>
      </c>
      <c r="F58" s="587">
        <f>D58*E58</f>
        <v>0</v>
      </c>
      <c r="G58" s="606"/>
    </row>
    <row r="59" spans="1:7" ht="18" customHeight="1">
      <c r="A59" s="610"/>
      <c r="B59" s="584" t="s">
        <v>2022</v>
      </c>
      <c r="C59" s="609"/>
      <c r="D59" s="608"/>
      <c r="E59" s="607"/>
      <c r="F59" s="607"/>
      <c r="G59" s="606"/>
    </row>
    <row r="60" spans="1:7" s="565" customFormat="1" ht="20.45" customHeight="1">
      <c r="A60" s="610" t="s">
        <v>2021</v>
      </c>
      <c r="B60" s="590" t="s">
        <v>2020</v>
      </c>
      <c r="C60" s="609"/>
      <c r="D60" s="608">
        <v>1</v>
      </c>
      <c r="E60" s="607">
        <v>0</v>
      </c>
      <c r="F60" s="587">
        <f>D60*E60</f>
        <v>0</v>
      </c>
      <c r="G60" s="606"/>
    </row>
    <row r="61" spans="1:7" ht="15.75" customHeight="1">
      <c r="A61" s="610"/>
      <c r="B61" s="584" t="s">
        <v>2017</v>
      </c>
      <c r="C61" s="609"/>
      <c r="D61" s="608"/>
      <c r="E61" s="607"/>
      <c r="F61" s="607"/>
      <c r="G61" s="606"/>
    </row>
    <row r="62" spans="1:7" s="565" customFormat="1" ht="20.45" customHeight="1">
      <c r="A62" s="610" t="s">
        <v>2019</v>
      </c>
      <c r="B62" s="590" t="s">
        <v>2018</v>
      </c>
      <c r="C62" s="609"/>
      <c r="D62" s="608">
        <v>1</v>
      </c>
      <c r="E62" s="607">
        <v>0</v>
      </c>
      <c r="F62" s="587">
        <f>D62*E62</f>
        <v>0</v>
      </c>
      <c r="G62" s="606"/>
    </row>
    <row r="63" spans="1:7" ht="15.75" customHeight="1">
      <c r="A63" s="610"/>
      <c r="B63" s="584" t="s">
        <v>2017</v>
      </c>
      <c r="C63" s="609"/>
      <c r="D63" s="608"/>
      <c r="E63" s="607"/>
      <c r="F63" s="607"/>
      <c r="G63" s="606"/>
    </row>
    <row r="64" spans="1:7" s="565" customFormat="1" ht="20.45" customHeight="1">
      <c r="A64" s="610" t="s">
        <v>2016</v>
      </c>
      <c r="B64" s="590" t="s">
        <v>2015</v>
      </c>
      <c r="C64" s="609" t="s">
        <v>2014</v>
      </c>
      <c r="D64" s="608">
        <v>1</v>
      </c>
      <c r="E64" s="607">
        <v>0</v>
      </c>
      <c r="F64" s="587">
        <f>D64*E64</f>
        <v>0</v>
      </c>
      <c r="G64" s="606"/>
    </row>
    <row r="65" spans="1:7" ht="15.75" customHeight="1">
      <c r="A65" s="610"/>
      <c r="B65" s="584" t="s">
        <v>2013</v>
      </c>
      <c r="C65" s="609"/>
      <c r="D65" s="608"/>
      <c r="E65" s="607"/>
      <c r="F65" s="607"/>
      <c r="G65" s="606"/>
    </row>
    <row r="66" spans="1:7" ht="18" customHeight="1">
      <c r="A66" s="596"/>
      <c r="B66" s="595" t="s">
        <v>2012</v>
      </c>
      <c r="C66" s="594"/>
      <c r="D66" s="593"/>
      <c r="E66" s="592"/>
      <c r="F66" s="592"/>
      <c r="G66" s="591"/>
    </row>
    <row r="67" spans="1:7" s="565" customFormat="1" ht="20.45" customHeight="1">
      <c r="A67" s="610" t="s">
        <v>2011</v>
      </c>
      <c r="B67" s="590" t="s">
        <v>2010</v>
      </c>
      <c r="C67" s="609" t="s">
        <v>2009</v>
      </c>
      <c r="D67" s="608">
        <v>1</v>
      </c>
      <c r="E67" s="607">
        <v>0</v>
      </c>
      <c r="F67" s="587">
        <f>D67*E67</f>
        <v>0</v>
      </c>
      <c r="G67" s="611" t="s">
        <v>1952</v>
      </c>
    </row>
    <row r="68" spans="1:7" ht="25.9" customHeight="1">
      <c r="A68" s="610"/>
      <c r="B68" s="584" t="s">
        <v>2008</v>
      </c>
      <c r="C68" s="609"/>
      <c r="D68" s="608"/>
      <c r="E68" s="607"/>
      <c r="F68" s="607"/>
      <c r="G68" s="611"/>
    </row>
    <row r="69" spans="1:7" s="565" customFormat="1" ht="20.45" customHeight="1">
      <c r="A69" s="610" t="s">
        <v>2007</v>
      </c>
      <c r="B69" s="590" t="s">
        <v>2006</v>
      </c>
      <c r="C69" s="609" t="s">
        <v>2005</v>
      </c>
      <c r="D69" s="608">
        <v>1</v>
      </c>
      <c r="E69" s="607">
        <v>0</v>
      </c>
      <c r="F69" s="587">
        <f>D69*E69</f>
        <v>0</v>
      </c>
      <c r="G69" s="606"/>
    </row>
    <row r="70" spans="1:7" ht="15.75" customHeight="1">
      <c r="A70" s="610"/>
      <c r="B70" s="584" t="s">
        <v>2004</v>
      </c>
      <c r="C70" s="609"/>
      <c r="D70" s="608"/>
      <c r="E70" s="607"/>
      <c r="F70" s="607"/>
      <c r="G70" s="606"/>
    </row>
    <row r="71" spans="1:7" s="565" customFormat="1" ht="20.45" customHeight="1">
      <c r="A71" s="610" t="s">
        <v>2003</v>
      </c>
      <c r="B71" s="590" t="s">
        <v>2002</v>
      </c>
      <c r="C71" s="609" t="s">
        <v>2001</v>
      </c>
      <c r="D71" s="608">
        <v>1</v>
      </c>
      <c r="E71" s="607">
        <v>0</v>
      </c>
      <c r="F71" s="587">
        <f>D71*E71</f>
        <v>0</v>
      </c>
      <c r="G71" s="598" t="s">
        <v>1916</v>
      </c>
    </row>
    <row r="72" spans="1:7" ht="25.5" customHeight="1">
      <c r="A72" s="610"/>
      <c r="B72" s="597" t="s">
        <v>1915</v>
      </c>
      <c r="C72" s="609"/>
      <c r="D72" s="608"/>
      <c r="E72" s="607"/>
      <c r="F72" s="607"/>
      <c r="G72" s="606"/>
    </row>
    <row r="73" spans="1:7" ht="25.5" customHeight="1">
      <c r="A73" s="610" t="s">
        <v>2000</v>
      </c>
      <c r="B73" s="613" t="s">
        <v>1999</v>
      </c>
      <c r="C73" s="609"/>
      <c r="D73" s="608"/>
      <c r="E73" s="607"/>
      <c r="F73" s="612"/>
      <c r="G73" s="606"/>
    </row>
    <row r="74" spans="1:7" s="565" customFormat="1" ht="28.5" customHeight="1">
      <c r="A74" s="610" t="s">
        <v>1998</v>
      </c>
      <c r="B74" s="590" t="s">
        <v>1997</v>
      </c>
      <c r="C74" s="609" t="s">
        <v>1996</v>
      </c>
      <c r="D74" s="608">
        <v>1</v>
      </c>
      <c r="E74" s="607">
        <v>0</v>
      </c>
      <c r="F74" s="587">
        <f>D74*E74</f>
        <v>0</v>
      </c>
      <c r="G74" s="606"/>
    </row>
    <row r="75" spans="1:7" ht="15.75" customHeight="1">
      <c r="A75" s="610"/>
      <c r="B75" s="584" t="s">
        <v>1995</v>
      </c>
      <c r="C75" s="609"/>
      <c r="D75" s="608"/>
      <c r="E75" s="607"/>
      <c r="F75" s="607"/>
      <c r="G75" s="606"/>
    </row>
    <row r="76" spans="1:7" ht="18" customHeight="1">
      <c r="A76" s="596"/>
      <c r="B76" s="595" t="s">
        <v>1994</v>
      </c>
      <c r="C76" s="594"/>
      <c r="D76" s="593"/>
      <c r="E76" s="592"/>
      <c r="F76" s="592"/>
      <c r="G76" s="591"/>
    </row>
    <row r="77" spans="1:7" s="565" customFormat="1" ht="20.45" customHeight="1">
      <c r="A77" s="610" t="s">
        <v>1993</v>
      </c>
      <c r="B77" s="590" t="s">
        <v>1992</v>
      </c>
      <c r="C77" s="609" t="s">
        <v>1991</v>
      </c>
      <c r="D77" s="608">
        <v>1</v>
      </c>
      <c r="E77" s="607">
        <v>0</v>
      </c>
      <c r="F77" s="587">
        <f>D77*E77</f>
        <v>0</v>
      </c>
      <c r="G77" s="606"/>
    </row>
    <row r="78" spans="1:7" ht="15.75" customHeight="1">
      <c r="A78" s="610"/>
      <c r="B78" s="584" t="s">
        <v>1990</v>
      </c>
      <c r="C78" s="609"/>
      <c r="D78" s="608"/>
      <c r="E78" s="607"/>
      <c r="F78" s="607"/>
      <c r="G78" s="606"/>
    </row>
    <row r="79" spans="1:7" s="565" customFormat="1" ht="20.45" customHeight="1">
      <c r="A79" s="610" t="s">
        <v>1989</v>
      </c>
      <c r="B79" s="590" t="s">
        <v>1913</v>
      </c>
      <c r="C79" s="609" t="s">
        <v>1988</v>
      </c>
      <c r="D79" s="608">
        <v>1</v>
      </c>
      <c r="E79" s="607">
        <v>0</v>
      </c>
      <c r="F79" s="587">
        <f>D79*E79</f>
        <v>0</v>
      </c>
      <c r="G79" s="606"/>
    </row>
    <row r="80" spans="1:7" ht="15.75" customHeight="1">
      <c r="A80" s="610"/>
      <c r="B80" s="584" t="s">
        <v>1911</v>
      </c>
      <c r="C80" s="609"/>
      <c r="D80" s="608"/>
      <c r="E80" s="607"/>
      <c r="F80" s="607"/>
      <c r="G80" s="606"/>
    </row>
    <row r="81" spans="1:7" s="565" customFormat="1" ht="20.45" customHeight="1">
      <c r="A81" s="610" t="s">
        <v>1987</v>
      </c>
      <c r="B81" s="590" t="s">
        <v>1986</v>
      </c>
      <c r="C81" s="609"/>
      <c r="D81" s="608">
        <v>1</v>
      </c>
      <c r="E81" s="607">
        <v>0</v>
      </c>
      <c r="F81" s="587">
        <f>D81*E81</f>
        <v>0</v>
      </c>
      <c r="G81" s="598" t="s">
        <v>1916</v>
      </c>
    </row>
    <row r="82" spans="1:7" ht="24" customHeight="1">
      <c r="A82" s="610"/>
      <c r="B82" s="597" t="s">
        <v>1915</v>
      </c>
      <c r="C82" s="609"/>
      <c r="D82" s="608"/>
      <c r="E82" s="607"/>
      <c r="F82" s="607"/>
      <c r="G82" s="606"/>
    </row>
    <row r="83" spans="1:7" s="565" customFormat="1" ht="20.45" customHeight="1">
      <c r="A83" s="610" t="s">
        <v>1985</v>
      </c>
      <c r="B83" s="590" t="s">
        <v>1984</v>
      </c>
      <c r="C83" s="609"/>
      <c r="D83" s="608">
        <v>1</v>
      </c>
      <c r="E83" s="607">
        <v>0</v>
      </c>
      <c r="F83" s="587">
        <f>D83*E83</f>
        <v>0</v>
      </c>
      <c r="G83" s="606"/>
    </row>
    <row r="84" spans="1:7" ht="30.75" customHeight="1">
      <c r="A84" s="610"/>
      <c r="B84" s="584" t="s">
        <v>1983</v>
      </c>
      <c r="C84" s="609"/>
      <c r="D84" s="608"/>
      <c r="E84" s="607"/>
      <c r="F84" s="607"/>
      <c r="G84" s="606"/>
    </row>
    <row r="85" spans="1:7" s="565" customFormat="1" ht="20.45" customHeight="1">
      <c r="A85" s="610" t="s">
        <v>1982</v>
      </c>
      <c r="B85" s="590" t="s">
        <v>1981</v>
      </c>
      <c r="C85" s="609"/>
      <c r="D85" s="608">
        <v>1</v>
      </c>
      <c r="E85" s="607">
        <v>0</v>
      </c>
      <c r="F85" s="587">
        <f>D85*E85</f>
        <v>0</v>
      </c>
      <c r="G85" s="606"/>
    </row>
    <row r="86" spans="1:7" ht="69.75" customHeight="1">
      <c r="A86" s="610"/>
      <c r="B86" s="584" t="s">
        <v>1980</v>
      </c>
      <c r="C86" s="609"/>
      <c r="D86" s="608"/>
      <c r="E86" s="607"/>
      <c r="F86" s="607"/>
      <c r="G86" s="606"/>
    </row>
    <row r="87" spans="1:7" s="565" customFormat="1" ht="20.45" customHeight="1">
      <c r="A87" s="610" t="s">
        <v>1979</v>
      </c>
      <c r="B87" s="590" t="s">
        <v>1978</v>
      </c>
      <c r="C87" s="609"/>
      <c r="D87" s="608">
        <v>2</v>
      </c>
      <c r="E87" s="607">
        <v>0</v>
      </c>
      <c r="F87" s="587">
        <f>D87*E87</f>
        <v>0</v>
      </c>
      <c r="G87" s="606"/>
    </row>
    <row r="88" spans="1:7" ht="27.75" customHeight="1">
      <c r="A88" s="610"/>
      <c r="B88" s="584" t="s">
        <v>1977</v>
      </c>
      <c r="C88" s="609"/>
      <c r="D88" s="608"/>
      <c r="E88" s="607"/>
      <c r="F88" s="607"/>
      <c r="G88" s="606"/>
    </row>
    <row r="89" spans="1:7" ht="18" customHeight="1">
      <c r="A89" s="596"/>
      <c r="B89" s="595" t="s">
        <v>1976</v>
      </c>
      <c r="C89" s="594"/>
      <c r="D89" s="593"/>
      <c r="E89" s="592"/>
      <c r="F89" s="592"/>
      <c r="G89" s="591"/>
    </row>
    <row r="90" spans="1:7" s="565" customFormat="1" ht="20.45" customHeight="1">
      <c r="A90" s="610" t="s">
        <v>1975</v>
      </c>
      <c r="B90" s="590" t="s">
        <v>1974</v>
      </c>
      <c r="C90" s="609" t="s">
        <v>1973</v>
      </c>
      <c r="D90" s="608">
        <v>1</v>
      </c>
      <c r="E90" s="607">
        <v>0</v>
      </c>
      <c r="F90" s="587">
        <f>D90*E90</f>
        <v>0</v>
      </c>
      <c r="G90" s="606"/>
    </row>
    <row r="91" spans="1:7" s="565" customFormat="1" ht="20.45" customHeight="1">
      <c r="A91" s="610" t="s">
        <v>1972</v>
      </c>
      <c r="B91" s="590" t="s">
        <v>1971</v>
      </c>
      <c r="C91" s="609" t="s">
        <v>1970</v>
      </c>
      <c r="D91" s="608">
        <v>1</v>
      </c>
      <c r="E91" s="607">
        <v>0</v>
      </c>
      <c r="F91" s="587">
        <f>D91*E91</f>
        <v>0</v>
      </c>
      <c r="G91" s="606"/>
    </row>
    <row r="92" spans="1:7" ht="17.25" customHeight="1">
      <c r="A92" s="610"/>
      <c r="B92" s="584" t="s">
        <v>1969</v>
      </c>
      <c r="C92" s="609"/>
      <c r="D92" s="608"/>
      <c r="E92" s="607"/>
      <c r="F92" s="607"/>
      <c r="G92" s="606"/>
    </row>
    <row r="93" spans="1:7" s="565" customFormat="1" ht="20.45" customHeight="1">
      <c r="A93" s="610" t="s">
        <v>1968</v>
      </c>
      <c r="B93" s="590" t="s">
        <v>1949</v>
      </c>
      <c r="C93" s="609"/>
      <c r="D93" s="608">
        <v>1</v>
      </c>
      <c r="E93" s="607">
        <v>0</v>
      </c>
      <c r="F93" s="587">
        <f>D93*E93</f>
        <v>0</v>
      </c>
      <c r="G93" s="606"/>
    </row>
    <row r="94" spans="1:7" ht="16.899999999999999" customHeight="1">
      <c r="A94" s="610"/>
      <c r="B94" s="584" t="s">
        <v>1948</v>
      </c>
      <c r="C94" s="609"/>
      <c r="D94" s="608"/>
      <c r="E94" s="607"/>
      <c r="F94" s="607"/>
      <c r="G94" s="606"/>
    </row>
    <row r="95" spans="1:7" s="565" customFormat="1" ht="20.45" customHeight="1">
      <c r="A95" s="610" t="s">
        <v>1967</v>
      </c>
      <c r="B95" s="590" t="s">
        <v>1954</v>
      </c>
      <c r="C95" s="609" t="s">
        <v>1966</v>
      </c>
      <c r="D95" s="608">
        <v>1</v>
      </c>
      <c r="E95" s="607">
        <v>0</v>
      </c>
      <c r="F95" s="587">
        <f>D95*E95</f>
        <v>0</v>
      </c>
      <c r="G95" s="606"/>
    </row>
    <row r="96" spans="1:7" ht="27" customHeight="1">
      <c r="A96" s="610"/>
      <c r="B96" s="584" t="s">
        <v>1965</v>
      </c>
      <c r="C96" s="609"/>
      <c r="D96" s="608"/>
      <c r="E96" s="607"/>
      <c r="F96" s="607"/>
      <c r="G96" s="606"/>
    </row>
    <row r="97" spans="1:7" s="565" customFormat="1" ht="20.45" customHeight="1">
      <c r="A97" s="610" t="s">
        <v>1964</v>
      </c>
      <c r="B97" s="590" t="s">
        <v>1963</v>
      </c>
      <c r="C97" s="609"/>
      <c r="D97" s="608">
        <v>1</v>
      </c>
      <c r="E97" s="607">
        <v>0</v>
      </c>
      <c r="F97" s="587">
        <f>D97*E97</f>
        <v>0</v>
      </c>
      <c r="G97" s="606"/>
    </row>
    <row r="98" spans="1:7" s="565" customFormat="1" ht="126.6" customHeight="1">
      <c r="A98" s="610"/>
      <c r="B98" s="584" t="s">
        <v>1962</v>
      </c>
      <c r="C98" s="609"/>
      <c r="D98" s="608"/>
      <c r="E98" s="607"/>
      <c r="F98" s="607"/>
      <c r="G98" s="606"/>
    </row>
    <row r="99" spans="1:7" s="565" customFormat="1" ht="20.45" customHeight="1">
      <c r="A99" s="610" t="s">
        <v>1961</v>
      </c>
      <c r="B99" s="590" t="s">
        <v>1918</v>
      </c>
      <c r="C99" s="609" t="s">
        <v>1960</v>
      </c>
      <c r="D99" s="608">
        <v>1</v>
      </c>
      <c r="E99" s="607">
        <v>0</v>
      </c>
      <c r="F99" s="587">
        <f>SUM(E99*D99)</f>
        <v>0</v>
      </c>
      <c r="G99" s="598" t="s">
        <v>1916</v>
      </c>
    </row>
    <row r="100" spans="1:7" ht="22.5" customHeight="1">
      <c r="A100" s="610"/>
      <c r="B100" s="597" t="s">
        <v>1915</v>
      </c>
      <c r="C100" s="609"/>
      <c r="D100" s="608"/>
      <c r="E100" s="607"/>
      <c r="F100" s="607"/>
      <c r="G100" s="606"/>
    </row>
    <row r="101" spans="1:7" s="565" customFormat="1" ht="20.45" customHeight="1">
      <c r="A101" s="610" t="s">
        <v>1959</v>
      </c>
      <c r="B101" s="590" t="s">
        <v>1918</v>
      </c>
      <c r="C101" s="609" t="s">
        <v>1958</v>
      </c>
      <c r="D101" s="608">
        <v>1</v>
      </c>
      <c r="E101" s="607">
        <v>0</v>
      </c>
      <c r="F101" s="587">
        <f>D101*E101</f>
        <v>0</v>
      </c>
      <c r="G101" s="606"/>
    </row>
    <row r="102" spans="1:7" ht="15.75" customHeight="1">
      <c r="A102" s="610"/>
      <c r="B102" s="584" t="s">
        <v>1957</v>
      </c>
      <c r="C102" s="609"/>
      <c r="D102" s="608"/>
      <c r="E102" s="607"/>
      <c r="F102" s="607"/>
      <c r="G102" s="606"/>
    </row>
    <row r="103" spans="1:7" ht="18" customHeight="1">
      <c r="A103" s="596"/>
      <c r="B103" s="595" t="s">
        <v>1956</v>
      </c>
      <c r="C103" s="594"/>
      <c r="D103" s="593"/>
      <c r="E103" s="592"/>
      <c r="F103" s="592"/>
      <c r="G103" s="591"/>
    </row>
    <row r="104" spans="1:7" s="565" customFormat="1" ht="20.45" customHeight="1">
      <c r="A104" s="610" t="s">
        <v>1955</v>
      </c>
      <c r="B104" s="590" t="s">
        <v>1954</v>
      </c>
      <c r="C104" s="609" t="s">
        <v>1953</v>
      </c>
      <c r="D104" s="608">
        <v>1</v>
      </c>
      <c r="E104" s="607">
        <v>0</v>
      </c>
      <c r="F104" s="587">
        <f>D104*E104</f>
        <v>0</v>
      </c>
      <c r="G104" s="611" t="s">
        <v>1952</v>
      </c>
    </row>
    <row r="105" spans="1:7" ht="15.6" customHeight="1">
      <c r="A105" s="610"/>
      <c r="B105" s="584" t="s">
        <v>1951</v>
      </c>
      <c r="C105" s="609"/>
      <c r="D105" s="608"/>
      <c r="E105" s="607"/>
      <c r="F105" s="607"/>
      <c r="G105" s="606"/>
    </row>
    <row r="106" spans="1:7" ht="20.45" customHeight="1">
      <c r="A106" s="610" t="s">
        <v>1950</v>
      </c>
      <c r="B106" s="590" t="s">
        <v>1949</v>
      </c>
      <c r="C106" s="609"/>
      <c r="D106" s="608">
        <v>1</v>
      </c>
      <c r="E106" s="607">
        <v>0</v>
      </c>
      <c r="F106" s="587">
        <f>D106*E106</f>
        <v>0</v>
      </c>
      <c r="G106" s="606"/>
    </row>
    <row r="107" spans="1:7" ht="15.75" customHeight="1">
      <c r="A107" s="610"/>
      <c r="B107" s="584" t="s">
        <v>1948</v>
      </c>
      <c r="C107" s="609"/>
      <c r="D107" s="608"/>
      <c r="E107" s="607"/>
      <c r="F107" s="607"/>
      <c r="G107" s="606"/>
    </row>
    <row r="108" spans="1:7" s="565" customFormat="1" ht="20.45" customHeight="1">
      <c r="A108" s="610" t="s">
        <v>1947</v>
      </c>
      <c r="B108" s="590" t="s">
        <v>1946</v>
      </c>
      <c r="C108" s="609" t="s">
        <v>1945</v>
      </c>
      <c r="D108" s="608">
        <v>1</v>
      </c>
      <c r="E108" s="607">
        <v>0</v>
      </c>
      <c r="F108" s="587">
        <f>D108*E108</f>
        <v>0</v>
      </c>
      <c r="G108" s="606"/>
    </row>
    <row r="109" spans="1:7" s="565" customFormat="1" ht="20.45" customHeight="1">
      <c r="A109" s="610" t="s">
        <v>1944</v>
      </c>
      <c r="B109" s="590" t="s">
        <v>1943</v>
      </c>
      <c r="C109" s="609"/>
      <c r="D109" s="608">
        <v>1</v>
      </c>
      <c r="E109" s="607">
        <v>0</v>
      </c>
      <c r="F109" s="587">
        <f>D109*E109</f>
        <v>0</v>
      </c>
      <c r="G109" s="606"/>
    </row>
    <row r="110" spans="1:7" ht="15.75" customHeight="1">
      <c r="A110" s="610"/>
      <c r="B110" s="584" t="s">
        <v>1942</v>
      </c>
      <c r="C110" s="609"/>
      <c r="D110" s="608"/>
      <c r="E110" s="607"/>
      <c r="F110" s="607"/>
      <c r="G110" s="606"/>
    </row>
    <row r="111" spans="1:7" s="565" customFormat="1" ht="20.45" customHeight="1">
      <c r="A111" s="610" t="s">
        <v>1941</v>
      </c>
      <c r="B111" s="590" t="s">
        <v>1940</v>
      </c>
      <c r="C111" s="609" t="s">
        <v>1939</v>
      </c>
      <c r="D111" s="608">
        <v>1</v>
      </c>
      <c r="E111" s="587">
        <v>0</v>
      </c>
      <c r="F111" s="587">
        <f>D111*E111</f>
        <v>0</v>
      </c>
      <c r="G111" s="611" t="s">
        <v>1938</v>
      </c>
    </row>
    <row r="112" spans="1:7" ht="15.75" customHeight="1">
      <c r="A112" s="610"/>
      <c r="B112" s="584" t="s">
        <v>1937</v>
      </c>
      <c r="C112" s="609"/>
      <c r="D112" s="608"/>
      <c r="E112" s="607"/>
      <c r="F112" s="607"/>
      <c r="G112" s="606"/>
    </row>
    <row r="113" spans="1:7" ht="20.45" customHeight="1">
      <c r="A113" s="610" t="s">
        <v>1936</v>
      </c>
      <c r="B113" s="590" t="s">
        <v>1935</v>
      </c>
      <c r="C113" s="609" t="s">
        <v>1934</v>
      </c>
      <c r="D113" s="608">
        <v>1</v>
      </c>
      <c r="E113" s="607">
        <v>0</v>
      </c>
      <c r="F113" s="587">
        <f>D113*E113</f>
        <v>0</v>
      </c>
      <c r="G113" s="606"/>
    </row>
    <row r="114" spans="1:7" s="565" customFormat="1" ht="20.45" customHeight="1">
      <c r="A114" s="610" t="s">
        <v>1933</v>
      </c>
      <c r="B114" s="590" t="s">
        <v>1918</v>
      </c>
      <c r="C114" s="609" t="s">
        <v>1932</v>
      </c>
      <c r="D114" s="608">
        <v>1</v>
      </c>
      <c r="E114" s="607">
        <v>0</v>
      </c>
      <c r="F114" s="587">
        <f>D114*E114</f>
        <v>0</v>
      </c>
      <c r="G114" s="606"/>
    </row>
    <row r="115" spans="1:7" ht="15.75" customHeight="1">
      <c r="A115" s="610"/>
      <c r="B115" s="584" t="s">
        <v>1931</v>
      </c>
      <c r="C115" s="609"/>
      <c r="D115" s="608"/>
      <c r="E115" s="607"/>
      <c r="F115" s="607"/>
      <c r="G115" s="606"/>
    </row>
    <row r="116" spans="1:7" s="565" customFormat="1" ht="20.45" customHeight="1">
      <c r="A116" s="610" t="s">
        <v>1930</v>
      </c>
      <c r="B116" s="590" t="s">
        <v>1922</v>
      </c>
      <c r="C116" s="609" t="s">
        <v>1929</v>
      </c>
      <c r="D116" s="608">
        <v>1</v>
      </c>
      <c r="E116" s="607">
        <v>0</v>
      </c>
      <c r="F116" s="587">
        <f>D116*E116</f>
        <v>0</v>
      </c>
      <c r="G116" s="598" t="s">
        <v>1916</v>
      </c>
    </row>
    <row r="117" spans="1:7" ht="27.75" customHeight="1">
      <c r="A117" s="610"/>
      <c r="B117" s="597" t="s">
        <v>1915</v>
      </c>
      <c r="C117" s="609"/>
      <c r="D117" s="608"/>
      <c r="E117" s="607"/>
      <c r="F117" s="607"/>
      <c r="G117" s="606"/>
    </row>
    <row r="118" spans="1:7" ht="18" customHeight="1">
      <c r="A118" s="596"/>
      <c r="B118" s="595" t="s">
        <v>1928</v>
      </c>
      <c r="C118" s="594"/>
      <c r="D118" s="593"/>
      <c r="E118" s="592"/>
      <c r="F118" s="592"/>
      <c r="G118" s="591"/>
    </row>
    <row r="119" spans="1:7" s="565" customFormat="1" ht="20.45" customHeight="1">
      <c r="A119" s="585" t="s">
        <v>1927</v>
      </c>
      <c r="B119" s="602" t="s">
        <v>1908</v>
      </c>
      <c r="C119" s="589" t="s">
        <v>1907</v>
      </c>
      <c r="D119" s="589">
        <v>2</v>
      </c>
      <c r="E119" s="605">
        <v>0</v>
      </c>
      <c r="F119" s="587">
        <f>D119*E119</f>
        <v>0</v>
      </c>
      <c r="G119" s="586"/>
    </row>
    <row r="120" spans="1:7" ht="15.75" customHeight="1">
      <c r="A120" s="585"/>
      <c r="B120" s="584" t="s">
        <v>1906</v>
      </c>
      <c r="C120" s="589"/>
      <c r="D120" s="600"/>
      <c r="E120" s="581"/>
      <c r="F120" s="581"/>
      <c r="G120" s="580"/>
    </row>
    <row r="121" spans="1:7" s="565" customFormat="1" ht="20.45" customHeight="1">
      <c r="A121" s="585" t="s">
        <v>1926</v>
      </c>
      <c r="B121" s="602" t="s">
        <v>1925</v>
      </c>
      <c r="C121" s="583"/>
      <c r="D121" s="604">
        <v>1</v>
      </c>
      <c r="E121" s="588">
        <v>0</v>
      </c>
      <c r="F121" s="587">
        <f>D121*E121</f>
        <v>0</v>
      </c>
      <c r="G121" s="586"/>
    </row>
    <row r="122" spans="1:7" ht="15.75" customHeight="1">
      <c r="A122" s="585"/>
      <c r="B122" s="584" t="s">
        <v>1924</v>
      </c>
      <c r="C122" s="583"/>
      <c r="D122" s="603"/>
      <c r="E122" s="599"/>
      <c r="F122" s="599"/>
      <c r="G122" s="580"/>
    </row>
    <row r="123" spans="1:7" s="565" customFormat="1" ht="20.45" customHeight="1">
      <c r="A123" s="585" t="s">
        <v>1923</v>
      </c>
      <c r="B123" s="602" t="s">
        <v>1922</v>
      </c>
      <c r="C123" s="589" t="s">
        <v>1921</v>
      </c>
      <c r="D123" s="589">
        <v>1</v>
      </c>
      <c r="E123" s="588">
        <v>0</v>
      </c>
      <c r="F123" s="587">
        <f>D123*E123</f>
        <v>0</v>
      </c>
      <c r="G123" s="586"/>
    </row>
    <row r="124" spans="1:7" ht="16.899999999999999" customHeight="1">
      <c r="A124" s="585"/>
      <c r="B124" s="601" t="s">
        <v>1920</v>
      </c>
      <c r="C124" s="583"/>
      <c r="D124" s="600"/>
      <c r="E124" s="599"/>
      <c r="F124" s="599"/>
      <c r="G124" s="580"/>
    </row>
    <row r="125" spans="1:7" s="565" customFormat="1" ht="20.45" customHeight="1">
      <c r="A125" s="585" t="s">
        <v>1919</v>
      </c>
      <c r="B125" s="590" t="s">
        <v>1918</v>
      </c>
      <c r="C125" s="589" t="s">
        <v>1917</v>
      </c>
      <c r="D125" s="589">
        <v>1</v>
      </c>
      <c r="E125" s="588">
        <v>0</v>
      </c>
      <c r="F125" s="587">
        <f>D125*E125</f>
        <v>0</v>
      </c>
      <c r="G125" s="598" t="s">
        <v>1916</v>
      </c>
    </row>
    <row r="126" spans="1:7" ht="24" customHeight="1">
      <c r="A126" s="585"/>
      <c r="B126" s="597" t="s">
        <v>1915</v>
      </c>
      <c r="C126" s="583"/>
      <c r="D126" s="582"/>
      <c r="E126" s="581"/>
      <c r="F126" s="581"/>
      <c r="G126" s="580"/>
    </row>
    <row r="127" spans="1:7" s="565" customFormat="1" ht="20.45" customHeight="1">
      <c r="A127" s="585" t="s">
        <v>1914</v>
      </c>
      <c r="B127" s="590" t="s">
        <v>1913</v>
      </c>
      <c r="C127" s="589" t="s">
        <v>1912</v>
      </c>
      <c r="D127" s="589">
        <v>2</v>
      </c>
      <c r="E127" s="588">
        <v>0</v>
      </c>
      <c r="F127" s="587">
        <f>D127*E127</f>
        <v>0</v>
      </c>
      <c r="G127" s="586"/>
    </row>
    <row r="128" spans="1:7" ht="15.75" customHeight="1">
      <c r="A128" s="585"/>
      <c r="B128" s="584" t="s">
        <v>1911</v>
      </c>
      <c r="C128" s="583"/>
      <c r="D128" s="582"/>
      <c r="E128" s="581"/>
      <c r="F128" s="581"/>
      <c r="G128" s="580"/>
    </row>
    <row r="129" spans="1:7" ht="18" customHeight="1">
      <c r="A129" s="596"/>
      <c r="B129" s="595" t="s">
        <v>1910</v>
      </c>
      <c r="C129" s="594"/>
      <c r="D129" s="593"/>
      <c r="E129" s="592"/>
      <c r="F129" s="592"/>
      <c r="G129" s="591"/>
    </row>
    <row r="130" spans="1:7" s="565" customFormat="1" ht="20.45" customHeight="1">
      <c r="A130" s="585" t="s">
        <v>1909</v>
      </c>
      <c r="B130" s="590" t="s">
        <v>1908</v>
      </c>
      <c r="C130" s="589" t="s">
        <v>1907</v>
      </c>
      <c r="D130" s="589">
        <v>1</v>
      </c>
      <c r="E130" s="588">
        <v>0</v>
      </c>
      <c r="F130" s="587">
        <f>D130*E130</f>
        <v>0</v>
      </c>
      <c r="G130" s="586"/>
    </row>
    <row r="131" spans="1:7" ht="15.75" customHeight="1">
      <c r="A131" s="585"/>
      <c r="B131" s="584" t="s">
        <v>1906</v>
      </c>
      <c r="C131" s="583"/>
      <c r="D131" s="582"/>
      <c r="E131" s="581"/>
      <c r="F131" s="581"/>
      <c r="G131" s="580"/>
    </row>
    <row r="132" spans="1:7">
      <c r="A132" s="572"/>
      <c r="B132" s="571"/>
      <c r="C132" s="570"/>
      <c r="D132" s="569"/>
      <c r="E132" s="568"/>
      <c r="F132" s="568"/>
      <c r="G132" s="567"/>
    </row>
    <row r="133" spans="1:7" ht="18" customHeight="1" thickBot="1">
      <c r="A133" s="572"/>
      <c r="B133" s="579" t="s">
        <v>1905</v>
      </c>
      <c r="C133" s="578">
        <f>SUM(F9:F131)</f>
        <v>0</v>
      </c>
      <c r="D133" s="569"/>
      <c r="E133" s="568"/>
      <c r="F133" s="568"/>
      <c r="G133" s="567"/>
    </row>
    <row r="134" spans="1:7" ht="18" customHeight="1">
      <c r="A134" s="572"/>
      <c r="B134" s="577" t="s">
        <v>1904</v>
      </c>
      <c r="C134" s="576">
        <v>0</v>
      </c>
      <c r="D134" s="569"/>
      <c r="E134" s="568"/>
      <c r="F134" s="568"/>
      <c r="G134" s="573"/>
    </row>
    <row r="135" spans="1:7" ht="18" customHeight="1">
      <c r="A135" s="572"/>
      <c r="B135" s="575" t="s">
        <v>1903</v>
      </c>
      <c r="C135" s="574">
        <f>SUM(C133:C134)</f>
        <v>0</v>
      </c>
      <c r="D135" s="569"/>
      <c r="E135" s="568"/>
      <c r="F135" s="568"/>
      <c r="G135" s="573"/>
    </row>
    <row r="136" spans="1:7">
      <c r="A136" s="572"/>
      <c r="B136" s="571"/>
      <c r="C136" s="570"/>
      <c r="D136" s="569"/>
      <c r="E136" s="568"/>
      <c r="F136" s="568"/>
      <c r="G136" s="567"/>
    </row>
  </sheetData>
  <mergeCells count="7">
    <mergeCell ref="A1:G1"/>
    <mergeCell ref="A6:A7"/>
    <mergeCell ref="B6:B7"/>
    <mergeCell ref="D6:D7"/>
    <mergeCell ref="C6:C7"/>
    <mergeCell ref="G6:G7"/>
    <mergeCell ref="E6:F6"/>
  </mergeCells>
  <pageMargins left="0.51181102362204722" right="0.51181102362204722" top="0.74803149606299213" bottom="0.74803149606299213" header="0.31496062992125984" footer="0.31496062992125984"/>
  <pageSetup paperSize="9" scale="99" orientation="landscape" horizontalDpi="200" r:id="rId1"/>
  <rowBreaks count="2" manualBreakCount="2">
    <brk id="30" max="11" man="1"/>
    <brk id="6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election activeCell="R20" sqref="R20"/>
    </sheetView>
  </sheetViews>
  <sheetFormatPr defaultRowHeight="11.25"/>
  <cols>
    <col min="1" max="1" width="8.33203125" style="268" customWidth="1"/>
    <col min="2" max="2" width="1.6640625" style="268" customWidth="1"/>
    <col min="3" max="4" width="5" style="268" customWidth="1"/>
    <col min="5" max="5" width="11.6640625" style="268" customWidth="1"/>
    <col min="6" max="6" width="9.1640625" style="268" customWidth="1"/>
    <col min="7" max="7" width="5" style="268" customWidth="1"/>
    <col min="8" max="8" width="77.83203125" style="268" customWidth="1"/>
    <col min="9" max="10" width="20" style="268" customWidth="1"/>
    <col min="11" max="11" width="1.6640625" style="268" customWidth="1"/>
  </cols>
  <sheetData>
    <row r="1" spans="2:11" s="1" customFormat="1" ht="37.5" customHeight="1"/>
    <row r="2" spans="2:11" s="1" customFormat="1" ht="7.5" customHeight="1">
      <c r="B2" s="269"/>
      <c r="C2" s="270"/>
      <c r="D2" s="270"/>
      <c r="E2" s="270"/>
      <c r="F2" s="270"/>
      <c r="G2" s="270"/>
      <c r="H2" s="270"/>
      <c r="I2" s="270"/>
      <c r="J2" s="270"/>
      <c r="K2" s="271"/>
    </row>
    <row r="3" spans="2:11" s="17" customFormat="1" ht="45" customHeight="1">
      <c r="B3" s="272"/>
      <c r="C3" s="748" t="s">
        <v>1564</v>
      </c>
      <c r="D3" s="748"/>
      <c r="E3" s="748"/>
      <c r="F3" s="748"/>
      <c r="G3" s="748"/>
      <c r="H3" s="748"/>
      <c r="I3" s="748"/>
      <c r="J3" s="748"/>
      <c r="K3" s="273"/>
    </row>
    <row r="4" spans="2:11" s="1" customFormat="1" ht="25.5" customHeight="1">
      <c r="B4" s="274"/>
      <c r="C4" s="749" t="s">
        <v>1565</v>
      </c>
      <c r="D4" s="749"/>
      <c r="E4" s="749"/>
      <c r="F4" s="749"/>
      <c r="G4" s="749"/>
      <c r="H4" s="749"/>
      <c r="I4" s="749"/>
      <c r="J4" s="749"/>
      <c r="K4" s="275"/>
    </row>
    <row r="5" spans="2:11" s="1" customFormat="1" ht="5.25" customHeight="1">
      <c r="B5" s="274"/>
      <c r="C5" s="276"/>
      <c r="D5" s="276"/>
      <c r="E5" s="276"/>
      <c r="F5" s="276"/>
      <c r="G5" s="276"/>
      <c r="H5" s="276"/>
      <c r="I5" s="276"/>
      <c r="J5" s="276"/>
      <c r="K5" s="275"/>
    </row>
    <row r="6" spans="2:11" s="1" customFormat="1" ht="15" customHeight="1">
      <c r="B6" s="274"/>
      <c r="C6" s="747" t="s">
        <v>1566</v>
      </c>
      <c r="D6" s="747"/>
      <c r="E6" s="747"/>
      <c r="F6" s="747"/>
      <c r="G6" s="747"/>
      <c r="H6" s="747"/>
      <c r="I6" s="747"/>
      <c r="J6" s="747"/>
      <c r="K6" s="275"/>
    </row>
    <row r="7" spans="2:11" s="1" customFormat="1" ht="15" customHeight="1">
      <c r="B7" s="278"/>
      <c r="C7" s="747" t="s">
        <v>1567</v>
      </c>
      <c r="D7" s="747"/>
      <c r="E7" s="747"/>
      <c r="F7" s="747"/>
      <c r="G7" s="747"/>
      <c r="H7" s="747"/>
      <c r="I7" s="747"/>
      <c r="J7" s="747"/>
      <c r="K7" s="275"/>
    </row>
    <row r="8" spans="2:11" s="1" customFormat="1" ht="12.75" customHeight="1">
      <c r="B8" s="278"/>
      <c r="C8" s="277"/>
      <c r="D8" s="277"/>
      <c r="E8" s="277"/>
      <c r="F8" s="277"/>
      <c r="G8" s="277"/>
      <c r="H8" s="277"/>
      <c r="I8" s="277"/>
      <c r="J8" s="277"/>
      <c r="K8" s="275"/>
    </row>
    <row r="9" spans="2:11" s="1" customFormat="1" ht="15" customHeight="1">
      <c r="B9" s="278"/>
      <c r="C9" s="747" t="s">
        <v>1568</v>
      </c>
      <c r="D9" s="747"/>
      <c r="E9" s="747"/>
      <c r="F9" s="747"/>
      <c r="G9" s="747"/>
      <c r="H9" s="747"/>
      <c r="I9" s="747"/>
      <c r="J9" s="747"/>
      <c r="K9" s="275"/>
    </row>
    <row r="10" spans="2:11" s="1" customFormat="1" ht="15" customHeight="1">
      <c r="B10" s="278"/>
      <c r="C10" s="277"/>
      <c r="D10" s="747" t="s">
        <v>1569</v>
      </c>
      <c r="E10" s="747"/>
      <c r="F10" s="747"/>
      <c r="G10" s="747"/>
      <c r="H10" s="747"/>
      <c r="I10" s="747"/>
      <c r="J10" s="747"/>
      <c r="K10" s="275"/>
    </row>
    <row r="11" spans="2:11" s="1" customFormat="1" ht="15" customHeight="1">
      <c r="B11" s="278"/>
      <c r="C11" s="279"/>
      <c r="D11" s="747" t="s">
        <v>1570</v>
      </c>
      <c r="E11" s="747"/>
      <c r="F11" s="747"/>
      <c r="G11" s="747"/>
      <c r="H11" s="747"/>
      <c r="I11" s="747"/>
      <c r="J11" s="747"/>
      <c r="K11" s="275"/>
    </row>
    <row r="12" spans="2:11" s="1" customFormat="1" ht="15" customHeight="1">
      <c r="B12" s="278"/>
      <c r="C12" s="279"/>
      <c r="D12" s="277"/>
      <c r="E12" s="277"/>
      <c r="F12" s="277"/>
      <c r="G12" s="277"/>
      <c r="H12" s="277"/>
      <c r="I12" s="277"/>
      <c r="J12" s="277"/>
      <c r="K12" s="275"/>
    </row>
    <row r="13" spans="2:11" s="1" customFormat="1" ht="15" customHeight="1">
      <c r="B13" s="278"/>
      <c r="C13" s="279"/>
      <c r="D13" s="280" t="s">
        <v>1571</v>
      </c>
      <c r="E13" s="277"/>
      <c r="F13" s="277"/>
      <c r="G13" s="277"/>
      <c r="H13" s="277"/>
      <c r="I13" s="277"/>
      <c r="J13" s="277"/>
      <c r="K13" s="275"/>
    </row>
    <row r="14" spans="2:11" s="1" customFormat="1" ht="12.75" customHeight="1">
      <c r="B14" s="278"/>
      <c r="C14" s="279"/>
      <c r="D14" s="279"/>
      <c r="E14" s="279"/>
      <c r="F14" s="279"/>
      <c r="G14" s="279"/>
      <c r="H14" s="279"/>
      <c r="I14" s="279"/>
      <c r="J14" s="279"/>
      <c r="K14" s="275"/>
    </row>
    <row r="15" spans="2:11" s="1" customFormat="1" ht="15" customHeight="1">
      <c r="B15" s="278"/>
      <c r="C15" s="279"/>
      <c r="D15" s="747" t="s">
        <v>1572</v>
      </c>
      <c r="E15" s="747"/>
      <c r="F15" s="747"/>
      <c r="G15" s="747"/>
      <c r="H15" s="747"/>
      <c r="I15" s="747"/>
      <c r="J15" s="747"/>
      <c r="K15" s="275"/>
    </row>
    <row r="16" spans="2:11" s="1" customFormat="1" ht="15" customHeight="1">
      <c r="B16" s="278"/>
      <c r="C16" s="279"/>
      <c r="D16" s="747" t="s">
        <v>1573</v>
      </c>
      <c r="E16" s="747"/>
      <c r="F16" s="747"/>
      <c r="G16" s="747"/>
      <c r="H16" s="747"/>
      <c r="I16" s="747"/>
      <c r="J16" s="747"/>
      <c r="K16" s="275"/>
    </row>
    <row r="17" spans="2:11" s="1" customFormat="1" ht="15" customHeight="1">
      <c r="B17" s="278"/>
      <c r="C17" s="279"/>
      <c r="D17" s="747" t="s">
        <v>1574</v>
      </c>
      <c r="E17" s="747"/>
      <c r="F17" s="747"/>
      <c r="G17" s="747"/>
      <c r="H17" s="747"/>
      <c r="I17" s="747"/>
      <c r="J17" s="747"/>
      <c r="K17" s="275"/>
    </row>
    <row r="18" spans="2:11" s="1" customFormat="1" ht="15" customHeight="1">
      <c r="B18" s="278"/>
      <c r="C18" s="279"/>
      <c r="D18" s="279"/>
      <c r="E18" s="281" t="s">
        <v>78</v>
      </c>
      <c r="F18" s="747" t="s">
        <v>1575</v>
      </c>
      <c r="G18" s="747"/>
      <c r="H18" s="747"/>
      <c r="I18" s="747"/>
      <c r="J18" s="747"/>
      <c r="K18" s="275"/>
    </row>
    <row r="19" spans="2:11" s="1" customFormat="1" ht="15" customHeight="1">
      <c r="B19" s="278"/>
      <c r="C19" s="279"/>
      <c r="D19" s="279"/>
      <c r="E19" s="281" t="s">
        <v>1576</v>
      </c>
      <c r="F19" s="747" t="s">
        <v>1577</v>
      </c>
      <c r="G19" s="747"/>
      <c r="H19" s="747"/>
      <c r="I19" s="747"/>
      <c r="J19" s="747"/>
      <c r="K19" s="275"/>
    </row>
    <row r="20" spans="2:11" s="1" customFormat="1" ht="15" customHeight="1">
      <c r="B20" s="278"/>
      <c r="C20" s="279"/>
      <c r="D20" s="279"/>
      <c r="E20" s="281" t="s">
        <v>1578</v>
      </c>
      <c r="F20" s="747" t="s">
        <v>1579</v>
      </c>
      <c r="G20" s="747"/>
      <c r="H20" s="747"/>
      <c r="I20" s="747"/>
      <c r="J20" s="747"/>
      <c r="K20" s="275"/>
    </row>
    <row r="21" spans="2:11" s="1" customFormat="1" ht="15" customHeight="1">
      <c r="B21" s="278"/>
      <c r="C21" s="279"/>
      <c r="D21" s="279"/>
      <c r="E21" s="281" t="s">
        <v>1580</v>
      </c>
      <c r="F21" s="747" t="s">
        <v>1581</v>
      </c>
      <c r="G21" s="747"/>
      <c r="H21" s="747"/>
      <c r="I21" s="747"/>
      <c r="J21" s="747"/>
      <c r="K21" s="275"/>
    </row>
    <row r="22" spans="2:11" s="1" customFormat="1" ht="15" customHeight="1">
      <c r="B22" s="278"/>
      <c r="C22" s="279"/>
      <c r="D22" s="279"/>
      <c r="E22" s="281" t="s">
        <v>1582</v>
      </c>
      <c r="F22" s="747" t="s">
        <v>1583</v>
      </c>
      <c r="G22" s="747"/>
      <c r="H22" s="747"/>
      <c r="I22" s="747"/>
      <c r="J22" s="747"/>
      <c r="K22" s="275"/>
    </row>
    <row r="23" spans="2:11" s="1" customFormat="1" ht="15" customHeight="1">
      <c r="B23" s="278"/>
      <c r="C23" s="279"/>
      <c r="D23" s="279"/>
      <c r="E23" s="281" t="s">
        <v>1584</v>
      </c>
      <c r="F23" s="747" t="s">
        <v>1585</v>
      </c>
      <c r="G23" s="747"/>
      <c r="H23" s="747"/>
      <c r="I23" s="747"/>
      <c r="J23" s="747"/>
      <c r="K23" s="275"/>
    </row>
    <row r="24" spans="2:11" s="1" customFormat="1" ht="12.75" customHeight="1">
      <c r="B24" s="278"/>
      <c r="C24" s="279"/>
      <c r="D24" s="279"/>
      <c r="E24" s="279"/>
      <c r="F24" s="279"/>
      <c r="G24" s="279"/>
      <c r="H24" s="279"/>
      <c r="I24" s="279"/>
      <c r="J24" s="279"/>
      <c r="K24" s="275"/>
    </row>
    <row r="25" spans="2:11" s="1" customFormat="1" ht="15" customHeight="1">
      <c r="B25" s="278"/>
      <c r="C25" s="747" t="s">
        <v>1586</v>
      </c>
      <c r="D25" s="747"/>
      <c r="E25" s="747"/>
      <c r="F25" s="747"/>
      <c r="G25" s="747"/>
      <c r="H25" s="747"/>
      <c r="I25" s="747"/>
      <c r="J25" s="747"/>
      <c r="K25" s="275"/>
    </row>
    <row r="26" spans="2:11" s="1" customFormat="1" ht="15" customHeight="1">
      <c r="B26" s="278"/>
      <c r="C26" s="747" t="s">
        <v>1587</v>
      </c>
      <c r="D26" s="747"/>
      <c r="E26" s="747"/>
      <c r="F26" s="747"/>
      <c r="G26" s="747"/>
      <c r="H26" s="747"/>
      <c r="I26" s="747"/>
      <c r="J26" s="747"/>
      <c r="K26" s="275"/>
    </row>
    <row r="27" spans="2:11" s="1" customFormat="1" ht="15" customHeight="1">
      <c r="B27" s="278"/>
      <c r="C27" s="277"/>
      <c r="D27" s="747" t="s">
        <v>1588</v>
      </c>
      <c r="E27" s="747"/>
      <c r="F27" s="747"/>
      <c r="G27" s="747"/>
      <c r="H27" s="747"/>
      <c r="I27" s="747"/>
      <c r="J27" s="747"/>
      <c r="K27" s="275"/>
    </row>
    <row r="28" spans="2:11" s="1" customFormat="1" ht="15" customHeight="1">
      <c r="B28" s="278"/>
      <c r="C28" s="279"/>
      <c r="D28" s="747" t="s">
        <v>1589</v>
      </c>
      <c r="E28" s="747"/>
      <c r="F28" s="747"/>
      <c r="G28" s="747"/>
      <c r="H28" s="747"/>
      <c r="I28" s="747"/>
      <c r="J28" s="747"/>
      <c r="K28" s="275"/>
    </row>
    <row r="29" spans="2:11" s="1" customFormat="1" ht="12.75" customHeight="1">
      <c r="B29" s="278"/>
      <c r="C29" s="279"/>
      <c r="D29" s="279"/>
      <c r="E29" s="279"/>
      <c r="F29" s="279"/>
      <c r="G29" s="279"/>
      <c r="H29" s="279"/>
      <c r="I29" s="279"/>
      <c r="J29" s="279"/>
      <c r="K29" s="275"/>
    </row>
    <row r="30" spans="2:11" s="1" customFormat="1" ht="15" customHeight="1">
      <c r="B30" s="278"/>
      <c r="C30" s="279"/>
      <c r="D30" s="747" t="s">
        <v>1590</v>
      </c>
      <c r="E30" s="747"/>
      <c r="F30" s="747"/>
      <c r="G30" s="747"/>
      <c r="H30" s="747"/>
      <c r="I30" s="747"/>
      <c r="J30" s="747"/>
      <c r="K30" s="275"/>
    </row>
    <row r="31" spans="2:11" s="1" customFormat="1" ht="15" customHeight="1">
      <c r="B31" s="278"/>
      <c r="C31" s="279"/>
      <c r="D31" s="747" t="s">
        <v>1591</v>
      </c>
      <c r="E31" s="747"/>
      <c r="F31" s="747"/>
      <c r="G31" s="747"/>
      <c r="H31" s="747"/>
      <c r="I31" s="747"/>
      <c r="J31" s="747"/>
      <c r="K31" s="275"/>
    </row>
    <row r="32" spans="2:11" s="1" customFormat="1" ht="12.75" customHeight="1">
      <c r="B32" s="278"/>
      <c r="C32" s="279"/>
      <c r="D32" s="279"/>
      <c r="E32" s="279"/>
      <c r="F32" s="279"/>
      <c r="G32" s="279"/>
      <c r="H32" s="279"/>
      <c r="I32" s="279"/>
      <c r="J32" s="279"/>
      <c r="K32" s="275"/>
    </row>
    <row r="33" spans="2:11" s="1" customFormat="1" ht="15" customHeight="1">
      <c r="B33" s="278"/>
      <c r="C33" s="279"/>
      <c r="D33" s="747" t="s">
        <v>1592</v>
      </c>
      <c r="E33" s="747"/>
      <c r="F33" s="747"/>
      <c r="G33" s="747"/>
      <c r="H33" s="747"/>
      <c r="I33" s="747"/>
      <c r="J33" s="747"/>
      <c r="K33" s="275"/>
    </row>
    <row r="34" spans="2:11" s="1" customFormat="1" ht="15" customHeight="1">
      <c r="B34" s="278"/>
      <c r="C34" s="279"/>
      <c r="D34" s="747" t="s">
        <v>1593</v>
      </c>
      <c r="E34" s="747"/>
      <c r="F34" s="747"/>
      <c r="G34" s="747"/>
      <c r="H34" s="747"/>
      <c r="I34" s="747"/>
      <c r="J34" s="747"/>
      <c r="K34" s="275"/>
    </row>
    <row r="35" spans="2:11" s="1" customFormat="1" ht="15" customHeight="1">
      <c r="B35" s="278"/>
      <c r="C35" s="279"/>
      <c r="D35" s="747" t="s">
        <v>1594</v>
      </c>
      <c r="E35" s="747"/>
      <c r="F35" s="747"/>
      <c r="G35" s="747"/>
      <c r="H35" s="747"/>
      <c r="I35" s="747"/>
      <c r="J35" s="747"/>
      <c r="K35" s="275"/>
    </row>
    <row r="36" spans="2:11" s="1" customFormat="1" ht="15" customHeight="1">
      <c r="B36" s="278"/>
      <c r="C36" s="279"/>
      <c r="D36" s="277"/>
      <c r="E36" s="280" t="s">
        <v>114</v>
      </c>
      <c r="F36" s="277"/>
      <c r="G36" s="747" t="s">
        <v>1595</v>
      </c>
      <c r="H36" s="747"/>
      <c r="I36" s="747"/>
      <c r="J36" s="747"/>
      <c r="K36" s="275"/>
    </row>
    <row r="37" spans="2:11" s="1" customFormat="1" ht="30.75" customHeight="1">
      <c r="B37" s="278"/>
      <c r="C37" s="279"/>
      <c r="D37" s="277"/>
      <c r="E37" s="280" t="s">
        <v>1596</v>
      </c>
      <c r="F37" s="277"/>
      <c r="G37" s="747" t="s">
        <v>1597</v>
      </c>
      <c r="H37" s="747"/>
      <c r="I37" s="747"/>
      <c r="J37" s="747"/>
      <c r="K37" s="275"/>
    </row>
    <row r="38" spans="2:11" s="1" customFormat="1" ht="15" customHeight="1">
      <c r="B38" s="278"/>
      <c r="C38" s="279"/>
      <c r="D38" s="277"/>
      <c r="E38" s="280" t="s">
        <v>53</v>
      </c>
      <c r="F38" s="277"/>
      <c r="G38" s="747" t="s">
        <v>1598</v>
      </c>
      <c r="H38" s="747"/>
      <c r="I38" s="747"/>
      <c r="J38" s="747"/>
      <c r="K38" s="275"/>
    </row>
    <row r="39" spans="2:11" s="1" customFormat="1" ht="15" customHeight="1">
      <c r="B39" s="278"/>
      <c r="C39" s="279"/>
      <c r="D39" s="277"/>
      <c r="E39" s="280" t="s">
        <v>54</v>
      </c>
      <c r="F39" s="277"/>
      <c r="G39" s="747" t="s">
        <v>1599</v>
      </c>
      <c r="H39" s="747"/>
      <c r="I39" s="747"/>
      <c r="J39" s="747"/>
      <c r="K39" s="275"/>
    </row>
    <row r="40" spans="2:11" s="1" customFormat="1" ht="15" customHeight="1">
      <c r="B40" s="278"/>
      <c r="C40" s="279"/>
      <c r="D40" s="277"/>
      <c r="E40" s="280" t="s">
        <v>115</v>
      </c>
      <c r="F40" s="277"/>
      <c r="G40" s="747" t="s">
        <v>1600</v>
      </c>
      <c r="H40" s="747"/>
      <c r="I40" s="747"/>
      <c r="J40" s="747"/>
      <c r="K40" s="275"/>
    </row>
    <row r="41" spans="2:11" s="1" customFormat="1" ht="15" customHeight="1">
      <c r="B41" s="278"/>
      <c r="C41" s="279"/>
      <c r="D41" s="277"/>
      <c r="E41" s="280" t="s">
        <v>116</v>
      </c>
      <c r="F41" s="277"/>
      <c r="G41" s="747" t="s">
        <v>1601</v>
      </c>
      <c r="H41" s="747"/>
      <c r="I41" s="747"/>
      <c r="J41" s="747"/>
      <c r="K41" s="275"/>
    </row>
    <row r="42" spans="2:11" s="1" customFormat="1" ht="15" customHeight="1">
      <c r="B42" s="278"/>
      <c r="C42" s="279"/>
      <c r="D42" s="277"/>
      <c r="E42" s="280" t="s">
        <v>1602</v>
      </c>
      <c r="F42" s="277"/>
      <c r="G42" s="747" t="s">
        <v>1603</v>
      </c>
      <c r="H42" s="747"/>
      <c r="I42" s="747"/>
      <c r="J42" s="747"/>
      <c r="K42" s="275"/>
    </row>
    <row r="43" spans="2:11" s="1" customFormat="1" ht="15" customHeight="1">
      <c r="B43" s="278"/>
      <c r="C43" s="279"/>
      <c r="D43" s="277"/>
      <c r="E43" s="280"/>
      <c r="F43" s="277"/>
      <c r="G43" s="747" t="s">
        <v>1604</v>
      </c>
      <c r="H43" s="747"/>
      <c r="I43" s="747"/>
      <c r="J43" s="747"/>
      <c r="K43" s="275"/>
    </row>
    <row r="44" spans="2:11" s="1" customFormat="1" ht="15" customHeight="1">
      <c r="B44" s="278"/>
      <c r="C44" s="279"/>
      <c r="D44" s="277"/>
      <c r="E44" s="280" t="s">
        <v>1605</v>
      </c>
      <c r="F44" s="277"/>
      <c r="G44" s="747" t="s">
        <v>1606</v>
      </c>
      <c r="H44" s="747"/>
      <c r="I44" s="747"/>
      <c r="J44" s="747"/>
      <c r="K44" s="275"/>
    </row>
    <row r="45" spans="2:11" s="1" customFormat="1" ht="15" customHeight="1">
      <c r="B45" s="278"/>
      <c r="C45" s="279"/>
      <c r="D45" s="277"/>
      <c r="E45" s="280" t="s">
        <v>118</v>
      </c>
      <c r="F45" s="277"/>
      <c r="G45" s="747" t="s">
        <v>1607</v>
      </c>
      <c r="H45" s="747"/>
      <c r="I45" s="747"/>
      <c r="J45" s="747"/>
      <c r="K45" s="275"/>
    </row>
    <row r="46" spans="2:11" s="1" customFormat="1" ht="12.75" customHeight="1">
      <c r="B46" s="278"/>
      <c r="C46" s="279"/>
      <c r="D46" s="277"/>
      <c r="E46" s="277"/>
      <c r="F46" s="277"/>
      <c r="G46" s="277"/>
      <c r="H46" s="277"/>
      <c r="I46" s="277"/>
      <c r="J46" s="277"/>
      <c r="K46" s="275"/>
    </row>
    <row r="47" spans="2:11" s="1" customFormat="1" ht="15" customHeight="1">
      <c r="B47" s="278"/>
      <c r="C47" s="279"/>
      <c r="D47" s="747" t="s">
        <v>1608</v>
      </c>
      <c r="E47" s="747"/>
      <c r="F47" s="747"/>
      <c r="G47" s="747"/>
      <c r="H47" s="747"/>
      <c r="I47" s="747"/>
      <c r="J47" s="747"/>
      <c r="K47" s="275"/>
    </row>
    <row r="48" spans="2:11" s="1" customFormat="1" ht="15" customHeight="1">
      <c r="B48" s="278"/>
      <c r="C48" s="279"/>
      <c r="D48" s="279"/>
      <c r="E48" s="747" t="s">
        <v>1609</v>
      </c>
      <c r="F48" s="747"/>
      <c r="G48" s="747"/>
      <c r="H48" s="747"/>
      <c r="I48" s="747"/>
      <c r="J48" s="747"/>
      <c r="K48" s="275"/>
    </row>
    <row r="49" spans="2:11" s="1" customFormat="1" ht="15" customHeight="1">
      <c r="B49" s="278"/>
      <c r="C49" s="279"/>
      <c r="D49" s="279"/>
      <c r="E49" s="747" t="s">
        <v>1610</v>
      </c>
      <c r="F49" s="747"/>
      <c r="G49" s="747"/>
      <c r="H49" s="747"/>
      <c r="I49" s="747"/>
      <c r="J49" s="747"/>
      <c r="K49" s="275"/>
    </row>
    <row r="50" spans="2:11" s="1" customFormat="1" ht="15" customHeight="1">
      <c r="B50" s="278"/>
      <c r="C50" s="279"/>
      <c r="D50" s="279"/>
      <c r="E50" s="747" t="s">
        <v>1611</v>
      </c>
      <c r="F50" s="747"/>
      <c r="G50" s="747"/>
      <c r="H50" s="747"/>
      <c r="I50" s="747"/>
      <c r="J50" s="747"/>
      <c r="K50" s="275"/>
    </row>
    <row r="51" spans="2:11" s="1" customFormat="1" ht="15" customHeight="1">
      <c r="B51" s="278"/>
      <c r="C51" s="279"/>
      <c r="D51" s="747" t="s">
        <v>1612</v>
      </c>
      <c r="E51" s="747"/>
      <c r="F51" s="747"/>
      <c r="G51" s="747"/>
      <c r="H51" s="747"/>
      <c r="I51" s="747"/>
      <c r="J51" s="747"/>
      <c r="K51" s="275"/>
    </row>
    <row r="52" spans="2:11" s="1" customFormat="1" ht="25.5" customHeight="1">
      <c r="B52" s="274"/>
      <c r="C52" s="749" t="s">
        <v>1613</v>
      </c>
      <c r="D52" s="749"/>
      <c r="E52" s="749"/>
      <c r="F52" s="749"/>
      <c r="G52" s="749"/>
      <c r="H52" s="749"/>
      <c r="I52" s="749"/>
      <c r="J52" s="749"/>
      <c r="K52" s="275"/>
    </row>
    <row r="53" spans="2:11" s="1" customFormat="1" ht="5.25" customHeight="1">
      <c r="B53" s="274"/>
      <c r="C53" s="276"/>
      <c r="D53" s="276"/>
      <c r="E53" s="276"/>
      <c r="F53" s="276"/>
      <c r="G53" s="276"/>
      <c r="H53" s="276"/>
      <c r="I53" s="276"/>
      <c r="J53" s="276"/>
      <c r="K53" s="275"/>
    </row>
    <row r="54" spans="2:11" s="1" customFormat="1" ht="15" customHeight="1">
      <c r="B54" s="274"/>
      <c r="C54" s="747" t="s">
        <v>1614</v>
      </c>
      <c r="D54" s="747"/>
      <c r="E54" s="747"/>
      <c r="F54" s="747"/>
      <c r="G54" s="747"/>
      <c r="H54" s="747"/>
      <c r="I54" s="747"/>
      <c r="J54" s="747"/>
      <c r="K54" s="275"/>
    </row>
    <row r="55" spans="2:11" s="1" customFormat="1" ht="15" customHeight="1">
      <c r="B55" s="274"/>
      <c r="C55" s="747" t="s">
        <v>1615</v>
      </c>
      <c r="D55" s="747"/>
      <c r="E55" s="747"/>
      <c r="F55" s="747"/>
      <c r="G55" s="747"/>
      <c r="H55" s="747"/>
      <c r="I55" s="747"/>
      <c r="J55" s="747"/>
      <c r="K55" s="275"/>
    </row>
    <row r="56" spans="2:11" s="1" customFormat="1" ht="12.75" customHeight="1">
      <c r="B56" s="274"/>
      <c r="C56" s="277"/>
      <c r="D56" s="277"/>
      <c r="E56" s="277"/>
      <c r="F56" s="277"/>
      <c r="G56" s="277"/>
      <c r="H56" s="277"/>
      <c r="I56" s="277"/>
      <c r="J56" s="277"/>
      <c r="K56" s="275"/>
    </row>
    <row r="57" spans="2:11" s="1" customFormat="1" ht="15" customHeight="1">
      <c r="B57" s="274"/>
      <c r="C57" s="747" t="s">
        <v>1616</v>
      </c>
      <c r="D57" s="747"/>
      <c r="E57" s="747"/>
      <c r="F57" s="747"/>
      <c r="G57" s="747"/>
      <c r="H57" s="747"/>
      <c r="I57" s="747"/>
      <c r="J57" s="747"/>
      <c r="K57" s="275"/>
    </row>
    <row r="58" spans="2:11" s="1" customFormat="1" ht="15" customHeight="1">
      <c r="B58" s="274"/>
      <c r="C58" s="279"/>
      <c r="D58" s="747" t="s">
        <v>1617</v>
      </c>
      <c r="E58" s="747"/>
      <c r="F58" s="747"/>
      <c r="G58" s="747"/>
      <c r="H58" s="747"/>
      <c r="I58" s="747"/>
      <c r="J58" s="747"/>
      <c r="K58" s="275"/>
    </row>
    <row r="59" spans="2:11" s="1" customFormat="1" ht="15" customHeight="1">
      <c r="B59" s="274"/>
      <c r="C59" s="279"/>
      <c r="D59" s="747" t="s">
        <v>1618</v>
      </c>
      <c r="E59" s="747"/>
      <c r="F59" s="747"/>
      <c r="G59" s="747"/>
      <c r="H59" s="747"/>
      <c r="I59" s="747"/>
      <c r="J59" s="747"/>
      <c r="K59" s="275"/>
    </row>
    <row r="60" spans="2:11" s="1" customFormat="1" ht="15" customHeight="1">
      <c r="B60" s="274"/>
      <c r="C60" s="279"/>
      <c r="D60" s="747" t="s">
        <v>1619</v>
      </c>
      <c r="E60" s="747"/>
      <c r="F60" s="747"/>
      <c r="G60" s="747"/>
      <c r="H60" s="747"/>
      <c r="I60" s="747"/>
      <c r="J60" s="747"/>
      <c r="K60" s="275"/>
    </row>
    <row r="61" spans="2:11" s="1" customFormat="1" ht="15" customHeight="1">
      <c r="B61" s="274"/>
      <c r="C61" s="279"/>
      <c r="D61" s="747" t="s">
        <v>1620</v>
      </c>
      <c r="E61" s="747"/>
      <c r="F61" s="747"/>
      <c r="G61" s="747"/>
      <c r="H61" s="747"/>
      <c r="I61" s="747"/>
      <c r="J61" s="747"/>
      <c r="K61" s="275"/>
    </row>
    <row r="62" spans="2:11" s="1" customFormat="1" ht="15" customHeight="1">
      <c r="B62" s="274"/>
      <c r="C62" s="279"/>
      <c r="D62" s="751" t="s">
        <v>1621</v>
      </c>
      <c r="E62" s="751"/>
      <c r="F62" s="751"/>
      <c r="G62" s="751"/>
      <c r="H62" s="751"/>
      <c r="I62" s="751"/>
      <c r="J62" s="751"/>
      <c r="K62" s="275"/>
    </row>
    <row r="63" spans="2:11" s="1" customFormat="1" ht="15" customHeight="1">
      <c r="B63" s="274"/>
      <c r="C63" s="279"/>
      <c r="D63" s="747" t="s">
        <v>1622</v>
      </c>
      <c r="E63" s="747"/>
      <c r="F63" s="747"/>
      <c r="G63" s="747"/>
      <c r="H63" s="747"/>
      <c r="I63" s="747"/>
      <c r="J63" s="747"/>
      <c r="K63" s="275"/>
    </row>
    <row r="64" spans="2:11" s="1" customFormat="1" ht="12.75" customHeight="1">
      <c r="B64" s="274"/>
      <c r="C64" s="279"/>
      <c r="D64" s="279"/>
      <c r="E64" s="282"/>
      <c r="F64" s="279"/>
      <c r="G64" s="279"/>
      <c r="H64" s="279"/>
      <c r="I64" s="279"/>
      <c r="J64" s="279"/>
      <c r="K64" s="275"/>
    </row>
    <row r="65" spans="2:11" s="1" customFormat="1" ht="15" customHeight="1">
      <c r="B65" s="274"/>
      <c r="C65" s="279"/>
      <c r="D65" s="747" t="s">
        <v>1623</v>
      </c>
      <c r="E65" s="747"/>
      <c r="F65" s="747"/>
      <c r="G65" s="747"/>
      <c r="H65" s="747"/>
      <c r="I65" s="747"/>
      <c r="J65" s="747"/>
      <c r="K65" s="275"/>
    </row>
    <row r="66" spans="2:11" s="1" customFormat="1" ht="15" customHeight="1">
      <c r="B66" s="274"/>
      <c r="C66" s="279"/>
      <c r="D66" s="751" t="s">
        <v>1624</v>
      </c>
      <c r="E66" s="751"/>
      <c r="F66" s="751"/>
      <c r="G66" s="751"/>
      <c r="H66" s="751"/>
      <c r="I66" s="751"/>
      <c r="J66" s="751"/>
      <c r="K66" s="275"/>
    </row>
    <row r="67" spans="2:11" s="1" customFormat="1" ht="15" customHeight="1">
      <c r="B67" s="274"/>
      <c r="C67" s="279"/>
      <c r="D67" s="747" t="s">
        <v>1625</v>
      </c>
      <c r="E67" s="747"/>
      <c r="F67" s="747"/>
      <c r="G67" s="747"/>
      <c r="H67" s="747"/>
      <c r="I67" s="747"/>
      <c r="J67" s="747"/>
      <c r="K67" s="275"/>
    </row>
    <row r="68" spans="2:11" s="1" customFormat="1" ht="15" customHeight="1">
      <c r="B68" s="274"/>
      <c r="C68" s="279"/>
      <c r="D68" s="747" t="s">
        <v>1626</v>
      </c>
      <c r="E68" s="747"/>
      <c r="F68" s="747"/>
      <c r="G68" s="747"/>
      <c r="H68" s="747"/>
      <c r="I68" s="747"/>
      <c r="J68" s="747"/>
      <c r="K68" s="275"/>
    </row>
    <row r="69" spans="2:11" s="1" customFormat="1" ht="15" customHeight="1">
      <c r="B69" s="274"/>
      <c r="C69" s="279"/>
      <c r="D69" s="747" t="s">
        <v>1627</v>
      </c>
      <c r="E69" s="747"/>
      <c r="F69" s="747"/>
      <c r="G69" s="747"/>
      <c r="H69" s="747"/>
      <c r="I69" s="747"/>
      <c r="J69" s="747"/>
      <c r="K69" s="275"/>
    </row>
    <row r="70" spans="2:11" s="1" customFormat="1" ht="15" customHeight="1">
      <c r="B70" s="274"/>
      <c r="C70" s="279"/>
      <c r="D70" s="747" t="s">
        <v>1628</v>
      </c>
      <c r="E70" s="747"/>
      <c r="F70" s="747"/>
      <c r="G70" s="747"/>
      <c r="H70" s="747"/>
      <c r="I70" s="747"/>
      <c r="J70" s="747"/>
      <c r="K70" s="275"/>
    </row>
    <row r="71" spans="2:11" s="1" customFormat="1" ht="12.75" customHeight="1">
      <c r="B71" s="283"/>
      <c r="C71" s="284"/>
      <c r="D71" s="284"/>
      <c r="E71" s="284"/>
      <c r="F71" s="284"/>
      <c r="G71" s="284"/>
      <c r="H71" s="284"/>
      <c r="I71" s="284"/>
      <c r="J71" s="284"/>
      <c r="K71" s="285"/>
    </row>
    <row r="72" spans="2:11" s="1" customFormat="1" ht="18.75" customHeight="1">
      <c r="B72" s="286"/>
      <c r="C72" s="286"/>
      <c r="D72" s="286"/>
      <c r="E72" s="286"/>
      <c r="F72" s="286"/>
      <c r="G72" s="286"/>
      <c r="H72" s="286"/>
      <c r="I72" s="286"/>
      <c r="J72" s="286"/>
      <c r="K72" s="287"/>
    </row>
    <row r="73" spans="2:11" s="1" customFormat="1" ht="18.75" customHeight="1">
      <c r="B73" s="287"/>
      <c r="C73" s="287"/>
      <c r="D73" s="287"/>
      <c r="E73" s="287"/>
      <c r="F73" s="287"/>
      <c r="G73" s="287"/>
      <c r="H73" s="287"/>
      <c r="I73" s="287"/>
      <c r="J73" s="287"/>
      <c r="K73" s="287"/>
    </row>
    <row r="74" spans="2:11" s="1" customFormat="1" ht="7.5" customHeight="1">
      <c r="B74" s="288"/>
      <c r="C74" s="289"/>
      <c r="D74" s="289"/>
      <c r="E74" s="289"/>
      <c r="F74" s="289"/>
      <c r="G74" s="289"/>
      <c r="H74" s="289"/>
      <c r="I74" s="289"/>
      <c r="J74" s="289"/>
      <c r="K74" s="290"/>
    </row>
    <row r="75" spans="2:11" s="1" customFormat="1" ht="45" customHeight="1">
      <c r="B75" s="291"/>
      <c r="C75" s="750" t="s">
        <v>1629</v>
      </c>
      <c r="D75" s="750"/>
      <c r="E75" s="750"/>
      <c r="F75" s="750"/>
      <c r="G75" s="750"/>
      <c r="H75" s="750"/>
      <c r="I75" s="750"/>
      <c r="J75" s="750"/>
      <c r="K75" s="292"/>
    </row>
    <row r="76" spans="2:11" s="1" customFormat="1" ht="17.25" customHeight="1">
      <c r="B76" s="291"/>
      <c r="C76" s="293" t="s">
        <v>1630</v>
      </c>
      <c r="D76" s="293"/>
      <c r="E76" s="293"/>
      <c r="F76" s="293" t="s">
        <v>1631</v>
      </c>
      <c r="G76" s="294"/>
      <c r="H76" s="293" t="s">
        <v>54</v>
      </c>
      <c r="I76" s="293" t="s">
        <v>57</v>
      </c>
      <c r="J76" s="293" t="s">
        <v>1632</v>
      </c>
      <c r="K76" s="292"/>
    </row>
    <row r="77" spans="2:11" s="1" customFormat="1" ht="17.25" customHeight="1">
      <c r="B77" s="291"/>
      <c r="C77" s="295" t="s">
        <v>1633</v>
      </c>
      <c r="D77" s="295"/>
      <c r="E77" s="295"/>
      <c r="F77" s="296" t="s">
        <v>1634</v>
      </c>
      <c r="G77" s="297"/>
      <c r="H77" s="295"/>
      <c r="I77" s="295"/>
      <c r="J77" s="295" t="s">
        <v>1635</v>
      </c>
      <c r="K77" s="292"/>
    </row>
    <row r="78" spans="2:11" s="1" customFormat="1" ht="5.25" customHeight="1">
      <c r="B78" s="291"/>
      <c r="C78" s="298"/>
      <c r="D78" s="298"/>
      <c r="E78" s="298"/>
      <c r="F78" s="298"/>
      <c r="G78" s="299"/>
      <c r="H78" s="298"/>
      <c r="I78" s="298"/>
      <c r="J78" s="298"/>
      <c r="K78" s="292"/>
    </row>
    <row r="79" spans="2:11" s="1" customFormat="1" ht="15" customHeight="1">
      <c r="B79" s="291"/>
      <c r="C79" s="280" t="s">
        <v>53</v>
      </c>
      <c r="D79" s="298"/>
      <c r="E79" s="298"/>
      <c r="F79" s="300" t="s">
        <v>1636</v>
      </c>
      <c r="G79" s="299"/>
      <c r="H79" s="280" t="s">
        <v>1637</v>
      </c>
      <c r="I79" s="280" t="s">
        <v>1638</v>
      </c>
      <c r="J79" s="280">
        <v>20</v>
      </c>
      <c r="K79" s="292"/>
    </row>
    <row r="80" spans="2:11" s="1" customFormat="1" ht="15" customHeight="1">
      <c r="B80" s="291"/>
      <c r="C80" s="280" t="s">
        <v>1639</v>
      </c>
      <c r="D80" s="280"/>
      <c r="E80" s="280"/>
      <c r="F80" s="300" t="s">
        <v>1636</v>
      </c>
      <c r="G80" s="299"/>
      <c r="H80" s="280" t="s">
        <v>1640</v>
      </c>
      <c r="I80" s="280" t="s">
        <v>1638</v>
      </c>
      <c r="J80" s="280">
        <v>120</v>
      </c>
      <c r="K80" s="292"/>
    </row>
    <row r="81" spans="2:11" s="1" customFormat="1" ht="15" customHeight="1">
      <c r="B81" s="301"/>
      <c r="C81" s="280" t="s">
        <v>1641</v>
      </c>
      <c r="D81" s="280"/>
      <c r="E81" s="280"/>
      <c r="F81" s="300" t="s">
        <v>1642</v>
      </c>
      <c r="G81" s="299"/>
      <c r="H81" s="280" t="s">
        <v>1643</v>
      </c>
      <c r="I81" s="280" t="s">
        <v>1638</v>
      </c>
      <c r="J81" s="280">
        <v>50</v>
      </c>
      <c r="K81" s="292"/>
    </row>
    <row r="82" spans="2:11" s="1" customFormat="1" ht="15" customHeight="1">
      <c r="B82" s="301"/>
      <c r="C82" s="280" t="s">
        <v>1644</v>
      </c>
      <c r="D82" s="280"/>
      <c r="E82" s="280"/>
      <c r="F82" s="300" t="s">
        <v>1636</v>
      </c>
      <c r="G82" s="299"/>
      <c r="H82" s="280" t="s">
        <v>1645</v>
      </c>
      <c r="I82" s="280" t="s">
        <v>1646</v>
      </c>
      <c r="J82" s="280"/>
      <c r="K82" s="292"/>
    </row>
    <row r="83" spans="2:11" s="1" customFormat="1" ht="15" customHeight="1">
      <c r="B83" s="301"/>
      <c r="C83" s="302" t="s">
        <v>1647</v>
      </c>
      <c r="D83" s="302"/>
      <c r="E83" s="302"/>
      <c r="F83" s="303" t="s">
        <v>1642</v>
      </c>
      <c r="G83" s="302"/>
      <c r="H83" s="302" t="s">
        <v>1648</v>
      </c>
      <c r="I83" s="302" t="s">
        <v>1638</v>
      </c>
      <c r="J83" s="302">
        <v>15</v>
      </c>
      <c r="K83" s="292"/>
    </row>
    <row r="84" spans="2:11" s="1" customFormat="1" ht="15" customHeight="1">
      <c r="B84" s="301"/>
      <c r="C84" s="302" t="s">
        <v>1649</v>
      </c>
      <c r="D84" s="302"/>
      <c r="E84" s="302"/>
      <c r="F84" s="303" t="s">
        <v>1642</v>
      </c>
      <c r="G84" s="302"/>
      <c r="H84" s="302" t="s">
        <v>1650</v>
      </c>
      <c r="I84" s="302" t="s">
        <v>1638</v>
      </c>
      <c r="J84" s="302">
        <v>15</v>
      </c>
      <c r="K84" s="292"/>
    </row>
    <row r="85" spans="2:11" s="1" customFormat="1" ht="15" customHeight="1">
      <c r="B85" s="301"/>
      <c r="C85" s="302" t="s">
        <v>1651</v>
      </c>
      <c r="D85" s="302"/>
      <c r="E85" s="302"/>
      <c r="F85" s="303" t="s">
        <v>1642</v>
      </c>
      <c r="G85" s="302"/>
      <c r="H85" s="302" t="s">
        <v>1652</v>
      </c>
      <c r="I85" s="302" t="s">
        <v>1638</v>
      </c>
      <c r="J85" s="302">
        <v>20</v>
      </c>
      <c r="K85" s="292"/>
    </row>
    <row r="86" spans="2:11" s="1" customFormat="1" ht="15" customHeight="1">
      <c r="B86" s="301"/>
      <c r="C86" s="302" t="s">
        <v>1653</v>
      </c>
      <c r="D86" s="302"/>
      <c r="E86" s="302"/>
      <c r="F86" s="303" t="s">
        <v>1642</v>
      </c>
      <c r="G86" s="302"/>
      <c r="H86" s="302" t="s">
        <v>1654</v>
      </c>
      <c r="I86" s="302" t="s">
        <v>1638</v>
      </c>
      <c r="J86" s="302">
        <v>20</v>
      </c>
      <c r="K86" s="292"/>
    </row>
    <row r="87" spans="2:11" s="1" customFormat="1" ht="15" customHeight="1">
      <c r="B87" s="301"/>
      <c r="C87" s="280" t="s">
        <v>1655</v>
      </c>
      <c r="D87" s="280"/>
      <c r="E87" s="280"/>
      <c r="F87" s="300" t="s">
        <v>1642</v>
      </c>
      <c r="G87" s="299"/>
      <c r="H87" s="280" t="s">
        <v>1656</v>
      </c>
      <c r="I87" s="280" t="s">
        <v>1638</v>
      </c>
      <c r="J87" s="280">
        <v>50</v>
      </c>
      <c r="K87" s="292"/>
    </row>
    <row r="88" spans="2:11" s="1" customFormat="1" ht="15" customHeight="1">
      <c r="B88" s="301"/>
      <c r="C88" s="280" t="s">
        <v>1657</v>
      </c>
      <c r="D88" s="280"/>
      <c r="E88" s="280"/>
      <c r="F88" s="300" t="s">
        <v>1642</v>
      </c>
      <c r="G88" s="299"/>
      <c r="H88" s="280" t="s">
        <v>1658</v>
      </c>
      <c r="I88" s="280" t="s">
        <v>1638</v>
      </c>
      <c r="J88" s="280">
        <v>20</v>
      </c>
      <c r="K88" s="292"/>
    </row>
    <row r="89" spans="2:11" s="1" customFormat="1" ht="15" customHeight="1">
      <c r="B89" s="301"/>
      <c r="C89" s="280" t="s">
        <v>1659</v>
      </c>
      <c r="D89" s="280"/>
      <c r="E89" s="280"/>
      <c r="F89" s="300" t="s">
        <v>1642</v>
      </c>
      <c r="G89" s="299"/>
      <c r="H89" s="280" t="s">
        <v>1660</v>
      </c>
      <c r="I89" s="280" t="s">
        <v>1638</v>
      </c>
      <c r="J89" s="280">
        <v>20</v>
      </c>
      <c r="K89" s="292"/>
    </row>
    <row r="90" spans="2:11" s="1" customFormat="1" ht="15" customHeight="1">
      <c r="B90" s="301"/>
      <c r="C90" s="280" t="s">
        <v>1661</v>
      </c>
      <c r="D90" s="280"/>
      <c r="E90" s="280"/>
      <c r="F90" s="300" t="s">
        <v>1642</v>
      </c>
      <c r="G90" s="299"/>
      <c r="H90" s="280" t="s">
        <v>1662</v>
      </c>
      <c r="I90" s="280" t="s">
        <v>1638</v>
      </c>
      <c r="J90" s="280">
        <v>50</v>
      </c>
      <c r="K90" s="292"/>
    </row>
    <row r="91" spans="2:11" s="1" customFormat="1" ht="15" customHeight="1">
      <c r="B91" s="301"/>
      <c r="C91" s="280" t="s">
        <v>1663</v>
      </c>
      <c r="D91" s="280"/>
      <c r="E91" s="280"/>
      <c r="F91" s="300" t="s">
        <v>1642</v>
      </c>
      <c r="G91" s="299"/>
      <c r="H91" s="280" t="s">
        <v>1663</v>
      </c>
      <c r="I91" s="280" t="s">
        <v>1638</v>
      </c>
      <c r="J91" s="280">
        <v>50</v>
      </c>
      <c r="K91" s="292"/>
    </row>
    <row r="92" spans="2:11" s="1" customFormat="1" ht="15" customHeight="1">
      <c r="B92" s="301"/>
      <c r="C92" s="280" t="s">
        <v>1664</v>
      </c>
      <c r="D92" s="280"/>
      <c r="E92" s="280"/>
      <c r="F92" s="300" t="s">
        <v>1642</v>
      </c>
      <c r="G92" s="299"/>
      <c r="H92" s="280" t="s">
        <v>1665</v>
      </c>
      <c r="I92" s="280" t="s">
        <v>1638</v>
      </c>
      <c r="J92" s="280">
        <v>255</v>
      </c>
      <c r="K92" s="292"/>
    </row>
    <row r="93" spans="2:11" s="1" customFormat="1" ht="15" customHeight="1">
      <c r="B93" s="301"/>
      <c r="C93" s="280" t="s">
        <v>1666</v>
      </c>
      <c r="D93" s="280"/>
      <c r="E93" s="280"/>
      <c r="F93" s="300" t="s">
        <v>1636</v>
      </c>
      <c r="G93" s="299"/>
      <c r="H93" s="280" t="s">
        <v>1667</v>
      </c>
      <c r="I93" s="280" t="s">
        <v>1668</v>
      </c>
      <c r="J93" s="280"/>
      <c r="K93" s="292"/>
    </row>
    <row r="94" spans="2:11" s="1" customFormat="1" ht="15" customHeight="1">
      <c r="B94" s="301"/>
      <c r="C94" s="280" t="s">
        <v>1669</v>
      </c>
      <c r="D94" s="280"/>
      <c r="E94" s="280"/>
      <c r="F94" s="300" t="s">
        <v>1636</v>
      </c>
      <c r="G94" s="299"/>
      <c r="H94" s="280" t="s">
        <v>1670</v>
      </c>
      <c r="I94" s="280" t="s">
        <v>1671</v>
      </c>
      <c r="J94" s="280"/>
      <c r="K94" s="292"/>
    </row>
    <row r="95" spans="2:11" s="1" customFormat="1" ht="15" customHeight="1">
      <c r="B95" s="301"/>
      <c r="C95" s="280" t="s">
        <v>1672</v>
      </c>
      <c r="D95" s="280"/>
      <c r="E95" s="280"/>
      <c r="F95" s="300" t="s">
        <v>1636</v>
      </c>
      <c r="G95" s="299"/>
      <c r="H95" s="280" t="s">
        <v>1672</v>
      </c>
      <c r="I95" s="280" t="s">
        <v>1671</v>
      </c>
      <c r="J95" s="280"/>
      <c r="K95" s="292"/>
    </row>
    <row r="96" spans="2:11" s="1" customFormat="1" ht="15" customHeight="1">
      <c r="B96" s="301"/>
      <c r="C96" s="280" t="s">
        <v>38</v>
      </c>
      <c r="D96" s="280"/>
      <c r="E96" s="280"/>
      <c r="F96" s="300" t="s">
        <v>1636</v>
      </c>
      <c r="G96" s="299"/>
      <c r="H96" s="280" t="s">
        <v>1673</v>
      </c>
      <c r="I96" s="280" t="s">
        <v>1671</v>
      </c>
      <c r="J96" s="280"/>
      <c r="K96" s="292"/>
    </row>
    <row r="97" spans="2:11" s="1" customFormat="1" ht="15" customHeight="1">
      <c r="B97" s="301"/>
      <c r="C97" s="280" t="s">
        <v>48</v>
      </c>
      <c r="D97" s="280"/>
      <c r="E97" s="280"/>
      <c r="F97" s="300" t="s">
        <v>1636</v>
      </c>
      <c r="G97" s="299"/>
      <c r="H97" s="280" t="s">
        <v>1674</v>
      </c>
      <c r="I97" s="280" t="s">
        <v>1671</v>
      </c>
      <c r="J97" s="280"/>
      <c r="K97" s="292"/>
    </row>
    <row r="98" spans="2:11" s="1" customFormat="1" ht="15" customHeight="1">
      <c r="B98" s="304"/>
      <c r="C98" s="305"/>
      <c r="D98" s="305"/>
      <c r="E98" s="305"/>
      <c r="F98" s="305"/>
      <c r="G98" s="305"/>
      <c r="H98" s="305"/>
      <c r="I98" s="305"/>
      <c r="J98" s="305"/>
      <c r="K98" s="306"/>
    </row>
    <row r="99" spans="2:11" s="1" customFormat="1" ht="18.75" customHeight="1">
      <c r="B99" s="307"/>
      <c r="C99" s="308"/>
      <c r="D99" s="308"/>
      <c r="E99" s="308"/>
      <c r="F99" s="308"/>
      <c r="G99" s="308"/>
      <c r="H99" s="308"/>
      <c r="I99" s="308"/>
      <c r="J99" s="308"/>
      <c r="K99" s="307"/>
    </row>
    <row r="100" spans="2:11" s="1" customFormat="1" ht="18.75" customHeight="1">
      <c r="B100" s="287"/>
      <c r="C100" s="287"/>
      <c r="D100" s="287"/>
      <c r="E100" s="287"/>
      <c r="F100" s="287"/>
      <c r="G100" s="287"/>
      <c r="H100" s="287"/>
      <c r="I100" s="287"/>
      <c r="J100" s="287"/>
      <c r="K100" s="287"/>
    </row>
    <row r="101" spans="2:11" s="1" customFormat="1" ht="7.5" customHeight="1">
      <c r="B101" s="288"/>
      <c r="C101" s="289"/>
      <c r="D101" s="289"/>
      <c r="E101" s="289"/>
      <c r="F101" s="289"/>
      <c r="G101" s="289"/>
      <c r="H101" s="289"/>
      <c r="I101" s="289"/>
      <c r="J101" s="289"/>
      <c r="K101" s="290"/>
    </row>
    <row r="102" spans="2:11" s="1" customFormat="1" ht="45" customHeight="1">
      <c r="B102" s="291"/>
      <c r="C102" s="750" t="s">
        <v>1675</v>
      </c>
      <c r="D102" s="750"/>
      <c r="E102" s="750"/>
      <c r="F102" s="750"/>
      <c r="G102" s="750"/>
      <c r="H102" s="750"/>
      <c r="I102" s="750"/>
      <c r="J102" s="750"/>
      <c r="K102" s="292"/>
    </row>
    <row r="103" spans="2:11" s="1" customFormat="1" ht="17.25" customHeight="1">
      <c r="B103" s="291"/>
      <c r="C103" s="293" t="s">
        <v>1630</v>
      </c>
      <c r="D103" s="293"/>
      <c r="E103" s="293"/>
      <c r="F103" s="293" t="s">
        <v>1631</v>
      </c>
      <c r="G103" s="294"/>
      <c r="H103" s="293" t="s">
        <v>54</v>
      </c>
      <c r="I103" s="293" t="s">
        <v>57</v>
      </c>
      <c r="J103" s="293" t="s">
        <v>1632</v>
      </c>
      <c r="K103" s="292"/>
    </row>
    <row r="104" spans="2:11" s="1" customFormat="1" ht="17.25" customHeight="1">
      <c r="B104" s="291"/>
      <c r="C104" s="295" t="s">
        <v>1633</v>
      </c>
      <c r="D104" s="295"/>
      <c r="E104" s="295"/>
      <c r="F104" s="296" t="s">
        <v>1634</v>
      </c>
      <c r="G104" s="297"/>
      <c r="H104" s="295"/>
      <c r="I104" s="295"/>
      <c r="J104" s="295" t="s">
        <v>1635</v>
      </c>
      <c r="K104" s="292"/>
    </row>
    <row r="105" spans="2:11" s="1" customFormat="1" ht="5.25" customHeight="1">
      <c r="B105" s="291"/>
      <c r="C105" s="293"/>
      <c r="D105" s="293"/>
      <c r="E105" s="293"/>
      <c r="F105" s="293"/>
      <c r="G105" s="309"/>
      <c r="H105" s="293"/>
      <c r="I105" s="293"/>
      <c r="J105" s="293"/>
      <c r="K105" s="292"/>
    </row>
    <row r="106" spans="2:11" s="1" customFormat="1" ht="15" customHeight="1">
      <c r="B106" s="291"/>
      <c r="C106" s="280" t="s">
        <v>53</v>
      </c>
      <c r="D106" s="298"/>
      <c r="E106" s="298"/>
      <c r="F106" s="300" t="s">
        <v>1636</v>
      </c>
      <c r="G106" s="309"/>
      <c r="H106" s="280" t="s">
        <v>1676</v>
      </c>
      <c r="I106" s="280" t="s">
        <v>1638</v>
      </c>
      <c r="J106" s="280">
        <v>20</v>
      </c>
      <c r="K106" s="292"/>
    </row>
    <row r="107" spans="2:11" s="1" customFormat="1" ht="15" customHeight="1">
      <c r="B107" s="291"/>
      <c r="C107" s="280" t="s">
        <v>1639</v>
      </c>
      <c r="D107" s="280"/>
      <c r="E107" s="280"/>
      <c r="F107" s="300" t="s">
        <v>1636</v>
      </c>
      <c r="G107" s="280"/>
      <c r="H107" s="280" t="s">
        <v>1676</v>
      </c>
      <c r="I107" s="280" t="s">
        <v>1638</v>
      </c>
      <c r="J107" s="280">
        <v>120</v>
      </c>
      <c r="K107" s="292"/>
    </row>
    <row r="108" spans="2:11" s="1" customFormat="1" ht="15" customHeight="1">
      <c r="B108" s="301"/>
      <c r="C108" s="280" t="s">
        <v>1641</v>
      </c>
      <c r="D108" s="280"/>
      <c r="E108" s="280"/>
      <c r="F108" s="300" t="s">
        <v>1642</v>
      </c>
      <c r="G108" s="280"/>
      <c r="H108" s="280" t="s">
        <v>1676</v>
      </c>
      <c r="I108" s="280" t="s">
        <v>1638</v>
      </c>
      <c r="J108" s="280">
        <v>50</v>
      </c>
      <c r="K108" s="292"/>
    </row>
    <row r="109" spans="2:11" s="1" customFormat="1" ht="15" customHeight="1">
      <c r="B109" s="301"/>
      <c r="C109" s="280" t="s">
        <v>1644</v>
      </c>
      <c r="D109" s="280"/>
      <c r="E109" s="280"/>
      <c r="F109" s="300" t="s">
        <v>1636</v>
      </c>
      <c r="G109" s="280"/>
      <c r="H109" s="280" t="s">
        <v>1676</v>
      </c>
      <c r="I109" s="280" t="s">
        <v>1646</v>
      </c>
      <c r="J109" s="280"/>
      <c r="K109" s="292"/>
    </row>
    <row r="110" spans="2:11" s="1" customFormat="1" ht="15" customHeight="1">
      <c r="B110" s="301"/>
      <c r="C110" s="280" t="s">
        <v>1655</v>
      </c>
      <c r="D110" s="280"/>
      <c r="E110" s="280"/>
      <c r="F110" s="300" t="s">
        <v>1642</v>
      </c>
      <c r="G110" s="280"/>
      <c r="H110" s="280" t="s">
        <v>1676</v>
      </c>
      <c r="I110" s="280" t="s">
        <v>1638</v>
      </c>
      <c r="J110" s="280">
        <v>50</v>
      </c>
      <c r="K110" s="292"/>
    </row>
    <row r="111" spans="2:11" s="1" customFormat="1" ht="15" customHeight="1">
      <c r="B111" s="301"/>
      <c r="C111" s="280" t="s">
        <v>1663</v>
      </c>
      <c r="D111" s="280"/>
      <c r="E111" s="280"/>
      <c r="F111" s="300" t="s">
        <v>1642</v>
      </c>
      <c r="G111" s="280"/>
      <c r="H111" s="280" t="s">
        <v>1676</v>
      </c>
      <c r="I111" s="280" t="s">
        <v>1638</v>
      </c>
      <c r="J111" s="280">
        <v>50</v>
      </c>
      <c r="K111" s="292"/>
    </row>
    <row r="112" spans="2:11" s="1" customFormat="1" ht="15" customHeight="1">
      <c r="B112" s="301"/>
      <c r="C112" s="280" t="s">
        <v>1661</v>
      </c>
      <c r="D112" s="280"/>
      <c r="E112" s="280"/>
      <c r="F112" s="300" t="s">
        <v>1642</v>
      </c>
      <c r="G112" s="280"/>
      <c r="H112" s="280" t="s">
        <v>1676</v>
      </c>
      <c r="I112" s="280" t="s">
        <v>1638</v>
      </c>
      <c r="J112" s="280">
        <v>50</v>
      </c>
      <c r="K112" s="292"/>
    </row>
    <row r="113" spans="2:11" s="1" customFormat="1" ht="15" customHeight="1">
      <c r="B113" s="301"/>
      <c r="C113" s="280" t="s">
        <v>53</v>
      </c>
      <c r="D113" s="280"/>
      <c r="E113" s="280"/>
      <c r="F113" s="300" t="s">
        <v>1636</v>
      </c>
      <c r="G113" s="280"/>
      <c r="H113" s="280" t="s">
        <v>1677</v>
      </c>
      <c r="I113" s="280" t="s">
        <v>1638</v>
      </c>
      <c r="J113" s="280">
        <v>20</v>
      </c>
      <c r="K113" s="292"/>
    </row>
    <row r="114" spans="2:11" s="1" customFormat="1" ht="15" customHeight="1">
      <c r="B114" s="301"/>
      <c r="C114" s="280" t="s">
        <v>1678</v>
      </c>
      <c r="D114" s="280"/>
      <c r="E114" s="280"/>
      <c r="F114" s="300" t="s">
        <v>1636</v>
      </c>
      <c r="G114" s="280"/>
      <c r="H114" s="280" t="s">
        <v>1679</v>
      </c>
      <c r="I114" s="280" t="s">
        <v>1638</v>
      </c>
      <c r="J114" s="280">
        <v>120</v>
      </c>
      <c r="K114" s="292"/>
    </row>
    <row r="115" spans="2:11" s="1" customFormat="1" ht="15" customHeight="1">
      <c r="B115" s="301"/>
      <c r="C115" s="280" t="s">
        <v>38</v>
      </c>
      <c r="D115" s="280"/>
      <c r="E115" s="280"/>
      <c r="F115" s="300" t="s">
        <v>1636</v>
      </c>
      <c r="G115" s="280"/>
      <c r="H115" s="280" t="s">
        <v>1680</v>
      </c>
      <c r="I115" s="280" t="s">
        <v>1671</v>
      </c>
      <c r="J115" s="280"/>
      <c r="K115" s="292"/>
    </row>
    <row r="116" spans="2:11" s="1" customFormat="1" ht="15" customHeight="1">
      <c r="B116" s="301"/>
      <c r="C116" s="280" t="s">
        <v>48</v>
      </c>
      <c r="D116" s="280"/>
      <c r="E116" s="280"/>
      <c r="F116" s="300" t="s">
        <v>1636</v>
      </c>
      <c r="G116" s="280"/>
      <c r="H116" s="280" t="s">
        <v>1681</v>
      </c>
      <c r="I116" s="280" t="s">
        <v>1671</v>
      </c>
      <c r="J116" s="280"/>
      <c r="K116" s="292"/>
    </row>
    <row r="117" spans="2:11" s="1" customFormat="1" ht="15" customHeight="1">
      <c r="B117" s="301"/>
      <c r="C117" s="280" t="s">
        <v>57</v>
      </c>
      <c r="D117" s="280"/>
      <c r="E117" s="280"/>
      <c r="F117" s="300" t="s">
        <v>1636</v>
      </c>
      <c r="G117" s="280"/>
      <c r="H117" s="280" t="s">
        <v>1682</v>
      </c>
      <c r="I117" s="280" t="s">
        <v>1683</v>
      </c>
      <c r="J117" s="280"/>
      <c r="K117" s="292"/>
    </row>
    <row r="118" spans="2:11" s="1" customFormat="1" ht="15" customHeight="1">
      <c r="B118" s="304"/>
      <c r="C118" s="310"/>
      <c r="D118" s="310"/>
      <c r="E118" s="310"/>
      <c r="F118" s="310"/>
      <c r="G118" s="310"/>
      <c r="H118" s="310"/>
      <c r="I118" s="310"/>
      <c r="J118" s="310"/>
      <c r="K118" s="306"/>
    </row>
    <row r="119" spans="2:11" s="1" customFormat="1" ht="18.75" customHeight="1">
      <c r="B119" s="311"/>
      <c r="C119" s="277"/>
      <c r="D119" s="277"/>
      <c r="E119" s="277"/>
      <c r="F119" s="312"/>
      <c r="G119" s="277"/>
      <c r="H119" s="277"/>
      <c r="I119" s="277"/>
      <c r="J119" s="277"/>
      <c r="K119" s="311"/>
    </row>
    <row r="120" spans="2:11" s="1" customFormat="1" ht="18.75" customHeight="1">
      <c r="B120" s="287"/>
      <c r="C120" s="287"/>
      <c r="D120" s="287"/>
      <c r="E120" s="287"/>
      <c r="F120" s="287"/>
      <c r="G120" s="287"/>
      <c r="H120" s="287"/>
      <c r="I120" s="287"/>
      <c r="J120" s="287"/>
      <c r="K120" s="287"/>
    </row>
    <row r="121" spans="2:11" s="1" customFormat="1" ht="7.5" customHeight="1">
      <c r="B121" s="313"/>
      <c r="C121" s="314"/>
      <c r="D121" s="314"/>
      <c r="E121" s="314"/>
      <c r="F121" s="314"/>
      <c r="G121" s="314"/>
      <c r="H121" s="314"/>
      <c r="I121" s="314"/>
      <c r="J121" s="314"/>
      <c r="K121" s="315"/>
    </row>
    <row r="122" spans="2:11" s="1" customFormat="1" ht="45" customHeight="1">
      <c r="B122" s="316"/>
      <c r="C122" s="748" t="s">
        <v>1684</v>
      </c>
      <c r="D122" s="748"/>
      <c r="E122" s="748"/>
      <c r="F122" s="748"/>
      <c r="G122" s="748"/>
      <c r="H122" s="748"/>
      <c r="I122" s="748"/>
      <c r="J122" s="748"/>
      <c r="K122" s="317"/>
    </row>
    <row r="123" spans="2:11" s="1" customFormat="1" ht="17.25" customHeight="1">
      <c r="B123" s="318"/>
      <c r="C123" s="293" t="s">
        <v>1630</v>
      </c>
      <c r="D123" s="293"/>
      <c r="E123" s="293"/>
      <c r="F123" s="293" t="s">
        <v>1631</v>
      </c>
      <c r="G123" s="294"/>
      <c r="H123" s="293" t="s">
        <v>54</v>
      </c>
      <c r="I123" s="293" t="s">
        <v>57</v>
      </c>
      <c r="J123" s="293" t="s">
        <v>1632</v>
      </c>
      <c r="K123" s="319"/>
    </row>
    <row r="124" spans="2:11" s="1" customFormat="1" ht="17.25" customHeight="1">
      <c r="B124" s="318"/>
      <c r="C124" s="295" t="s">
        <v>1633</v>
      </c>
      <c r="D124" s="295"/>
      <c r="E124" s="295"/>
      <c r="F124" s="296" t="s">
        <v>1634</v>
      </c>
      <c r="G124" s="297"/>
      <c r="H124" s="295"/>
      <c r="I124" s="295"/>
      <c r="J124" s="295" t="s">
        <v>1635</v>
      </c>
      <c r="K124" s="319"/>
    </row>
    <row r="125" spans="2:11" s="1" customFormat="1" ht="5.25" customHeight="1">
      <c r="B125" s="320"/>
      <c r="C125" s="298"/>
      <c r="D125" s="298"/>
      <c r="E125" s="298"/>
      <c r="F125" s="298"/>
      <c r="G125" s="280"/>
      <c r="H125" s="298"/>
      <c r="I125" s="298"/>
      <c r="J125" s="298"/>
      <c r="K125" s="321"/>
    </row>
    <row r="126" spans="2:11" s="1" customFormat="1" ht="15" customHeight="1">
      <c r="B126" s="320"/>
      <c r="C126" s="280" t="s">
        <v>1639</v>
      </c>
      <c r="D126" s="298"/>
      <c r="E126" s="298"/>
      <c r="F126" s="300" t="s">
        <v>1636</v>
      </c>
      <c r="G126" s="280"/>
      <c r="H126" s="280" t="s">
        <v>1676</v>
      </c>
      <c r="I126" s="280" t="s">
        <v>1638</v>
      </c>
      <c r="J126" s="280">
        <v>120</v>
      </c>
      <c r="K126" s="322"/>
    </row>
    <row r="127" spans="2:11" s="1" customFormat="1" ht="15" customHeight="1">
      <c r="B127" s="320"/>
      <c r="C127" s="280" t="s">
        <v>1685</v>
      </c>
      <c r="D127" s="280"/>
      <c r="E127" s="280"/>
      <c r="F127" s="300" t="s">
        <v>1636</v>
      </c>
      <c r="G127" s="280"/>
      <c r="H127" s="280" t="s">
        <v>1686</v>
      </c>
      <c r="I127" s="280" t="s">
        <v>1638</v>
      </c>
      <c r="J127" s="280" t="s">
        <v>1687</v>
      </c>
      <c r="K127" s="322"/>
    </row>
    <row r="128" spans="2:11" s="1" customFormat="1" ht="15" customHeight="1">
      <c r="B128" s="320"/>
      <c r="C128" s="280" t="s">
        <v>1584</v>
      </c>
      <c r="D128" s="280"/>
      <c r="E128" s="280"/>
      <c r="F128" s="300" t="s">
        <v>1636</v>
      </c>
      <c r="G128" s="280"/>
      <c r="H128" s="280" t="s">
        <v>1688</v>
      </c>
      <c r="I128" s="280" t="s">
        <v>1638</v>
      </c>
      <c r="J128" s="280" t="s">
        <v>1687</v>
      </c>
      <c r="K128" s="322"/>
    </row>
    <row r="129" spans="2:11" s="1" customFormat="1" ht="15" customHeight="1">
      <c r="B129" s="320"/>
      <c r="C129" s="280" t="s">
        <v>1647</v>
      </c>
      <c r="D129" s="280"/>
      <c r="E129" s="280"/>
      <c r="F129" s="300" t="s">
        <v>1642</v>
      </c>
      <c r="G129" s="280"/>
      <c r="H129" s="280" t="s">
        <v>1648</v>
      </c>
      <c r="I129" s="280" t="s">
        <v>1638</v>
      </c>
      <c r="J129" s="280">
        <v>15</v>
      </c>
      <c r="K129" s="322"/>
    </row>
    <row r="130" spans="2:11" s="1" customFormat="1" ht="15" customHeight="1">
      <c r="B130" s="320"/>
      <c r="C130" s="302" t="s">
        <v>1649</v>
      </c>
      <c r="D130" s="302"/>
      <c r="E130" s="302"/>
      <c r="F130" s="303" t="s">
        <v>1642</v>
      </c>
      <c r="G130" s="302"/>
      <c r="H130" s="302" t="s">
        <v>1650</v>
      </c>
      <c r="I130" s="302" t="s">
        <v>1638</v>
      </c>
      <c r="J130" s="302">
        <v>15</v>
      </c>
      <c r="K130" s="322"/>
    </row>
    <row r="131" spans="2:11" s="1" customFormat="1" ht="15" customHeight="1">
      <c r="B131" s="320"/>
      <c r="C131" s="302" t="s">
        <v>1651</v>
      </c>
      <c r="D131" s="302"/>
      <c r="E131" s="302"/>
      <c r="F131" s="303" t="s">
        <v>1642</v>
      </c>
      <c r="G131" s="302"/>
      <c r="H131" s="302" t="s">
        <v>1652</v>
      </c>
      <c r="I131" s="302" t="s">
        <v>1638</v>
      </c>
      <c r="J131" s="302">
        <v>20</v>
      </c>
      <c r="K131" s="322"/>
    </row>
    <row r="132" spans="2:11" s="1" customFormat="1" ht="15" customHeight="1">
      <c r="B132" s="320"/>
      <c r="C132" s="302" t="s">
        <v>1653</v>
      </c>
      <c r="D132" s="302"/>
      <c r="E132" s="302"/>
      <c r="F132" s="303" t="s">
        <v>1642</v>
      </c>
      <c r="G132" s="302"/>
      <c r="H132" s="302" t="s">
        <v>1654</v>
      </c>
      <c r="I132" s="302" t="s">
        <v>1638</v>
      </c>
      <c r="J132" s="302">
        <v>20</v>
      </c>
      <c r="K132" s="322"/>
    </row>
    <row r="133" spans="2:11" s="1" customFormat="1" ht="15" customHeight="1">
      <c r="B133" s="320"/>
      <c r="C133" s="280" t="s">
        <v>1641</v>
      </c>
      <c r="D133" s="280"/>
      <c r="E133" s="280"/>
      <c r="F133" s="300" t="s">
        <v>1642</v>
      </c>
      <c r="G133" s="280"/>
      <c r="H133" s="280" t="s">
        <v>1676</v>
      </c>
      <c r="I133" s="280" t="s">
        <v>1638</v>
      </c>
      <c r="J133" s="280">
        <v>50</v>
      </c>
      <c r="K133" s="322"/>
    </row>
    <row r="134" spans="2:11" s="1" customFormat="1" ht="15" customHeight="1">
      <c r="B134" s="320"/>
      <c r="C134" s="280" t="s">
        <v>1655</v>
      </c>
      <c r="D134" s="280"/>
      <c r="E134" s="280"/>
      <c r="F134" s="300" t="s">
        <v>1642</v>
      </c>
      <c r="G134" s="280"/>
      <c r="H134" s="280" t="s">
        <v>1676</v>
      </c>
      <c r="I134" s="280" t="s">
        <v>1638</v>
      </c>
      <c r="J134" s="280">
        <v>50</v>
      </c>
      <c r="K134" s="322"/>
    </row>
    <row r="135" spans="2:11" s="1" customFormat="1" ht="15" customHeight="1">
      <c r="B135" s="320"/>
      <c r="C135" s="280" t="s">
        <v>1661</v>
      </c>
      <c r="D135" s="280"/>
      <c r="E135" s="280"/>
      <c r="F135" s="300" t="s">
        <v>1642</v>
      </c>
      <c r="G135" s="280"/>
      <c r="H135" s="280" t="s">
        <v>1676</v>
      </c>
      <c r="I135" s="280" t="s">
        <v>1638</v>
      </c>
      <c r="J135" s="280">
        <v>50</v>
      </c>
      <c r="K135" s="322"/>
    </row>
    <row r="136" spans="2:11" s="1" customFormat="1" ht="15" customHeight="1">
      <c r="B136" s="320"/>
      <c r="C136" s="280" t="s">
        <v>1663</v>
      </c>
      <c r="D136" s="280"/>
      <c r="E136" s="280"/>
      <c r="F136" s="300" t="s">
        <v>1642</v>
      </c>
      <c r="G136" s="280"/>
      <c r="H136" s="280" t="s">
        <v>1676</v>
      </c>
      <c r="I136" s="280" t="s">
        <v>1638</v>
      </c>
      <c r="J136" s="280">
        <v>50</v>
      </c>
      <c r="K136" s="322"/>
    </row>
    <row r="137" spans="2:11" s="1" customFormat="1" ht="15" customHeight="1">
      <c r="B137" s="320"/>
      <c r="C137" s="280" t="s">
        <v>1664</v>
      </c>
      <c r="D137" s="280"/>
      <c r="E137" s="280"/>
      <c r="F137" s="300" t="s">
        <v>1642</v>
      </c>
      <c r="G137" s="280"/>
      <c r="H137" s="280" t="s">
        <v>1689</v>
      </c>
      <c r="I137" s="280" t="s">
        <v>1638</v>
      </c>
      <c r="J137" s="280">
        <v>255</v>
      </c>
      <c r="K137" s="322"/>
    </row>
    <row r="138" spans="2:11" s="1" customFormat="1" ht="15" customHeight="1">
      <c r="B138" s="320"/>
      <c r="C138" s="280" t="s">
        <v>1666</v>
      </c>
      <c r="D138" s="280"/>
      <c r="E138" s="280"/>
      <c r="F138" s="300" t="s">
        <v>1636</v>
      </c>
      <c r="G138" s="280"/>
      <c r="H138" s="280" t="s">
        <v>1690</v>
      </c>
      <c r="I138" s="280" t="s">
        <v>1668</v>
      </c>
      <c r="J138" s="280"/>
      <c r="K138" s="322"/>
    </row>
    <row r="139" spans="2:11" s="1" customFormat="1" ht="15" customHeight="1">
      <c r="B139" s="320"/>
      <c r="C139" s="280" t="s">
        <v>1669</v>
      </c>
      <c r="D139" s="280"/>
      <c r="E139" s="280"/>
      <c r="F139" s="300" t="s">
        <v>1636</v>
      </c>
      <c r="G139" s="280"/>
      <c r="H139" s="280" t="s">
        <v>1691</v>
      </c>
      <c r="I139" s="280" t="s">
        <v>1671</v>
      </c>
      <c r="J139" s="280"/>
      <c r="K139" s="322"/>
    </row>
    <row r="140" spans="2:11" s="1" customFormat="1" ht="15" customHeight="1">
      <c r="B140" s="320"/>
      <c r="C140" s="280" t="s">
        <v>1672</v>
      </c>
      <c r="D140" s="280"/>
      <c r="E140" s="280"/>
      <c r="F140" s="300" t="s">
        <v>1636</v>
      </c>
      <c r="G140" s="280"/>
      <c r="H140" s="280" t="s">
        <v>1672</v>
      </c>
      <c r="I140" s="280" t="s">
        <v>1671</v>
      </c>
      <c r="J140" s="280"/>
      <c r="K140" s="322"/>
    </row>
    <row r="141" spans="2:11" s="1" customFormat="1" ht="15" customHeight="1">
      <c r="B141" s="320"/>
      <c r="C141" s="280" t="s">
        <v>38</v>
      </c>
      <c r="D141" s="280"/>
      <c r="E141" s="280"/>
      <c r="F141" s="300" t="s">
        <v>1636</v>
      </c>
      <c r="G141" s="280"/>
      <c r="H141" s="280" t="s">
        <v>1692</v>
      </c>
      <c r="I141" s="280" t="s">
        <v>1671</v>
      </c>
      <c r="J141" s="280"/>
      <c r="K141" s="322"/>
    </row>
    <row r="142" spans="2:11" s="1" customFormat="1" ht="15" customHeight="1">
      <c r="B142" s="320"/>
      <c r="C142" s="280" t="s">
        <v>1693</v>
      </c>
      <c r="D142" s="280"/>
      <c r="E142" s="280"/>
      <c r="F142" s="300" t="s">
        <v>1636</v>
      </c>
      <c r="G142" s="280"/>
      <c r="H142" s="280" t="s">
        <v>1694</v>
      </c>
      <c r="I142" s="280" t="s">
        <v>1671</v>
      </c>
      <c r="J142" s="280"/>
      <c r="K142" s="322"/>
    </row>
    <row r="143" spans="2:11" s="1" customFormat="1" ht="15" customHeight="1">
      <c r="B143" s="323"/>
      <c r="C143" s="324"/>
      <c r="D143" s="324"/>
      <c r="E143" s="324"/>
      <c r="F143" s="324"/>
      <c r="G143" s="324"/>
      <c r="H143" s="324"/>
      <c r="I143" s="324"/>
      <c r="J143" s="324"/>
      <c r="K143" s="325"/>
    </row>
    <row r="144" spans="2:11" s="1" customFormat="1" ht="18.75" customHeight="1">
      <c r="B144" s="277"/>
      <c r="C144" s="277"/>
      <c r="D144" s="277"/>
      <c r="E144" s="277"/>
      <c r="F144" s="312"/>
      <c r="G144" s="277"/>
      <c r="H144" s="277"/>
      <c r="I144" s="277"/>
      <c r="J144" s="277"/>
      <c r="K144" s="277"/>
    </row>
    <row r="145" spans="2:11" s="1" customFormat="1" ht="18.75" customHeight="1">
      <c r="B145" s="287"/>
      <c r="C145" s="287"/>
      <c r="D145" s="287"/>
      <c r="E145" s="287"/>
      <c r="F145" s="287"/>
      <c r="G145" s="287"/>
      <c r="H145" s="287"/>
      <c r="I145" s="287"/>
      <c r="J145" s="287"/>
      <c r="K145" s="287"/>
    </row>
    <row r="146" spans="2:11" s="1" customFormat="1" ht="7.5" customHeight="1">
      <c r="B146" s="288"/>
      <c r="C146" s="289"/>
      <c r="D146" s="289"/>
      <c r="E146" s="289"/>
      <c r="F146" s="289"/>
      <c r="G146" s="289"/>
      <c r="H146" s="289"/>
      <c r="I146" s="289"/>
      <c r="J146" s="289"/>
      <c r="K146" s="290"/>
    </row>
    <row r="147" spans="2:11" s="1" customFormat="1" ht="45" customHeight="1">
      <c r="B147" s="291"/>
      <c r="C147" s="750" t="s">
        <v>1695</v>
      </c>
      <c r="D147" s="750"/>
      <c r="E147" s="750"/>
      <c r="F147" s="750"/>
      <c r="G147" s="750"/>
      <c r="H147" s="750"/>
      <c r="I147" s="750"/>
      <c r="J147" s="750"/>
      <c r="K147" s="292"/>
    </row>
    <row r="148" spans="2:11" s="1" customFormat="1" ht="17.25" customHeight="1">
      <c r="B148" s="291"/>
      <c r="C148" s="293" t="s">
        <v>1630</v>
      </c>
      <c r="D148" s="293"/>
      <c r="E148" s="293"/>
      <c r="F148" s="293" t="s">
        <v>1631</v>
      </c>
      <c r="G148" s="294"/>
      <c r="H148" s="293" t="s">
        <v>54</v>
      </c>
      <c r="I148" s="293" t="s">
        <v>57</v>
      </c>
      <c r="J148" s="293" t="s">
        <v>1632</v>
      </c>
      <c r="K148" s="292"/>
    </row>
    <row r="149" spans="2:11" s="1" customFormat="1" ht="17.25" customHeight="1">
      <c r="B149" s="291"/>
      <c r="C149" s="295" t="s">
        <v>1633</v>
      </c>
      <c r="D149" s="295"/>
      <c r="E149" s="295"/>
      <c r="F149" s="296" t="s">
        <v>1634</v>
      </c>
      <c r="G149" s="297"/>
      <c r="H149" s="295"/>
      <c r="I149" s="295"/>
      <c r="J149" s="295" t="s">
        <v>1635</v>
      </c>
      <c r="K149" s="292"/>
    </row>
    <row r="150" spans="2:11" s="1" customFormat="1" ht="5.25" customHeight="1">
      <c r="B150" s="301"/>
      <c r="C150" s="298"/>
      <c r="D150" s="298"/>
      <c r="E150" s="298"/>
      <c r="F150" s="298"/>
      <c r="G150" s="299"/>
      <c r="H150" s="298"/>
      <c r="I150" s="298"/>
      <c r="J150" s="298"/>
      <c r="K150" s="322"/>
    </row>
    <row r="151" spans="2:11" s="1" customFormat="1" ht="15" customHeight="1">
      <c r="B151" s="301"/>
      <c r="C151" s="326" t="s">
        <v>1639</v>
      </c>
      <c r="D151" s="280"/>
      <c r="E151" s="280"/>
      <c r="F151" s="327" t="s">
        <v>1636</v>
      </c>
      <c r="G151" s="280"/>
      <c r="H151" s="326" t="s">
        <v>1676</v>
      </c>
      <c r="I151" s="326" t="s">
        <v>1638</v>
      </c>
      <c r="J151" s="326">
        <v>120</v>
      </c>
      <c r="K151" s="322"/>
    </row>
    <row r="152" spans="2:11" s="1" customFormat="1" ht="15" customHeight="1">
      <c r="B152" s="301"/>
      <c r="C152" s="326" t="s">
        <v>1685</v>
      </c>
      <c r="D152" s="280"/>
      <c r="E152" s="280"/>
      <c r="F152" s="327" t="s">
        <v>1636</v>
      </c>
      <c r="G152" s="280"/>
      <c r="H152" s="326" t="s">
        <v>1696</v>
      </c>
      <c r="I152" s="326" t="s">
        <v>1638</v>
      </c>
      <c r="J152" s="326" t="s">
        <v>1687</v>
      </c>
      <c r="K152" s="322"/>
    </row>
    <row r="153" spans="2:11" s="1" customFormat="1" ht="15" customHeight="1">
      <c r="B153" s="301"/>
      <c r="C153" s="326" t="s">
        <v>1584</v>
      </c>
      <c r="D153" s="280"/>
      <c r="E153" s="280"/>
      <c r="F153" s="327" t="s">
        <v>1636</v>
      </c>
      <c r="G153" s="280"/>
      <c r="H153" s="326" t="s">
        <v>1697</v>
      </c>
      <c r="I153" s="326" t="s">
        <v>1638</v>
      </c>
      <c r="J153" s="326" t="s">
        <v>1687</v>
      </c>
      <c r="K153" s="322"/>
    </row>
    <row r="154" spans="2:11" s="1" customFormat="1" ht="15" customHeight="1">
      <c r="B154" s="301"/>
      <c r="C154" s="326" t="s">
        <v>1641</v>
      </c>
      <c r="D154" s="280"/>
      <c r="E154" s="280"/>
      <c r="F154" s="327" t="s">
        <v>1642</v>
      </c>
      <c r="G154" s="280"/>
      <c r="H154" s="326" t="s">
        <v>1676</v>
      </c>
      <c r="I154" s="326" t="s">
        <v>1638</v>
      </c>
      <c r="J154" s="326">
        <v>50</v>
      </c>
      <c r="K154" s="322"/>
    </row>
    <row r="155" spans="2:11" s="1" customFormat="1" ht="15" customHeight="1">
      <c r="B155" s="301"/>
      <c r="C155" s="326" t="s">
        <v>1644</v>
      </c>
      <c r="D155" s="280"/>
      <c r="E155" s="280"/>
      <c r="F155" s="327" t="s">
        <v>1636</v>
      </c>
      <c r="G155" s="280"/>
      <c r="H155" s="326" t="s">
        <v>1676</v>
      </c>
      <c r="I155" s="326" t="s">
        <v>1646</v>
      </c>
      <c r="J155" s="326"/>
      <c r="K155" s="322"/>
    </row>
    <row r="156" spans="2:11" s="1" customFormat="1" ht="15" customHeight="1">
      <c r="B156" s="301"/>
      <c r="C156" s="326" t="s">
        <v>1655</v>
      </c>
      <c r="D156" s="280"/>
      <c r="E156" s="280"/>
      <c r="F156" s="327" t="s">
        <v>1642</v>
      </c>
      <c r="G156" s="280"/>
      <c r="H156" s="326" t="s">
        <v>1676</v>
      </c>
      <c r="I156" s="326" t="s">
        <v>1638</v>
      </c>
      <c r="J156" s="326">
        <v>50</v>
      </c>
      <c r="K156" s="322"/>
    </row>
    <row r="157" spans="2:11" s="1" customFormat="1" ht="15" customHeight="1">
      <c r="B157" s="301"/>
      <c r="C157" s="326" t="s">
        <v>1663</v>
      </c>
      <c r="D157" s="280"/>
      <c r="E157" s="280"/>
      <c r="F157" s="327" t="s">
        <v>1642</v>
      </c>
      <c r="G157" s="280"/>
      <c r="H157" s="326" t="s">
        <v>1676</v>
      </c>
      <c r="I157" s="326" t="s">
        <v>1638</v>
      </c>
      <c r="J157" s="326">
        <v>50</v>
      </c>
      <c r="K157" s="322"/>
    </row>
    <row r="158" spans="2:11" s="1" customFormat="1" ht="15" customHeight="1">
      <c r="B158" s="301"/>
      <c r="C158" s="326" t="s">
        <v>1661</v>
      </c>
      <c r="D158" s="280"/>
      <c r="E158" s="280"/>
      <c r="F158" s="327" t="s">
        <v>1642</v>
      </c>
      <c r="G158" s="280"/>
      <c r="H158" s="326" t="s">
        <v>1676</v>
      </c>
      <c r="I158" s="326" t="s">
        <v>1638</v>
      </c>
      <c r="J158" s="326">
        <v>50</v>
      </c>
      <c r="K158" s="322"/>
    </row>
    <row r="159" spans="2:11" s="1" customFormat="1" ht="15" customHeight="1">
      <c r="B159" s="301"/>
      <c r="C159" s="326" t="s">
        <v>104</v>
      </c>
      <c r="D159" s="280"/>
      <c r="E159" s="280"/>
      <c r="F159" s="327" t="s">
        <v>1636</v>
      </c>
      <c r="G159" s="280"/>
      <c r="H159" s="326" t="s">
        <v>1698</v>
      </c>
      <c r="I159" s="326" t="s">
        <v>1638</v>
      </c>
      <c r="J159" s="326" t="s">
        <v>1699</v>
      </c>
      <c r="K159" s="322"/>
    </row>
    <row r="160" spans="2:11" s="1" customFormat="1" ht="15" customHeight="1">
      <c r="B160" s="301"/>
      <c r="C160" s="326" t="s">
        <v>1700</v>
      </c>
      <c r="D160" s="280"/>
      <c r="E160" s="280"/>
      <c r="F160" s="327" t="s">
        <v>1636</v>
      </c>
      <c r="G160" s="280"/>
      <c r="H160" s="326" t="s">
        <v>1701</v>
      </c>
      <c r="I160" s="326" t="s">
        <v>1671</v>
      </c>
      <c r="J160" s="326"/>
      <c r="K160" s="322"/>
    </row>
    <row r="161" spans="2:11" s="1" customFormat="1" ht="15" customHeight="1">
      <c r="B161" s="328"/>
      <c r="C161" s="310"/>
      <c r="D161" s="310"/>
      <c r="E161" s="310"/>
      <c r="F161" s="310"/>
      <c r="G161" s="310"/>
      <c r="H161" s="310"/>
      <c r="I161" s="310"/>
      <c r="J161" s="310"/>
      <c r="K161" s="329"/>
    </row>
    <row r="162" spans="2:11" s="1" customFormat="1" ht="18.75" customHeight="1">
      <c r="B162" s="277"/>
      <c r="C162" s="280"/>
      <c r="D162" s="280"/>
      <c r="E162" s="280"/>
      <c r="F162" s="300"/>
      <c r="G162" s="280"/>
      <c r="H162" s="280"/>
      <c r="I162" s="280"/>
      <c r="J162" s="280"/>
      <c r="K162" s="277"/>
    </row>
    <row r="163" spans="2:11" s="1" customFormat="1" ht="18.75" customHeight="1">
      <c r="B163" s="287"/>
      <c r="C163" s="287"/>
      <c r="D163" s="287"/>
      <c r="E163" s="287"/>
      <c r="F163" s="287"/>
      <c r="G163" s="287"/>
      <c r="H163" s="287"/>
      <c r="I163" s="287"/>
      <c r="J163" s="287"/>
      <c r="K163" s="287"/>
    </row>
    <row r="164" spans="2:11" s="1" customFormat="1" ht="7.5" customHeight="1">
      <c r="B164" s="269"/>
      <c r="C164" s="270"/>
      <c r="D164" s="270"/>
      <c r="E164" s="270"/>
      <c r="F164" s="270"/>
      <c r="G164" s="270"/>
      <c r="H164" s="270"/>
      <c r="I164" s="270"/>
      <c r="J164" s="270"/>
      <c r="K164" s="271"/>
    </row>
    <row r="165" spans="2:11" s="1" customFormat="1" ht="45" customHeight="1">
      <c r="B165" s="272"/>
      <c r="C165" s="748" t="s">
        <v>1702</v>
      </c>
      <c r="D165" s="748"/>
      <c r="E165" s="748"/>
      <c r="F165" s="748"/>
      <c r="G165" s="748"/>
      <c r="H165" s="748"/>
      <c r="I165" s="748"/>
      <c r="J165" s="748"/>
      <c r="K165" s="273"/>
    </row>
    <row r="166" spans="2:11" s="1" customFormat="1" ht="17.25" customHeight="1">
      <c r="B166" s="272"/>
      <c r="C166" s="293" t="s">
        <v>1630</v>
      </c>
      <c r="D166" s="293"/>
      <c r="E166" s="293"/>
      <c r="F166" s="293" t="s">
        <v>1631</v>
      </c>
      <c r="G166" s="330"/>
      <c r="H166" s="331" t="s">
        <v>54</v>
      </c>
      <c r="I166" s="331" t="s">
        <v>57</v>
      </c>
      <c r="J166" s="293" t="s">
        <v>1632</v>
      </c>
      <c r="K166" s="273"/>
    </row>
    <row r="167" spans="2:11" s="1" customFormat="1" ht="17.25" customHeight="1">
      <c r="B167" s="274"/>
      <c r="C167" s="295" t="s">
        <v>1633</v>
      </c>
      <c r="D167" s="295"/>
      <c r="E167" s="295"/>
      <c r="F167" s="296" t="s">
        <v>1634</v>
      </c>
      <c r="G167" s="332"/>
      <c r="H167" s="333"/>
      <c r="I167" s="333"/>
      <c r="J167" s="295" t="s">
        <v>1635</v>
      </c>
      <c r="K167" s="275"/>
    </row>
    <row r="168" spans="2:11" s="1" customFormat="1" ht="5.25" customHeight="1">
      <c r="B168" s="301"/>
      <c r="C168" s="298"/>
      <c r="D168" s="298"/>
      <c r="E168" s="298"/>
      <c r="F168" s="298"/>
      <c r="G168" s="299"/>
      <c r="H168" s="298"/>
      <c r="I168" s="298"/>
      <c r="J168" s="298"/>
      <c r="K168" s="322"/>
    </row>
    <row r="169" spans="2:11" s="1" customFormat="1" ht="15" customHeight="1">
      <c r="B169" s="301"/>
      <c r="C169" s="280" t="s">
        <v>1639</v>
      </c>
      <c r="D169" s="280"/>
      <c r="E169" s="280"/>
      <c r="F169" s="300" t="s">
        <v>1636</v>
      </c>
      <c r="G169" s="280"/>
      <c r="H169" s="280" t="s">
        <v>1676</v>
      </c>
      <c r="I169" s="280" t="s">
        <v>1638</v>
      </c>
      <c r="J169" s="280">
        <v>120</v>
      </c>
      <c r="K169" s="322"/>
    </row>
    <row r="170" spans="2:11" s="1" customFormat="1" ht="15" customHeight="1">
      <c r="B170" s="301"/>
      <c r="C170" s="280" t="s">
        <v>1685</v>
      </c>
      <c r="D170" s="280"/>
      <c r="E170" s="280"/>
      <c r="F170" s="300" t="s">
        <v>1636</v>
      </c>
      <c r="G170" s="280"/>
      <c r="H170" s="280" t="s">
        <v>1686</v>
      </c>
      <c r="I170" s="280" t="s">
        <v>1638</v>
      </c>
      <c r="J170" s="280" t="s">
        <v>1687</v>
      </c>
      <c r="K170" s="322"/>
    </row>
    <row r="171" spans="2:11" s="1" customFormat="1" ht="15" customHeight="1">
      <c r="B171" s="301"/>
      <c r="C171" s="280" t="s">
        <v>1584</v>
      </c>
      <c r="D171" s="280"/>
      <c r="E171" s="280"/>
      <c r="F171" s="300" t="s">
        <v>1636</v>
      </c>
      <c r="G171" s="280"/>
      <c r="H171" s="280" t="s">
        <v>1703</v>
      </c>
      <c r="I171" s="280" t="s">
        <v>1638</v>
      </c>
      <c r="J171" s="280" t="s">
        <v>1687</v>
      </c>
      <c r="K171" s="322"/>
    </row>
    <row r="172" spans="2:11" s="1" customFormat="1" ht="15" customHeight="1">
      <c r="B172" s="301"/>
      <c r="C172" s="280" t="s">
        <v>1641</v>
      </c>
      <c r="D172" s="280"/>
      <c r="E172" s="280"/>
      <c r="F172" s="300" t="s">
        <v>1642</v>
      </c>
      <c r="G172" s="280"/>
      <c r="H172" s="280" t="s">
        <v>1703</v>
      </c>
      <c r="I172" s="280" t="s">
        <v>1638</v>
      </c>
      <c r="J172" s="280">
        <v>50</v>
      </c>
      <c r="K172" s="322"/>
    </row>
    <row r="173" spans="2:11" s="1" customFormat="1" ht="15" customHeight="1">
      <c r="B173" s="301"/>
      <c r="C173" s="280" t="s">
        <v>1644</v>
      </c>
      <c r="D173" s="280"/>
      <c r="E173" s="280"/>
      <c r="F173" s="300" t="s">
        <v>1636</v>
      </c>
      <c r="G173" s="280"/>
      <c r="H173" s="280" t="s">
        <v>1703</v>
      </c>
      <c r="I173" s="280" t="s">
        <v>1646</v>
      </c>
      <c r="J173" s="280"/>
      <c r="K173" s="322"/>
    </row>
    <row r="174" spans="2:11" s="1" customFormat="1" ht="15" customHeight="1">
      <c r="B174" s="301"/>
      <c r="C174" s="280" t="s">
        <v>1655</v>
      </c>
      <c r="D174" s="280"/>
      <c r="E174" s="280"/>
      <c r="F174" s="300" t="s">
        <v>1642</v>
      </c>
      <c r="G174" s="280"/>
      <c r="H174" s="280" t="s">
        <v>1703</v>
      </c>
      <c r="I174" s="280" t="s">
        <v>1638</v>
      </c>
      <c r="J174" s="280">
        <v>50</v>
      </c>
      <c r="K174" s="322"/>
    </row>
    <row r="175" spans="2:11" s="1" customFormat="1" ht="15" customHeight="1">
      <c r="B175" s="301"/>
      <c r="C175" s="280" t="s">
        <v>1663</v>
      </c>
      <c r="D175" s="280"/>
      <c r="E175" s="280"/>
      <c r="F175" s="300" t="s">
        <v>1642</v>
      </c>
      <c r="G175" s="280"/>
      <c r="H175" s="280" t="s">
        <v>1703</v>
      </c>
      <c r="I175" s="280" t="s">
        <v>1638</v>
      </c>
      <c r="J175" s="280">
        <v>50</v>
      </c>
      <c r="K175" s="322"/>
    </row>
    <row r="176" spans="2:11" s="1" customFormat="1" ht="15" customHeight="1">
      <c r="B176" s="301"/>
      <c r="C176" s="280" t="s">
        <v>1661</v>
      </c>
      <c r="D176" s="280"/>
      <c r="E176" s="280"/>
      <c r="F176" s="300" t="s">
        <v>1642</v>
      </c>
      <c r="G176" s="280"/>
      <c r="H176" s="280" t="s">
        <v>1703</v>
      </c>
      <c r="I176" s="280" t="s">
        <v>1638</v>
      </c>
      <c r="J176" s="280">
        <v>50</v>
      </c>
      <c r="K176" s="322"/>
    </row>
    <row r="177" spans="2:11" s="1" customFormat="1" ht="15" customHeight="1">
      <c r="B177" s="301"/>
      <c r="C177" s="280" t="s">
        <v>114</v>
      </c>
      <c r="D177" s="280"/>
      <c r="E177" s="280"/>
      <c r="F177" s="300" t="s">
        <v>1636</v>
      </c>
      <c r="G177" s="280"/>
      <c r="H177" s="280" t="s">
        <v>1704</v>
      </c>
      <c r="I177" s="280" t="s">
        <v>1705</v>
      </c>
      <c r="J177" s="280"/>
      <c r="K177" s="322"/>
    </row>
    <row r="178" spans="2:11" s="1" customFormat="1" ht="15" customHeight="1">
      <c r="B178" s="301"/>
      <c r="C178" s="280" t="s">
        <v>57</v>
      </c>
      <c r="D178" s="280"/>
      <c r="E178" s="280"/>
      <c r="F178" s="300" t="s">
        <v>1636</v>
      </c>
      <c r="G178" s="280"/>
      <c r="H178" s="280" t="s">
        <v>1706</v>
      </c>
      <c r="I178" s="280" t="s">
        <v>1707</v>
      </c>
      <c r="J178" s="280">
        <v>1</v>
      </c>
      <c r="K178" s="322"/>
    </row>
    <row r="179" spans="2:11" s="1" customFormat="1" ht="15" customHeight="1">
      <c r="B179" s="301"/>
      <c r="C179" s="280" t="s">
        <v>53</v>
      </c>
      <c r="D179" s="280"/>
      <c r="E179" s="280"/>
      <c r="F179" s="300" t="s">
        <v>1636</v>
      </c>
      <c r="G179" s="280"/>
      <c r="H179" s="280" t="s">
        <v>1708</v>
      </c>
      <c r="I179" s="280" t="s">
        <v>1638</v>
      </c>
      <c r="J179" s="280">
        <v>20</v>
      </c>
      <c r="K179" s="322"/>
    </row>
    <row r="180" spans="2:11" s="1" customFormat="1" ht="15" customHeight="1">
      <c r="B180" s="301"/>
      <c r="C180" s="280" t="s">
        <v>54</v>
      </c>
      <c r="D180" s="280"/>
      <c r="E180" s="280"/>
      <c r="F180" s="300" t="s">
        <v>1636</v>
      </c>
      <c r="G180" s="280"/>
      <c r="H180" s="280" t="s">
        <v>1709</v>
      </c>
      <c r="I180" s="280" t="s">
        <v>1638</v>
      </c>
      <c r="J180" s="280">
        <v>255</v>
      </c>
      <c r="K180" s="322"/>
    </row>
    <row r="181" spans="2:11" s="1" customFormat="1" ht="15" customHeight="1">
      <c r="B181" s="301"/>
      <c r="C181" s="280" t="s">
        <v>115</v>
      </c>
      <c r="D181" s="280"/>
      <c r="E181" s="280"/>
      <c r="F181" s="300" t="s">
        <v>1636</v>
      </c>
      <c r="G181" s="280"/>
      <c r="H181" s="280" t="s">
        <v>1600</v>
      </c>
      <c r="I181" s="280" t="s">
        <v>1638</v>
      </c>
      <c r="J181" s="280">
        <v>10</v>
      </c>
      <c r="K181" s="322"/>
    </row>
    <row r="182" spans="2:11" s="1" customFormat="1" ht="15" customHeight="1">
      <c r="B182" s="301"/>
      <c r="C182" s="280" t="s">
        <v>116</v>
      </c>
      <c r="D182" s="280"/>
      <c r="E182" s="280"/>
      <c r="F182" s="300" t="s">
        <v>1636</v>
      </c>
      <c r="G182" s="280"/>
      <c r="H182" s="280" t="s">
        <v>1710</v>
      </c>
      <c r="I182" s="280" t="s">
        <v>1671</v>
      </c>
      <c r="J182" s="280"/>
      <c r="K182" s="322"/>
    </row>
    <row r="183" spans="2:11" s="1" customFormat="1" ht="15" customHeight="1">
      <c r="B183" s="301"/>
      <c r="C183" s="280" t="s">
        <v>1711</v>
      </c>
      <c r="D183" s="280"/>
      <c r="E183" s="280"/>
      <c r="F183" s="300" t="s">
        <v>1636</v>
      </c>
      <c r="G183" s="280"/>
      <c r="H183" s="280" t="s">
        <v>1712</v>
      </c>
      <c r="I183" s="280" t="s">
        <v>1671</v>
      </c>
      <c r="J183" s="280"/>
      <c r="K183" s="322"/>
    </row>
    <row r="184" spans="2:11" s="1" customFormat="1" ht="15" customHeight="1">
      <c r="B184" s="301"/>
      <c r="C184" s="280" t="s">
        <v>1700</v>
      </c>
      <c r="D184" s="280"/>
      <c r="E184" s="280"/>
      <c r="F184" s="300" t="s">
        <v>1636</v>
      </c>
      <c r="G184" s="280"/>
      <c r="H184" s="280" t="s">
        <v>1713</v>
      </c>
      <c r="I184" s="280" t="s">
        <v>1671</v>
      </c>
      <c r="J184" s="280"/>
      <c r="K184" s="322"/>
    </row>
    <row r="185" spans="2:11" s="1" customFormat="1" ht="15" customHeight="1">
      <c r="B185" s="301"/>
      <c r="C185" s="280" t="s">
        <v>118</v>
      </c>
      <c r="D185" s="280"/>
      <c r="E185" s="280"/>
      <c r="F185" s="300" t="s">
        <v>1642</v>
      </c>
      <c r="G185" s="280"/>
      <c r="H185" s="280" t="s">
        <v>1714</v>
      </c>
      <c r="I185" s="280" t="s">
        <v>1638</v>
      </c>
      <c r="J185" s="280">
        <v>50</v>
      </c>
      <c r="K185" s="322"/>
    </row>
    <row r="186" spans="2:11" s="1" customFormat="1" ht="15" customHeight="1">
      <c r="B186" s="301"/>
      <c r="C186" s="280" t="s">
        <v>1715</v>
      </c>
      <c r="D186" s="280"/>
      <c r="E186" s="280"/>
      <c r="F186" s="300" t="s">
        <v>1642</v>
      </c>
      <c r="G186" s="280"/>
      <c r="H186" s="280" t="s">
        <v>1716</v>
      </c>
      <c r="I186" s="280" t="s">
        <v>1717</v>
      </c>
      <c r="J186" s="280"/>
      <c r="K186" s="322"/>
    </row>
    <row r="187" spans="2:11" s="1" customFormat="1" ht="15" customHeight="1">
      <c r="B187" s="301"/>
      <c r="C187" s="280" t="s">
        <v>1718</v>
      </c>
      <c r="D187" s="280"/>
      <c r="E187" s="280"/>
      <c r="F187" s="300" t="s">
        <v>1642</v>
      </c>
      <c r="G187" s="280"/>
      <c r="H187" s="280" t="s">
        <v>1719</v>
      </c>
      <c r="I187" s="280" t="s">
        <v>1717</v>
      </c>
      <c r="J187" s="280"/>
      <c r="K187" s="322"/>
    </row>
    <row r="188" spans="2:11" s="1" customFormat="1" ht="15" customHeight="1">
      <c r="B188" s="301"/>
      <c r="C188" s="280" t="s">
        <v>1720</v>
      </c>
      <c r="D188" s="280"/>
      <c r="E188" s="280"/>
      <c r="F188" s="300" t="s">
        <v>1642</v>
      </c>
      <c r="G188" s="280"/>
      <c r="H188" s="280" t="s">
        <v>1721</v>
      </c>
      <c r="I188" s="280" t="s">
        <v>1717</v>
      </c>
      <c r="J188" s="280"/>
      <c r="K188" s="322"/>
    </row>
    <row r="189" spans="2:11" s="1" customFormat="1" ht="15" customHeight="1">
      <c r="B189" s="301"/>
      <c r="C189" s="334" t="s">
        <v>1722</v>
      </c>
      <c r="D189" s="280"/>
      <c r="E189" s="280"/>
      <c r="F189" s="300" t="s">
        <v>1642</v>
      </c>
      <c r="G189" s="280"/>
      <c r="H189" s="280" t="s">
        <v>1723</v>
      </c>
      <c r="I189" s="280" t="s">
        <v>1724</v>
      </c>
      <c r="J189" s="335" t="s">
        <v>1725</v>
      </c>
      <c r="K189" s="322"/>
    </row>
    <row r="190" spans="2:11" s="1" customFormat="1" ht="15" customHeight="1">
      <c r="B190" s="301"/>
      <c r="C190" s="286" t="s">
        <v>42</v>
      </c>
      <c r="D190" s="280"/>
      <c r="E190" s="280"/>
      <c r="F190" s="300" t="s">
        <v>1636</v>
      </c>
      <c r="G190" s="280"/>
      <c r="H190" s="277" t="s">
        <v>1726</v>
      </c>
      <c r="I190" s="280" t="s">
        <v>1727</v>
      </c>
      <c r="J190" s="280"/>
      <c r="K190" s="322"/>
    </row>
    <row r="191" spans="2:11" s="1" customFormat="1" ht="15" customHeight="1">
      <c r="B191" s="301"/>
      <c r="C191" s="286" t="s">
        <v>1728</v>
      </c>
      <c r="D191" s="280"/>
      <c r="E191" s="280"/>
      <c r="F191" s="300" t="s">
        <v>1636</v>
      </c>
      <c r="G191" s="280"/>
      <c r="H191" s="280" t="s">
        <v>1729</v>
      </c>
      <c r="I191" s="280" t="s">
        <v>1671</v>
      </c>
      <c r="J191" s="280"/>
      <c r="K191" s="322"/>
    </row>
    <row r="192" spans="2:11" s="1" customFormat="1" ht="15" customHeight="1">
      <c r="B192" s="301"/>
      <c r="C192" s="286" t="s">
        <v>1730</v>
      </c>
      <c r="D192" s="280"/>
      <c r="E192" s="280"/>
      <c r="F192" s="300" t="s">
        <v>1636</v>
      </c>
      <c r="G192" s="280"/>
      <c r="H192" s="280" t="s">
        <v>1731</v>
      </c>
      <c r="I192" s="280" t="s">
        <v>1671</v>
      </c>
      <c r="J192" s="280"/>
      <c r="K192" s="322"/>
    </row>
    <row r="193" spans="2:11" s="1" customFormat="1" ht="15" customHeight="1">
      <c r="B193" s="301"/>
      <c r="C193" s="286" t="s">
        <v>1732</v>
      </c>
      <c r="D193" s="280"/>
      <c r="E193" s="280"/>
      <c r="F193" s="300" t="s">
        <v>1642</v>
      </c>
      <c r="G193" s="280"/>
      <c r="H193" s="280" t="s">
        <v>1733</v>
      </c>
      <c r="I193" s="280" t="s">
        <v>1671</v>
      </c>
      <c r="J193" s="280"/>
      <c r="K193" s="322"/>
    </row>
    <row r="194" spans="2:11" s="1" customFormat="1" ht="15" customHeight="1">
      <c r="B194" s="328"/>
      <c r="C194" s="336"/>
      <c r="D194" s="310"/>
      <c r="E194" s="310"/>
      <c r="F194" s="310"/>
      <c r="G194" s="310"/>
      <c r="H194" s="310"/>
      <c r="I194" s="310"/>
      <c r="J194" s="310"/>
      <c r="K194" s="329"/>
    </row>
    <row r="195" spans="2:11" s="1" customFormat="1" ht="18.75" customHeight="1">
      <c r="B195" s="277"/>
      <c r="C195" s="280"/>
      <c r="D195" s="280"/>
      <c r="E195" s="280"/>
      <c r="F195" s="300"/>
      <c r="G195" s="280"/>
      <c r="H195" s="280"/>
      <c r="I195" s="280"/>
      <c r="J195" s="280"/>
      <c r="K195" s="277"/>
    </row>
    <row r="196" spans="2:11" s="1" customFormat="1" ht="18.75" customHeight="1">
      <c r="B196" s="277"/>
      <c r="C196" s="280"/>
      <c r="D196" s="280"/>
      <c r="E196" s="280"/>
      <c r="F196" s="300"/>
      <c r="G196" s="280"/>
      <c r="H196" s="280"/>
      <c r="I196" s="280"/>
      <c r="J196" s="280"/>
      <c r="K196" s="277"/>
    </row>
    <row r="197" spans="2:11" s="1" customFormat="1" ht="18.75" customHeight="1">
      <c r="B197" s="287"/>
      <c r="C197" s="287"/>
      <c r="D197" s="287"/>
      <c r="E197" s="287"/>
      <c r="F197" s="287"/>
      <c r="G197" s="287"/>
      <c r="H197" s="287"/>
      <c r="I197" s="287"/>
      <c r="J197" s="287"/>
      <c r="K197" s="287"/>
    </row>
    <row r="198" spans="2:11" s="1" customFormat="1" ht="13.5">
      <c r="B198" s="269"/>
      <c r="C198" s="270"/>
      <c r="D198" s="270"/>
      <c r="E198" s="270"/>
      <c r="F198" s="270"/>
      <c r="G198" s="270"/>
      <c r="H198" s="270"/>
      <c r="I198" s="270"/>
      <c r="J198" s="270"/>
      <c r="K198" s="271"/>
    </row>
    <row r="199" spans="2:11" s="1" customFormat="1" ht="21">
      <c r="B199" s="272"/>
      <c r="C199" s="748" t="s">
        <v>1734</v>
      </c>
      <c r="D199" s="748"/>
      <c r="E199" s="748"/>
      <c r="F199" s="748"/>
      <c r="G199" s="748"/>
      <c r="H199" s="748"/>
      <c r="I199" s="748"/>
      <c r="J199" s="748"/>
      <c r="K199" s="273"/>
    </row>
    <row r="200" spans="2:11" s="1" customFormat="1" ht="25.5" customHeight="1">
      <c r="B200" s="272"/>
      <c r="C200" s="337" t="s">
        <v>1735</v>
      </c>
      <c r="D200" s="337"/>
      <c r="E200" s="337"/>
      <c r="F200" s="337" t="s">
        <v>1736</v>
      </c>
      <c r="G200" s="338"/>
      <c r="H200" s="754" t="s">
        <v>1737</v>
      </c>
      <c r="I200" s="754"/>
      <c r="J200" s="754"/>
      <c r="K200" s="273"/>
    </row>
    <row r="201" spans="2:11" s="1" customFormat="1" ht="5.25" customHeight="1">
      <c r="B201" s="301"/>
      <c r="C201" s="298"/>
      <c r="D201" s="298"/>
      <c r="E201" s="298"/>
      <c r="F201" s="298"/>
      <c r="G201" s="280"/>
      <c r="H201" s="298"/>
      <c r="I201" s="298"/>
      <c r="J201" s="298"/>
      <c r="K201" s="322"/>
    </row>
    <row r="202" spans="2:11" s="1" customFormat="1" ht="15" customHeight="1">
      <c r="B202" s="301"/>
      <c r="C202" s="280" t="s">
        <v>1727</v>
      </c>
      <c r="D202" s="280"/>
      <c r="E202" s="280"/>
      <c r="F202" s="300" t="s">
        <v>43</v>
      </c>
      <c r="G202" s="280"/>
      <c r="H202" s="753" t="s">
        <v>1738</v>
      </c>
      <c r="I202" s="753"/>
      <c r="J202" s="753"/>
      <c r="K202" s="322"/>
    </row>
    <row r="203" spans="2:11" s="1" customFormat="1" ht="15" customHeight="1">
      <c r="B203" s="301"/>
      <c r="C203" s="307"/>
      <c r="D203" s="280"/>
      <c r="E203" s="280"/>
      <c r="F203" s="300" t="s">
        <v>44</v>
      </c>
      <c r="G203" s="280"/>
      <c r="H203" s="753" t="s">
        <v>1739</v>
      </c>
      <c r="I203" s="753"/>
      <c r="J203" s="753"/>
      <c r="K203" s="322"/>
    </row>
    <row r="204" spans="2:11" s="1" customFormat="1" ht="15" customHeight="1">
      <c r="B204" s="301"/>
      <c r="C204" s="307"/>
      <c r="D204" s="280"/>
      <c r="E204" s="280"/>
      <c r="F204" s="300" t="s">
        <v>47</v>
      </c>
      <c r="G204" s="280"/>
      <c r="H204" s="753" t="s">
        <v>1740</v>
      </c>
      <c r="I204" s="753"/>
      <c r="J204" s="753"/>
      <c r="K204" s="322"/>
    </row>
    <row r="205" spans="2:11" s="1" customFormat="1" ht="15" customHeight="1">
      <c r="B205" s="301"/>
      <c r="C205" s="280"/>
      <c r="D205" s="280"/>
      <c r="E205" s="280"/>
      <c r="F205" s="300" t="s">
        <v>45</v>
      </c>
      <c r="G205" s="280"/>
      <c r="H205" s="753" t="s">
        <v>1741</v>
      </c>
      <c r="I205" s="753"/>
      <c r="J205" s="753"/>
      <c r="K205" s="322"/>
    </row>
    <row r="206" spans="2:11" s="1" customFormat="1" ht="15" customHeight="1">
      <c r="B206" s="301"/>
      <c r="C206" s="280"/>
      <c r="D206" s="280"/>
      <c r="E206" s="280"/>
      <c r="F206" s="300" t="s">
        <v>46</v>
      </c>
      <c r="G206" s="280"/>
      <c r="H206" s="753" t="s">
        <v>1742</v>
      </c>
      <c r="I206" s="753"/>
      <c r="J206" s="753"/>
      <c r="K206" s="322"/>
    </row>
    <row r="207" spans="2:11" s="1" customFormat="1" ht="15" customHeight="1">
      <c r="B207" s="301"/>
      <c r="C207" s="280"/>
      <c r="D207" s="280"/>
      <c r="E207" s="280"/>
      <c r="F207" s="300"/>
      <c r="G207" s="280"/>
      <c r="H207" s="280"/>
      <c r="I207" s="280"/>
      <c r="J207" s="280"/>
      <c r="K207" s="322"/>
    </row>
    <row r="208" spans="2:11" s="1" customFormat="1" ht="15" customHeight="1">
      <c r="B208" s="301"/>
      <c r="C208" s="280" t="s">
        <v>1683</v>
      </c>
      <c r="D208" s="280"/>
      <c r="E208" s="280"/>
      <c r="F208" s="300" t="s">
        <v>78</v>
      </c>
      <c r="G208" s="280"/>
      <c r="H208" s="753" t="s">
        <v>1743</v>
      </c>
      <c r="I208" s="753"/>
      <c r="J208" s="753"/>
      <c r="K208" s="322"/>
    </row>
    <row r="209" spans="2:11" s="1" customFormat="1" ht="15" customHeight="1">
      <c r="B209" s="301"/>
      <c r="C209" s="307"/>
      <c r="D209" s="280"/>
      <c r="E209" s="280"/>
      <c r="F209" s="300" t="s">
        <v>1578</v>
      </c>
      <c r="G209" s="280"/>
      <c r="H209" s="753" t="s">
        <v>1579</v>
      </c>
      <c r="I209" s="753"/>
      <c r="J209" s="753"/>
      <c r="K209" s="322"/>
    </row>
    <row r="210" spans="2:11" s="1" customFormat="1" ht="15" customHeight="1">
      <c r="B210" s="301"/>
      <c r="C210" s="280"/>
      <c r="D210" s="280"/>
      <c r="E210" s="280"/>
      <c r="F210" s="300" t="s">
        <v>1576</v>
      </c>
      <c r="G210" s="280"/>
      <c r="H210" s="753" t="s">
        <v>1744</v>
      </c>
      <c r="I210" s="753"/>
      <c r="J210" s="753"/>
      <c r="K210" s="322"/>
    </row>
    <row r="211" spans="2:11" s="1" customFormat="1" ht="15" customHeight="1">
      <c r="B211" s="339"/>
      <c r="C211" s="307"/>
      <c r="D211" s="307"/>
      <c r="E211" s="307"/>
      <c r="F211" s="300" t="s">
        <v>1580</v>
      </c>
      <c r="G211" s="286"/>
      <c r="H211" s="752" t="s">
        <v>1581</v>
      </c>
      <c r="I211" s="752"/>
      <c r="J211" s="752"/>
      <c r="K211" s="340"/>
    </row>
    <row r="212" spans="2:11" s="1" customFormat="1" ht="15" customHeight="1">
      <c r="B212" s="339"/>
      <c r="C212" s="307"/>
      <c r="D212" s="307"/>
      <c r="E212" s="307"/>
      <c r="F212" s="300" t="s">
        <v>1582</v>
      </c>
      <c r="G212" s="286"/>
      <c r="H212" s="752" t="s">
        <v>158</v>
      </c>
      <c r="I212" s="752"/>
      <c r="J212" s="752"/>
      <c r="K212" s="340"/>
    </row>
    <row r="213" spans="2:11" s="1" customFormat="1" ht="15" customHeight="1">
      <c r="B213" s="339"/>
      <c r="C213" s="307"/>
      <c r="D213" s="307"/>
      <c r="E213" s="307"/>
      <c r="F213" s="341"/>
      <c r="G213" s="286"/>
      <c r="H213" s="342"/>
      <c r="I213" s="342"/>
      <c r="J213" s="342"/>
      <c r="K213" s="340"/>
    </row>
    <row r="214" spans="2:11" s="1" customFormat="1" ht="15" customHeight="1">
      <c r="B214" s="339"/>
      <c r="C214" s="280" t="s">
        <v>1707</v>
      </c>
      <c r="D214" s="307"/>
      <c r="E214" s="307"/>
      <c r="F214" s="300">
        <v>1</v>
      </c>
      <c r="G214" s="286"/>
      <c r="H214" s="752" t="s">
        <v>1745</v>
      </c>
      <c r="I214" s="752"/>
      <c r="J214" s="752"/>
      <c r="K214" s="340"/>
    </row>
    <row r="215" spans="2:11" s="1" customFormat="1" ht="15" customHeight="1">
      <c r="B215" s="339"/>
      <c r="C215" s="307"/>
      <c r="D215" s="307"/>
      <c r="E215" s="307"/>
      <c r="F215" s="300">
        <v>2</v>
      </c>
      <c r="G215" s="286"/>
      <c r="H215" s="752" t="s">
        <v>1746</v>
      </c>
      <c r="I215" s="752"/>
      <c r="J215" s="752"/>
      <c r="K215" s="340"/>
    </row>
    <row r="216" spans="2:11" s="1" customFormat="1" ht="15" customHeight="1">
      <c r="B216" s="339"/>
      <c r="C216" s="307"/>
      <c r="D216" s="307"/>
      <c r="E216" s="307"/>
      <c r="F216" s="300">
        <v>3</v>
      </c>
      <c r="G216" s="286"/>
      <c r="H216" s="752" t="s">
        <v>1747</v>
      </c>
      <c r="I216" s="752"/>
      <c r="J216" s="752"/>
      <c r="K216" s="340"/>
    </row>
    <row r="217" spans="2:11" s="1" customFormat="1" ht="15" customHeight="1">
      <c r="B217" s="339"/>
      <c r="C217" s="307"/>
      <c r="D217" s="307"/>
      <c r="E217" s="307"/>
      <c r="F217" s="300">
        <v>4</v>
      </c>
      <c r="G217" s="286"/>
      <c r="H217" s="752" t="s">
        <v>1748</v>
      </c>
      <c r="I217" s="752"/>
      <c r="J217" s="752"/>
      <c r="K217" s="340"/>
    </row>
    <row r="218" spans="2:11" s="1" customFormat="1" ht="12.75" customHeight="1">
      <c r="B218" s="343"/>
      <c r="C218" s="344"/>
      <c r="D218" s="344"/>
      <c r="E218" s="344"/>
      <c r="F218" s="344"/>
      <c r="G218" s="344"/>
      <c r="H218" s="344"/>
      <c r="I218" s="344"/>
      <c r="J218" s="344"/>
      <c r="K218" s="34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13</vt:i4>
      </vt:variant>
    </vt:vector>
  </HeadingPairs>
  <TitlesOfParts>
    <vt:vector size="26" baseType="lpstr">
      <vt:lpstr>Rekapitulace stavby</vt:lpstr>
      <vt:lpstr>00 - VRN</vt:lpstr>
      <vt:lpstr>01 - Stavební část</vt:lpstr>
      <vt:lpstr>02 - ZTI</vt:lpstr>
      <vt:lpstr>03 - Rek VZT</vt:lpstr>
      <vt:lpstr>03.1 - Zař. č. 1</vt:lpstr>
      <vt:lpstr>03.2 - Zař. č. 2</vt:lpstr>
      <vt:lpstr>03.3 - Zař. č. 3</vt:lpstr>
      <vt:lpstr>03.4 - Zař. č. 4</vt:lpstr>
      <vt:lpstr>04 - VYT</vt:lpstr>
      <vt:lpstr>05 - El</vt:lpstr>
      <vt:lpstr>06 - Vybavení</vt:lpstr>
      <vt:lpstr>Pokyny pro vyplnění</vt:lpstr>
      <vt:lpstr>'00 - VRN'!Názvy_tisku</vt:lpstr>
      <vt:lpstr>'01 - Stavební část'!Názvy_tisku</vt:lpstr>
      <vt:lpstr>'02 - ZTI'!Názvy_tisku</vt:lpstr>
      <vt:lpstr>'04 - VYT'!Názvy_tisku</vt:lpstr>
      <vt:lpstr>'Rekapitulace stavby'!Názvy_tisku</vt:lpstr>
      <vt:lpstr>'00 - VRN'!Oblast_tisku</vt:lpstr>
      <vt:lpstr>'01 - Stavební část'!Oblast_tisku</vt:lpstr>
      <vt:lpstr>'02 - ZTI'!Oblast_tisku</vt:lpstr>
      <vt:lpstr>'04 - VYT'!Oblast_tisku</vt:lpstr>
      <vt:lpstr>'05 - El'!Oblast_tisku</vt:lpstr>
      <vt:lpstr>'06 - Vybavení'!Oblast_tisku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2020-06-26T09:04:23Z</dcterms:created>
  <dcterms:modified xsi:type="dcterms:W3CDTF">2020-06-30T05:54:37Z</dcterms:modified>
</cp:coreProperties>
</file>