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02 - Výměna vstupních ..." sheetId="2" r:id="rId2"/>
    <sheet name="01.03 - Výměna vnitřních ..." sheetId="3" r:id="rId3"/>
    <sheet name="01.04-II-1 - SÚ soc. zaří..." sheetId="4" r:id="rId4"/>
    <sheet name="01.04-I-1 - SÚ soc. zaříz..." sheetId="5" r:id="rId5"/>
    <sheet name="01.05 - SÚ zázemí tělocvi..." sheetId="6" r:id="rId6"/>
    <sheet name="01.07 - Výtah pro osoby s..." sheetId="7" r:id="rId7"/>
    <sheet name="01.08 - Schodišťové ploši..." sheetId="8" r:id="rId8"/>
    <sheet name="01.15 - Úprava schodiště ..." sheetId="9" r:id="rId9"/>
    <sheet name="02 - ETAPA 1, objekt SO_0..." sheetId="10" r:id="rId10"/>
    <sheet name="03 - ETAPA 1, objekt SO_0..." sheetId="11" r:id="rId11"/>
    <sheet name="Pokyny pro vyplnění" sheetId="12" r:id="rId12"/>
  </sheets>
  <definedNames>
    <definedName name="_xlnm.Print_Area" localSheetId="0">'Rekapitulace stavby'!$D$4:$AO$36,'Rekapitulace stavby'!$C$42:$AQ$66</definedName>
    <definedName name="_xlnm._FilterDatabase" localSheetId="1" hidden="1">'01.02 - Výměna vstupních ...'!$C$92:$K$141</definedName>
    <definedName name="_xlnm.Print_Area" localSheetId="1">'01.02 - Výměna vstupních ...'!$C$4:$J$41,'01.02 - Výměna vstupních ...'!$C$47:$J$72,'01.02 - Výměna vstupních ...'!$C$78:$K$141</definedName>
    <definedName name="_xlnm._FilterDatabase" localSheetId="2" hidden="1">'01.03 - Výměna vnitřních ...'!$C$94:$K$223</definedName>
    <definedName name="_xlnm.Print_Area" localSheetId="2">'01.03 - Výměna vnitřních ...'!$C$4:$J$41,'01.03 - Výměna vnitřních ...'!$C$47:$J$74,'01.03 - Výměna vnitřních ...'!$C$80:$K$223</definedName>
    <definedName name="_xlnm._FilterDatabase" localSheetId="3" hidden="1">'01.04-II-1 - SÚ soc. zaří...'!$C$101:$K$422</definedName>
    <definedName name="_xlnm.Print_Area" localSheetId="3">'01.04-II-1 - SÚ soc. zaří...'!$C$4:$J$41,'01.04-II-1 - SÚ soc. zaří...'!$C$47:$J$81,'01.04-II-1 - SÚ soc. zaří...'!$C$87:$K$422</definedName>
    <definedName name="_xlnm._FilterDatabase" localSheetId="4" hidden="1">'01.04-I-1 - SÚ soc. zaříz...'!$C$104:$K$602</definedName>
    <definedName name="_xlnm.Print_Area" localSheetId="4">'01.04-I-1 - SÚ soc. zaříz...'!$C$4:$J$41,'01.04-I-1 - SÚ soc. zaříz...'!$C$47:$J$84,'01.04-I-1 - SÚ soc. zaříz...'!$C$90:$K$602</definedName>
    <definedName name="_xlnm._FilterDatabase" localSheetId="5" hidden="1">'01.05 - SÚ zázemí tělocvi...'!$C$103:$K$491</definedName>
    <definedName name="_xlnm.Print_Area" localSheetId="5">'01.05 - SÚ zázemí tělocvi...'!$C$4:$J$41,'01.05 - SÚ zázemí tělocvi...'!$C$47:$J$83,'01.05 - SÚ zázemí tělocvi...'!$C$89:$K$491</definedName>
    <definedName name="_xlnm._FilterDatabase" localSheetId="6" hidden="1">'01.07 - Výtah pro osoby s...'!$C$102:$K$326</definedName>
    <definedName name="_xlnm.Print_Area" localSheetId="6">'01.07 - Výtah pro osoby s...'!$C$4:$J$41,'01.07 - Výtah pro osoby s...'!$C$47:$J$82,'01.07 - Výtah pro osoby s...'!$C$88:$K$326</definedName>
    <definedName name="_xlnm._FilterDatabase" localSheetId="7" hidden="1">'01.08 - Schodišťové ploši...'!$C$102:$K$272</definedName>
    <definedName name="_xlnm.Print_Area" localSheetId="7">'01.08 - Schodišťové ploši...'!$C$4:$J$41,'01.08 - Schodišťové ploši...'!$C$47:$J$82,'01.08 - Schodišťové ploši...'!$C$88:$K$272</definedName>
    <definedName name="_xlnm._FilterDatabase" localSheetId="8" hidden="1">'01.15 - Úprava schodiště ...'!$C$93:$K$158</definedName>
    <definedName name="_xlnm.Print_Area" localSheetId="8">'01.15 - Úprava schodiště ...'!$C$4:$J$41,'01.15 - Úprava schodiště ...'!$C$47:$J$73,'01.15 - Úprava schodiště ...'!$C$79:$K$158</definedName>
    <definedName name="_xlnm._FilterDatabase" localSheetId="9" hidden="1">'02 - ETAPA 1, objekt SO_0...'!$C$89:$K$237</definedName>
    <definedName name="_xlnm.Print_Area" localSheetId="9">'02 - ETAPA 1, objekt SO_0...'!$C$4:$J$39,'02 - ETAPA 1, objekt SO_0...'!$C$45:$J$71,'02 - ETAPA 1, objekt SO_0...'!$C$77:$K$237</definedName>
    <definedName name="_xlnm._FilterDatabase" localSheetId="10" hidden="1">'03 - ETAPA 1, objekt SO_0...'!$C$83:$K$94</definedName>
    <definedName name="_xlnm.Print_Area" localSheetId="10">'03 - ETAPA 1, objekt SO_0...'!$C$4:$J$39,'03 - ETAPA 1, objekt SO_0...'!$C$45:$J$65,'03 - ETAPA 1, objekt SO_0...'!$C$71:$K$94</definedName>
    <definedName name="_xlnm.Print_Area" localSheetId="11">'Pokyny pro vyplnění'!$B$2:$K$71,'Pokyny pro vyplnění'!$B$74:$K$118,'Pokyny pro vyplnění'!$B$121:$K$190,'Pokyny pro vyplnění'!$B$198:$K$218</definedName>
    <definedName name="_xlnm.Print_Titles" localSheetId="0">'Rekapitulace stavby'!$52:$52</definedName>
    <definedName name="_xlnm.Print_Titles" localSheetId="1">'01.02 - Výměna vstupních ...'!$92:$92</definedName>
    <definedName name="_xlnm.Print_Titles" localSheetId="2">'01.03 - Výměna vnitřních ...'!$94:$94</definedName>
    <definedName name="_xlnm.Print_Titles" localSheetId="3">'01.04-II-1 - SÚ soc. zaří...'!$101:$101</definedName>
    <definedName name="_xlnm.Print_Titles" localSheetId="4">'01.04-I-1 - SÚ soc. zaříz...'!$104:$104</definedName>
    <definedName name="_xlnm.Print_Titles" localSheetId="5">'01.05 - SÚ zázemí tělocvi...'!$103:$103</definedName>
    <definedName name="_xlnm.Print_Titles" localSheetId="6">'01.07 - Výtah pro osoby s...'!$102:$102</definedName>
    <definedName name="_xlnm.Print_Titles" localSheetId="7">'01.08 - Schodišťové ploši...'!$102:$102</definedName>
    <definedName name="_xlnm.Print_Titles" localSheetId="8">'01.15 - Úprava schodiště ...'!$93:$93</definedName>
  </definedNames>
  <calcPr fullCalcOnLoad="1"/>
</workbook>
</file>

<file path=xl/sharedStrings.xml><?xml version="1.0" encoding="utf-8"?>
<sst xmlns="http://schemas.openxmlformats.org/spreadsheetml/2006/main" count="22249" uniqueCount="2655">
  <si>
    <t>Export Komplet</t>
  </si>
  <si>
    <t>VZ</t>
  </si>
  <si>
    <t>2.0</t>
  </si>
  <si>
    <t>ZAMOK</t>
  </si>
  <si>
    <t>False</t>
  </si>
  <si>
    <t>{c3183aca-3d65-4f58-9508-0b2a41133d4c}</t>
  </si>
  <si>
    <t>0,01</t>
  </si>
  <si>
    <t>21</t>
  </si>
  <si>
    <t>15</t>
  </si>
  <si>
    <t>REKAPITULACE STAVBY</t>
  </si>
  <si>
    <t>v ---  níže se nacházejí doplnkové a pomocné údaje k sestavám  --- v</t>
  </si>
  <si>
    <t>Návod na vyplnění</t>
  </si>
  <si>
    <t>0,001</t>
  </si>
  <si>
    <t>Kód:</t>
  </si>
  <si>
    <t>CS19003-1-FINAL</t>
  </si>
  <si>
    <t>Měnit lze pouze buňky se žlutým podbarvením!
1) v Rekapitulaci stavby vyplňte údaje o Uchazeči (přenesou se do ostatních sestav i v jiných listech)
2) na vybraných listech vyplňte v sestavě Soupis prací ceny u položek</t>
  </si>
  <si>
    <t>Stavba:</t>
  </si>
  <si>
    <t>Město bez bariér - ZŠ, Školní 786, Horní Slavkov, ETAPA 1</t>
  </si>
  <si>
    <t>KSO:</t>
  </si>
  <si>
    <t>801 32 16</t>
  </si>
  <si>
    <t>CC-CZ:</t>
  </si>
  <si>
    <t>12631</t>
  </si>
  <si>
    <t>Místo:</t>
  </si>
  <si>
    <t>Horní Slavkov</t>
  </si>
  <si>
    <t>Datum:</t>
  </si>
  <si>
    <t>10. 12. 2018</t>
  </si>
  <si>
    <t>Zadavatel:</t>
  </si>
  <si>
    <t>IČ:</t>
  </si>
  <si>
    <t>00259322</t>
  </si>
  <si>
    <t>Město Horní Slavkov</t>
  </si>
  <si>
    <t>DIČ:</t>
  </si>
  <si>
    <t>CZ00259322</t>
  </si>
  <si>
    <t>Uchazeč:</t>
  </si>
  <si>
    <t>Vyplň údaj</t>
  </si>
  <si>
    <t>Projektant:</t>
  </si>
  <si>
    <t>25247107</t>
  </si>
  <si>
    <t>CENTRA STAV s.r.o.</t>
  </si>
  <si>
    <t>CZ25247107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</si>
  <si>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</si>
  <si>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</si>
  <si>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</si>
  <si>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</si>
  <si>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</si>
  <si>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</si>
  <si>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</si>
  <si>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</si>
  <si>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</si>
  <si>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</si>
  <si>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</si>
  <si>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</si>
  <si>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</si>
  <si>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</si>
  <si>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</si>
  <si>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</si>
  <si>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</si>
  <si>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</si>
  <si>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</si>
  <si>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</si>
  <si>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</si>
  <si>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</si>
  <si>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</si>
  <si>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</si>
  <si>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</si>
  <si>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</si>
  <si>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</si>
  <si>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</si>
  <si>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</si>
  <si>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</si>
  <si>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</si>
  <si>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</si>
  <si>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</si>
  <si>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</si>
  <si>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</si>
  <si>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</si>
  <si>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</si>
  <si>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</si>
  <si>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</si>
  <si>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</si>
  <si>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</si>
  <si>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</si>
  <si>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</si>
  <si>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01</t>
  </si>
  <si>
    <t>ETAPA 1, objekt SO_01 - SÚ</t>
  </si>
  <si>
    <t>STA</t>
  </si>
  <si>
    <t>1</t>
  </si>
  <si>
    <t>{277dcb7b-009d-4d37-ba3d-de5c8ffd5c42}</t>
  </si>
  <si>
    <t>2</t>
  </si>
  <si>
    <t>/</t>
  </si>
  <si>
    <t>01.02</t>
  </si>
  <si>
    <t>Výměna vstupních dveří - POZ08</t>
  </si>
  <si>
    <t>Soupis</t>
  </si>
  <si>
    <t>{3e5ed492-d216-41e6-86b8-eeb53ecb3b1e}</t>
  </si>
  <si>
    <t>01.03</t>
  </si>
  <si>
    <t>Výměna vnitřních dveří (mimo POZ 07)</t>
  </si>
  <si>
    <t>{447418bd-289b-4071-ac2c-9946acff296a}</t>
  </si>
  <si>
    <t>01.04-II/1</t>
  </si>
  <si>
    <t>SÚ soc. zařízení, II.st., 1.NP (výkr.č.5)</t>
  </si>
  <si>
    <t>{24d5fadf-f49e-4c19-bbb1-6a12c9ad8e1a}</t>
  </si>
  <si>
    <t>01.04-I/1</t>
  </si>
  <si>
    <t>SÚ soc. zařízení, I.st., 1.NP (výkr.č.6)</t>
  </si>
  <si>
    <t>{75017dc9-86df-462f-be1a-42532e3d5f98}</t>
  </si>
  <si>
    <t>01.05</t>
  </si>
  <si>
    <t>SÚ zázemí tělocvičen (výkr.č.10, m.č. 114)</t>
  </si>
  <si>
    <t>{8c2daf36-ae69-462c-ac80-310aa969cbf1}</t>
  </si>
  <si>
    <t>01.07</t>
  </si>
  <si>
    <t>Výtah pro osoby s omezenou schopností pohybu a orientace (výkr.č.20)</t>
  </si>
  <si>
    <t>{0aa3c59e-f0a7-4c23-ab09-141e6767821f}</t>
  </si>
  <si>
    <t>01.08</t>
  </si>
  <si>
    <t>Schodišťové plošiny (výkr.č.8,9)</t>
  </si>
  <si>
    <t>{ed09f27f-aa94-4fe0-a6dd-e623d83c727b}</t>
  </si>
  <si>
    <t>01.15</t>
  </si>
  <si>
    <t>Úprava schodiště na II.stupni (výkr.č.14)</t>
  </si>
  <si>
    <t>{20396ee3-c627-4aa0-93af-8627b04eb19d}</t>
  </si>
  <si>
    <t>02</t>
  </si>
  <si>
    <t>ETAPA 1, objekt SO_01 - Elektroinstalace</t>
  </si>
  <si>
    <t>{ae61304d-f756-481b-973d-c30e9a75362a}</t>
  </si>
  <si>
    <t>03</t>
  </si>
  <si>
    <t>ETAPA 1, objekt SO_01 - VRN</t>
  </si>
  <si>
    <t>VON</t>
  </si>
  <si>
    <t>{59d0dc30-6a90-4991-8641-c764a09bcae1}</t>
  </si>
  <si>
    <t>KRYCÍ LIST SOUPISU PRACÍ</t>
  </si>
  <si>
    <t>Objekt:</t>
  </si>
  <si>
    <t>01 - ETAPA 1, objekt SO_01 - SÚ</t>
  </si>
  <si>
    <t>Soupis:</t>
  </si>
  <si>
    <t>01.02 - Výměna vstupních dveří - POZ08</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</si>
  <si>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</si>
  <si>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</si>
  <si>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</si>
  <si>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</si>
  <si>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</si>
  <si>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</si>
  <si>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</si>
  <si>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</si>
  <si>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</si>
  <si>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</si>
  <si>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</si>
  <si>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</si>
  <si>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</si>
  <si>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</si>
  <si>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</si>
  <si>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</si>
  <si>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</si>
  <si>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</si>
  <si>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</si>
  <si>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</si>
  <si>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</si>
  <si>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</si>
  <si>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</si>
  <si>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</si>
  <si>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</si>
  <si>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</si>
  <si>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</si>
  <si>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</si>
  <si>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</si>
  <si>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</si>
  <si>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</si>
  <si>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629991001</t>
  </si>
  <si>
    <t>Zakrytí vnějších ploch před znečištěním včetně pozdějšího odkrytí ploch podélných rovných (např. chodníků) fólií položenou volně</t>
  </si>
  <si>
    <t>m2</t>
  </si>
  <si>
    <t>CS ÚRS 2019 01</t>
  </si>
  <si>
    <t>4</t>
  </si>
  <si>
    <t>-927569227</t>
  </si>
  <si>
    <t>PSC</t>
  </si>
  <si>
    <t xml:space="preserve">Poznámka k souboru cen:
1. V ceně -1012 nejsou započteny náklady na dodávku a montáž začišťovací lišty; tyto se oceňují cenou 622 14-3004 této části katalogu a materiálem ve specifikaci.
</t>
  </si>
  <si>
    <t>VV</t>
  </si>
  <si>
    <t>"viz výkr.č. 7 - Hlavní vstup do budovy pro tělesně postižené" 2*(2*2)</t>
  </si>
  <si>
    <t>619995001</t>
  </si>
  <si>
    <t>Začištění omítek (s dodáním hmot) kolem oken, dveří, podlah, obkladů apod.</t>
  </si>
  <si>
    <t>m</t>
  </si>
  <si>
    <t>-1375367765</t>
  </si>
  <si>
    <t xml:space="preserve">Poznámka k souboru cen:
1. Cenu -5001 lze použít pouze v případě provádění opravy nebo osazování nových oken, dveří, obkladů, podlah apod.; nelze ji použít v případech provádění opravy omítek nebo nové omítky v celé ploše.
</t>
  </si>
  <si>
    <t>viz výkr.č. 7 - Hlavní vstup do budovy pro tělesně postižené</t>
  </si>
  <si>
    <t>"kolem zárubní dveří POZ08" 2*(1,55+2*2,1)</t>
  </si>
  <si>
    <t>3</t>
  </si>
  <si>
    <t>PRAH.ČÁST</t>
  </si>
  <si>
    <t>Drobné stavební úpravy - vybourání prahové části v. 100 mm z betonu, začištění, úprava nadpraží tvrzeným polystyrenem</t>
  </si>
  <si>
    <t>kus</t>
  </si>
  <si>
    <t>R-položka</t>
  </si>
  <si>
    <t>669487357</t>
  </si>
  <si>
    <t>9</t>
  </si>
  <si>
    <t>Ostatní konstrukce a práce, bourání</t>
  </si>
  <si>
    <t>968082022</t>
  </si>
  <si>
    <t>Vybourání plastových rámů oken s křídly, dveřních zárubní, vrat dveřních zárubní, plochy přes 2 do 4 m2</t>
  </si>
  <si>
    <t>-1661580533</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</si>
  <si>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</si>
  <si>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"viz výkr.č. 7 - Hlavní vstup do budovy pro tělesně postižené" 1*(1,55*2,1)</t>
  </si>
  <si>
    <t>5</t>
  </si>
  <si>
    <t>952901111</t>
  </si>
  <si>
    <t>Vyčištění budov nebo objektů před předáním do užívání budov bytové nebo občanské výstavby, světlé výšky podlaží do 4 m</t>
  </si>
  <si>
    <t>1454408621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</si>
  <si>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</si>
  <si>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997</t>
  </si>
  <si>
    <t>Přesun sutě</t>
  </si>
  <si>
    <t>997013211</t>
  </si>
  <si>
    <t>Vnitrostaveništní doprava suti a vybouraných hmot vodorovně do 50 m svisle ručně (nošením po schodech) pro budovy a haly výšky do 6 m</t>
  </si>
  <si>
    <t>t</t>
  </si>
  <si>
    <t>145823322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</si>
  <si>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</si>
  <si>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t>
  </si>
  <si>
    <t>997002511</t>
  </si>
  <si>
    <t>Vodorovné přemístění suti a vybouraných hmot bez naložení, se složením a hrubým urovnáním na vzdálenost do 1 km</t>
  </si>
  <si>
    <t>110916500</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</si>
  <si>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</si>
  <si>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8</t>
  </si>
  <si>
    <t>997241519</t>
  </si>
  <si>
    <t>Doprava vybouraných hmot, konstrukcí nebo suti vodorovné přemístění vybouraných hmot nebo konstrukcí, na vzdálenost Příplatek k ceně za každých další i započatý 1 km</t>
  </si>
  <si>
    <t>-469061634</t>
  </si>
  <si>
    <t xml:space="preserve">Poznámka k souboru cen: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</si>
  <si>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0,254*24 'Přepočtené koeficientem množství</t>
  </si>
  <si>
    <t>997013831</t>
  </si>
  <si>
    <t>Poplatek za uložení stavebního odpadu na skládce (skládkovné) směsného stavebního a demoličního zatříděného do Katalogu odpadů pod kódem 170 904</t>
  </si>
  <si>
    <t>-1412272133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</si>
  <si>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</si>
  <si>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</si>
  <si>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</si>
  <si>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10</t>
  </si>
  <si>
    <t>998018001</t>
  </si>
  <si>
    <t>Přesun hmot pro budovy občanské výstavby, bydlení, výrobu a služby ruční - bez užití mechanizace vodorovná dopravní vzdálenost do 100 m pro budovy s jakoukoliv nosnou konstrukcí výšky do 6 m</t>
  </si>
  <si>
    <t>-1994135959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</si>
  <si>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</si>
  <si>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</si>
  <si>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</si>
  <si>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</si>
  <si>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</si>
  <si>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11</t>
  </si>
  <si>
    <t>766691924</t>
  </si>
  <si>
    <t>Ostatní práce vyvěšení nebo zavěšení křídel s případným uložením a opětovným zavěšením po provedení stavebních změn plastových dveřních s křídly otevíravými, plochy do 2 m2</t>
  </si>
  <si>
    <t>16</t>
  </si>
  <si>
    <t>-531531030</t>
  </si>
  <si>
    <t xml:space="preserve">Poznámka k souboru cen:
1. Ceny -1931 a -1932 lze užít jen pro křídlo mající současně obě jmenované funkce.
</t>
  </si>
  <si>
    <t>"viz výkr.č. 7 - Hlavní vstup do budovy pro tělesně postižené" 2</t>
  </si>
  <si>
    <t>12</t>
  </si>
  <si>
    <t>766660451</t>
  </si>
  <si>
    <t>Montáž dveřních křídel dřevěných nebo plastových vchodových dveří včetně rámu do zdiva dvoukřídlových bez nadsvětlíku</t>
  </si>
  <si>
    <t>-1240761638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</si>
  <si>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</si>
  <si>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"viz výkr.č. 7 - Hlavní vstup do budovy pro tělesně postižené" 1</t>
  </si>
  <si>
    <t>13</t>
  </si>
  <si>
    <t>M</t>
  </si>
  <si>
    <t>POZ08</t>
  </si>
  <si>
    <t>Dveře plastové 2-kř. 1550x2100 mm, otev. obě křídla, průchodná š. hlav. křídla 900 mm, horní část prosklená, spodní výplň PUR deska, madlo na opačné straně straně závěsů dveří ve v. 850 mm, klika ve v. 1100 mm, samozavírač s fixací polohy v otevř. stavu</t>
  </si>
  <si>
    <t>32</t>
  </si>
  <si>
    <t>-746284005</t>
  </si>
  <si>
    <t>P</t>
  </si>
  <si>
    <t>Poznámka k položce:
blíže viz projektová dokumentace</t>
  </si>
  <si>
    <t>14</t>
  </si>
  <si>
    <t>998766201</t>
  </si>
  <si>
    <t>Přesun hmot pro konstrukce truhlářské stanovený procentní sazbou (%) z ceny vodorovná dopravní vzdálenost do 50 m v objektech výšky do 6 m</t>
  </si>
  <si>
    <t>%</t>
  </si>
  <si>
    <t>755887677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</si>
  <si>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</si>
  <si>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784</t>
  </si>
  <si>
    <t>Dokončovací práce - malby a tapety</t>
  </si>
  <si>
    <t>784181121</t>
  </si>
  <si>
    <t>Penetrace podkladu jednonásobná hloubková v místnostech výšky do 3,80 m</t>
  </si>
  <si>
    <t>-1562057277</t>
  </si>
  <si>
    <t>"viz výkr.č. 7 - Hlavní vstup do budovy pro tělesně postižené" 2*(1,55+2*2,1)*0,5</t>
  </si>
  <si>
    <t>784211121</t>
  </si>
  <si>
    <t>Malby z malířských směsí otěruvzdorných za mokra dvojnásobné, bílé za mokra otěruvzdorné středně v místnostech výšky do 3,80 m</t>
  </si>
  <si>
    <t>-1323009053</t>
  </si>
  <si>
    <t>17</t>
  </si>
  <si>
    <t>784191005</t>
  </si>
  <si>
    <t>Čištění vnitřních ploch hrubý úklid po provedení malířských prací omytím dveří nebo vrat</t>
  </si>
  <si>
    <t>120022177</t>
  </si>
  <si>
    <t>"viz výkr.č. 7 - Hlavní vstup do budovy pro tělesně postižené" 1*(1,55*2,1)*2</t>
  </si>
  <si>
    <t>18</t>
  </si>
  <si>
    <t>784191007</t>
  </si>
  <si>
    <t>Čištění vnitřních ploch hrubý úklid po provedení malířských prací omytím podlah</t>
  </si>
  <si>
    <t>395299266</t>
  </si>
  <si>
    <t>01.03 - Výměna vnitřních dveří (mimo POZ 07)</t>
  </si>
  <si>
    <t xml:space="preserve">    3 - Svislé a kompletní konstrukce</t>
  </si>
  <si>
    <t xml:space="preserve">    783 - Dokončovací práce - nátěry</t>
  </si>
  <si>
    <t>Svislé a kompletní konstrukce</t>
  </si>
  <si>
    <t>317143431</t>
  </si>
  <si>
    <t>Překlady nosné prefabrikované z pórobetonu osazené do tenkého maltového lože, pro zdi tl. 200 mm, délky překladu do 1300 mm</t>
  </si>
  <si>
    <t>765813684</t>
  </si>
  <si>
    <t xml:space="preserve">Poznámka k souboru cen:
1. V cenách jsou započteny náklady na dodání a uložení překladu předepsané délky, včetně podmazání ložné plochy tenkovrstvou maltou.
</t>
  </si>
  <si>
    <t>viz výkr.č. 10 - Zázemí tělocvičny</t>
  </si>
  <si>
    <t>"pro zdivo posunutých stáv. dveří na chodbě do tělocvičny" 1</t>
  </si>
  <si>
    <t>311272131</t>
  </si>
  <si>
    <t>Zdivo z pórobetonových tvárnic na tenké maltové lože, tl. zdiva 250 mm pevnost tvárnic přes P2 do P4, objemová hmotnost přes 450 do 600 kg/m3 hladkých</t>
  </si>
  <si>
    <t>-1558411757</t>
  </si>
  <si>
    <t>"zdivo pro dveře na chodbě do tělocvičny" 2*3,25-1,6*2,6</t>
  </si>
  <si>
    <t>-1495105456</t>
  </si>
  <si>
    <t>viz výkr.č. 12 - Výměna dveří</t>
  </si>
  <si>
    <t>"POZ05" 2*(2*2)*2</t>
  </si>
  <si>
    <t>"přesouvané stáv. dveře na chodbě do tělocvičny" 2*(2*2)</t>
  </si>
  <si>
    <t>Součet</t>
  </si>
  <si>
    <t>-1814382680</t>
  </si>
  <si>
    <t>"kolem zárubní dveří POZ05" 2*(1,5+2*1,97)*2</t>
  </si>
  <si>
    <t>"kolem zárubní posunutých dveří" 2*(1,6+2*2,6)</t>
  </si>
  <si>
    <t>viz výkr.č. 1 - Celkové schéma 1.MP</t>
  </si>
  <si>
    <t>"dveře z chodby do šatny" 2*(0,9+2*1,97)</t>
  </si>
  <si>
    <t>612142001</t>
  </si>
  <si>
    <t>Potažení vnitřních ploch pletivem v ploše nebo pruzích, na plném podkladu sklovláknitým vtlačením do tmelu stěn</t>
  </si>
  <si>
    <t>-91711002</t>
  </si>
  <si>
    <t xml:space="preserve">Poznámka k souboru cen:
1. V cenách -2001 jsou započteny i náklady na tmel.
</t>
  </si>
  <si>
    <t>zdivo pro dveře na chodbě do tělocvičny</t>
  </si>
  <si>
    <t>2*(2*3,25-1,6*2,6)+(1,6+2*2,6)*0,25</t>
  </si>
  <si>
    <t>612311131</t>
  </si>
  <si>
    <t>Potažení vnitřních ploch štukem tloušťky do 3 mm svislých konstrukcí stěn</t>
  </si>
  <si>
    <t>-372542902</t>
  </si>
  <si>
    <t>642942111</t>
  </si>
  <si>
    <t>Osazování zárubní nebo rámů kovových dveřních lisovaných nebo z úhelníků bez dveřních křídel na cementovou maltu, plochy otvoru do 2,5 m2</t>
  </si>
  <si>
    <t>-623609915</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</si>
  <si>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</si>
  <si>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viz výkr.č. 1 - Celkové schéma 1.NP</t>
  </si>
  <si>
    <t>"pro dveře do šatny z chodby II.stupně" 1</t>
  </si>
  <si>
    <t>55331404</t>
  </si>
  <si>
    <t>zárubeň ocelová pro pórobeton s drážkou 100 900 levá,pravá</t>
  </si>
  <si>
    <t>-563355795</t>
  </si>
  <si>
    <t>Poznámka k položce:
POZ 01, viz výpis vnitřních dveří, výkr.č. 13</t>
  </si>
  <si>
    <t>viz výkr.č. 6 - Kabina pro tělesné postižené I. stupeň - 1.NP</t>
  </si>
  <si>
    <t>"m.č. 103/chodba" 1</t>
  </si>
  <si>
    <t>-1883148690</t>
  </si>
  <si>
    <t>Poznámka k položce:
v případě přemísťovaných dveří na chodbě do tělocvičny nedestruktivním způsobem (pro další použití)</t>
  </si>
  <si>
    <t>"POZ05" 2*(1,5*1,97)</t>
  </si>
  <si>
    <t>"přesouvané dveře na chodbě" 1*(1,6*2,6)</t>
  </si>
  <si>
    <t>968072455</t>
  </si>
  <si>
    <t>Vybourání kovových rámů oken s křídly, dveřních zárubní, vrat, stěn, ostění nebo obkladů dveřních zárubní, plochy do 2 m2</t>
  </si>
  <si>
    <t>1996596025</t>
  </si>
  <si>
    <t xml:space="preserve">Poznámka k souboru cen:
1. V cenách -2244 až -2559 jsou započteny i náklady na vyvěšení křídel.
2. Cenou -2641 se oceňuje i vybourání nosné ocelové konstrukce pro sádrokartonové příčky.
</t>
  </si>
  <si>
    <t>"dveře do šatny z chodby II.stupně" 1*(0,5*1,97)</t>
  </si>
  <si>
    <t>1103474266</t>
  </si>
  <si>
    <t>973031824</t>
  </si>
  <si>
    <t>Vysekání výklenků nebo kapes ve zdivu z cihel na maltu vápennou nebo vápenocementovou kapes pro zavázání nových zdí, tl. do 300 mm</t>
  </si>
  <si>
    <t>2093645058</t>
  </si>
  <si>
    <t>"pro zdivo přesunutých dveří na chodbě do tělocvičny" 2*3,25</t>
  </si>
  <si>
    <t>-132741934</t>
  </si>
  <si>
    <t>1551251512</t>
  </si>
  <si>
    <t>560523250</t>
  </si>
  <si>
    <t>0,94*24 'Přepočtené koeficientem množství</t>
  </si>
  <si>
    <t>1975830241</t>
  </si>
  <si>
    <t>-2036485093</t>
  </si>
  <si>
    <t>766662811</t>
  </si>
  <si>
    <t>Demontáž dveřních konstrukcí k opětovnému použití prahů dveří jednokřídlových</t>
  </si>
  <si>
    <t>-1958681372</t>
  </si>
  <si>
    <t>"dveře do šatny z chodby II.stupně" 1</t>
  </si>
  <si>
    <t>19</t>
  </si>
  <si>
    <t>178601372</t>
  </si>
  <si>
    <t>"POZ05" 2*2</t>
  </si>
  <si>
    <t>"přesouvané dveře na chodbě" 2</t>
  </si>
  <si>
    <t>20</t>
  </si>
  <si>
    <t>766691914</t>
  </si>
  <si>
    <t>Ostatní práce vyvěšení nebo zavěšení křídel s případným uložením a opětovným zavěšením po provedení stavebních změn dřevěných dveřních, plochy do 2 m2</t>
  </si>
  <si>
    <t>-502610823</t>
  </si>
  <si>
    <t>2126777248</t>
  </si>
  <si>
    <t>"POZ05" 2</t>
  </si>
  <si>
    <t>22</t>
  </si>
  <si>
    <t>POZ05</t>
  </si>
  <si>
    <t>Dveře plastové 2-kř. 1500x1970 mm, otev. obě křídla, průchodná š. hl. křídla 900 mm, horní výplň izol. dvojsklo, spodní výplň PUR deska, madlo na opačné straně závěsů dveří ve v. 850 mm, klika ve v. 1100 mm, samozavírač s fixací polohy v otevř. stavu</t>
  </si>
  <si>
    <t>-557373921</t>
  </si>
  <si>
    <t>23</t>
  </si>
  <si>
    <t>DOVYBAVENÍ</t>
  </si>
  <si>
    <t>Dovybavení přesouvaných dveří na chodbě zázemí tělocvičny, dodávka a montáž, ve v. 850 mm, klika ve v. 1100 mm, samozavírač s fixací polohy v otevřeném stavu</t>
  </si>
  <si>
    <t>-1535684054</t>
  </si>
  <si>
    <t>24</t>
  </si>
  <si>
    <t>766660002</t>
  </si>
  <si>
    <t>Montáž dveřních křídel dřevěných nebo plastových otevíravých do ocelové zárubně povrchově upravených jednokřídlových, šířky přes 800 mm</t>
  </si>
  <si>
    <t>-1900923836</t>
  </si>
  <si>
    <t>25</t>
  </si>
  <si>
    <t>61161725</t>
  </si>
  <si>
    <t>dveře vnitřní hladké dýhované plné 1křídlé 900x1970mm dub</t>
  </si>
  <si>
    <t>528984079</t>
  </si>
  <si>
    <t>26</t>
  </si>
  <si>
    <t>766660722</t>
  </si>
  <si>
    <t>Montáž dveřních doplňků dveřního kování zámku</t>
  </si>
  <si>
    <t>CS ÚRS 2018 02</t>
  </si>
  <si>
    <t>-1781302860</t>
  </si>
  <si>
    <t xml:space="preserve">Poznámka k souboru cen:
1. V ceně -0722 je započtena montáž zámku, zámkové vložky a osazení štítku s klikou.
</t>
  </si>
  <si>
    <t>27</t>
  </si>
  <si>
    <t>54914624</t>
  </si>
  <si>
    <t>kování dveřní vrchní klika včetně štítu a montážního materiálu HR BB 72 F4</t>
  </si>
  <si>
    <t>-652711997</t>
  </si>
  <si>
    <t>28</t>
  </si>
  <si>
    <t>-1694673673</t>
  </si>
  <si>
    <t>783</t>
  </si>
  <si>
    <t>Dokončovací práce - nátěry</t>
  </si>
  <si>
    <t>29</t>
  </si>
  <si>
    <t>783317101</t>
  </si>
  <si>
    <t>Krycí nátěr (email) zámečnických konstrukcí jednonásobný syntetický standardní</t>
  </si>
  <si>
    <t>365952650</t>
  </si>
  <si>
    <t>"pro dveře do šatny z chodby II.stupně" (2*1,97+0,9)*0,35</t>
  </si>
  <si>
    <t>30</t>
  </si>
  <si>
    <t>1349113755</t>
  </si>
  <si>
    <t>"kolem zárubní dveří POZ05" 2*(1,5+2*1,97)*2*0,5</t>
  </si>
  <si>
    <t>"kolem zárubní posunutých dveří" 2*(1,6+2*2,6)*0,5+6,38</t>
  </si>
  <si>
    <t>"dveře z chodby do šatny" 2*(0,9+2*1,97)*0,5</t>
  </si>
  <si>
    <t>31</t>
  </si>
  <si>
    <t>1240453990</t>
  </si>
  <si>
    <t>-37280427</t>
  </si>
  <si>
    <t>"POZ05" 2*(1,51,97)*2</t>
  </si>
  <si>
    <t>"posunutých dveře" 2*(1,6*2,6)</t>
  </si>
  <si>
    <t>"dveře z chodby do šatny" 2*(0,9*1,97)</t>
  </si>
  <si>
    <t>33</t>
  </si>
  <si>
    <t>171800933</t>
  </si>
  <si>
    <t>01.04-II/1 - SÚ soc. zařízení, II.st., 1.NP (výkr.č.5)</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</si>
  <si>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</si>
  <si>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</si>
  <si>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</si>
  <si>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</si>
  <si>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767 - Konstrukce zámečnické</t>
  </si>
  <si>
    <t xml:space="preserve">    771 - Podlahy z dlaždic</t>
  </si>
  <si>
    <t xml:space="preserve">    781 - Dokončovací práce - obklady</t>
  </si>
  <si>
    <t xml:space="preserve">      784 - Dokončovací práce - malby a tapety</t>
  </si>
  <si>
    <t>342272323</t>
  </si>
  <si>
    <t>Příčky z pórobetonových tvárnic hladkých na tenké maltové lože objemová hmotnost do 500 kg/m3, tloušťka příčky 100 mm</t>
  </si>
  <si>
    <t>-761571174</t>
  </si>
  <si>
    <t>viz výkr.č. 5 - Kabina pro tělesně postižené II. stupeň - 1.NP</t>
  </si>
  <si>
    <t>5,85</t>
  </si>
  <si>
    <t>342291111</t>
  </si>
  <si>
    <t>Ukotvení příček polyuretanovou pěnou, tl. příčky do 100 mm</t>
  </si>
  <si>
    <t>-50238709</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</si>
  <si>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</si>
  <si>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"viz parametry předchozích výpočtů" 4*0,9</t>
  </si>
  <si>
    <t>342291121</t>
  </si>
  <si>
    <t>Ukotvení příček plochými kotvami, do konstrukce cihelné</t>
  </si>
  <si>
    <t>-118509709</t>
  </si>
  <si>
    <t>"viz parametry předchozích výpočtů" 3,25</t>
  </si>
  <si>
    <t>-1682915587</t>
  </si>
  <si>
    <t>viz předchozí výpočty</t>
  </si>
  <si>
    <t>9,14+6,39</t>
  </si>
  <si>
    <t>629991011</t>
  </si>
  <si>
    <t>Zakrytí vnějších ploch před znečištěním včetně pozdějšího odkrytí výplní otvorů a svislých ploch fólií přilepenou lepící páskou</t>
  </si>
  <si>
    <t>-691429490</t>
  </si>
  <si>
    <t>3*(1,2*2,4)</t>
  </si>
  <si>
    <t>612135001</t>
  </si>
  <si>
    <t>Vyrovnání nerovností podkladu vnitřních omítaných ploch maltou, tloušťky do 10 mm vápenocementovou stěn</t>
  </si>
  <si>
    <t>1963435027</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</si>
  <si>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</si>
  <si>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 ploše otlučených vnitřních obkladů)</t>
  </si>
  <si>
    <t>36,035</t>
  </si>
  <si>
    <t>612135091</t>
  </si>
  <si>
    <t>Vyrovnání nerovností podkladu vnitřních omítaných ploch Příplatek k ceně za každých dalších 5 mm tloušťky podkladní vrstvy přes 10 mm maltou vápenocementovou stěn</t>
  </si>
  <si>
    <t>1276832648</t>
  </si>
  <si>
    <t>611325111</t>
  </si>
  <si>
    <t>Vápenocementová omítka rýh hladká ve stropech, šířky rýhy do 150 mm</t>
  </si>
  <si>
    <t>-1744087635</t>
  </si>
  <si>
    <t>0,62</t>
  </si>
  <si>
    <t>612325111</t>
  </si>
  <si>
    <t>Vápenocementová omítka rýh hladká ve stěnách, šířky rýhy do 150 mm</t>
  </si>
  <si>
    <t>78965599</t>
  </si>
  <si>
    <t>6,124</t>
  </si>
  <si>
    <t>-804389476</t>
  </si>
  <si>
    <t>příčky tl. 100 mm</t>
  </si>
  <si>
    <t>10,805</t>
  </si>
  <si>
    <t>611325412</t>
  </si>
  <si>
    <t>Oprava vápenocementové omítky vnitřních ploch hladké, tloušťky do 20 mm stropů, v rozsahu opravované plochy přes 10 do 30%</t>
  </si>
  <si>
    <t>-1474809325</t>
  </si>
  <si>
    <t xml:space="preserve">Poznámka k souboru cen:
1. Pro ocenění opravy omítek plochy do 1 m2 se použijí ceny souboru cen 61. 32-52.. Vápenocementová omítka jednotlivých malých ploch.
</t>
  </si>
  <si>
    <t>15,53</t>
  </si>
  <si>
    <t>612325412</t>
  </si>
  <si>
    <t>Oprava vápenocementové omítky vnitřních ploch hladké, tloušťky do 20 mm stěn, v rozsahu opravované plochy přes 10 do 30%</t>
  </si>
  <si>
    <t>-1149639090</t>
  </si>
  <si>
    <t>84,123</t>
  </si>
  <si>
    <t>611311131</t>
  </si>
  <si>
    <t>Potažení vnitřních ploch štukem tloušťky do 3 mm vodorovných konstrukcí stropů rovných</t>
  </si>
  <si>
    <t>-1344793125</t>
  </si>
  <si>
    <t>718665789</t>
  </si>
  <si>
    <t>243630007</t>
  </si>
  <si>
    <t>55331215</t>
  </si>
  <si>
    <t>zárubeň ocelová pro běžné zdění hranatý profil s drážkou 145 900 levá,pravá</t>
  </si>
  <si>
    <t>1364472018</t>
  </si>
  <si>
    <t>-823290310</t>
  </si>
  <si>
    <t>"kolem zárubní vnitřních dveří " 2*(1+2*2,05)*2</t>
  </si>
  <si>
    <t>632450134</t>
  </si>
  <si>
    <t>Potěr cementový vyrovnávací ze suchých směsí v ploše o průměrné (střední) tl. přes 40 do 50 mm</t>
  </si>
  <si>
    <t>85128073</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</si>
  <si>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</si>
  <si>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949101111</t>
  </si>
  <si>
    <t>Lešení pomocné pracovní pro objekty pozemních staveb pro zatížení do 150 kg/m2, o výšce lešeňové podlahy do 1,9 m</t>
  </si>
  <si>
    <t>-345444567</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</si>
  <si>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</si>
  <si>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882537671</t>
  </si>
  <si>
    <t>3*(0,8*1,97)</t>
  </si>
  <si>
    <t>962031132</t>
  </si>
  <si>
    <t>Bourání příček z cihel, tvárnic nebo příčkovek z cihel pálených, plných nebo dutých na maltu vápennou nebo vápenocementovou, tl. do 100 mm</t>
  </si>
  <si>
    <t>-1257249904</t>
  </si>
  <si>
    <t>8,421</t>
  </si>
  <si>
    <t>973031813</t>
  </si>
  <si>
    <t>Vysekání výklenků nebo kapes ve zdivu z cihel na maltu vápennou nebo vápenocementovou kapes pro zavázání nových příček, tl. do 150 mm</t>
  </si>
  <si>
    <t>26645020</t>
  </si>
  <si>
    <t>"viz parametry předchozích výpočtů" 4*3,25</t>
  </si>
  <si>
    <t>965081213</t>
  </si>
  <si>
    <t>Bourání podlah z dlaždic bez podkladního lože nebo mazaniny, s jakoukoliv výplní spár keramických nebo xylolitových tl. do 10 mm, plochy přes 1 m2</t>
  </si>
  <si>
    <t>-185825361</t>
  </si>
  <si>
    <t xml:space="preserve">Poznámka k souboru cen:
1. Odsekání soklíků se oceňuje cenami souboru cen 965 08.
</t>
  </si>
  <si>
    <t>965046111</t>
  </si>
  <si>
    <t>Broušení stávajících betonových podlah úběr do 3 mm</t>
  </si>
  <si>
    <t>-600564050</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</si>
  <si>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</si>
  <si>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965046119</t>
  </si>
  <si>
    <t>Broušení stávajících betonových podlah Příplatek k ceně za každý další 1 mm úběru</t>
  </si>
  <si>
    <t>112179780</t>
  </si>
  <si>
    <t>"viz parametry předchozích výpočtů" 15,53*2</t>
  </si>
  <si>
    <t>978059541</t>
  </si>
  <si>
    <t>Odsekání obkladů stěn včetně otlučení podkladní omítky až na zdivo z obkládaček vnitřních, z jakýchkoliv materiálů, plochy přes 1 m2</t>
  </si>
  <si>
    <t>1252784084</t>
  </si>
  <si>
    <t>1202869579</t>
  </si>
  <si>
    <t>"viz předchozí výpočty" 15,53</t>
  </si>
  <si>
    <t>-399197704</t>
  </si>
  <si>
    <t>-1219735864</t>
  </si>
  <si>
    <t>1600181732</t>
  </si>
  <si>
    <t>-239719397</t>
  </si>
  <si>
    <t>4,655*24 'Přepočtené koeficientem množství</t>
  </si>
  <si>
    <t>1035927441</t>
  </si>
  <si>
    <t>711</t>
  </si>
  <si>
    <t>Izolace proti vodě, vlhkosti a plynům</t>
  </si>
  <si>
    <t>711111001</t>
  </si>
  <si>
    <t>Provedení izolace proti zemní vlhkosti natěradly a tmely za studena na ploše vodorovné V nátěrem penetračním</t>
  </si>
  <si>
    <t>570103084</t>
  </si>
  <si>
    <t xml:space="preserve">Poznámka k souboru cen:
1. Izolace plochy jednotlivě do 10 m2 se oceňují skladebně cenou příslušné izolace a cenou 711 19-9095 Příplatek za plochu do 10 m2.
</t>
  </si>
  <si>
    <t>34</t>
  </si>
  <si>
    <t>711112001</t>
  </si>
  <si>
    <t>Provedení izolace proti zemní vlhkosti natěradly a tmely za studena na ploše svislé S nátěrem penetračním</t>
  </si>
  <si>
    <t>-1423324819</t>
  </si>
  <si>
    <t>"viz předchozí výpočty" 10,03</t>
  </si>
  <si>
    <t>35</t>
  </si>
  <si>
    <t>11163150</t>
  </si>
  <si>
    <t>lak penetrační asfaltový</t>
  </si>
  <si>
    <t>-139530435</t>
  </si>
  <si>
    <t>"viz předchozí výpočty" (15,53+10,03)*0,35/1000</t>
  </si>
  <si>
    <t>36</t>
  </si>
  <si>
    <t>711493111</t>
  </si>
  <si>
    <t>Izolace proti podpovrchové a tlakové vodě - ostatní na ploše vodorovné V dvousložkovou na bázi cementu</t>
  </si>
  <si>
    <t>-1792143162</t>
  </si>
  <si>
    <t>37</t>
  </si>
  <si>
    <t>711493121</t>
  </si>
  <si>
    <t>Izolace proti podpovrchové a tlakové vodě - ostatní na ploše svislé S dvousložkovou na bázi cementu</t>
  </si>
  <si>
    <t>-1818728007</t>
  </si>
  <si>
    <t>38</t>
  </si>
  <si>
    <t>998711201</t>
  </si>
  <si>
    <t>Přesun hmot pro izolace proti vodě, vlhkosti a plynům stanovený procentní sazbou (%) z ceny vodorovná dopravní vzdálenost do 50 m v objektech výšky do 6 m</t>
  </si>
  <si>
    <t>-518815587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</si>
  <si>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</si>
  <si>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</si>
  <si>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</si>
  <si>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39</t>
  </si>
  <si>
    <t>721140907</t>
  </si>
  <si>
    <t>Opravy odpadního potrubí litinového vsazení odbočky do potrubí DN 150</t>
  </si>
  <si>
    <t>436111137</t>
  </si>
  <si>
    <t>"vsazení odbočky na LT 150" 1</t>
  </si>
  <si>
    <t>40</t>
  </si>
  <si>
    <t>721174043</t>
  </si>
  <si>
    <t>Potrubí z plastových trub polypropylenové připojovací DN 50</t>
  </si>
  <si>
    <t>977353053</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</si>
  <si>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</si>
  <si>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"odměřeno z výkr. dwg" 10</t>
  </si>
  <si>
    <t>41</t>
  </si>
  <si>
    <t>721174045</t>
  </si>
  <si>
    <t>Potrubí z plastových trub polypropylenové připojovací DN 110</t>
  </si>
  <si>
    <t>894451244</t>
  </si>
  <si>
    <t>"odměřeno z výkr. dwg" 1,5</t>
  </si>
  <si>
    <t>42</t>
  </si>
  <si>
    <t>721-HT100</t>
  </si>
  <si>
    <t>Potrubí kanalizační z PP připojovací systém HT DN 100, systém vč. tvarovek (odbočky, kolena, redukce..)</t>
  </si>
  <si>
    <t>1615946164</t>
  </si>
  <si>
    <t>Poznámka k položce:
položka kalkulována se způsobem uložení - ZAVĚŠENÍ POD STROPEM 1.PP, potrubí bude uloženo v ocelových objímkách s kluznou gumovou vložkou, instalační objímky budou kotveny do stropu a upevněny připevňovacími šrouby a maticemi</t>
  </si>
  <si>
    <t>"odměřeno z výkr. dwg" 2</t>
  </si>
  <si>
    <t>43</t>
  </si>
  <si>
    <t>721194105</t>
  </si>
  <si>
    <t>Vyměření přípojek na potrubí vyvedení a upevnění odpadních výpustek DN 50</t>
  </si>
  <si>
    <t>612607711</t>
  </si>
  <si>
    <t xml:space="preserve">Poznámka k souboru cen:
1. Cenami lze oceňovat i vyvedení a upevnění odpadních výpustek ke strojům a zařízením.
2. Potrubí odpadních výpustek se oceňují cenami souboru cen 721 17- . . Potrubí z plastových trub, části A 01.
</t>
  </si>
  <si>
    <t>44</t>
  </si>
  <si>
    <t>721194109</t>
  </si>
  <si>
    <t>Vyměření přípojek na potrubí vyvedení a upevnění odpadních výpustek DN 100</t>
  </si>
  <si>
    <t>-727866506</t>
  </si>
  <si>
    <t>45</t>
  </si>
  <si>
    <t>721290111</t>
  </si>
  <si>
    <t>Zkouška těsnosti kanalizace v objektech vodou do DN 125</t>
  </si>
  <si>
    <t>-1555320552</t>
  </si>
  <si>
    <t xml:space="preserve">Poznámka k souboru cen:
1. V ceně -0123 není započteno dodání média; jeho dodávka se oceňuje ve specifikaci.
</t>
  </si>
  <si>
    <t>"viz předchozí výpočty" 10+1,5+2</t>
  </si>
  <si>
    <t>46</t>
  </si>
  <si>
    <t>721-OST</t>
  </si>
  <si>
    <t>Demontáž a úprava stávajících rozvodů vnitřní kanalizace, stavební přípomoc (sekací práce, průrazy, vrtání...), začištění prostupů, ostatní zednické začištění, drobný (podružný) instalační materiál</t>
  </si>
  <si>
    <t>soubor</t>
  </si>
  <si>
    <t>-1202232541</t>
  </si>
  <si>
    <t>47</t>
  </si>
  <si>
    <t>998721201</t>
  </si>
  <si>
    <t>Přesun hmot pro vnitřní kanalizace stanovený procentní sazbou (%) z ceny vodorovná dopravní vzdálenost do 50 m v objektech výšky do 6 m</t>
  </si>
  <si>
    <t>1732477916</t>
  </si>
  <si>
    <t>722</t>
  </si>
  <si>
    <t>Zdravotechnika - vnitřní vodovod</t>
  </si>
  <si>
    <t>48</t>
  </si>
  <si>
    <t>722190901</t>
  </si>
  <si>
    <t>Opravy ostatní uzavření nebo otevření vodovodního potrubí při opravách včetně vypuštění a napuštění</t>
  </si>
  <si>
    <t>-1194063952</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</si>
  <si>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</si>
  <si>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viz výkr.č. 24 - Vodovod - zázemí tělocvičen</t>
  </si>
  <si>
    <t>"vodovod" 2</t>
  </si>
  <si>
    <t>49</t>
  </si>
  <si>
    <t>722174002</t>
  </si>
  <si>
    <t>Potrubí z plastových trubek z polypropylenu (PPR) svařovaných polyfuzně PN 16 (SDR 7,4) D 20 x 2,8</t>
  </si>
  <si>
    <t>78076415</t>
  </si>
  <si>
    <t xml:space="preserve">Poznámka k souboru cen:
1. V cenách -4001 až -4088 jsou započteny náklady na montáž a dodávku potrubí a tvarovek.
</t>
  </si>
  <si>
    <t>"odměřeno z výkr. dwg" 29</t>
  </si>
  <si>
    <t>50</t>
  </si>
  <si>
    <t>722181231</t>
  </si>
  <si>
    <t>Ochrana potrubí termoizolačními trubicemi z pěnového polyetylenu PE přilepenými v příčných a podélných spojích, tloušťky izolace přes 9 do 13 mm, vnitřního průměru izolace DN do 22 mm</t>
  </si>
  <si>
    <t>402092563</t>
  </si>
  <si>
    <t xml:space="preserve">Poznámka k souboru cen:
1. V cenách -1211 až -1256 jsou započteny i náklady na dodání tepelně izolačních trubic.
</t>
  </si>
  <si>
    <t>"viz předchozí výpočty" 29</t>
  </si>
  <si>
    <t>51</t>
  </si>
  <si>
    <t>722220151</t>
  </si>
  <si>
    <t>Armatury s jedním závitem plastové (PPR) PN 20 (SDR 6) DN 16 x G 1/2</t>
  </si>
  <si>
    <t>-1788940386</t>
  </si>
  <si>
    <t xml:space="preserve">Poznámka k souboru cen:
1. Cenami -9101 až -9106 nelze oceňovat montáž nástěnek.
2. V cenách –0111 až -0122 je započteno i vyvedení a upevnění výpustek.
</t>
  </si>
  <si>
    <t>"pro VR 1/2 x 3/8" 6</t>
  </si>
  <si>
    <t>"pro KK 1/2" 1</t>
  </si>
  <si>
    <t>52</t>
  </si>
  <si>
    <t>722230102</t>
  </si>
  <si>
    <t>Armatury se dvěma závity ventily přímé G 3/4</t>
  </si>
  <si>
    <t>-1223577020</t>
  </si>
  <si>
    <t>"VR 1/2 x 3/8" 6</t>
  </si>
  <si>
    <t>53</t>
  </si>
  <si>
    <t>722232043</t>
  </si>
  <si>
    <t>Armatury se dvěma závity kulové kohouty PN 42 do 185 °C přímé vnitřní závit G 1/2</t>
  </si>
  <si>
    <t>81882449</t>
  </si>
  <si>
    <t>"KK 1/2" 1</t>
  </si>
  <si>
    <t>54</t>
  </si>
  <si>
    <t>722290226</t>
  </si>
  <si>
    <t>Zkoušky, proplach a desinfekce vodovodního potrubí zkoušky těsnosti vodovodního potrubí závitového do DN 50</t>
  </si>
  <si>
    <t>-837978864</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</si>
  <si>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</si>
  <si>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55</t>
  </si>
  <si>
    <t>722290234</t>
  </si>
  <si>
    <t>Zkoušky, proplach a desinfekce vodovodního potrubí proplach a desinfekce vodovodního potrubí do DN 80</t>
  </si>
  <si>
    <t>-955214762</t>
  </si>
  <si>
    <t>56</t>
  </si>
  <si>
    <t>722-OST</t>
  </si>
  <si>
    <t>Úprava a dmtž. stáv. rozvodů vnitřního vodovodu, stavební přípomoc (sekací práce, průrazy, vrtání), začištění prostupů, ostatní zednické začištění, drobný (podružný) instalační materiál</t>
  </si>
  <si>
    <t>-939889236</t>
  </si>
  <si>
    <t>57</t>
  </si>
  <si>
    <t>998722201</t>
  </si>
  <si>
    <t>Přesun hmot pro vnitřní vodovod stanovený procentní sazbou (%) z ceny vodorovná dopravní vzdálenost do 50 m v objektech výšky do 6 m</t>
  </si>
  <si>
    <t>1930319105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</si>
  <si>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</si>
  <si>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</si>
  <si>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</si>
  <si>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58</t>
  </si>
  <si>
    <t>725210821</t>
  </si>
  <si>
    <t>Demontáž umyvadel bez výtokových armatur umyvadel</t>
  </si>
  <si>
    <t>780522525</t>
  </si>
  <si>
    <t>59</t>
  </si>
  <si>
    <t>725820802</t>
  </si>
  <si>
    <t>Demontáž baterií stojánkových do 1 otvoru</t>
  </si>
  <si>
    <t>-1061448265</t>
  </si>
  <si>
    <t>60</t>
  </si>
  <si>
    <t>725860811</t>
  </si>
  <si>
    <t>Demontáž zápachových uzávěrek pro zařizovací předměty jednoduchých</t>
  </si>
  <si>
    <t>-1825891844</t>
  </si>
  <si>
    <t>61</t>
  </si>
  <si>
    <t>725119122</t>
  </si>
  <si>
    <t>Zařízení záchodů montáž klozetových mís kombi</t>
  </si>
  <si>
    <t>1003196053</t>
  </si>
  <si>
    <t xml:space="preserve">Poznámka k souboru cen:
1. V cenách -1351, -1361 není započten napájecí zdroj.
2. V cenách jsou započtená klozetová sedátka.
</t>
  </si>
  <si>
    <t>62</t>
  </si>
  <si>
    <t>64236051</t>
  </si>
  <si>
    <t>klozet keramický bílý závěsný hluboké splachování pro handicapované</t>
  </si>
  <si>
    <t>-376363378</t>
  </si>
  <si>
    <t>Poznámka k položce:
Klozet kombi, handicap, hluboké splachování, nádržka s armaturou, splachovač, bílý, sedátko - výška sedátka 460 mm nad podlahou, splachovač 1000 mm nad podlahou - blíže viz výkr.č. 17 "Vybavení sociálního zařízení pro tělesně postižené", viz citace z Vyhl.č. 398/2009 Sb. a jejích příloh (citace uvedena i v Technické zprávě)</t>
  </si>
  <si>
    <t>63</t>
  </si>
  <si>
    <t>64286150</t>
  </si>
  <si>
    <t>šrouby ke klozetu</t>
  </si>
  <si>
    <t>sada</t>
  </si>
  <si>
    <t>-1266985830</t>
  </si>
  <si>
    <t>64</t>
  </si>
  <si>
    <t>725211681</t>
  </si>
  <si>
    <t>Umyvadla keramická bílá bez výtokových armatur připevněná na stěnu šrouby zdravotní bílá 640 mm</t>
  </si>
  <si>
    <t>-312087288</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</si>
  <si>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</si>
  <si>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65</t>
  </si>
  <si>
    <t>725861102</t>
  </si>
  <si>
    <t>Zápachové uzávěrky zařizovacích předmětů pro umyvadla DN 40</t>
  </si>
  <si>
    <t>-254682428</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</si>
  <si>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</si>
  <si>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66</t>
  </si>
  <si>
    <t>725829131</t>
  </si>
  <si>
    <t>Baterie umyvadlové montáž ostatních typů stojánkových G 1/2</t>
  </si>
  <si>
    <t>-798455110</t>
  </si>
  <si>
    <t xml:space="preserve">Poznámka k souboru cen:
1. V cenách –2654, 56, -9101-9202 není započten napájecí zdroj.
</t>
  </si>
  <si>
    <t>"viz předchozí výpočty" 3</t>
  </si>
  <si>
    <t>67</t>
  </si>
  <si>
    <t>55144006</t>
  </si>
  <si>
    <t>baterie umyvadlová stojánková páková nízkotlaká otáčivé ústí</t>
  </si>
  <si>
    <t>-1435683570</t>
  </si>
  <si>
    <t>68</t>
  </si>
  <si>
    <t>725291511</t>
  </si>
  <si>
    <t>Doplňky zařízení koupelen a záchodů plastové dávkovač tekutého mýdla na 350 ml</t>
  </si>
  <si>
    <t>-1305108200</t>
  </si>
  <si>
    <t>69</t>
  </si>
  <si>
    <t>725291521</t>
  </si>
  <si>
    <t>Doplňky zařízení koupelen a záchodů plastové zásobník toaletních papírů</t>
  </si>
  <si>
    <t>-662935728</t>
  </si>
  <si>
    <t>70</t>
  </si>
  <si>
    <t>725291531</t>
  </si>
  <si>
    <t>Doplňky zařízení koupelen a záchodů plastové zásobník papírových ručníků</t>
  </si>
  <si>
    <t>1497719923</t>
  </si>
  <si>
    <t>71</t>
  </si>
  <si>
    <t>725291703R</t>
  </si>
  <si>
    <t>Doplňky zařízení koupelen a záchodů MADLO SVISLÉ dl. 500 mm, umístění 800 n.p. - blíže viz výkr.č. 17 "Vybavení sociálního zařízení pro tělesně postižené" - dodávka a montáž</t>
  </si>
  <si>
    <t>-265746406</t>
  </si>
  <si>
    <t>72</t>
  </si>
  <si>
    <t>725291706R</t>
  </si>
  <si>
    <t>Doplňky zařízení koupelen a záchodů MADLO SKLOPNÉ dl. 800 mm, umístění 300 mm od osy zách. mísy - blíže viz výkr.č. 17 "Vybavení sociálního zařízení pro tělesně postižené" - dodávka a montáž</t>
  </si>
  <si>
    <t>1603553194</t>
  </si>
  <si>
    <t>73</t>
  </si>
  <si>
    <t>725291712R</t>
  </si>
  <si>
    <t>Doplňky zařízení koupelen a záchodů MADLO PEVNÉ VODOR. dl 800 mm, umístění 300 mm od osy zách. mísy - blíže viz výkr.č. 17 "Vybavení sociálního zařízení pro tělesně postižené" - dodávka a montáž</t>
  </si>
  <si>
    <t>187001163</t>
  </si>
  <si>
    <t>74</t>
  </si>
  <si>
    <t>72529RV01</t>
  </si>
  <si>
    <t>Doplňky zařízení koupelen a záchodů ODPADKOVÝ KOŠ - blíže viz výkr.č. 17 "Vybavení sociálního zařízení pro tělesně postižené"</t>
  </si>
  <si>
    <t>518521204</t>
  </si>
  <si>
    <t>75</t>
  </si>
  <si>
    <t>72529RV02</t>
  </si>
  <si>
    <t>Doplňky zařízení koupelen a záchodů SKLOPNÉ ZRCADLO 600x1000 mm, 800 mm n.p. - blíže viz výkr.č. 17 "Vybavení sociálního zařízení pro tělesně postižené" - dodávka a montáž</t>
  </si>
  <si>
    <t>-1748302261</t>
  </si>
  <si>
    <t>76</t>
  </si>
  <si>
    <t>72529RV03</t>
  </si>
  <si>
    <t>Doplňky zařízení koupelen a záchodů ŠTĚTKA NA WC - dodávka a montáž</t>
  </si>
  <si>
    <t>1214344701</t>
  </si>
  <si>
    <t>77</t>
  </si>
  <si>
    <t>998725201</t>
  </si>
  <si>
    <t>Přesun hmot pro zařizovací předměty stanovený procentní sazbou (%) z ceny vodorovná dopravní vzdálenost do 50 m v objektech výšky do 6 m</t>
  </si>
  <si>
    <t>944807266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</si>
  <si>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</si>
  <si>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t>
  </si>
  <si>
    <t>1650356807</t>
  </si>
  <si>
    <t>79</t>
  </si>
  <si>
    <t>165285366</t>
  </si>
  <si>
    <t>"viz předchozí výpočty" 2</t>
  </si>
  <si>
    <t>80</t>
  </si>
  <si>
    <t>61161725.1</t>
  </si>
  <si>
    <t>Dveře vnitřní hladké dýhované plné 1křídlové 90x197 cm, klika ve v.1100 mm</t>
  </si>
  <si>
    <t>872064530</t>
  </si>
  <si>
    <t>81</t>
  </si>
  <si>
    <t>1257503908</t>
  </si>
  <si>
    <t>82</t>
  </si>
  <si>
    <t>134628776</t>
  </si>
  <si>
    <t>83</t>
  </si>
  <si>
    <t>76699RV02</t>
  </si>
  <si>
    <t>Ostatní doplňky HÁČKY NA ODĚV (věšák trojitý) - blíže viz výkr.č. 17 "Vybavení sociálního zařízení pro tělesně postižené" - dodávka a montáž</t>
  </si>
  <si>
    <t>-213399599</t>
  </si>
  <si>
    <t>84</t>
  </si>
  <si>
    <t>76699RV03</t>
  </si>
  <si>
    <t>Ostatní doplňky ODKLÁDACÍ POLICE 400x200 mm, ve výšce 1000 mm n.p. - blíže viz výkr.č. 17 "Vybavení sociálního zařízení pro tělesně postižené" - dodávka a montáž</t>
  </si>
  <si>
    <t>-1371403709</t>
  </si>
  <si>
    <t>85</t>
  </si>
  <si>
    <t>-3686531</t>
  </si>
  <si>
    <t>767</t>
  </si>
  <si>
    <t>Konstrukce zámečnické</t>
  </si>
  <si>
    <t>86</t>
  </si>
  <si>
    <t>767649194</t>
  </si>
  <si>
    <t>Montáž dveří ocelových doplňků dveří madel</t>
  </si>
  <si>
    <t>-298401101</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</si>
  <si>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</si>
  <si>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"viz předchozí výpočty" 1</t>
  </si>
  <si>
    <t>87</t>
  </si>
  <si>
    <t>55147058</t>
  </si>
  <si>
    <t>madlo dveřní rovné, dveře š.900 mm</t>
  </si>
  <si>
    <t>-1770169134</t>
  </si>
  <si>
    <t>88</t>
  </si>
  <si>
    <t>998767201</t>
  </si>
  <si>
    <t>Přesun hmot pro zámečnické konstrukce stanovený procentní sazbou (%) z ceny vodorovná dopravní vzdálenost do 50 m v objektech výšky do 6 m</t>
  </si>
  <si>
    <t>49857581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</si>
  <si>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</si>
  <si>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</si>
  <si>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</si>
  <si>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89</t>
  </si>
  <si>
    <t>771990112</t>
  </si>
  <si>
    <t>Vyrovnání podkladní vrstvy samonivelační stěrkou tl. 4 mm, min. pevnosti 30 MPa</t>
  </si>
  <si>
    <t>-1115762741</t>
  </si>
  <si>
    <t xml:space="preserve">Poznámka k souboru cen:
1. V cenách souboru cen 771 99-01 jsou započteny i náklady na dodání samonivelační stěrky.
</t>
  </si>
  <si>
    <t>90</t>
  </si>
  <si>
    <t>771990192</t>
  </si>
  <si>
    <t>Vyrovnání podkladní vrstvy samonivelační stěrkou tl. 4 mm, min. pevnosti Příplatek k cenám za každý další 1 mm tloušťky, min. pevnosti 30 MPa</t>
  </si>
  <si>
    <t>850209328</t>
  </si>
  <si>
    <t>"viz parametry předchozích výpočtů" 2*15,53</t>
  </si>
  <si>
    <t>91</t>
  </si>
  <si>
    <t>771591111</t>
  </si>
  <si>
    <t>Příprava podkladu před provedením dlažby nátěr penetrační na podlahu</t>
  </si>
  <si>
    <t>-76671453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</si>
  <si>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</si>
  <si>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"viz parametry předchozích výpočtů" 15,53+2,6</t>
  </si>
  <si>
    <t>92</t>
  </si>
  <si>
    <t>771573131</t>
  </si>
  <si>
    <t>Montáž podlah z dlaždic keramických lepených standardním lepidlem reliéfních nebo z dekorů přes 45 do 50 ks/m2</t>
  </si>
  <si>
    <t>-741557221</t>
  </si>
  <si>
    <t>93</t>
  </si>
  <si>
    <t>DLAŽBA</t>
  </si>
  <si>
    <t>dlaždice keramické rozm. 300x300 mm (exteriér i interiér), tl. 9 mm, protiskluznost R11, otěruvzdornost, barva šedá, povrch matný, jakost I</t>
  </si>
  <si>
    <t>5002852</t>
  </si>
  <si>
    <t>Poznámka k položce:
BLIŽŠÍ SPECIFIKACE VIZ PROJEKTOVÁ DOKUMENTACE (PŘÍPADNĚ VIZUALIZACE) !!!</t>
  </si>
  <si>
    <t>15,53*1,15 'Přepočtené koeficientem množství</t>
  </si>
  <si>
    <t>94</t>
  </si>
  <si>
    <t>771473112</t>
  </si>
  <si>
    <t>Montáž soklů z dlaždic keramických lepených standardním lepidlem rovných, výšky přes 65 do 90 mm</t>
  </si>
  <si>
    <t>-526253524</t>
  </si>
  <si>
    <t>95</t>
  </si>
  <si>
    <t>SOKL</t>
  </si>
  <si>
    <t>sokl s položlábkem - dlaždice sokl, rozm. 300 x 80 mm, tl. 9 mm, povrch matný</t>
  </si>
  <si>
    <t>-1134859071</t>
  </si>
  <si>
    <t>87*1,1 'Přepočtené koeficientem množství</t>
  </si>
  <si>
    <t>96</t>
  </si>
  <si>
    <t>771579196</t>
  </si>
  <si>
    <t>Montáž podlah z dlaždic keramických lepených flexibilním lepidlem Příplatek k cenám za dvousložkový spárovací tmel</t>
  </si>
  <si>
    <t>-1406298446</t>
  </si>
  <si>
    <t xml:space="preserve">Poznámka k souboru cen:
1. Položky jsou učeny pro všechy druhy povrchových úprav.
</t>
  </si>
  <si>
    <t>97</t>
  </si>
  <si>
    <t>998771201</t>
  </si>
  <si>
    <t>Přesun hmot pro podlahy z dlaždic stanovený procentní sazbou (%) z ceny vodorovná dopravní vzdálenost do 50 m v objektech výšky do 6 m</t>
  </si>
  <si>
    <t>274838867</t>
  </si>
  <si>
    <t>781</t>
  </si>
  <si>
    <t>Dokončovací práce - obklady</t>
  </si>
  <si>
    <t>98</t>
  </si>
  <si>
    <t>781495111</t>
  </si>
  <si>
    <t>Příprava podkladu před provedením obkladu nátěr penetrační na stěnu</t>
  </si>
  <si>
    <t>-173176306</t>
  </si>
  <si>
    <t xml:space="preserve">Poznámka k souboru cen:
1. V cenách 781 12-1011 až -1015 jsou započtenyi náklady na materiál.
2. V cenách 781 16-1011 až -1023 nejsou započteny náklady na materiál, tyto se oceňují ve specifikaci.
</t>
  </si>
  <si>
    <t>42,44+3,65</t>
  </si>
  <si>
    <t>99</t>
  </si>
  <si>
    <t>781473112</t>
  </si>
  <si>
    <t>Montáž obkladů vnitřních stěn z dlaždic keramických lepených standardním lepidlem hladkých přes 9 do 12 ks/m2</t>
  </si>
  <si>
    <t>-2088406120</t>
  </si>
  <si>
    <t xml:space="preserve">Poznámka k souboru cen:
1. Položky jsou určeny pro všechny druhy povrchových úprav.
</t>
  </si>
  <si>
    <t>100</t>
  </si>
  <si>
    <t>OBKLAD</t>
  </si>
  <si>
    <t>Obkládačka (koupelnová série), formát 250x450 mm, tl. 8 mm, povrch matný, barva popisná "noce, crema, bruno" - vše v jednotné cenové relaci, nasákavost E&gt;10%, balení 1,5 m2, hmotnost balení 20,7 kg, počet v balení 13 ks</t>
  </si>
  <si>
    <t>-1189984741</t>
  </si>
  <si>
    <t>42,44*1,15 'Přepočtené koeficientem množství</t>
  </si>
  <si>
    <t>101</t>
  </si>
  <si>
    <t>781413116</t>
  </si>
  <si>
    <t>Montáž obkladů vnitřních stěn z dlaždic keramických lepených standardním lepidlem hladkých přes 50 do 85 ks/m2</t>
  </si>
  <si>
    <t>1691307727</t>
  </si>
  <si>
    <t>předpoklad</t>
  </si>
  <si>
    <t>3,65</t>
  </si>
  <si>
    <t>102</t>
  </si>
  <si>
    <t>LISTELA</t>
  </si>
  <si>
    <t>listela keramická, formát 50x250 mm, tl. 8 mm, povrch matný, barva popisná "noce", nasákavost E&gt;10%, balení 1 set, hmotnost balení 0,4 kg</t>
  </si>
  <si>
    <t>ks</t>
  </si>
  <si>
    <t>-1986281430</t>
  </si>
  <si>
    <t>292*1,1 'Přepočtené koeficientem množství</t>
  </si>
  <si>
    <t>103</t>
  </si>
  <si>
    <t>781479196</t>
  </si>
  <si>
    <t>Montáž obkladů vnitřních stěn z dlaždic keramických Příplatek k cenám za dvousložkový spárovací tmel</t>
  </si>
  <si>
    <t>1122112549</t>
  </si>
  <si>
    <t>104</t>
  </si>
  <si>
    <t>781493111</t>
  </si>
  <si>
    <t>Obklad - dokončující práce profily ukončovací lepené standardním lepidlem rohové</t>
  </si>
  <si>
    <t>-272409386</t>
  </si>
  <si>
    <t xml:space="preserve">Poznámka k souboru cen:
1. Množství měrných jednotek u ceny -5185 se stanoví podle počtu řezaných obkladaček, nezávisle na jejich velikosti.
2. Položku -5185 lze použít při nuceném použití jiného nástroje než řezačky.
</t>
  </si>
  <si>
    <t>105</t>
  </si>
  <si>
    <t>781493511</t>
  </si>
  <si>
    <t>Obklad - dokončující práce profily ukončovací lepené standardním lepidlem ukončovací</t>
  </si>
  <si>
    <t>-1693460244</t>
  </si>
  <si>
    <t>106</t>
  </si>
  <si>
    <t>781491012</t>
  </si>
  <si>
    <t>Montáž zrcadel lepených silikonovým tmelem na podkladní omítku, plochy přes 1 m2</t>
  </si>
  <si>
    <t>-1755855237</t>
  </si>
  <si>
    <t>2*0,5</t>
  </si>
  <si>
    <t>107</t>
  </si>
  <si>
    <t>63465126</t>
  </si>
  <si>
    <t>zrcadlo nemontované čiré tl 5mm max. rozměr 3210x2250mm</t>
  </si>
  <si>
    <t>-1981939003</t>
  </si>
  <si>
    <t>1*1,15 'Přepočtené koeficientem množství</t>
  </si>
  <si>
    <t>108</t>
  </si>
  <si>
    <t>998781201</t>
  </si>
  <si>
    <t>Přesun hmot pro obklady keramické stanovený procentní sazbou (%) z ceny vodorovná dopravní vzdálenost do 50 m v objektech výšky do 6 m</t>
  </si>
  <si>
    <t>-297333194</t>
  </si>
  <si>
    <t>109</t>
  </si>
  <si>
    <t>32397868</t>
  </si>
  <si>
    <t>2*(0,9+2*1,97)*0,22</t>
  </si>
  <si>
    <t>110</t>
  </si>
  <si>
    <t>784121001</t>
  </si>
  <si>
    <t>Oškrabání malby v místnostech výšky do 3,80 m</t>
  </si>
  <si>
    <t>-67312675</t>
  </si>
  <si>
    <t xml:space="preserve">Poznámka k souboru cen:
1. Cenami souboru cen se oceňuje jakýkoli počet současně škrabaných vrstev barvy.
</t>
  </si>
  <si>
    <t>"viz předchozí výpočty" 15,53+92,14</t>
  </si>
  <si>
    <t>111</t>
  </si>
  <si>
    <t>784171101</t>
  </si>
  <si>
    <t>Zakrytí nemalovaných ploch (materiál ve specifikaci) včetně pozdějšího odkrytí podlah</t>
  </si>
  <si>
    <t>-2139127732</t>
  </si>
  <si>
    <t xml:space="preserve">Poznámka k souboru cen:
1. V cenách nejsou započteny náklady na dodávku fólie, tyto se oceňují ve speifikaci.Ztratné lze stanovit ve výši 5%.
</t>
  </si>
  <si>
    <t>112</t>
  </si>
  <si>
    <t>58124844</t>
  </si>
  <si>
    <t>fólie pro malířské potřeby zakrývací tl 25µ 4x5m</t>
  </si>
  <si>
    <t>691902934</t>
  </si>
  <si>
    <t>113</t>
  </si>
  <si>
    <t>784181001</t>
  </si>
  <si>
    <t>Pačokování jednonásobné v místnostech výšky do 3,80 m</t>
  </si>
  <si>
    <t>-1966932516</t>
  </si>
  <si>
    <t>76,24+15,53</t>
  </si>
  <si>
    <t>114</t>
  </si>
  <si>
    <t>238740369</t>
  </si>
  <si>
    <t>115</t>
  </si>
  <si>
    <t>1372003496</t>
  </si>
  <si>
    <t>116</t>
  </si>
  <si>
    <t>911689825</t>
  </si>
  <si>
    <t>01.04-I/1 - SÚ soc. zařízení, I.st., 1.NP (výkr.č.6)</t>
  </si>
  <si>
    <t xml:space="preserve">    733 - Ústřední vytápění - rozvodné potrubí</t>
  </si>
  <si>
    <t xml:space="preserve">    734 - Ústřední vytápění - armatury</t>
  </si>
  <si>
    <t xml:space="preserve">    735 - Ústřední vytápění - otopná tělesa</t>
  </si>
  <si>
    <t xml:space="preserve">    776 - Podlahy povlakové</t>
  </si>
  <si>
    <t>317944321</t>
  </si>
  <si>
    <t>Válcované nosníky dodatečně osazované do připravených otvorů bez zazdění hlav do č. 12</t>
  </si>
  <si>
    <t>-795612648</t>
  </si>
  <si>
    <t xml:space="preserve">Poznámka k souboru cen:
1. V cenách jsou zahrnuty náklady na dodávku a montáž válcovaných nosníků.
2. Ceny jsou určeny pouze pro ocenění konstrukce překladů nad otvory.
</t>
  </si>
  <si>
    <t>"IPN 100" 1*1,2*8,34/1000</t>
  </si>
  <si>
    <t>346244381</t>
  </si>
  <si>
    <t>Plentování ocelových válcovaných nosníků jednostranné cihlami na maltu, výška stojiny do 200 mm</t>
  </si>
  <si>
    <t>1901005448</t>
  </si>
  <si>
    <t>"IPN 100" 2*1,2*0,2</t>
  </si>
  <si>
    <t>340271031</t>
  </si>
  <si>
    <t>Zazdívka otvorů v příčkách nebo stěnách pórobetonovými tvárnicemi plochy přes 0,025 m2 do 1 m2, objemová hmotnost 500 kg/m3, tloušťka příčky 125 mm</t>
  </si>
  <si>
    <t>1659127606</t>
  </si>
  <si>
    <t>"zazdívka otv. po pův. dveřích 800x1970 mm" 0,9*2,05</t>
  </si>
  <si>
    <t>1455007736</t>
  </si>
  <si>
    <t>"příčky nové m.č. 103" 2*1,7*3,25-0,9*1,97</t>
  </si>
  <si>
    <t>317142412</t>
  </si>
  <si>
    <t>Překlady nenosné z pórobetonu osazené do tenkého maltového lože, výšky do 250 mm, šířky překladu 75 mm, délky překladu přes 1000 do 1250 mm</t>
  </si>
  <si>
    <t>1471906087</t>
  </si>
  <si>
    <t xml:space="preserve">Poznámka k souboru cen:
1. V cenách jsou započteny náklady na dodání a uložení překladu, včetně podmazání ložné plochy tenkovrstvou maltou.
</t>
  </si>
  <si>
    <t>"m.č. 103, nad otvor 900x1970 mm" 1</t>
  </si>
  <si>
    <t>342291112</t>
  </si>
  <si>
    <t>Ukotvení příček polyuretanovou pěnou, tl. příčky přes 100 mm</t>
  </si>
  <si>
    <t>-183585330</t>
  </si>
  <si>
    <t>"viz parametry předchozích výpočtů" 2*1,7</t>
  </si>
  <si>
    <t>246578971</t>
  </si>
  <si>
    <t>342291131</t>
  </si>
  <si>
    <t>Ukotvení příček plochými kotvami, do konstrukce betonové</t>
  </si>
  <si>
    <t>487461056</t>
  </si>
  <si>
    <t>1606639267</t>
  </si>
  <si>
    <t>"m.č. 102" 1,2*2,4</t>
  </si>
  <si>
    <t>"m.č. 103" 1,2*2,4</t>
  </si>
  <si>
    <t>1670509416</t>
  </si>
  <si>
    <t>"m.č. 101" 2,08*1,5-0,8*1,5</t>
  </si>
  <si>
    <t>"m.č. 102" 2*(2,08+1,425)*1,5+(0,9*0,55)-(0,7*1,5)-1,2*0,75</t>
  </si>
  <si>
    <t>-1865216762</t>
  </si>
  <si>
    <t>612131101</t>
  </si>
  <si>
    <t>Podkladní a spojovací vrstva vnitřních omítaných ploch cementový postřik nanášený ručně celoplošně stěn</t>
  </si>
  <si>
    <t>-1953764817</t>
  </si>
  <si>
    <t>"zazdívka otv. po pův. dveřích 800x1970 mm" 2*0,9*2,05</t>
  </si>
  <si>
    <t>612321121</t>
  </si>
  <si>
    <t>Omítka vápenocementová vnitřních ploch nanášená ručně jednovrstvá, tloušťky do 10 mm hladká svislých konstrukcí stěn</t>
  </si>
  <si>
    <t>2091696608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</si>
  <si>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</si>
  <si>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-2054231788</t>
  </si>
  <si>
    <t>"m.č. 101" 2,77</t>
  </si>
  <si>
    <t>"m.č. 102" 2,48</t>
  </si>
  <si>
    <t>"m.č. 103" 2,56</t>
  </si>
  <si>
    <t>"část. chodba" 2,89*2,975-1,7*1,7</t>
  </si>
  <si>
    <t>-842818868</t>
  </si>
  <si>
    <t>m.č. 101</t>
  </si>
  <si>
    <t>"stěny" 2*(2,08+1,425)*3,25-(0,7+0,8)*1,97</t>
  </si>
  <si>
    <t>"odečet vyr. ploch po původních obkladech" -1,92</t>
  </si>
  <si>
    <t xml:space="preserve">m.č. 102 </t>
  </si>
  <si>
    <t>"stěny" 2*(2,08+1,425)*3,25+(1,2+2*2,4)*0,15-0,8*1,97-1,2*2,4</t>
  </si>
  <si>
    <t>"odečet vyr. ploch po původních obkladech" -9,06</t>
  </si>
  <si>
    <t>"odečet nové omítky hladké (zazdívka)" -0,9*2,05</t>
  </si>
  <si>
    <t>m.č. 103</t>
  </si>
  <si>
    <t>"stěny" 2*1,6*3,25+(1,2+2*2,4)*0,15-1,2*2,4</t>
  </si>
  <si>
    <t>část. chodba</t>
  </si>
  <si>
    <t>"stěny" 2*(2,89+2,975)*3,25-2*1,7*3,25-3*0,8*1,97</t>
  </si>
  <si>
    <t>"odečet průchodu mezi pilíři" -2*2</t>
  </si>
  <si>
    <t>-873883357</t>
  </si>
  <si>
    <t>(4*1,6+2*1,7)*3,25-2*(0,9*1,97)-1,2*2,4+(1,2+2*2,4)*0,15</t>
  </si>
  <si>
    <t>1964400332</t>
  </si>
  <si>
    <t>-474716500</t>
  </si>
  <si>
    <t>"viz předchozí výpočty" 10,98+3,69+51,149+17,373-22,055</t>
  </si>
  <si>
    <t>-894276493</t>
  </si>
  <si>
    <t>"viz výkr.č. 13 - Výpis vnitřních dveří, m.č. 101/102" 1</t>
  </si>
  <si>
    <t>"viz výkr.č. 13 - Výpis vnitřních dveří, do m.č. 103" 1</t>
  </si>
  <si>
    <t>55331212</t>
  </si>
  <si>
    <t>zárubeň ocelová pro běžné zdění hranatý profil s drážkou 145 700 levá,pravá</t>
  </si>
  <si>
    <t>-1775089096</t>
  </si>
  <si>
    <t>Poznámka k položce:
POZ 04, viz výpis vnitřních dveří, výkr.č. 13</t>
  </si>
  <si>
    <t>"m.č. 101/102" 1</t>
  </si>
  <si>
    <t>-1694305142</t>
  </si>
  <si>
    <t>-2062637721</t>
  </si>
  <si>
    <t>"kolem zárubní vnitřních dveří, m.č. 101/102" 2*(0,8+2*2,05)</t>
  </si>
  <si>
    <t>"kolem zárubní vnitřních dveří, m.č. 103/chodba" 2*(1+2*2,05)</t>
  </si>
  <si>
    <t>718780908</t>
  </si>
  <si>
    <t>946887197</t>
  </si>
  <si>
    <t>"zárubeň dveří do m.č. 102" 0,8*1,97</t>
  </si>
  <si>
    <t>971033631</t>
  </si>
  <si>
    <t>Vybourání otvorů ve zdivu základovém nebo nadzákladovém z cihel, tvárnic, příčkovek z cihel pálených na maltu vápennou nebo vápenocementovou plochy do 4 m2, tl. do 150 mm</t>
  </si>
  <si>
    <t>46649016</t>
  </si>
  <si>
    <t>"nový otvor pro dveře 700x1970 mm" 0,8*2,05</t>
  </si>
  <si>
    <t>974031664</t>
  </si>
  <si>
    <t>Vysekání rýh ve zdivu cihelném na maltu vápennou nebo vápenocementovou pro vtahování nosníků do zdí, před vybouráním otvoru do hl. 150 mm, při v. nosníku do 150 mm</t>
  </si>
  <si>
    <t>-1679171897</t>
  </si>
  <si>
    <t>"pro nosník IPN 100"1,2</t>
  </si>
  <si>
    <t>-664170209</t>
  </si>
  <si>
    <t>"m.č. 101" 2,08*1,5</t>
  </si>
  <si>
    <t>"m.č. 102" 2*(2,08+1,425)*1,5-(0,8*1,5)-1,2*0,75</t>
  </si>
  <si>
    <t>-370225063</t>
  </si>
  <si>
    <t>900348823</t>
  </si>
  <si>
    <t>-803711155</t>
  </si>
  <si>
    <t>-2020250364</t>
  </si>
  <si>
    <t>1,505*24 'Přepočtené koeficientem množství</t>
  </si>
  <si>
    <t>-738656685</t>
  </si>
  <si>
    <t>1494577269</t>
  </si>
  <si>
    <t>721140905</t>
  </si>
  <si>
    <t>Opravy odpadního potrubí litinového vsazení odbočky do potrubí DN 100</t>
  </si>
  <si>
    <t>-2069922747</t>
  </si>
  <si>
    <t>viz výkr.č. 27 - Kabina pro tělesné postižené I. stupeň - 1.NP</t>
  </si>
  <si>
    <t>"kanalizace" 1</t>
  </si>
  <si>
    <t>1721685028</t>
  </si>
  <si>
    <t>"odměřeno z výkr. dwg" 4</t>
  </si>
  <si>
    <t>-1487015777</t>
  </si>
  <si>
    <t>721-HT50</t>
  </si>
  <si>
    <t>Potrubí kanalizační z PP připojovací systém HT DN 50, systém vč. tvarovek (odbočky, kolena, redukce...)</t>
  </si>
  <si>
    <t>-2127791016</t>
  </si>
  <si>
    <t>Poznámka k položce:
položka kalkulována se způsobem uložení - ZAVĚŠENÍ POD STROPEM 1.PP, potrubí bude uloženo v ocelových objímkách s kluznou gumovou vložkou - instalační objímky budou kotveny do stropu a upevněny připevňovacími šrouby a maticemi</t>
  </si>
  <si>
    <t>"odměřeno z výkr. dwg" 6</t>
  </si>
  <si>
    <t>1016447428</t>
  </si>
  <si>
    <t>"odměřeno z výkr. dwg" 5</t>
  </si>
  <si>
    <t>-2004655282</t>
  </si>
  <si>
    <t>"viz výkr.č. 27 - Kabina pro tělesné postižené I. stupeň - 1.NP" 2</t>
  </si>
  <si>
    <t>-554514</t>
  </si>
  <si>
    <t>"viz výkr.č. 27 - Kabina pro tělesné postižené I. stupeň - 1.NP" 1</t>
  </si>
  <si>
    <t>778467779</t>
  </si>
  <si>
    <t>"viz předchozí výpočty" 4+2+6+5</t>
  </si>
  <si>
    <t>72199RV01</t>
  </si>
  <si>
    <t>Demontáž a úprava stávajících rozvodů vnitřní kanalizace - stavební přípomoc (sekací práce, průrazy, vrtání...) / začištění prostupů, ostatní zednické začištění, drobný (podružný) instalační materiál</t>
  </si>
  <si>
    <t>1266774588</t>
  </si>
  <si>
    <t>-1610711490</t>
  </si>
  <si>
    <t>-475126295</t>
  </si>
  <si>
    <t>722131913</t>
  </si>
  <si>
    <t>Opravy vodovodního potrubí z ocelových trubek pozinkovaných závitových vsazení odbočky do potrubí DN 25</t>
  </si>
  <si>
    <t>-940649446</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</si>
  <si>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</si>
  <si>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1507398771</t>
  </si>
  <si>
    <t>"odměřeno z výkr. dwg" 2*14</t>
  </si>
  <si>
    <t>722174003</t>
  </si>
  <si>
    <t>Potrubí z plastových trubek z polypropylenu (PPR) svařovaných polyfuzně PN 16 (SDR 7,4) D 25 x 3,5</t>
  </si>
  <si>
    <t>-1313718069</t>
  </si>
  <si>
    <t>"odměřeno z výkr. dwg" 2*2</t>
  </si>
  <si>
    <t>655490965</t>
  </si>
  <si>
    <t>"viz předchozí výpočty" 28+4</t>
  </si>
  <si>
    <t>-1835652904</t>
  </si>
  <si>
    <t>"pro VR 1/2 x 3/8" 4</t>
  </si>
  <si>
    <t>-1181314169</t>
  </si>
  <si>
    <t>"VR 1/2 x 3/8" 4</t>
  </si>
  <si>
    <t>1400061555</t>
  </si>
  <si>
    <t>-1091779213</t>
  </si>
  <si>
    <t>-1170122480</t>
  </si>
  <si>
    <t>Úprava a dmtž. stáv. rozvodů vnitřního vodovodu, stavební přípomoc (sekací práce, průrazy, vrtání),- začištění prostupů, ostatní zednické začištění, drobný (podružný) instalační materiál</t>
  </si>
  <si>
    <t>-1533374823</t>
  </si>
  <si>
    <t>2145246236</t>
  </si>
  <si>
    <t>-1650382801</t>
  </si>
  <si>
    <t>"m.č. 101" 1</t>
  </si>
  <si>
    <t>-1695923572</t>
  </si>
  <si>
    <t>-752356442</t>
  </si>
  <si>
    <t>1616519138</t>
  </si>
  <si>
    <t>"m.č. 103" 1</t>
  </si>
  <si>
    <t>1892526479</t>
  </si>
  <si>
    <t>2055423057</t>
  </si>
  <si>
    <t>725211601</t>
  </si>
  <si>
    <t>Umyvadla keramická bílá bez výtokových armatur připevněná na stěnu šrouby bez sloupu nebo krytu na sifon 500 mm</t>
  </si>
  <si>
    <t>-52410894</t>
  </si>
  <si>
    <t>15659556</t>
  </si>
  <si>
    <t>540791976</t>
  </si>
  <si>
    <t>-647759481</t>
  </si>
  <si>
    <t>1746698184</t>
  </si>
  <si>
    <t>-1426961156</t>
  </si>
  <si>
    <t>725291531.1</t>
  </si>
  <si>
    <t>Doplňky zařízení koupelen a záchodů plastové ZÁSOBNÍK PAPÍROVÝCH RUČNÍKŮ / blíže viz výkr.č. 17 "Vybavení sociálního zařízení pro tělesně postižené" - v m.č. 103 ve v. 1000 mm, dodávka a montáž</t>
  </si>
  <si>
    <t>2126038727</t>
  </si>
  <si>
    <t>-602201489</t>
  </si>
  <si>
    <t>2092729495</t>
  </si>
  <si>
    <t>-1541208685</t>
  </si>
  <si>
    <t>-1432350198</t>
  </si>
  <si>
    <t>-1080158269</t>
  </si>
  <si>
    <t>-1572104971</t>
  </si>
  <si>
    <t>827078683</t>
  </si>
  <si>
    <t>-1658034995</t>
  </si>
  <si>
    <t>733</t>
  </si>
  <si>
    <t>Ústřední vytápění - rozvodné potrubí</t>
  </si>
  <si>
    <t>733120815</t>
  </si>
  <si>
    <t>Demontáž potrubí z trubek ocelových hladkých Ø do 38</t>
  </si>
  <si>
    <t>-1503541050</t>
  </si>
  <si>
    <t>"připojovací potrubí OT od stoupačky" 1</t>
  </si>
  <si>
    <t>733191913</t>
  </si>
  <si>
    <t>Opravy rozvodů potrubí z trubek ocelových závitových normálních i zesílených zaslepení skováním a zavařením DN 15</t>
  </si>
  <si>
    <t>622825744</t>
  </si>
  <si>
    <t>"připojovací potrubí OT od stoupačky" 2</t>
  </si>
  <si>
    <t>733111103</t>
  </si>
  <si>
    <t>Potrubí z trubek ocelových závitových bezešvých běžných nízkotlakých DN 15</t>
  </si>
  <si>
    <t>2007871672</t>
  </si>
  <si>
    <t>"připojovací potrubí OT od stoupačky pod stropem 1.PP" 4</t>
  </si>
  <si>
    <t>733113113</t>
  </si>
  <si>
    <t>Potrubí z trubek ocelových závitových Příplatek k ceně za zhotovení přípojky z ocelových trubek závitových DN 15</t>
  </si>
  <si>
    <t>779099456</t>
  </si>
  <si>
    <t>734</t>
  </si>
  <si>
    <t>Ústřední vytápění - armatury</t>
  </si>
  <si>
    <t>734221533</t>
  </si>
  <si>
    <t>Ventily regulační závitové termostatické, bez hlavice ovládání PN 16 do 110°C rohové jednoregulační G 3/4</t>
  </si>
  <si>
    <t>969369416</t>
  </si>
  <si>
    <t xml:space="preserve">Poznámka k souboru cen:
1. V cenách -0101 až -0105 nejsou započteny náklady na dodávku a montáž měřící a vypouštěcí armatury.Tyto se oceňují samostatně souborem cen 734 49 1101 až -1105.
</t>
  </si>
  <si>
    <t>"m.č. 102" 1</t>
  </si>
  <si>
    <t>734221682</t>
  </si>
  <si>
    <t>Ventily regulační závitové hlavice termostatické, pro ovládání ventilů PN 10 do 110°C kapalinové otopných těles VK</t>
  </si>
  <si>
    <t>-941168281</t>
  </si>
  <si>
    <t>734261234</t>
  </si>
  <si>
    <t>Šroubení topenářské PN 16 do 120°C přímé G 3/4</t>
  </si>
  <si>
    <t>-934149073</t>
  </si>
  <si>
    <t>998734201</t>
  </si>
  <si>
    <t>Přesun hmot pro armatury stanovený procentní sazbou (%) z ceny vodorovná dopravní vzdálenost do 50 m v objektech výšky do 6 m</t>
  </si>
  <si>
    <t>-1558983257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</si>
  <si>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</si>
  <si>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</si>
  <si>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</si>
  <si>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735111810</t>
  </si>
  <si>
    <t>Demontáž otopných těles litinových článkových</t>
  </si>
  <si>
    <t>-1076266307</t>
  </si>
  <si>
    <t>"plocha článků OT" 2,16</t>
  </si>
  <si>
    <t>735291800</t>
  </si>
  <si>
    <t>Demontáž konzol nebo držáků otopných těles, registrů, konvektorů do odpadu</t>
  </si>
  <si>
    <t>-1232238931</t>
  </si>
  <si>
    <t>"držáky OT" 2</t>
  </si>
  <si>
    <t>735494811</t>
  </si>
  <si>
    <t>Vypuštění vody z otopných soustav bez kotlů, ohříváků, zásobníků a nádrží</t>
  </si>
  <si>
    <t>-1969104822</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</si>
  <si>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</si>
  <si>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735890801</t>
  </si>
  <si>
    <t>Vnitrostaveništní přemístění vybouraných (demontovaných) hmot otopných těles vodorovně do 100 m v objektech výšky do 6 m</t>
  </si>
  <si>
    <t>1386165405</t>
  </si>
  <si>
    <t>735151152</t>
  </si>
  <si>
    <t>Otopná tělesa panelová jednodesková PN 1,0 MPa, T do 110°C bez přídavné přestupní plochy výšky tělesa 500 mm stavební délky / výkonu 500 mm / 257 W</t>
  </si>
  <si>
    <t>-386959780</t>
  </si>
  <si>
    <t xml:space="preserve">Poznámka k souboru cen:
1. Ceny lze použít pro jakýkoli způsob připojení.
</t>
  </si>
  <si>
    <t>73599RV01</t>
  </si>
  <si>
    <t>Napuštění systému, zkoušky otopných těles</t>
  </si>
  <si>
    <t>431016749</t>
  </si>
  <si>
    <t>735191905</t>
  </si>
  <si>
    <t>Ostatní opravy otopných těles odvzdušnění tělesa</t>
  </si>
  <si>
    <t>-1993134912</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</si>
  <si>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</si>
  <si>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735000912</t>
  </si>
  <si>
    <t>Regulace otopného systému při opravách vyregulování dvojregulačních ventilů a kohoutů s termostatickým ovládáním</t>
  </si>
  <si>
    <t>-1923773602</t>
  </si>
  <si>
    <t>998735201</t>
  </si>
  <si>
    <t>Přesun hmot pro otopná tělesa stanovený procentní sazbou (%) z ceny vodorovná dopravní vzdálenost do 50 m v objektech výšky do 6 m</t>
  </si>
  <si>
    <t>1761295668</t>
  </si>
  <si>
    <t>-1547872826</t>
  </si>
  <si>
    <t>"pův. dveře chodba/102" 1</t>
  </si>
  <si>
    <t>766660001</t>
  </si>
  <si>
    <t>Montáž dveřních křídel dřevěných nebo plastových otevíravých do ocelové zárubně povrchově upravených jednokřídlových, šířky do 800 mm</t>
  </si>
  <si>
    <t>468489049</t>
  </si>
  <si>
    <t>61161717</t>
  </si>
  <si>
    <t>dveře vnitřní hladké dýhované plné 1křídlé 700x1970mm dub</t>
  </si>
  <si>
    <t>1217806868</t>
  </si>
  <si>
    <t>-2022582079</t>
  </si>
  <si>
    <t>-214487671</t>
  </si>
  <si>
    <t>766660722.1</t>
  </si>
  <si>
    <t>Montáž dveřního kování - štítku, klik, zámku - v případě dveří m.č. 103 musí být zámek odjistitelný z venkovní strany !</t>
  </si>
  <si>
    <t>303520972</t>
  </si>
  <si>
    <t>233477895</t>
  </si>
  <si>
    <t>76699RV01</t>
  </si>
  <si>
    <t>Ostatní doplňky ŠATNÍ SKŘÍŇ pro vozíčkáře, rozm. 1200x600 mm, hl. min. 400 mm - dodávka a montáž</t>
  </si>
  <si>
    <t>466677557</t>
  </si>
  <si>
    <t>"viz výkr.č. 6 - Kabina pro tělesné postižené I. stupeň - 1.NP" 1</t>
  </si>
  <si>
    <t>1612412913</t>
  </si>
  <si>
    <t>-1711656283</t>
  </si>
  <si>
    <t>-1646771581</t>
  </si>
  <si>
    <t>859734485</t>
  </si>
  <si>
    <t>Madlo dveřní rovné, dveře š.900 mm</t>
  </si>
  <si>
    <t>1250167156</t>
  </si>
  <si>
    <t>-874286846</t>
  </si>
  <si>
    <t>-1895445251</t>
  </si>
  <si>
    <t>1815634544</t>
  </si>
  <si>
    <t>"viz parametry předchozích výpočtů" 2*2,56</t>
  </si>
  <si>
    <t>296406747</t>
  </si>
  <si>
    <t>"viz parametry předchozích výpočtů" 2,56+13,19*0,09</t>
  </si>
  <si>
    <t>-1111853641</t>
  </si>
  <si>
    <t>-378347854</t>
  </si>
  <si>
    <t>2,56*1,15 'Přepočtené koeficientem množství</t>
  </si>
  <si>
    <t>927290587</t>
  </si>
  <si>
    <t>"m.č. 101" 2,08-0,7</t>
  </si>
  <si>
    <t>"m.č. 102" 2*(2,08+1,425)-0,7</t>
  </si>
  <si>
    <t>"m.č. 103" 2*(1,6+1,6)-0,9</t>
  </si>
  <si>
    <t>-1872593402</t>
  </si>
  <si>
    <t>44*1,1 'Přepočtené koeficientem množství</t>
  </si>
  <si>
    <t>771579191</t>
  </si>
  <si>
    <t>Montáž podlah z dlaždic keramických lepených flexibilním lepidlem Příplatek k cenám za plochu do 5 m2 jednotlivě</t>
  </si>
  <si>
    <t>839476394</t>
  </si>
  <si>
    <t>1675505866</t>
  </si>
  <si>
    <t>117</t>
  </si>
  <si>
    <t>-651374804</t>
  </si>
  <si>
    <t>776</t>
  </si>
  <si>
    <t>Podlahy povlakové</t>
  </si>
  <si>
    <t>118</t>
  </si>
  <si>
    <t>776410811</t>
  </si>
  <si>
    <t>Demontáž soklíků nebo lišt pryžových nebo plastových</t>
  </si>
  <si>
    <t>-1956734433</t>
  </si>
  <si>
    <t>"v ploše plán. m.č. 103" 1,89+2</t>
  </si>
  <si>
    <t>119</t>
  </si>
  <si>
    <t>776201812</t>
  </si>
  <si>
    <t>Demontáž povlakových podlahovin lepených ručně s podložkou</t>
  </si>
  <si>
    <t>-244337532</t>
  </si>
  <si>
    <t>"v ploše plán. m.č. 103" 1,7*1,7</t>
  </si>
  <si>
    <t>120</t>
  </si>
  <si>
    <t>776991821</t>
  </si>
  <si>
    <t>Ostatní práce odstranění lepidla ručně z podlah</t>
  </si>
  <si>
    <t>76531015</t>
  </si>
  <si>
    <t>121</t>
  </si>
  <si>
    <t>776411111</t>
  </si>
  <si>
    <t>Montáž soklíků lepením obvodových, výšky do 80 mm</t>
  </si>
  <si>
    <t>-1067034116</t>
  </si>
  <si>
    <t>"kolem m.č. 103" 0,16+2*1,7-0,9+0,3</t>
  </si>
  <si>
    <t>122</t>
  </si>
  <si>
    <t>28411008</t>
  </si>
  <si>
    <t>lišta soklová PVC 16x60mm</t>
  </si>
  <si>
    <t>323313136</t>
  </si>
  <si>
    <t>123</t>
  </si>
  <si>
    <t>998776201</t>
  </si>
  <si>
    <t>Přesun hmot pro podlahy povlakové stanovený procentní sazbou (%) z ceny vodorovná dopravní vzdálenost do 50 m v objektech výšky do 6 m</t>
  </si>
  <si>
    <t>1264647944</t>
  </si>
  <si>
    <t>124</t>
  </si>
  <si>
    <t>-881648308</t>
  </si>
  <si>
    <t>"m.č. 101" 2,08*(2-0,09)-0,7*1,97</t>
  </si>
  <si>
    <t>"m.č. 102" 2*(2,08+1,425)*(2-0,09)-1,2*(2-0,75)-0,7*1,97</t>
  </si>
  <si>
    <t>"m.č. 103" 2*(1,6+1,6)*(2-0,09)-1,2*(2-0,75)-0,9*1,97</t>
  </si>
  <si>
    <t>"dopočet listel" 1,4</t>
  </si>
  <si>
    <t>125</t>
  </si>
  <si>
    <t>521308335</t>
  </si>
  <si>
    <t>126</t>
  </si>
  <si>
    <t>1296652165</t>
  </si>
  <si>
    <t>22,055*1,15 'Přepočtené koeficientem množství</t>
  </si>
  <si>
    <t>127</t>
  </si>
  <si>
    <t>-1382686688</t>
  </si>
  <si>
    <t>1,4</t>
  </si>
  <si>
    <t>128</t>
  </si>
  <si>
    <t>1265015939</t>
  </si>
  <si>
    <t>112*1,1 'Přepočtené koeficientem množství</t>
  </si>
  <si>
    <t>129</t>
  </si>
  <si>
    <t>781479191</t>
  </si>
  <si>
    <t>Montáž obkladů vnitřních stěn z dlaždic keramických Příplatek k cenám za plochu do 10 m2 jednotlivě</t>
  </si>
  <si>
    <t>1741683926</t>
  </si>
  <si>
    <t>130</t>
  </si>
  <si>
    <t>80412265</t>
  </si>
  <si>
    <t>131</t>
  </si>
  <si>
    <t>-1334684747</t>
  </si>
  <si>
    <t>"m.č. 101" 2*2</t>
  </si>
  <si>
    <t>"m.č. 102" 6*2</t>
  </si>
  <si>
    <t>"m.č. 103" 4*2</t>
  </si>
  <si>
    <t>132</t>
  </si>
  <si>
    <t>-2101585948</t>
  </si>
  <si>
    <t>"m.č. 101" 2,08-0,7+2*2</t>
  </si>
  <si>
    <t>"m.č. 102" 2*(2,08+1,425)-1,2-0,7+2*1,25+2*2</t>
  </si>
  <si>
    <t>"m.č. 103" 2*(1,6+1,6)-1,2-0,9+2*1,25+2*2</t>
  </si>
  <si>
    <t>133</t>
  </si>
  <si>
    <t>781495142</t>
  </si>
  <si>
    <t>Obklad - dokončující práce průnik obkladem kruhový, bez izolace přes DN 30 do DN 90</t>
  </si>
  <si>
    <t>1054770136</t>
  </si>
  <si>
    <t>134</t>
  </si>
  <si>
    <t>781495143</t>
  </si>
  <si>
    <t>Obklad - dokončující práce průnik obkladem kruhový, bez izolace přes DN 90</t>
  </si>
  <si>
    <t>-618780233</t>
  </si>
  <si>
    <t>135</t>
  </si>
  <si>
    <t>-659651592</t>
  </si>
  <si>
    <t>136</t>
  </si>
  <si>
    <t>783801201</t>
  </si>
  <si>
    <t>Příprava podkladu omítek před provedením nátěru obroušení</t>
  </si>
  <si>
    <t>-395107397</t>
  </si>
  <si>
    <t>"část. chodba" (1,86-0,8+2,89+0,7)*1,5-1,2*0,75+2*0,75*0,15</t>
  </si>
  <si>
    <t>137</t>
  </si>
  <si>
    <t>783812110</t>
  </si>
  <si>
    <t>Nátěry olejové omítek stěn dvojnásobné a 1x email a 2x plné tmelení</t>
  </si>
  <si>
    <t>1311744318</t>
  </si>
  <si>
    <t>"část. chodba" (0,16+2*1,7-0,9+1,2+0,7)*1,5-1,2*0,75+2*0,75*0,15</t>
  </si>
  <si>
    <t>138</t>
  </si>
  <si>
    <t>1878209106</t>
  </si>
  <si>
    <t>"zárubeň, m.č. 101/102" (2*1,97+0,7)*0,22</t>
  </si>
  <si>
    <t>"zárubeň, m.č. 103/chodba" (2*1,97+0,9)*0,22</t>
  </si>
  <si>
    <t>139</t>
  </si>
  <si>
    <t>-2021774242</t>
  </si>
  <si>
    <t>"strop" 2,77</t>
  </si>
  <si>
    <t>"odečet obkladů" -3,12</t>
  </si>
  <si>
    <t>"strop" 2,48</t>
  </si>
  <si>
    <t>"odečet obkladů" -8,145</t>
  </si>
  <si>
    <t>"stěny" 2*(2,89+2,975)*3,25+(1,2+2*2,4)*0,15-4*0,8*1,97-1,2*2,4</t>
  </si>
  <si>
    <t>"strop" 2,89*2,975</t>
  </si>
  <si>
    <t>"odečet plochy olejových nátěrů" -6,3</t>
  </si>
  <si>
    <t>140</t>
  </si>
  <si>
    <t>-1297914336</t>
  </si>
  <si>
    <t>141</t>
  </si>
  <si>
    <t>-156469539</t>
  </si>
  <si>
    <t>13,518*1,15 'Přepočtené koeficientem množství</t>
  </si>
  <si>
    <t>142</t>
  </si>
  <si>
    <t>-1418932401</t>
  </si>
  <si>
    <t>"odečet obkladů" -2,594</t>
  </si>
  <si>
    <t>"odečet obkladů" -10,51</t>
  </si>
  <si>
    <t>"stěny" (4*1,6)*3,25+(1,2+2*2,4)*0,15-0,9*1,97-1,2*2,4</t>
  </si>
  <si>
    <t>"strop" 2,56</t>
  </si>
  <si>
    <t>"odečet obkladů" -8,951</t>
  </si>
  <si>
    <t>"stěny" 2*(2,89+2,975)*3,25-(3*0,8+0,9)*1,97</t>
  </si>
  <si>
    <t>"strop" 2,89*2,975-1,7*1,7</t>
  </si>
  <si>
    <t>"odečet plochy olejových nátěrů" -6,165</t>
  </si>
  <si>
    <t>143</t>
  </si>
  <si>
    <t>1478609819</t>
  </si>
  <si>
    <t>144</t>
  </si>
  <si>
    <t>-1526367177</t>
  </si>
  <si>
    <t>145</t>
  </si>
  <si>
    <t>784191003</t>
  </si>
  <si>
    <t>Čištění vnitřních ploch hrubý úklid po provedení malířských prací omytím oken dvojitých nebo zdvojených</t>
  </si>
  <si>
    <t>-752201259</t>
  </si>
  <si>
    <t>146</t>
  </si>
  <si>
    <t>1284071692</t>
  </si>
  <si>
    <t>01.05 - SÚ zázemí tělocvičen (výkr.č.10, m.č. 114)</t>
  </si>
  <si>
    <t xml:space="preserve">    751 - Vzduchotechnika</t>
  </si>
  <si>
    <t xml:space="preserve">    763 - Konstrukce suché výstavby</t>
  </si>
  <si>
    <t>340239211</t>
  </si>
  <si>
    <t>Zazdívka otvorů v příčkách nebo stěnách cihlami plnými pálenými plochy přes 1 m2 do 4 m2, tloušťky do 100 mm</t>
  </si>
  <si>
    <t>322425204</t>
  </si>
  <si>
    <t>viz výkr.č. 10 - Zázemí tělocvičen</t>
  </si>
  <si>
    <t>"původní otvor pro dveře m.č. 114/chodba" 0,9*2,05</t>
  </si>
  <si>
    <t>1032783004</t>
  </si>
  <si>
    <t>m.č. 114</t>
  </si>
  <si>
    <t>2*(3,125+2,2)*2+2*0,275*2-2*(0,8*1,97)-(0,125+2*0,1)*2</t>
  </si>
  <si>
    <t>1815325957</t>
  </si>
  <si>
    <t>1187867321</t>
  </si>
  <si>
    <t>"m.č. 114" (1,925+1,5)*0,15</t>
  </si>
  <si>
    <t>2100756341</t>
  </si>
  <si>
    <t>"m.č. 114" 3*3,25*0,15</t>
  </si>
  <si>
    <t>314666614</t>
  </si>
  <si>
    <t>"zazdívka otvoru pro dveře m.č. 114/chodba" 2*(0,9*2,05)</t>
  </si>
  <si>
    <t>1757368451</t>
  </si>
  <si>
    <t>1893926177</t>
  </si>
  <si>
    <t>"m.č. 114" 6,56</t>
  </si>
  <si>
    <t>544421794</t>
  </si>
  <si>
    <t>2*(3,125+2,2)*3,25+2*0,275*3,25-0,9*1,97</t>
  </si>
  <si>
    <t>"odečet pův. obkladů" -18,598</t>
  </si>
  <si>
    <t>332774212</t>
  </si>
  <si>
    <t>-2049069935</t>
  </si>
  <si>
    <t>"odečet nových obkladů" -20,627</t>
  </si>
  <si>
    <t>"zazdívka" 0,9*2,05</t>
  </si>
  <si>
    <t>-1059452478</t>
  </si>
  <si>
    <t>viz výkr.č. 1*(0,8*1,97)0 - Zázemí tělocvičen</t>
  </si>
  <si>
    <t>"zárubeň m.č. 114/chodba" 1</t>
  </si>
  <si>
    <t>1831142170</t>
  </si>
  <si>
    <t>-1063280276</t>
  </si>
  <si>
    <t>"kolem zárubní vnitřních dveří m.č. 114/chodba" 2*(1+2*2,05)*2</t>
  </si>
  <si>
    <t>233419657</t>
  </si>
  <si>
    <t>-258133565</t>
  </si>
  <si>
    <t>"m.č. 114" 1,925*3,25</t>
  </si>
  <si>
    <t>962031133</t>
  </si>
  <si>
    <t>Bourání příček z cihel, tvárnic nebo příčkovek z cihel pálených, plných nebo dutých na maltu vápennou nebo vápenocementovou, tl. do 150 mm</t>
  </si>
  <si>
    <t>652828170</t>
  </si>
  <si>
    <t>"m.č. 114" 1,5*3,25</t>
  </si>
  <si>
    <t>758767095</t>
  </si>
  <si>
    <t>"dveře + zárubeň m.č. 114/chodba" 2*(0,8*1,97)</t>
  </si>
  <si>
    <t>303452568</t>
  </si>
  <si>
    <t>-1377553649</t>
  </si>
  <si>
    <t>1788921326</t>
  </si>
  <si>
    <t>"viz parametry předchozích výpočtů" 6,56*2</t>
  </si>
  <si>
    <t>-873001524</t>
  </si>
  <si>
    <t>2*(1,5*3,25+1,925*3,25)</t>
  </si>
  <si>
    <t>971035341</t>
  </si>
  <si>
    <t>Vybourání otvorů ve zdivu základovém nebo nadzákladovém z cihel, tvárnic, příčkovek z cihel pálených na maltu cementovou plochy do 0,09 m2, tl. do 300 mm</t>
  </si>
  <si>
    <t>-314046533</t>
  </si>
  <si>
    <t>"pro VZT potrubí (odvětrání m.č. 114)" 1</t>
  </si>
  <si>
    <t>971042341</t>
  </si>
  <si>
    <t>Vybourání otvorů v betonových příčkách a zdech základových nebo nadzákladových plochy do 0,09 m2, tl. do 300 mm</t>
  </si>
  <si>
    <t>1040198415</t>
  </si>
  <si>
    <t>-340132158</t>
  </si>
  <si>
    <t>997013213</t>
  </si>
  <si>
    <t>Vnitrostaveništní doprava suti a vybouraných hmot vodorovně do 50 m svisle ručně (nošením po schodech) pro budovy a haly výšky přes 9 do 12 m</t>
  </si>
  <si>
    <t>1732778848</t>
  </si>
  <si>
    <t>-298211802</t>
  </si>
  <si>
    <t>642841910</t>
  </si>
  <si>
    <t>5,49*24 'Přepočtené koeficientem množství</t>
  </si>
  <si>
    <t>-1794367473</t>
  </si>
  <si>
    <t>998018002</t>
  </si>
  <si>
    <t>Přesun hmot pro budovy občanské výstavby, bydlení, výrobu a služby ruční - bez užití mechanizace vodorovná dopravní vzdálenost do 100 m pro budovy s jakoukoliv nosnou konstrukcí výšky přes 6 do 12 m</t>
  </si>
  <si>
    <t>-1158995175</t>
  </si>
  <si>
    <t>1520420911</t>
  </si>
  <si>
    <t>"viz předchozí výpočty" 6,56</t>
  </si>
  <si>
    <t>-865304515</t>
  </si>
  <si>
    <t>"viz předchozí výpočty" 20,627</t>
  </si>
  <si>
    <t>-1787946492</t>
  </si>
  <si>
    <t>"viz předchozí výpočty" (6,56+20,327)*0,35/1000</t>
  </si>
  <si>
    <t>711111051</t>
  </si>
  <si>
    <t>Provedení izolace proti zemní vlhkosti natěradly a tmely za studena na ploše vodorovné V dvojnásobným nátěrem tekutou elastickou hydroizolací</t>
  </si>
  <si>
    <t>-1553032955</t>
  </si>
  <si>
    <t>"m.č. 114" 1,4*1,4</t>
  </si>
  <si>
    <t>711112051</t>
  </si>
  <si>
    <t>Provedení izolace proti zemní vlhkosti natěradly a tmely za studena na ploše svislé S dvojnásobným nátěrem tekutou elastickou hydroizolací</t>
  </si>
  <si>
    <t>-523847383</t>
  </si>
  <si>
    <t>"m.č. 114" 2*1,4*2</t>
  </si>
  <si>
    <t>24551030</t>
  </si>
  <si>
    <t>stěrka hydroizolační dvousložková cemento-polymerová vlákny vyztužená proti zemní vlhkosti</t>
  </si>
  <si>
    <t>kg</t>
  </si>
  <si>
    <t>-1781942425</t>
  </si>
  <si>
    <t>"viz předchozí výpočty" ((1,96+5,6)*1,5)*1,5</t>
  </si>
  <si>
    <t>-1570257219</t>
  </si>
  <si>
    <t>617710687</t>
  </si>
  <si>
    <t>-1542226702</t>
  </si>
  <si>
    <t>721174044</t>
  </si>
  <si>
    <t>Potrubí z plastových trub polypropylenové připojovací DN 75</t>
  </si>
  <si>
    <t>1301670935</t>
  </si>
  <si>
    <t>Poznámka k položce:
systém vč. tvar. (odbočky, kolena, redukce...)</t>
  </si>
  <si>
    <t>viz výkr.č. 25 a 26 - Kanalizace - zázemí tělocvičen</t>
  </si>
  <si>
    <t>"odměřeno z výkr. dwg" 8</t>
  </si>
  <si>
    <t>662198966</t>
  </si>
  <si>
    <t>721194107</t>
  </si>
  <si>
    <t>Vyměření přípojek na potrubí vyvedení a upevnění odpadních výpustek DN 70</t>
  </si>
  <si>
    <t>-414275495</t>
  </si>
  <si>
    <t>"viz výkr.č. 25 a 26 - Kanalizace - zázemí tělocvičen" 1</t>
  </si>
  <si>
    <t>517546372</t>
  </si>
  <si>
    <t>721212113</t>
  </si>
  <si>
    <t>Odtokové sprchové žlaby se zápachovou uzávěrkou a krycím roštem délky 900 mm</t>
  </si>
  <si>
    <t>1005286785</t>
  </si>
  <si>
    <t>"nové sprchy pro ZTI" 3</t>
  </si>
  <si>
    <t>1272726047</t>
  </si>
  <si>
    <t>"viz předchozí výpočty" 8+2</t>
  </si>
  <si>
    <t>-675459954</t>
  </si>
  <si>
    <t>-783644150</t>
  </si>
  <si>
    <t>-517414696</t>
  </si>
  <si>
    <t>983105971</t>
  </si>
  <si>
    <t>-2106843792</t>
  </si>
  <si>
    <t>"viz předchozí výpočty" 8</t>
  </si>
  <si>
    <t>-1458218007</t>
  </si>
  <si>
    <t>"pro KK 1/2 x 3/8" 1</t>
  </si>
  <si>
    <t>722230101</t>
  </si>
  <si>
    <t>Armatury se dvěma závity ventily přímé G 1/2</t>
  </si>
  <si>
    <t>318326909</t>
  </si>
  <si>
    <t>"VR 1/2 x 3,8" 4</t>
  </si>
  <si>
    <t>539634081</t>
  </si>
  <si>
    <t>-1123430974</t>
  </si>
  <si>
    <t>1381492691</t>
  </si>
  <si>
    <t>1380696526</t>
  </si>
  <si>
    <t>329448464</t>
  </si>
  <si>
    <t>"m.č. 114" 1</t>
  </si>
  <si>
    <t>1232119391</t>
  </si>
  <si>
    <t>-714013655</t>
  </si>
  <si>
    <t>939091575</t>
  </si>
  <si>
    <t>1950104649</t>
  </si>
  <si>
    <t>Poznámka k položce:
Klozet kombi, handicap, hluboké splachování, nádržka s armaturou, splachovač, bílý, sedátko - výška sedátka 460 mm nad podlahou, splachovač 1000 mm nad podlahou  / blíže viz výkr.č. 17 "Vybavení sociálního zařízení pro tělesně postižené" - blíže viz citace z Vyhl.č. 398/2009 Sb. a jejích příloh (citace uvedena i v Technické zprávě)</t>
  </si>
  <si>
    <t>-1705646871</t>
  </si>
  <si>
    <t>-2031684651</t>
  </si>
  <si>
    <t>-2122777310</t>
  </si>
  <si>
    <t>-1615091027</t>
  </si>
  <si>
    <t>-1626492422</t>
  </si>
  <si>
    <t>72584RV01</t>
  </si>
  <si>
    <t>Baterie sprchové ruční pákové kompletní - umístění 750 mm na podlahou - dodávka a montáž</t>
  </si>
  <si>
    <t>934061404</t>
  </si>
  <si>
    <t>2066626017</t>
  </si>
  <si>
    <t>2055319682</t>
  </si>
  <si>
    <t>169342363</t>
  </si>
  <si>
    <t>2113712944</t>
  </si>
  <si>
    <t>"m.č. 114 (800 mm nad podlahou, 900 mm od rohu sprchy)" 1</t>
  </si>
  <si>
    <t>-745620276</t>
  </si>
  <si>
    <t>"m.č. 114 (300 mm od osy sedátka)" 1</t>
  </si>
  <si>
    <t>"m.č. 114 (300 mm od osy zách. mísy)" 1</t>
  </si>
  <si>
    <t>-434464947</t>
  </si>
  <si>
    <t>725291714R</t>
  </si>
  <si>
    <t>Doplňky zařízení koupelen a záchodů MADLO PEVNÉ VODOR. ruční sprchy dl. 600 mm - blíže viz výkr.č. 17 "Vybavení sociálního zařízení pro tělesně postižené" - dodávka a montáž</t>
  </si>
  <si>
    <t>766696428</t>
  </si>
  <si>
    <t>"m.č. 114 (300 mm od stěny)" 1</t>
  </si>
  <si>
    <t>725291715R</t>
  </si>
  <si>
    <t>Doplňky zařízení koupelen a záchodů SEDÁTKO SKLOPNÉ 450x450 mm - blíže viz výkr.č. 17 "Vybavení sociálního zařízení pro tělesně postižené" - dodávka a montáž</t>
  </si>
  <si>
    <t>362288490</t>
  </si>
  <si>
    <t>528603787</t>
  </si>
  <si>
    <t>-2139454253</t>
  </si>
  <si>
    <t>-1566037462</t>
  </si>
  <si>
    <t>831149374</t>
  </si>
  <si>
    <t>751</t>
  </si>
  <si>
    <t>Vzduchotechnika</t>
  </si>
  <si>
    <t>751111014</t>
  </si>
  <si>
    <t>Montáž ventilátoru axiálního nízkotlakého nástěnného základního, průměru přes 300 do 400 mm</t>
  </si>
  <si>
    <t>1682152666</t>
  </si>
  <si>
    <t>"pro odvětrání m.č. 114" 1</t>
  </si>
  <si>
    <t>VENTILÁTOR</t>
  </si>
  <si>
    <t>Axiální potrubní ventilátor s časovým doběhem (ovl. současně s ovětl.), typ do potrubí, pr. 100 mm - potrubní axiální ventilátor určený pro montáž do kruhového potrubí</t>
  </si>
  <si>
    <t>437468296</t>
  </si>
  <si>
    <t>751510041</t>
  </si>
  <si>
    <t>Vzduchotechnické potrubí z pozinkovaného plechu kruhové, trouba spirálně vinutá bez příruby, průměru do 100 mm</t>
  </si>
  <si>
    <t>-979921952</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</si>
  <si>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</si>
  <si>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"pro odvětrání m.č. 114" 3,5</t>
  </si>
  <si>
    <t>MŘÍŽKA</t>
  </si>
  <si>
    <t>Větrací mřížka pohledová do D 120 mm - dodávka montáž</t>
  </si>
  <si>
    <t>220325041</t>
  </si>
  <si>
    <t>ŽALUZIE</t>
  </si>
  <si>
    <t>Protidešťová žaluzie na potrubí do D 200 mm - dodávka a montáž</t>
  </si>
  <si>
    <t>1292244583</t>
  </si>
  <si>
    <t>"ukončení odvětrání m.č. 114 na fasádě" 1</t>
  </si>
  <si>
    <t>998751201</t>
  </si>
  <si>
    <t>Přesun hmot pro vzduchotechniku stanovený procentní sazbou (%) z ceny vodorovná dopravní vzdálenost do 50 m v objektech výšky do 12 m</t>
  </si>
  <si>
    <t>1933009399</t>
  </si>
  <si>
    <t>763</t>
  </si>
  <si>
    <t>Konstrukce suché výstavby</t>
  </si>
  <si>
    <t>763164525</t>
  </si>
  <si>
    <t>Obklad ze sádrokartonových desek konstrukcí kovových včetně ochranných úhelníků ve tvaru L rozvinuté šíře do 0,4 m, opláštěný deskou protipožární impregnovanou H2DF, tl. 12,5 mm</t>
  </si>
  <si>
    <t>1521687915</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</si>
  <si>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</si>
  <si>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"pro VZT potrubí" 3</t>
  </si>
  <si>
    <t>998763401</t>
  </si>
  <si>
    <t>Přesun hmot pro konstrukce montované z desek stanovený procentní sazbou (%) z ceny vodorovná dopravní vzdálenost do 50 m v objektech výšky do 6 m</t>
  </si>
  <si>
    <t>1135022889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</si>
  <si>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</si>
  <si>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1115759554</t>
  </si>
  <si>
    <t>-952953659</t>
  </si>
  <si>
    <t>488189863</t>
  </si>
  <si>
    <t>766660722.3</t>
  </si>
  <si>
    <t>Montáž dveřního kování - štítku, klik, zámku - v případě dveří m.č. 114 musí být zámek odjistitelný z venkovní strany !</t>
  </si>
  <si>
    <t>1442456</t>
  </si>
  <si>
    <t>-1462247153</t>
  </si>
  <si>
    <t>1860898942</t>
  </si>
  <si>
    <t>"viz výkr.č. 17 - Vybavení soc. zařízení pro tělesně postižené" 1</t>
  </si>
  <si>
    <t>735034581</t>
  </si>
  <si>
    <t>-1042666140</t>
  </si>
  <si>
    <t>1970042</t>
  </si>
  <si>
    <t>1368416327</t>
  </si>
  <si>
    <t>-1270131940</t>
  </si>
  <si>
    <t>373163700</t>
  </si>
  <si>
    <t>570464696</t>
  </si>
  <si>
    <t>"viz parametry předchozích výpočtů" 2*6,56</t>
  </si>
  <si>
    <t>324630627</t>
  </si>
  <si>
    <t>"viz parametry předchozích výpočtů" 6,56+10,3*0,09</t>
  </si>
  <si>
    <t>-431128513</t>
  </si>
  <si>
    <t>1389136705</t>
  </si>
  <si>
    <t>6,56*1,15 'Přepočtené koeficientem množství</t>
  </si>
  <si>
    <t>-931209532</t>
  </si>
  <si>
    <t>2*(3,125+2,2)+2*0,275-0,9</t>
  </si>
  <si>
    <t>-1360044311</t>
  </si>
  <si>
    <t>35*1,1 'Přepočtené koeficientem množství</t>
  </si>
  <si>
    <t>-1255216479</t>
  </si>
  <si>
    <t>771591221</t>
  </si>
  <si>
    <t>Izolace podlahy pod dlažbu fólií v pásech celoplošně lepená</t>
  </si>
  <si>
    <t>-54489668</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</si>
  <si>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</si>
  <si>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771591241</t>
  </si>
  <si>
    <t>Izolace podlahy pod dlažbu těsnícími izolačními pásy vnitřní kout</t>
  </si>
  <si>
    <t>91997763</t>
  </si>
  <si>
    <t>771591264</t>
  </si>
  <si>
    <t>Izolace podlahy pod dlažbu těsnícími izolačními pásy mezi podlahou a stěnu</t>
  </si>
  <si>
    <t>-1525359086</t>
  </si>
  <si>
    <t>"m.č. 114" 2*1,4</t>
  </si>
  <si>
    <t>1489311135</t>
  </si>
  <si>
    <t>1937684496</t>
  </si>
  <si>
    <t>2*(3,125+2,2)*2+2*0,275*2-0,9*1,97</t>
  </si>
  <si>
    <t>dopočet listel</t>
  </si>
  <si>
    <t>0,725</t>
  </si>
  <si>
    <t>-1538828783</t>
  </si>
  <si>
    <t>1961044183</t>
  </si>
  <si>
    <t>20,627*1,15 'Přepočtené koeficientem množství</t>
  </si>
  <si>
    <t>-843816500</t>
  </si>
  <si>
    <t>-186858711</t>
  </si>
  <si>
    <t>58*1,1 'Přepočtené koeficientem množství</t>
  </si>
  <si>
    <t>631396958</t>
  </si>
  <si>
    <t>-574108969</t>
  </si>
  <si>
    <t>"m.č. 114" 8*2</t>
  </si>
  <si>
    <t>-304155727</t>
  </si>
  <si>
    <t>(2*(3,125+2,2)+2*0,275-0,9)+2*2</t>
  </si>
  <si>
    <t>-693027686</t>
  </si>
  <si>
    <t>-631093403</t>
  </si>
  <si>
    <t>-377978964</t>
  </si>
  <si>
    <t>-1764670063</t>
  </si>
  <si>
    <t>"dveře + zárubeň m.č. 114/chodba" 1*(0,9+2*1,97)*0,22</t>
  </si>
  <si>
    <t>-2122972726</t>
  </si>
  <si>
    <t>"viz předchozí výpočty" 6,56+16,029</t>
  </si>
  <si>
    <t>-1934879241</t>
  </si>
  <si>
    <t>1739880933</t>
  </si>
  <si>
    <t>-1933654294</t>
  </si>
  <si>
    <t>-1218642469</t>
  </si>
  <si>
    <t>-280934796</t>
  </si>
  <si>
    <t>1731984492</t>
  </si>
  <si>
    <t>01.07 - Výtah pro osoby s omezenou schopností pohybu a orientace (výkr.č.20)</t>
  </si>
  <si>
    <t xml:space="preserve">    1 - Zemní práce</t>
  </si>
  <si>
    <t xml:space="preserve">    2 - Zakládání</t>
  </si>
  <si>
    <t xml:space="preserve">    4 - Vodorovné konstrukce</t>
  </si>
  <si>
    <t>M - Práce a dodávky M</t>
  </si>
  <si>
    <t xml:space="preserve">    33-M - Montáže dopr.zaříz.,sklad. zař. a váh</t>
  </si>
  <si>
    <t>Zemní práce</t>
  </si>
  <si>
    <t>113152112</t>
  </si>
  <si>
    <t>Odstranění podkladů zpevněných ploch s přemístěním na skládku na vzdálenost do 20 m nebo s naložením na dopravní prostředek z kameniva drceného</t>
  </si>
  <si>
    <t>m3</t>
  </si>
  <si>
    <t>-633437360</t>
  </si>
  <si>
    <t xml:space="preserve">Poznámka k souboru cen:
1. Množství měrných jednotek se určuje v m3 objemu podkladu každé vrstvy samostatně.
</t>
  </si>
  <si>
    <t>viz výkr.č. 19-21, Svislá zvedací plošina</t>
  </si>
  <si>
    <t>"1.PP" 2,15*3,4*0,1</t>
  </si>
  <si>
    <t>132212101</t>
  </si>
  <si>
    <t>Hloubení zapažených i nezapažených rýh šířky do 600 mm ručním nebo pneumatickým nářadím s urovnáním dna do předepsaného profilu a spádu v horninách tř. 3 soudržných</t>
  </si>
  <si>
    <t>-1406154616</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</si>
  <si>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</si>
  <si>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"1.PP" (2,15+2,2)*0,6*0,8</t>
  </si>
  <si>
    <t>132212109</t>
  </si>
  <si>
    <t>Hloubení zapažených i nezapažených rýh šířky do 600 mm ručním nebo pneumatickým nářadím s urovnáním dna do předepsaného profilu a spádu v horninách tř. 3 Příplatek k cenám za lepivost horniny tř. 3</t>
  </si>
  <si>
    <t>254951353</t>
  </si>
  <si>
    <t>"50%" 2,088*50/100</t>
  </si>
  <si>
    <t>161101101</t>
  </si>
  <si>
    <t>Svislé přemístění výkopku bez naložení do dopravní nádoby avšak s vyprázdněním dopravní nádoby na hromadu nebo do dopravního prostředku z horniny tř. 1 až 4, při hloubce výkopu přes 1 do 2,5 m</t>
  </si>
  <si>
    <t>-1363561709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</si>
  <si>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</si>
  <si>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167101101</t>
  </si>
  <si>
    <t>Nakládání, skládání a překládání neulehlého výkopku nebo sypaniny nakládání, množství do 100 m3, z hornin tř. 1 až 4</t>
  </si>
  <si>
    <t>-761130180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</si>
  <si>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</si>
  <si>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162201211</t>
  </si>
  <si>
    <t>Vodorovné přemístění výkopku nebo sypaniny stavebním kolečkem s naložením a vyprázdněním kolečka na hromady nebo do dopravního prostředku na vzdálenost do 10 m z horniny tř. 1 až 4</t>
  </si>
  <si>
    <t>2064837600</t>
  </si>
  <si>
    <t>162701105</t>
  </si>
  <si>
    <t>Vodorovné přemístění výkopku nebo sypaniny po suchu na obvyklém dopravním prostředku, bez naložení výkopku, avšak se složením bez rozhrnutí z horniny tř. 1 až 4 na vzdálenost přes 9 000 do 10 000 m</t>
  </si>
  <si>
    <t>535027675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</si>
  <si>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</si>
  <si>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</si>
  <si>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</si>
  <si>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1696531676</t>
  </si>
  <si>
    <t>2,088*15 'Přepočtené koeficientem množství</t>
  </si>
  <si>
    <t>171201201</t>
  </si>
  <si>
    <t>Uložení sypaniny na skládky</t>
  </si>
  <si>
    <t>1725272675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</si>
  <si>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</si>
  <si>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</si>
  <si>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</si>
  <si>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1373132929</t>
  </si>
  <si>
    <t xml:space="preserve">Poznámka k souboru cen:
1. Ceny uvedené v souboru cen lze po dohodě upravit podle místních podmínek.
</t>
  </si>
  <si>
    <t>2,088*2 'Přepočtené koeficientem množství</t>
  </si>
  <si>
    <t>Zakládání</t>
  </si>
  <si>
    <t>213311141</t>
  </si>
  <si>
    <t>Polštáře zhutněné pod základy ze štěrkopísku tříděného</t>
  </si>
  <si>
    <t>918094278</t>
  </si>
  <si>
    <t xml:space="preserve">Poznámka k souboru cen:
1. Ceny jsou určeny pro jakoukoliv míru zhutnění.
2. V cenách jsou započteny i náklady na urovnání povrchu polštáře.
</t>
  </si>
  <si>
    <t>viz výkr.č. 19-21, Výtah</t>
  </si>
  <si>
    <t>"1.PP" (2,15+2,2)*0,6*0,1</t>
  </si>
  <si>
    <t>274321116</t>
  </si>
  <si>
    <t>Základové konstrukce z betonu železového pásy, prahy, věnce a ostruhy ve výkopu nebo na hlavách pilot C 20/25</t>
  </si>
  <si>
    <t>-1803791439</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</si>
  <si>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</si>
  <si>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310239211</t>
  </si>
  <si>
    <t>Zazdívka otvorů ve zdivu nadzákladovém cihlami pálenými plochy přes 1 m2 do 4 m2 na maltu vápenocementovou</t>
  </si>
  <si>
    <t>602427884</t>
  </si>
  <si>
    <t>-675325585</t>
  </si>
  <si>
    <t>"1.NP až 3.NP" 3*(0,9*2,05*0,25)</t>
  </si>
  <si>
    <t>311113135</t>
  </si>
  <si>
    <t>Nadzákladové zdi z tvárnic ztraceného bednění hladkých, včetně výplně z betonu třídy C 16/20, tloušťky zdiva přes 300 do 400 mm</t>
  </si>
  <si>
    <t>1688002220</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</si>
  <si>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</si>
  <si>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"1.PP" (2,15+2,2)*2*1,83</t>
  </si>
  <si>
    <t>311361821</t>
  </si>
  <si>
    <t>Výztuž nadzákladových zdí nosných svislých nebo odkloněných od svislice, rovných nebo oblých z betonářské oceli 10 505 (R) nebo BSt 500</t>
  </si>
  <si>
    <t>1613279896</t>
  </si>
  <si>
    <t>viz předchozí výpočty, předpoklad 90 kg/m3</t>
  </si>
  <si>
    <t>15,921*0,4*90/1000</t>
  </si>
  <si>
    <t>311236321</t>
  </si>
  <si>
    <t>Zdivo jednovrstvé zvukově izolační z cihel děrovaných z broušených cihel na tenkovrstvou maltu, pevnost cihel do P15, tl. zdiva 250 mm</t>
  </si>
  <si>
    <t>-1595101321</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</si>
  <si>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</si>
  <si>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"1.NP až 3.NP" 3*((1,5+1,85)*3,25)</t>
  </si>
  <si>
    <t>311236331</t>
  </si>
  <si>
    <t>Zdivo jednovrstvé zvukově izolační z cihel děrovaných z broušených cihel na tenkovrstvou maltu, pevnost cihel do P15, tl. zdiva 300 mm</t>
  </si>
  <si>
    <t>-1569133343</t>
  </si>
  <si>
    <t>"1.NP až 3.NP" 3*(1,85*3,25-0,8*2)</t>
  </si>
  <si>
    <t>317941121</t>
  </si>
  <si>
    <t>Osazování ocelových válcovaných nosníků na zdivu I nebo IE nebo U nebo UE nebo L do č. 12 nebo výšky do 120 mm</t>
  </si>
  <si>
    <t>815476692</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</si>
  <si>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</si>
  <si>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"1.NP až 3.NP" 3*((3*1,55+3*1,55)*11,15/1000)</t>
  </si>
  <si>
    <t>13010744</t>
  </si>
  <si>
    <t>ocel profilová IPE 120 jakost 11 375</t>
  </si>
  <si>
    <t>310497604</t>
  </si>
  <si>
    <t>0,311*1,1 'Přepočtené koeficientem množství</t>
  </si>
  <si>
    <t>-587515142</t>
  </si>
  <si>
    <t>"1.NP až 3.NP" 3*(1,55*2*0,2*2)</t>
  </si>
  <si>
    <t>319201321</t>
  </si>
  <si>
    <t>Vyrovnání nerovného povrchu vnitřního i vnějšího zdiva bez odsekání vadných cihel, maltou (s dodáním hmot) tl. do 30 mm</t>
  </si>
  <si>
    <t>-1243570487</t>
  </si>
  <si>
    <t>obnažené svislé plochy stropní kce po odbourání</t>
  </si>
  <si>
    <t>"1.NP až 3.NP" 3*((2,15+1,85)*2*0,35)</t>
  </si>
  <si>
    <t>Vodorovné konstrukce</t>
  </si>
  <si>
    <t>411354249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</si>
  <si>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1,00 mm</t>
  </si>
  <si>
    <t>-928204655</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</si>
  <si>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</si>
  <si>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 xml:space="preserve">"1.PP" 2,15*3,4 </t>
  </si>
  <si>
    <t>1645142405</t>
  </si>
  <si>
    <t>"1.NP-3.NP" 3*((2,15+1,85+1,5+1,19+1,5)*3,25-0,8*2+4,8*0,3)</t>
  </si>
  <si>
    <t>"dopočet hran" 8,4</t>
  </si>
  <si>
    <t>878303161</t>
  </si>
  <si>
    <t>-294104957</t>
  </si>
  <si>
    <t>"1.NP-3.NP" 3*((2+1,7)*3,25)</t>
  </si>
  <si>
    <t>-399409123</t>
  </si>
  <si>
    <t>"viz předchozí výpočty" 87,773+36,075</t>
  </si>
  <si>
    <t>631311126</t>
  </si>
  <si>
    <t>Mazanina z betonu prostého bez zvýšených nároků na prostředí tl. přes 80 do 120 mm tř. C 25/30</t>
  </si>
  <si>
    <t>-913451529</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</si>
  <si>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</si>
  <si>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"1.PP" 2,15*3,4*0,1*1,15</t>
  </si>
  <si>
    <t>631311135</t>
  </si>
  <si>
    <t>Mazanina z betonu prostého bez zvýšených nároků na prostředí tl. přes 120 do 240 mm tř. C 20/25</t>
  </si>
  <si>
    <t>2015038348</t>
  </si>
  <si>
    <t>"1.PP" 2,15*3,4*0,15</t>
  </si>
  <si>
    <t>631319012</t>
  </si>
  <si>
    <t>Příplatek k cenám mazanin za úpravu povrchu mazaniny přehlazením, mazanina tl. přes 80 do 120 mm</t>
  </si>
  <si>
    <t>-1243604765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</si>
  <si>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</si>
  <si>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631319173</t>
  </si>
  <si>
    <t>Příplatek k cenám mazanin za stržení povrchu spodní vrstvy mazaniny latí před vložením výztuže nebo pletiva pro tl. obou vrstev mazaniny přes 80 do 120 mm</t>
  </si>
  <si>
    <t>-877126506</t>
  </si>
  <si>
    <t>631362021</t>
  </si>
  <si>
    <t>Výztuž mazanin ze svařovaných sítí z drátů typu KARI</t>
  </si>
  <si>
    <t>-1322434324</t>
  </si>
  <si>
    <t>"100/100/d6" 2*0,0266</t>
  </si>
  <si>
    <t>-990624686</t>
  </si>
  <si>
    <t>"viz výkr.č. 19-21, Výtah" 3</t>
  </si>
  <si>
    <t>55331213</t>
  </si>
  <si>
    <t>zárubeň ocelová pro běžné zdění hranatý profil s drážkou 145 800 levá,pravá</t>
  </si>
  <si>
    <t>1292233756</t>
  </si>
  <si>
    <t>943111111</t>
  </si>
  <si>
    <t>Montáž lešení prostorového trubkového lehkého pracovního bez podlah s provozním zatížením tř. 3 do 200 kg/m2, výšky do 10 m</t>
  </si>
  <si>
    <t>565198494</t>
  </si>
  <si>
    <t xml:space="preserve">Poznámka k souboru cen:
1. Montáž lešení prostorového trubkového lehkého výšky přes 30 m se oceňuje individuálně.
2. Montáž lešeňové podlahy se oceňuje cenami souboru cen 949 21 Montáž lešeňové podlahy pro trubková lešení.
</t>
  </si>
  <si>
    <t>1,6*1,6*3*(3,25+0,35)</t>
  </si>
  <si>
    <t>943111211</t>
  </si>
  <si>
    <t>Montáž lešení prostorového trubkového lehkého pracovního bez podlah Příplatek za první a každý další den použití lešení k ceně -1111</t>
  </si>
  <si>
    <t>-2076221549</t>
  </si>
  <si>
    <t>"viz předchozí výpočty" 27,648*30</t>
  </si>
  <si>
    <t>943111811</t>
  </si>
  <si>
    <t>Demontáž lešení prostorového trubkového lehkého pracovního bez podlah s provozním zatížením tř. 3 do 200 kg/m2, výšky do 10 m</t>
  </si>
  <si>
    <t>2028072749</t>
  </si>
  <si>
    <t xml:space="preserve">Poznámka k souboru cen:
1. Demontáž lešení prostorového trubkového lehkého výšky přes 30 m se oceňuje individuálně.
2. Demontáž lešeňové podlahy se oceňuje cenami souboru cen 949 21-18 Demontáž lešeňové podlahy pro trubková lešení.
</t>
  </si>
  <si>
    <t>943111119</t>
  </si>
  <si>
    <t>Montáž lešení prostorového trubkového lehkého pracovního bez podlah Příplatek k cenám za půdorysnou plochu do 6 m2</t>
  </si>
  <si>
    <t>452989081</t>
  </si>
  <si>
    <t>963012520</t>
  </si>
  <si>
    <t>Bourání stropů z desek nebo panelů železobetonových prefabrikovaných s dutinami z panelů, š. přes 300 mm tl. přes 140 mm</t>
  </si>
  <si>
    <t>-1154714247</t>
  </si>
  <si>
    <t xml:space="preserve">Poznámka k souboru cen:
1. Bourání stropů z panelů plných se oceňuje cenami souboru cen 963 05-1 . Bourání železobetonových stropů.
</t>
  </si>
  <si>
    <t>"1.NP až 3.NP" 3*(2,15*1,85*0,35)</t>
  </si>
  <si>
    <t>965042241</t>
  </si>
  <si>
    <t>Bourání mazanin betonových nebo z litého asfaltu tl. přes 100 mm, plochy přes 4 m2</t>
  </si>
  <si>
    <t>1353360313</t>
  </si>
  <si>
    <t>1972140488</t>
  </si>
  <si>
    <t>"viz výkr.č. 19-21, Výtah" 3*(0,8*2)</t>
  </si>
  <si>
    <t>971033641</t>
  </si>
  <si>
    <t>Vybourání otvorů ve zdivu základovém nebo nadzákladovém z cihel, tvárnic, příčkovek z cihel pálených na maltu vápennou nebo vápenocementovou plochy do 4 m2, tl. do 300 mm</t>
  </si>
  <si>
    <t>-198002204</t>
  </si>
  <si>
    <t>"1.NP ař 3.NP" 3*(0,9*2,05)*0,25</t>
  </si>
  <si>
    <t>-1562405891</t>
  </si>
  <si>
    <t>"viz výkr.č. 19-21, Výtah" 3*15</t>
  </si>
  <si>
    <t>-617681059</t>
  </si>
  <si>
    <t>29542479</t>
  </si>
  <si>
    <t>-1137395650</t>
  </si>
  <si>
    <t>12,928*24 'Přepočtené koeficientem množství</t>
  </si>
  <si>
    <t>1798814877</t>
  </si>
  <si>
    <t>1951445696</t>
  </si>
  <si>
    <t>711111002</t>
  </si>
  <si>
    <t>Provedení izolace proti zemní vlhkosti natěradly a tmely za studena na ploše vodorovné V nátěrem lakem asfaltovým</t>
  </si>
  <si>
    <t>-1832878903</t>
  </si>
  <si>
    <t>"1.PP" 2,15*3,4*1,25</t>
  </si>
  <si>
    <t>1965443984</t>
  </si>
  <si>
    <t>"viz předchozí výpočty" 2*9,138*0,04/1000</t>
  </si>
  <si>
    <t>711141559</t>
  </si>
  <si>
    <t>Provedení izolace proti zemní vlhkosti pásy přitavením NAIP na ploše vodorovné V</t>
  </si>
  <si>
    <t>1245865945</t>
  </si>
  <si>
    <t xml:space="preserve">Poznámka k souboru cen:
1. Izolace plochy jednotlivě do 10 m2 se oceňují skladebně cenou příslušné izolace a cenou 711 19-9097 Příplatek za plochu do 10 m2.
</t>
  </si>
  <si>
    <t>62833158</t>
  </si>
  <si>
    <t>pás asfaltový natavitelný oxidovaný tl. 4mm typu G200 S40 s vložkou ze skleněné tkaniny, s jemnozrnným minerálním posypem</t>
  </si>
  <si>
    <t>-391349364</t>
  </si>
  <si>
    <t>9,138*1,15 'Přepočtené koeficientem množství</t>
  </si>
  <si>
    <t>998711202</t>
  </si>
  <si>
    <t>Přesun hmot pro izolace proti vodě, vlhkosti a plynům stanovený procentní sazbou (%) z ceny vodorovná dopravní vzdálenost do 50 m v objektech výšky přes 6 do 12 m</t>
  </si>
  <si>
    <t>1310069157</t>
  </si>
  <si>
    <t>-842628914</t>
  </si>
  <si>
    <t>"1.NP" 1</t>
  </si>
  <si>
    <t>-1568497416</t>
  </si>
  <si>
    <t>677781773</t>
  </si>
  <si>
    <t>1196619934</t>
  </si>
  <si>
    <t>-411260769</t>
  </si>
  <si>
    <t>2141767673</t>
  </si>
  <si>
    <t>998725202</t>
  </si>
  <si>
    <t>Přesun hmot pro zařizovací předměty stanovený procentní sazbou (%) z ceny vodorovná dopravní vzdálenost do 50 m v objektech výšky přes 6 do 12 m</t>
  </si>
  <si>
    <t>-1247260913</t>
  </si>
  <si>
    <t>-219045334</t>
  </si>
  <si>
    <t>-127895721</t>
  </si>
  <si>
    <t>"1.NP až 3.NP" 3</t>
  </si>
  <si>
    <t>61161721</t>
  </si>
  <si>
    <t>dveře vnitřní hladké dýhované plné 1křídlé 800x1970mm dub</t>
  </si>
  <si>
    <t>-389475654</t>
  </si>
  <si>
    <t>-502401485</t>
  </si>
  <si>
    <t>801366003</t>
  </si>
  <si>
    <t>998766202</t>
  </si>
  <si>
    <t>Přesun hmot pro konstrukce truhlářské stanovený procentní sazbou (%) z ceny vodorovná dopravní vzdálenost do 50 m v objektech výšky přes 6 do 12 m</t>
  </si>
  <si>
    <t>2000327865</t>
  </si>
  <si>
    <t>966669323</t>
  </si>
  <si>
    <t>"1.NP" 1*1,8</t>
  </si>
  <si>
    <t>781473115</t>
  </si>
  <si>
    <t>Montáž obkladů vnitřních stěn z dlaždic keramických lepených standardním lepidlem hladkých přes 22 do 25 ks/m2</t>
  </si>
  <si>
    <t>-494669741</t>
  </si>
  <si>
    <t>59761010.1</t>
  </si>
  <si>
    <t>Obkládačky keramické 200x200 cm I. j. - barevné řešení bude vybráno vedením školy</t>
  </si>
  <si>
    <t>-366949376</t>
  </si>
  <si>
    <t>1,8*1,15 'Přepočtené koeficientem množství</t>
  </si>
  <si>
    <t>-799604537</t>
  </si>
  <si>
    <t>228016355</t>
  </si>
  <si>
    <t>-734688220</t>
  </si>
  <si>
    <t>998781202</t>
  </si>
  <si>
    <t>Přesun hmot pro obklady keramické stanovený procentní sazbou (%) z ceny vodorovná dopravní vzdálenost do 50 m v objektech výšky přes 6 do 12 m</t>
  </si>
  <si>
    <t>-1264159419</t>
  </si>
  <si>
    <t>-520617193</t>
  </si>
  <si>
    <t>"viz předchozí výpočty" 3*(2*1,97+0,8)*0,22</t>
  </si>
  <si>
    <t>-81796508</t>
  </si>
  <si>
    <t>"1.NP až 3.NP" 3*(12,05+26,4575)</t>
  </si>
  <si>
    <t>-844478933</t>
  </si>
  <si>
    <t>304584432</t>
  </si>
  <si>
    <t>Práce a dodávky M</t>
  </si>
  <si>
    <t>33-M</t>
  </si>
  <si>
    <t>Montáže dopr.zaříz.,sklad. zař. a váh</t>
  </si>
  <si>
    <t>VÝTAH</t>
  </si>
  <si>
    <t>VÝTAH PRO OSOBY S OMEZENOU SCHOPNOSTÍ POHYBU A ORIENTACE (pásový trakční osobní výtah) - nosnost 450 kg, zdvih 7200 mm, počet stanic : 3, příkon 15 kW, vnitřní rozměr šachty 1600x1600 mm / kabina rozm. 1400x1100 mm, motorový obvod 3x400/230V, 50 Hz</t>
  </si>
  <si>
    <t>989515901</t>
  </si>
  <si>
    <t>Poznámka k položce:
bližší popis viz Technická zpráva PD</t>
  </si>
  <si>
    <t>01.08 - Schodišťové plošiny (výkr.č.8,9)</t>
  </si>
  <si>
    <t xml:space="preserve">      5 - Komunikace pozemní</t>
  </si>
  <si>
    <t xml:space="preserve">      9 - Ostatní konstrukce a práce, bourání</t>
  </si>
  <si>
    <t xml:space="preserve">    764 - Konstrukce klempířské</t>
  </si>
  <si>
    <t xml:space="preserve">    782 - Dokončovací práce - obklady z kamene</t>
  </si>
  <si>
    <t>122201101</t>
  </si>
  <si>
    <t>Odkopávky a prokopávky nezapažené s přehozením výkopku na vzdálenost do 3 m nebo s naložením na dopravní prostředek v hornině tř. 3 do 100 m3</t>
  </si>
  <si>
    <t>737876794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</si>
  <si>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</si>
  <si>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"viz výkr.č. 7 - Hlavní vstup do budovy pro tělesně postižené" 7,82*0,4</t>
  </si>
  <si>
    <t>"viz výkr.č. 23 - Přístup do atria z I.stupně" 4,92*0,4</t>
  </si>
  <si>
    <t>122201109</t>
  </si>
  <si>
    <t>Odkopávky a prokopávky nezapažené s přehozením výkopku na vzdálenost do 3 m nebo s naložením na dopravní prostředek v hornině tř. 3 Příplatek k cenám za lepivost horniny tř. 3</t>
  </si>
  <si>
    <t>1168319564</t>
  </si>
  <si>
    <t>"50%" 5,096*50/100</t>
  </si>
  <si>
    <t>-994888962</t>
  </si>
  <si>
    <t>1408975604</t>
  </si>
  <si>
    <t>-1625054130</t>
  </si>
  <si>
    <t>596407121</t>
  </si>
  <si>
    <t>5,096*15 'Přepočtené koeficientem množství</t>
  </si>
  <si>
    <t>1255557183</t>
  </si>
  <si>
    <t>-1245449245</t>
  </si>
  <si>
    <t>5,096*2 'Přepočtené koeficientem množství</t>
  </si>
  <si>
    <t>311272031</t>
  </si>
  <si>
    <t>Zdivo z pórobetonových tvárnic na tenké maltové lože, tl. zdiva 200 mm pevnost tvárnic přes P2 do P4, objemová hmotnost přes 450 do 600 kg/m3 hladkých</t>
  </si>
  <si>
    <t>16661333</t>
  </si>
  <si>
    <t>"viz výkr.č. 8 - Plošiny na II.stupni" (1,6+0,5)*1,26*0,3</t>
  </si>
  <si>
    <t>Komunikace pozemní</t>
  </si>
  <si>
    <t>564861111</t>
  </si>
  <si>
    <t>Podklad ze štěrkodrti ŠD s rozprostřením a zhutněním, po zhutnění tl. 200 mm</t>
  </si>
  <si>
    <t>-1866097944</t>
  </si>
  <si>
    <t>"viz výkr.č. 7 - Hlavní vstup do budovy pro tělesně postižené" 7,82</t>
  </si>
  <si>
    <t>"viz výkr.č. 23 - Přístup do atria z I.stupně" 4,92</t>
  </si>
  <si>
    <t>564231111</t>
  </si>
  <si>
    <t>Podklad nebo podsyp ze štěrkopísku ŠP s rozprostřením, vlhčením a zhutněním, po zhutnění tl. 100 mm</t>
  </si>
  <si>
    <t>148001061</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</si>
  <si>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</si>
  <si>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</si>
  <si>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161187505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</si>
  <si>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</si>
  <si>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59245030</t>
  </si>
  <si>
    <t>dlažba skladebná betonová 200x200x80mm přírodní</t>
  </si>
  <si>
    <t>667720475</t>
  </si>
  <si>
    <t>12,74*1,1 'Přepočtené koeficientem množství</t>
  </si>
  <si>
    <t>2144231476</t>
  </si>
  <si>
    <t>2*(1,2+2,4)*2</t>
  </si>
  <si>
    <t>viz výkr.č. 23 - Přístup do atria z I.stupně</t>
  </si>
  <si>
    <t>622215104</t>
  </si>
  <si>
    <t>Oprava kontaktního zateplení z polystyrenových desek jednotlivých malých ploch tloušťky do 40 mm stěn, plochy jednotlivě přes 0,5 do 1,0 m2</t>
  </si>
  <si>
    <t>-233615573</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</si>
  <si>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</si>
  <si>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"viz výkr.č. 7 - Hlavní vstup do budovy pro tělesně postižené" 3</t>
  </si>
  <si>
    <t>"viz výkr.č. 23 - Přístup do atria z I.stupně" 3</t>
  </si>
  <si>
    <t>632450122</t>
  </si>
  <si>
    <t>Potěr cementový vyrovnávací ze suchých směsí v pásu o průměrné (střední) tl. přes 20 do 30 mm</t>
  </si>
  <si>
    <t>1276220792</t>
  </si>
  <si>
    <t>viz parametry předchozích výpočtů</t>
  </si>
  <si>
    <t>1,2*(0,28+0,12)</t>
  </si>
  <si>
    <t>1,2*(0,5+0,12)</t>
  </si>
  <si>
    <t>115064323</t>
  </si>
  <si>
    <t>"viz výkr.č. 8 - Plošiny na II.stupni" (1,6+0,5+0,1)*1,26</t>
  </si>
  <si>
    <t>-1925605425</t>
  </si>
  <si>
    <t>-88321937</t>
  </si>
  <si>
    <t>"viz výkr.č. 8 - Plošiny na II.stupni" 1</t>
  </si>
  <si>
    <t>-1174125131</t>
  </si>
  <si>
    <t>Poznámka k položce:
 POZ 03, viz výpis vnitřních dveří, výkr.č. 13</t>
  </si>
  <si>
    <t>-1410028174</t>
  </si>
  <si>
    <t>"viz výkr.č. 8 - Plošiny na II.stupni" 2*(0,8+2*1,97)</t>
  </si>
  <si>
    <t>968082017</t>
  </si>
  <si>
    <t>Vybourání plastových rámů oken s křídly, dveřních zárubní, vrat rámu oken s křídly, plochy přes 2 do 4 m2</t>
  </si>
  <si>
    <t>1098969105</t>
  </si>
  <si>
    <t>1,2*2,4</t>
  </si>
  <si>
    <t>962052210</t>
  </si>
  <si>
    <t>Bourání zdiva železobetonového nadzákladového, objemu do 1 m3</t>
  </si>
  <si>
    <t>1512409395</t>
  </si>
  <si>
    <t xml:space="preserve">Poznámka k souboru cen:
1. Bourání pilířů o průřezu přes 0,36 m2 se oceňuje cenami - 2210 a -2211 jako bourání zdiva nadzákladového železobetonového.
</t>
  </si>
  <si>
    <t>"viz předchozí výpočty" 2*(1,2*0,75*0,25)</t>
  </si>
  <si>
    <t>916331112</t>
  </si>
  <si>
    <t>Osazení zahradního obrubníku betonového s ložem tl. od 50 do 100 mm z betonu prostého tř. C 12/15 s boční opěrou z betonu prostého tř. C 12/15</t>
  </si>
  <si>
    <t>1118650497</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</si>
  <si>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</si>
  <si>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"viz výkr.č. 7 - Hlavní vstup do budovy pro tělesně postižené" 3,4</t>
  </si>
  <si>
    <t>"viz výkr.č. 23 - Přístup do atria z I.stupně" 2,13</t>
  </si>
  <si>
    <t>59217003</t>
  </si>
  <si>
    <t>obrubník betonový zahradní 500x50x250mm</t>
  </si>
  <si>
    <t>207946633</t>
  </si>
  <si>
    <t>"viz předchozí výpočty" 5,53*2</t>
  </si>
  <si>
    <t>VKÚ-01</t>
  </si>
  <si>
    <t>Vizuálně kontrastní úprava (značení) hrany nástupního a výstupního schodišťového stupně - stupnice nástupního a výstupního schodišťového stupně každého schodišťového ramene / budou výrazně kontrastně rozeznatelná od okolí</t>
  </si>
  <si>
    <t>1445094044</t>
  </si>
  <si>
    <t>"viz výkr.č. 8 - Plošiny na II.stupni" 2*2,2</t>
  </si>
  <si>
    <t>"viz výkr.č. 9 - Plošiny do tělocvičny" 2*2</t>
  </si>
  <si>
    <t>-789173547</t>
  </si>
  <si>
    <t>-2017156035</t>
  </si>
  <si>
    <t>-537294989</t>
  </si>
  <si>
    <t>-1377659823</t>
  </si>
  <si>
    <t>1,488*24 'Přepočtené koeficientem množství</t>
  </si>
  <si>
    <t>1874859193</t>
  </si>
  <si>
    <t>POŽ.HYDRANT</t>
  </si>
  <si>
    <t>Přesun stávajícíhop HYDRANTU o cca. 1 m z prostoru, kde bude vybourán otvor - demontáž stávajícího hydrantu, jeho osazení v nové pozici, úprava rozvodu požárního vodovodu</t>
  </si>
  <si>
    <t>387812486</t>
  </si>
  <si>
    <t>399654693</t>
  </si>
  <si>
    <t>764</t>
  </si>
  <si>
    <t>Konstrukce klempířské</t>
  </si>
  <si>
    <t>764002851</t>
  </si>
  <si>
    <t>Demontáž klempířských konstrukcí oplechování parapetů do suti</t>
  </si>
  <si>
    <t>830891</t>
  </si>
  <si>
    <t>"viz předchozí výpočty" 2*1,2</t>
  </si>
  <si>
    <t>766211811</t>
  </si>
  <si>
    <t>Demontáž madel schodišťových</t>
  </si>
  <si>
    <t>700047683</t>
  </si>
  <si>
    <t>"viz výkr.č. 9 - Plošiny do tělocvičny" 2*2,8</t>
  </si>
  <si>
    <t>766660421</t>
  </si>
  <si>
    <t>Montáž dveřních křídel dřevěných nebo plastových vchodových dveří včetně rámu do zdiva jednokřídlových s nadsvětlíkem</t>
  </si>
  <si>
    <t>-323050031</t>
  </si>
  <si>
    <t>"viz výkr.č. 15 - Výpis dveří" 2</t>
  </si>
  <si>
    <t>POZ09</t>
  </si>
  <si>
    <t>Dveře 1200x3150 mm, min. 5-ti kom. profil, otevíravé, horní výplň dveří drátosklo - spodní PUR deska, madlo na opačné straně závěsů dveří ve v. 850 mm / klika ve v. 1100 mm - blíže viz výkr.č. 15 - Výpis dveří</t>
  </si>
  <si>
    <t>1018052255</t>
  </si>
  <si>
    <t>787135152</t>
  </si>
  <si>
    <t>61161721.1</t>
  </si>
  <si>
    <t>Dveře vnitřní hladké dýhované plné 1křídlové 80x197 cm - POZ 03, viz výpis vnitřních dveří, výkr.č. 13</t>
  </si>
  <si>
    <t>770152604</t>
  </si>
  <si>
    <t>-1105698581</t>
  </si>
  <si>
    <t>337302736</t>
  </si>
  <si>
    <t>1003174086</t>
  </si>
  <si>
    <t>ZÁBRADLÍ-01</t>
  </si>
  <si>
    <t>Zábradlí v. 1100 mm, provedení z NEREZ trub. prům. 50 mm - spodní polovina opatřena nerezovým plechem tl. 2 mm, madlo ve v. 900 mm - výroba, dodávka a montáž</t>
  </si>
  <si>
    <t>1438717723</t>
  </si>
  <si>
    <t>"viz výkr.č. 7 - Hlavní vstup do budovy pro tělesně postižené" 2*0,28</t>
  </si>
  <si>
    <t>"viz výkr.č. 23 - Přístup do atria z I.stupně" 2*0,5</t>
  </si>
  <si>
    <t>ZÁBRADLÍ-02</t>
  </si>
  <si>
    <t>Zábradlí v. 1100 mm, ocelové zábradlí s nástřikem barvou - se svislou výplní a okopovým plechem v. 100 mm a madlem ve v. 900 mm. - výroba, dodávka a montáž</t>
  </si>
  <si>
    <t>-617339437</t>
  </si>
  <si>
    <t>"viz výkr.č. 8 - Plošiny na II.stupni" 3,6+2*0,5+0,15+2+0,5</t>
  </si>
  <si>
    <t>ZÁBRADLÍ-03</t>
  </si>
  <si>
    <t>Nová madla ve v. 900 mm kotvená do zdi - včetně upev. materiálu a začištění - výroba, dodávka a montáž</t>
  </si>
  <si>
    <t>333936772</t>
  </si>
  <si>
    <t>"viz výkr.č. 9 - Plošina do tělocvičny" (2,8+2*0,15)*2</t>
  </si>
  <si>
    <t>-242594634</t>
  </si>
  <si>
    <t>-839956421</t>
  </si>
  <si>
    <t>"pro plošinu č.1" 1,2*(0,28+0,12)</t>
  </si>
  <si>
    <t>"pro plošinu č.2" 1,2*(0,5+0,12)</t>
  </si>
  <si>
    <t>2116856790</t>
  </si>
  <si>
    <t>-370906735</t>
  </si>
  <si>
    <t>1,224*1,15 'Přepočtené koeficientem množství</t>
  </si>
  <si>
    <t>1310869387</t>
  </si>
  <si>
    <t>-1319388752</t>
  </si>
  <si>
    <t>-135501062</t>
  </si>
  <si>
    <t>782</t>
  </si>
  <si>
    <t>Dokončovací práce - obklady z kamene</t>
  </si>
  <si>
    <t>782632112</t>
  </si>
  <si>
    <t>Montáž obkladů parapetů z tvrdých kamenů kladených do lepidla z nejvýše dvou rozdílných druhů pravoúhlých desek ve skladbě se pravidelně opakujících tl. přes 25 do 30 mm</t>
  </si>
  <si>
    <t>1735205948</t>
  </si>
  <si>
    <t>"viz výkr.č. 8 - Plošiny na II.stupni" 1,6*0,5</t>
  </si>
  <si>
    <t>58382212</t>
  </si>
  <si>
    <t>deska obkladová leštěná mramor tl 30mm od 0,48m2</t>
  </si>
  <si>
    <t>-107213066</t>
  </si>
  <si>
    <t>0,8*1,15 'Přepočtené koeficientem množství</t>
  </si>
  <si>
    <t>998782201</t>
  </si>
  <si>
    <t>Přesun hmot pro obklady kamenné stanovený procentní sazbou (%) z ceny vodorovná dopravní vzdálenost do 50 m v objektech výšky do 6 m</t>
  </si>
  <si>
    <t>328437986</t>
  </si>
  <si>
    <t>-508646198</t>
  </si>
  <si>
    <t>SZP-01</t>
  </si>
  <si>
    <t>SVISLÁ ZVEDACÍ PLOŠINA pro imobilní osoby č.1 - osazena do spojovací chodby vedle schodiště do tělocvičny / rozměr přepravní plošiny 1400x1100 mm, zdvih 1260 mm, min. nosnost 300 kg, příkon 1,1 kW - bližší popis viz Technická zpráva PD</t>
  </si>
  <si>
    <t>-2125447477</t>
  </si>
  <si>
    <t>SZP-02</t>
  </si>
  <si>
    <t>SVISLÁ ZVEDACÍ PLOŠINA pro imobilní osoby č.2 - umístění na schodišti, který spojuje II.stupeň a prostor jídelny / rozměr přepravní plošiny 1400x1100 mm, zdvih 1260 mm, min. nosnost 300 kg, příkon 1,1 kW - bližší popis viz Technická zpráva PD</t>
  </si>
  <si>
    <t>2069810916</t>
  </si>
  <si>
    <t>"viz výkr.č. 23 - Přístup do atria z I.stupně" 1</t>
  </si>
  <si>
    <t>01.15 - Úprava schodiště na II.stupni (výkr.č.14)</t>
  </si>
  <si>
    <t xml:space="preserve">    772 - Podlahy z kamene</t>
  </si>
  <si>
    <t>SCHODIŠTĚ</t>
  </si>
  <si>
    <t>Nová kce schodiště 7x(180/300), délka 1700 mm</t>
  </si>
  <si>
    <t>2117198410</t>
  </si>
  <si>
    <t>961055111</t>
  </si>
  <si>
    <t>Bourání základů z betonu železového</t>
  </si>
  <si>
    <t>2017361153</t>
  </si>
  <si>
    <t>viz výkr.č.14 - Úprava schodiště na II.stupni</t>
  </si>
  <si>
    <t>předpokládané konstrukce pod prefabrikovanými stupni</t>
  </si>
  <si>
    <t>1,98*1,8*1,26/2</t>
  </si>
  <si>
    <t>boční zídka (pilíř) stávajícího schodiště</t>
  </si>
  <si>
    <t>1,8*0,62*1,26</t>
  </si>
  <si>
    <t>963014949</t>
  </si>
  <si>
    <t>Bourání železobetonových schodnic prefabrikovaných jakékoliv délky</t>
  </si>
  <si>
    <t>-143737830</t>
  </si>
  <si>
    <t>7*1,98</t>
  </si>
  <si>
    <t>205578286</t>
  </si>
  <si>
    <t>viz výkr.č.9 - Úprava schodiště na II.stupni</t>
  </si>
  <si>
    <t>2*1,7</t>
  </si>
  <si>
    <t>9,774*24 'Přepočtené koeficientem množství</t>
  </si>
  <si>
    <t>ÚPRAVA</t>
  </si>
  <si>
    <t>Demontáž otopného tělesa v dráze stoupací plošiny (bez náhrady), úprava rozvodů a stoupacího potrubí ÚT - přesun mimo dráhu stoupací plošiny</t>
  </si>
  <si>
    <t>623286951</t>
  </si>
  <si>
    <t>-2095943176</t>
  </si>
  <si>
    <t>167770877</t>
  </si>
  <si>
    <t>-2073336500</t>
  </si>
  <si>
    <t>2*2</t>
  </si>
  <si>
    <t>-1298300672</t>
  </si>
  <si>
    <t>772</t>
  </si>
  <si>
    <t>Podlahy z kamene</t>
  </si>
  <si>
    <t>772211312</t>
  </si>
  <si>
    <t>Montáž obkladu schodišťových stupňů deskami z měkkých kamenů kladených do lepidla s přímou nebo zakřivenou výstupní čárou deskami stupnicovými pravoúhlými nebo kosoúhlými, tl. 30 mm</t>
  </si>
  <si>
    <t>-815018676</t>
  </si>
  <si>
    <t>7*1,7</t>
  </si>
  <si>
    <t>58382199</t>
  </si>
  <si>
    <t>deska obkladová mramor leštěná tl 3cm do 0,48m2</t>
  </si>
  <si>
    <t>-2114704842</t>
  </si>
  <si>
    <t>11,9*0,3</t>
  </si>
  <si>
    <t>772211423</t>
  </si>
  <si>
    <t>Montáž obkladu schodišťových stupňů deskami z měkkých kamenů kladených do lepidla s přímou nebo zakřivenou výstupní čárou deskami podstupnicovými v. do 200 mm, tl. do 30 mm</t>
  </si>
  <si>
    <t>782148181</t>
  </si>
  <si>
    <t>-1422910640</t>
  </si>
  <si>
    <t>11,9*1,04 'Přepočtené koeficientem množství</t>
  </si>
  <si>
    <t>772521240</t>
  </si>
  <si>
    <t>Kladení dlažby z kamene do lepidla z nejvýše dvou rozdílných druhů pravoúhlých desek nebo dlaždic ve skladbě se pravidelně opakujících, tl. do 30 mm</t>
  </si>
  <si>
    <t>1043842293</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</si>
  <si>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</si>
  <si>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1,8*0,88</t>
  </si>
  <si>
    <t>1220616566</t>
  </si>
  <si>
    <t>1,584*1,04 'Přepočtené koeficientem množství</t>
  </si>
  <si>
    <t>998772201</t>
  </si>
  <si>
    <t>Přesun hmot pro kamenné dlažby, obklady schodišťových stupňů a soklů stanovený procentní sazbou (%) z ceny vodorovná dopravní vzdálenost do 50 m v objektech výšky do 6 m</t>
  </si>
  <si>
    <t>-982808906</t>
  </si>
  <si>
    <t>02 - ETAPA 1, objekt SO_01 - Elektroinstalace</t>
  </si>
  <si>
    <t xml:space="preserve">    741 - Elektroinstalace - silnoproud</t>
  </si>
  <si>
    <t xml:space="preserve">      D1 - 741-1 - Zařízení</t>
  </si>
  <si>
    <t xml:space="preserve">      D2 - 741-2 - Elektroinstalace</t>
  </si>
  <si>
    <t xml:space="preserve">      D3 - 741-3 - Svítidla</t>
  </si>
  <si>
    <t xml:space="preserve">      D4 - 741-4 - Ostatní</t>
  </si>
  <si>
    <t xml:space="preserve">      D5 - 741-5 - HZS (demontáže)</t>
  </si>
  <si>
    <t xml:space="preserve">      D6 - 741-6 - Slaboproud</t>
  </si>
  <si>
    <t xml:space="preserve">      D7 - 741-7 - Nouzová signalizace</t>
  </si>
  <si>
    <t xml:space="preserve">      D8 - 741-8 - Zednické práce</t>
  </si>
  <si>
    <t xml:space="preserve">      D9 - 741-9 - Zemní práce</t>
  </si>
  <si>
    <t>741</t>
  </si>
  <si>
    <t>Elektroinstalace - silnoproud</t>
  </si>
  <si>
    <t>D1</t>
  </si>
  <si>
    <t>741-1 - Zařízení</t>
  </si>
  <si>
    <t>MTŽ-ZAŘ</t>
  </si>
  <si>
    <t>Montáž zařízení</t>
  </si>
  <si>
    <t>-818259541</t>
  </si>
  <si>
    <t>ZAŘ-01</t>
  </si>
  <si>
    <t>Rozvaděč R1 (s náplní dle specifikace) -koordinovat s dodavatelem videotel.</t>
  </si>
  <si>
    <t>-13047052</t>
  </si>
  <si>
    <t>ZAŘ-02</t>
  </si>
  <si>
    <t>Časové relé do KU68 typ DT4</t>
  </si>
  <si>
    <t>-1661596532</t>
  </si>
  <si>
    <t>ZAŘ-03</t>
  </si>
  <si>
    <t>Jistič 1fáz.16A do rozv.</t>
  </si>
  <si>
    <t>-733771034</t>
  </si>
  <si>
    <t>ZAŘ-04</t>
  </si>
  <si>
    <t>Jistič 1fáz.16A char.C do rozv. pro plošinu</t>
  </si>
  <si>
    <t>402381455</t>
  </si>
  <si>
    <t>ZAŘ-05</t>
  </si>
  <si>
    <t>Jistič 3fáz.16A char.C do rozv. pro výtah</t>
  </si>
  <si>
    <t>1416800408</t>
  </si>
  <si>
    <t>ZAŘ-06</t>
  </si>
  <si>
    <t>proud.chránič 1fáz.40A char.A/G do rozv. pro plošinu</t>
  </si>
  <si>
    <t>417211112</t>
  </si>
  <si>
    <t>ZAŘ-07</t>
  </si>
  <si>
    <t>Jistič 1fáz.10A do rozv.</t>
  </si>
  <si>
    <t>382508745</t>
  </si>
  <si>
    <t>ZAŘ-08</t>
  </si>
  <si>
    <t>Jistič 1fáz.6A char.C do rozv. pro plošinu</t>
  </si>
  <si>
    <t>1116082672</t>
  </si>
  <si>
    <t>D2</t>
  </si>
  <si>
    <t>741-2 - Elektroinstalace</t>
  </si>
  <si>
    <t>MTŽ-SIL</t>
  </si>
  <si>
    <t>Montáž - silnoproud</t>
  </si>
  <si>
    <t>-2135223762</t>
  </si>
  <si>
    <t>SIL-01</t>
  </si>
  <si>
    <t>Krabice KU 68/1</t>
  </si>
  <si>
    <t>847598549</t>
  </si>
  <si>
    <t>SIL-02</t>
  </si>
  <si>
    <t>Víčko pro krabici V 68</t>
  </si>
  <si>
    <t>2069605008</t>
  </si>
  <si>
    <t>SIL-03</t>
  </si>
  <si>
    <t>Krab.rozvodka IP 44 na povrch</t>
  </si>
  <si>
    <t>869342675</t>
  </si>
  <si>
    <t>SIL-04</t>
  </si>
  <si>
    <t>Svorka 4x2,5</t>
  </si>
  <si>
    <t>1590930829</t>
  </si>
  <si>
    <t>SIL-05</t>
  </si>
  <si>
    <t>Svorka 4x6</t>
  </si>
  <si>
    <t>2125097873</t>
  </si>
  <si>
    <t>SIL-06</t>
  </si>
  <si>
    <t>Trubka PVC 16 vč.příslušenství</t>
  </si>
  <si>
    <t>803080497</t>
  </si>
  <si>
    <t>SIL-07</t>
  </si>
  <si>
    <t>Lišta PVC 18x13 vč.příslušenství</t>
  </si>
  <si>
    <t>1026641432</t>
  </si>
  <si>
    <t>SIL-08</t>
  </si>
  <si>
    <t>Lišta PVC 40x20</t>
  </si>
  <si>
    <t>1160473268</t>
  </si>
  <si>
    <t>SIL-09</t>
  </si>
  <si>
    <t>Kotva do betonu pr.6mm</t>
  </si>
  <si>
    <t>1475629536</t>
  </si>
  <si>
    <t>SIL-10</t>
  </si>
  <si>
    <t>Kotva do betonu pr.10x40mm</t>
  </si>
  <si>
    <t>-1941340964</t>
  </si>
  <si>
    <t>SIL-11</t>
  </si>
  <si>
    <t>Závitová tyč 2m</t>
  </si>
  <si>
    <t>779642120</t>
  </si>
  <si>
    <t>SIL-12</t>
  </si>
  <si>
    <t>Nosný profil 3m</t>
  </si>
  <si>
    <t>302247577</t>
  </si>
  <si>
    <t>SIL-13</t>
  </si>
  <si>
    <t>Drátěný žlab 60x100mm ( i pro SO 02 )</t>
  </si>
  <si>
    <t>-1908685616</t>
  </si>
  <si>
    <t>SIL-14</t>
  </si>
  <si>
    <t>Vodič CY 6 zž</t>
  </si>
  <si>
    <t>1477908529</t>
  </si>
  <si>
    <t>SIL-15</t>
  </si>
  <si>
    <t>Vodič CY 10 zž</t>
  </si>
  <si>
    <t>-868413710</t>
  </si>
  <si>
    <t>SIL-16</t>
  </si>
  <si>
    <t>Kabel CYKY O 2x1,5</t>
  </si>
  <si>
    <t>-308611929</t>
  </si>
  <si>
    <t>SIL-17</t>
  </si>
  <si>
    <t>Kabel CYKY O 3x1,5</t>
  </si>
  <si>
    <t>-592180738</t>
  </si>
  <si>
    <t>SIL-18</t>
  </si>
  <si>
    <t>Kabel CYKY J 3x1,5</t>
  </si>
  <si>
    <t>-191351796</t>
  </si>
  <si>
    <t>SIL-19</t>
  </si>
  <si>
    <t>Kabel CYKY J 3x2,5</t>
  </si>
  <si>
    <t>-314319654</t>
  </si>
  <si>
    <t>SIL-20</t>
  </si>
  <si>
    <t>Kabel CYKY J 3x6</t>
  </si>
  <si>
    <t>-1543614799</t>
  </si>
  <si>
    <t>SIL-21</t>
  </si>
  <si>
    <t>Kabel CYKY J 5x10</t>
  </si>
  <si>
    <t>338684517</t>
  </si>
  <si>
    <t>SIL-22</t>
  </si>
  <si>
    <t>Kabel AYKY J 4x50</t>
  </si>
  <si>
    <t>1489732669</t>
  </si>
  <si>
    <t>SIL-23</t>
  </si>
  <si>
    <t>Spínač 1pól. 230V domovní p.o.</t>
  </si>
  <si>
    <t>1514727630</t>
  </si>
  <si>
    <t>Poznámka k položce:
Přístroje domovní, IP 20, barva krémová</t>
  </si>
  <si>
    <t>SIL-24</t>
  </si>
  <si>
    <t>Spínač 2pól. 230V domovní p.o.</t>
  </si>
  <si>
    <t>1862369525</t>
  </si>
  <si>
    <t>SIL-25</t>
  </si>
  <si>
    <t>Přepínač sériový domovní p.o.</t>
  </si>
  <si>
    <t>1669513638</t>
  </si>
  <si>
    <t>SIL-26</t>
  </si>
  <si>
    <t>Přepínač střídavý p.o.</t>
  </si>
  <si>
    <t>444895465</t>
  </si>
  <si>
    <t>SIL-27</t>
  </si>
  <si>
    <t>Zásuvka 230V domovní dvounás. p.o.</t>
  </si>
  <si>
    <t>-715416141</t>
  </si>
  <si>
    <t>SIL-28</t>
  </si>
  <si>
    <t>Přepínač střídavý na povrch</t>
  </si>
  <si>
    <t>-1361708135</t>
  </si>
  <si>
    <t>Poznámka k položce:
Přístroje domovní, IP 44, barva krémová</t>
  </si>
  <si>
    <t>SIL-29</t>
  </si>
  <si>
    <t>208640785</t>
  </si>
  <si>
    <t>SIL-30</t>
  </si>
  <si>
    <t>932991499</t>
  </si>
  <si>
    <t>SIL-31</t>
  </si>
  <si>
    <t>Zásuvka 230V domovní jednonás.na povrch</t>
  </si>
  <si>
    <t>-1069978191</t>
  </si>
  <si>
    <t>SIL-32</t>
  </si>
  <si>
    <t>Rámeček jednonásobný</t>
  </si>
  <si>
    <t>-1112036413</t>
  </si>
  <si>
    <t>SIL-33</t>
  </si>
  <si>
    <t>Rámeček dvounásobný</t>
  </si>
  <si>
    <t>-1992992987</t>
  </si>
  <si>
    <t>SIL-34</t>
  </si>
  <si>
    <t>Hmoždinka natloukací s vrutem</t>
  </si>
  <si>
    <t>1576772189</t>
  </si>
  <si>
    <t>D3</t>
  </si>
  <si>
    <t>741-3 - Svítidla</t>
  </si>
  <si>
    <t>MTŽ-SVÍT.</t>
  </si>
  <si>
    <t>Montáž - svitidla</t>
  </si>
  <si>
    <t>461291690</t>
  </si>
  <si>
    <t>SV-01</t>
  </si>
  <si>
    <t>svítidlo B (viz legenda svítidel)</t>
  </si>
  <si>
    <t>1788641584</t>
  </si>
  <si>
    <t>SV-02</t>
  </si>
  <si>
    <t>svítidlo C (viz legenda svítidel)</t>
  </si>
  <si>
    <t>1207627091</t>
  </si>
  <si>
    <t>SV-03</t>
  </si>
  <si>
    <t>Zářivka paticová DZ 13W</t>
  </si>
  <si>
    <t>-407852137</t>
  </si>
  <si>
    <t>D4</t>
  </si>
  <si>
    <t>741-4 - Ostatní</t>
  </si>
  <si>
    <t>OST-01</t>
  </si>
  <si>
    <t>Ukončení do 16 mm2</t>
  </si>
  <si>
    <t>249710494</t>
  </si>
  <si>
    <t>OST-02</t>
  </si>
  <si>
    <t>Ukončení do 4x10 mm2</t>
  </si>
  <si>
    <t>1416393834</t>
  </si>
  <si>
    <t>OST-03</t>
  </si>
  <si>
    <t>Ukončení do 5x10 mm2</t>
  </si>
  <si>
    <t>-327760413</t>
  </si>
  <si>
    <t>OST-04</t>
  </si>
  <si>
    <t>Ukončení do 4x50 mm2</t>
  </si>
  <si>
    <t>414329287</t>
  </si>
  <si>
    <t>OST-05</t>
  </si>
  <si>
    <t>Připojení ventilátoru 230V</t>
  </si>
  <si>
    <t>2018569675</t>
  </si>
  <si>
    <t>OST-06</t>
  </si>
  <si>
    <t>Vrtání otvorů pro hmoždinky s osazením</t>
  </si>
  <si>
    <t>-2070194671</t>
  </si>
  <si>
    <t>D5</t>
  </si>
  <si>
    <t>741-5 - HZS (demontáže)</t>
  </si>
  <si>
    <t>HZS-01</t>
  </si>
  <si>
    <t>Demontáže (7 ks sv.nástěnné 1x60W, IP20, 4 ks spínač domovní p.o., 2 ks ukončení do 4x10 mm2)</t>
  </si>
  <si>
    <t>Nh</t>
  </si>
  <si>
    <t>1959560447</t>
  </si>
  <si>
    <t>HZS-02</t>
  </si>
  <si>
    <t>Práce v rozvaděči, řezání krytu, přepojování</t>
  </si>
  <si>
    <t>1307505352</t>
  </si>
  <si>
    <t>HZS-03</t>
  </si>
  <si>
    <t>Vypínání, koordinace, zjištění tras stáv. kabelů</t>
  </si>
  <si>
    <t>627474946</t>
  </si>
  <si>
    <t>HZS-04</t>
  </si>
  <si>
    <t>Výchozí revize elektrického zařízení</t>
  </si>
  <si>
    <t>165699851</t>
  </si>
  <si>
    <t>D6</t>
  </si>
  <si>
    <t>741-6 - Slaboproud</t>
  </si>
  <si>
    <t>MTŽ-SLB</t>
  </si>
  <si>
    <t>Montáž - slaboproud</t>
  </si>
  <si>
    <t>-658780809</t>
  </si>
  <si>
    <t>SLB-01</t>
  </si>
  <si>
    <t>Tablo 3tlač.video venkovní, na om.,ušlechtilá ocel</t>
  </si>
  <si>
    <t>-933799103</t>
  </si>
  <si>
    <t>SLB-02</t>
  </si>
  <si>
    <t>Dom. videotelefon hand free na om.,dotyk.displej,</t>
  </si>
  <si>
    <t>1055588430</t>
  </si>
  <si>
    <t>SLB-03</t>
  </si>
  <si>
    <t>Dom. audiotelefon hand free na om.</t>
  </si>
  <si>
    <t>-75237864</t>
  </si>
  <si>
    <t>SLB-04</t>
  </si>
  <si>
    <t>Jednotka řídící universální 12V AC řadová (2vodičové připojení)</t>
  </si>
  <si>
    <t>-430961740</t>
  </si>
  <si>
    <t>SLB-05</t>
  </si>
  <si>
    <t>Vnější rozdělovač videosignálu řadový</t>
  </si>
  <si>
    <t>-1304706585</t>
  </si>
  <si>
    <t>SLB-06</t>
  </si>
  <si>
    <t>Přídavný napájecí zdroj řadový</t>
  </si>
  <si>
    <t>-444903815</t>
  </si>
  <si>
    <t>SLB-07</t>
  </si>
  <si>
    <t>Spínací modul vestavný</t>
  </si>
  <si>
    <t>1743095554</t>
  </si>
  <si>
    <t>SLB-08</t>
  </si>
  <si>
    <t>Modul spínací řadový</t>
  </si>
  <si>
    <t>-256553432</t>
  </si>
  <si>
    <t>SLB-09</t>
  </si>
  <si>
    <t>Tansformátor přídavný řadový</t>
  </si>
  <si>
    <t>963850971</t>
  </si>
  <si>
    <t>SLB-10</t>
  </si>
  <si>
    <t>Modul tlač.základní dvounás.</t>
  </si>
  <si>
    <t>569893910</t>
  </si>
  <si>
    <t>SLB-11</t>
  </si>
  <si>
    <t>Modul tlač.doplňkový dvounás.</t>
  </si>
  <si>
    <t>-1970096642</t>
  </si>
  <si>
    <t>SLB-12</t>
  </si>
  <si>
    <t>El.zámek 12V</t>
  </si>
  <si>
    <t>1077614450</t>
  </si>
  <si>
    <t>SLB-13</t>
  </si>
  <si>
    <t>Rozvaděč 8 modulů IP 40, pod om. pro videotel. (rozvaděče koordinovat s dodavatelem videotel.)</t>
  </si>
  <si>
    <t>1256897229</t>
  </si>
  <si>
    <t>SLB-14</t>
  </si>
  <si>
    <t>Rozvaděč 4 moduly IP 40, pod om. pro rozdělovač (rozvaděče koordinovat s dodavatelem videotel.)</t>
  </si>
  <si>
    <t>2141884356</t>
  </si>
  <si>
    <t>SLB-15</t>
  </si>
  <si>
    <t>Krabice KU 68</t>
  </si>
  <si>
    <t>-1790707741</t>
  </si>
  <si>
    <t>SLB-16</t>
  </si>
  <si>
    <t>Kabel JYSTY 2x2x0,8</t>
  </si>
  <si>
    <t>669216701</t>
  </si>
  <si>
    <t>SLB-17</t>
  </si>
  <si>
    <t>-1323040333</t>
  </si>
  <si>
    <t>SLB-18</t>
  </si>
  <si>
    <t>184030532</t>
  </si>
  <si>
    <t>SLB-19</t>
  </si>
  <si>
    <t>Trubka PVC 16 pevná vč.příslušenství</t>
  </si>
  <si>
    <t>1930742041</t>
  </si>
  <si>
    <t>SLB-20</t>
  </si>
  <si>
    <t>Trubka PVC 23 pevná vč.příslušenství</t>
  </si>
  <si>
    <t>459204108</t>
  </si>
  <si>
    <t>SLB-21</t>
  </si>
  <si>
    <t>Lišta PVC 40x40</t>
  </si>
  <si>
    <t>9179354</t>
  </si>
  <si>
    <t>SLB-22</t>
  </si>
  <si>
    <t>1003216526</t>
  </si>
  <si>
    <t>SLB-23</t>
  </si>
  <si>
    <t>1345927120</t>
  </si>
  <si>
    <t>D7</t>
  </si>
  <si>
    <t>741-7 - Nouzová signalizace</t>
  </si>
  <si>
    <t>MTŽ-NZ</t>
  </si>
  <si>
    <t>Montáž - nouzová signalizace z WC a sprch k obsluze</t>
  </si>
  <si>
    <t>-1512885260</t>
  </si>
  <si>
    <t>NZ-01</t>
  </si>
  <si>
    <t>Panel signalizační 6 LED do krabice pod om.</t>
  </si>
  <si>
    <t>-620236872</t>
  </si>
  <si>
    <t>NZ-02</t>
  </si>
  <si>
    <t>Tahové signální tlačítko pod om. do krabice</t>
  </si>
  <si>
    <t>179679941</t>
  </si>
  <si>
    <t>NZ-03</t>
  </si>
  <si>
    <t>Signální tlačítko s konekt.Jack pod om. do krabice</t>
  </si>
  <si>
    <t>1713224980</t>
  </si>
  <si>
    <t>NZ-04</t>
  </si>
  <si>
    <t>Ovládač koncový šňůrový konektor Jack</t>
  </si>
  <si>
    <t>-714331054</t>
  </si>
  <si>
    <t>NZ-05</t>
  </si>
  <si>
    <t>Napájecí zdroj SELV, 230V AC/24V DC do rozv.</t>
  </si>
  <si>
    <t>193715258</t>
  </si>
  <si>
    <t>NZ-06</t>
  </si>
  <si>
    <t>Prosvětlené tlačítko pod om. do krabice</t>
  </si>
  <si>
    <t>-343059539</t>
  </si>
  <si>
    <t>NZ-07</t>
  </si>
  <si>
    <t>Kontrolní modul s alarmem pod om.</t>
  </si>
  <si>
    <t>1638493201</t>
  </si>
  <si>
    <t>NZ-08</t>
  </si>
  <si>
    <t>Alarm pod om.</t>
  </si>
  <si>
    <t>237477009</t>
  </si>
  <si>
    <t>NZ-09</t>
  </si>
  <si>
    <t>Bzučák do krabice pod om.</t>
  </si>
  <si>
    <t>1514265418</t>
  </si>
  <si>
    <t>NZ-10</t>
  </si>
  <si>
    <t>1649937625</t>
  </si>
  <si>
    <t>NZ-11</t>
  </si>
  <si>
    <t>599751610</t>
  </si>
  <si>
    <t>NZ-12</t>
  </si>
  <si>
    <t>Kabel JYSTY 1x2x0,8</t>
  </si>
  <si>
    <t>-558256434</t>
  </si>
  <si>
    <t>NZ-13</t>
  </si>
  <si>
    <t>-1029342215</t>
  </si>
  <si>
    <t>NZ-14</t>
  </si>
  <si>
    <t>-2037525113</t>
  </si>
  <si>
    <t>NZ-15</t>
  </si>
  <si>
    <t>1572269531</t>
  </si>
  <si>
    <t>NZ-16</t>
  </si>
  <si>
    <t>1223981468</t>
  </si>
  <si>
    <t>NZ-17</t>
  </si>
  <si>
    <t>-79974199</t>
  </si>
  <si>
    <t>NZ-18</t>
  </si>
  <si>
    <t>-2116220635</t>
  </si>
  <si>
    <t>NZ-19</t>
  </si>
  <si>
    <t>-67541373</t>
  </si>
  <si>
    <t>D8</t>
  </si>
  <si>
    <t>741-8 - Zednické práce</t>
  </si>
  <si>
    <t>ZP-02</t>
  </si>
  <si>
    <t>Vysekání kapsy 100x100x50</t>
  </si>
  <si>
    <t>176820397</t>
  </si>
  <si>
    <t>Poznámka k položce:
vše - CIHELNÁ ZEĎ</t>
  </si>
  <si>
    <t>ZP-03</t>
  </si>
  <si>
    <t>Vysekání otvoru do 0,025m2 150mm hloubky</t>
  </si>
  <si>
    <t>1164369664</t>
  </si>
  <si>
    <t>ZP-04</t>
  </si>
  <si>
    <t>Vysekání drážky 30x30 mm</t>
  </si>
  <si>
    <t>-582508451</t>
  </si>
  <si>
    <t>ZP-05</t>
  </si>
  <si>
    <t>Vysekání drážky 30x70 mm</t>
  </si>
  <si>
    <t>-1080295721</t>
  </si>
  <si>
    <t>ZP-06</t>
  </si>
  <si>
    <t>Vysekání drážky 30x150 mm</t>
  </si>
  <si>
    <t>127039456</t>
  </si>
  <si>
    <t>ZP-07</t>
  </si>
  <si>
    <t>Vybourání otvoru do pr.20 mm x 150 mm</t>
  </si>
  <si>
    <t>1864876008</t>
  </si>
  <si>
    <t>ZP-08</t>
  </si>
  <si>
    <t>Vysekání otvoru do 0,025 m2 450 mm hloubky</t>
  </si>
  <si>
    <t>-1306881934</t>
  </si>
  <si>
    <t>ZP-09</t>
  </si>
  <si>
    <t>Jádrové vrtání do pr.20 mm, hl.450 mm</t>
  </si>
  <si>
    <t>1597362455</t>
  </si>
  <si>
    <t>ZP-10</t>
  </si>
  <si>
    <t>Lešení v.5m</t>
  </si>
  <si>
    <t>-271646967</t>
  </si>
  <si>
    <t>D9</t>
  </si>
  <si>
    <t>741-9 - Zemní práce</t>
  </si>
  <si>
    <t>ZP-01.1</t>
  </si>
  <si>
    <t>Vytýčení stáv.inž.sítí</t>
  </si>
  <si>
    <t>-1774132962</t>
  </si>
  <si>
    <t>ZP-02.1</t>
  </si>
  <si>
    <t>Geodetické zaměření nových sítí</t>
  </si>
  <si>
    <t>-1784460783</t>
  </si>
  <si>
    <t>ZP-03.1</t>
  </si>
  <si>
    <t>Výkop rýhy 35x80 cm, zemina tř.3</t>
  </si>
  <si>
    <t>-1307234671</t>
  </si>
  <si>
    <t>ZP-04.1</t>
  </si>
  <si>
    <t>Zához rýhy 35x80 cm, zemina tř.3</t>
  </si>
  <si>
    <t>1948694707</t>
  </si>
  <si>
    <t>ZP-05.1</t>
  </si>
  <si>
    <t>Výkop rýhy 50x120 cm, zemina tř.3</t>
  </si>
  <si>
    <t>-1331948666</t>
  </si>
  <si>
    <t>ZP-06.1</t>
  </si>
  <si>
    <t>Zához rýhy 50x120 cm, zemina tř.3</t>
  </si>
  <si>
    <t>-332349286</t>
  </si>
  <si>
    <t>ZP-07.1</t>
  </si>
  <si>
    <t>Kabel.lože písek 10cm, výstražná fólie</t>
  </si>
  <si>
    <t>1105470875</t>
  </si>
  <si>
    <t>ZP-08.1</t>
  </si>
  <si>
    <t>Ochr.trubka HDPE 80</t>
  </si>
  <si>
    <t>-1573222382</t>
  </si>
  <si>
    <t>ZP-09.1</t>
  </si>
  <si>
    <t>Ochr.trubka KF 09110</t>
  </si>
  <si>
    <t>-1427040292</t>
  </si>
  <si>
    <t>ZP-10.1</t>
  </si>
  <si>
    <t>Odvoz zeminy</t>
  </si>
  <si>
    <t>1754990767</t>
  </si>
  <si>
    <t>ZP-11</t>
  </si>
  <si>
    <t>Řezání asfaltu</t>
  </si>
  <si>
    <t>-1667374533</t>
  </si>
  <si>
    <t>ZP-12</t>
  </si>
  <si>
    <t>Bourání asfaltu</t>
  </si>
  <si>
    <t>-216161530</t>
  </si>
  <si>
    <t>ZP-13</t>
  </si>
  <si>
    <t>Podklad štěrk</t>
  </si>
  <si>
    <t>963264163</t>
  </si>
  <si>
    <t>ZP-14</t>
  </si>
  <si>
    <t>Hutnění zeminy do 20cm 4x5m2</t>
  </si>
  <si>
    <t>-1832975614</t>
  </si>
  <si>
    <t>ZP-15</t>
  </si>
  <si>
    <t>Pokládání asfaltové drtě</t>
  </si>
  <si>
    <t>-1967203862</t>
  </si>
  <si>
    <t>03 - ETAPA 1, objekt SO_01 - VRN</t>
  </si>
  <si>
    <t>VRN - Vedlejší rozpočtové náklady</t>
  </si>
  <si>
    <t xml:space="preserve">    VRN3 - Zařízení staveniště</t>
  </si>
  <si>
    <t xml:space="preserve">    VRN4 - Inženýrská činnost</t>
  </si>
  <si>
    <t xml:space="preserve">    VRN7 - Provozní vlivy</t>
  </si>
  <si>
    <t xml:space="preserve">    VRN9 - Ostatní náklady</t>
  </si>
  <si>
    <t>VRN</t>
  </si>
  <si>
    <t>Vedlejší rozpočtové náklady</t>
  </si>
  <si>
    <t>VRN3</t>
  </si>
  <si>
    <t>Zařízení staveniště</t>
  </si>
  <si>
    <t>030001000</t>
  </si>
  <si>
    <t>Kč</t>
  </si>
  <si>
    <t>1024</t>
  </si>
  <si>
    <t>1798057461</t>
  </si>
  <si>
    <t>VRN4</t>
  </si>
  <si>
    <t>Inženýrská činnost</t>
  </si>
  <si>
    <t>045002000</t>
  </si>
  <si>
    <t>Kompletační a koordinační činnost</t>
  </si>
  <si>
    <t>-102258693</t>
  </si>
  <si>
    <t>049002000</t>
  </si>
  <si>
    <t>Ostatní inženýrská činnost - DÍLENSKÉ DOKUMENTACE OCELOVÝCH KONSTRUKCÍ</t>
  </si>
  <si>
    <t>kČ</t>
  </si>
  <si>
    <t>-86836833</t>
  </si>
  <si>
    <t>VRN7</t>
  </si>
  <si>
    <t>Provozní vlivy</t>
  </si>
  <si>
    <t>070001000</t>
  </si>
  <si>
    <t>2065488560</t>
  </si>
  <si>
    <t>VRN9</t>
  </si>
  <si>
    <t>Ostatní náklady</t>
  </si>
  <si>
    <t>091002000</t>
  </si>
  <si>
    <t>Ostatní náklady - sdružená sazba ostatních vedlejších rozpočtových nákladů (VRN)</t>
  </si>
  <si>
    <t>Kč…</t>
  </si>
  <si>
    <t>1171111703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</si>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</sst>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6"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8" fillId="0" borderId="28" xfId="0" applyFont="1" applyBorder="1" applyAlignment="1">
      <alignment horizontal="left" wrapText="1"/>
    </xf>
    <xf numFmtId="0" fontId="13"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3" fillId="0" borderId="29" xfId="0" applyFont="1" applyBorder="1" applyAlignment="1">
      <alignment vertical="center" wrapText="1"/>
    </xf>
    <xf numFmtId="0" fontId="40"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7" fillId="0" borderId="0" xfId="0" applyFont="1" applyBorder="1" applyAlignment="1">
      <alignment horizontal="center" vertical="center"/>
    </xf>
    <xf numFmtId="0" fontId="13"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3" fillId="0" borderId="29" xfId="0" applyFont="1" applyBorder="1" applyAlignment="1">
      <alignment horizontal="left" vertical="center"/>
    </xf>
    <xf numFmtId="0" fontId="40"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3" fillId="0" borderId="0" xfId="0" applyFont="1" applyBorder="1" applyAlignment="1">
      <alignment horizontal="left" vertical="center" wrapText="1"/>
    </xf>
    <xf numFmtId="0" fontId="39"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27</v>
      </c>
      <c r="AL10" s="22"/>
      <c r="AM10" s="22"/>
      <c r="AN10" s="27" t="s">
        <v>28</v>
      </c>
      <c r="AO10" s="22"/>
      <c r="AP10" s="22"/>
      <c r="AQ10" s="22"/>
      <c r="AR10" s="20"/>
      <c r="BE10" s="31"/>
      <c r="BS10" s="17" t="s">
        <v>6</v>
      </c>
    </row>
    <row r="11" spans="2:71" ht="18.45"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30</v>
      </c>
      <c r="AL11" s="22"/>
      <c r="AM11" s="22"/>
      <c r="AN11" s="27" t="s">
        <v>31</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27</v>
      </c>
      <c r="AL13" s="22"/>
      <c r="AM13" s="22"/>
      <c r="AN13" s="34" t="s">
        <v>33</v>
      </c>
      <c r="AO13" s="22"/>
      <c r="AP13" s="22"/>
      <c r="AQ13" s="22"/>
      <c r="AR13" s="20"/>
      <c r="BE13" s="31"/>
      <c r="BS13" s="17" t="s">
        <v>6</v>
      </c>
    </row>
    <row r="14" spans="2:71" ht="12">
      <c r="B14" s="21"/>
      <c r="C14" s="22"/>
      <c r="D14" s="22"/>
      <c r="E14" s="34" t="s">
        <v>33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30</v>
      </c>
      <c r="AL14" s="22"/>
      <c r="AM14" s="22"/>
      <c r="AN14" s="34" t="s">
        <v>33</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27</v>
      </c>
      <c r="AL16" s="22"/>
      <c r="AM16" s="22"/>
      <c r="AN16" s="27" t="s">
        <v>35</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30</v>
      </c>
      <c r="AL17" s="22"/>
      <c r="AM17" s="22"/>
      <c r="AN17" s="27" t="s">
        <v>37</v>
      </c>
      <c r="AO17" s="22"/>
      <c r="AP17" s="22"/>
      <c r="AQ17" s="22"/>
      <c r="AR17" s="20"/>
      <c r="BE17" s="3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27</v>
      </c>
      <c r="AL19" s="22"/>
      <c r="AM19" s="22"/>
      <c r="AN19" s="27" t="s">
        <v>35</v>
      </c>
      <c r="AO19" s="22"/>
      <c r="AP19" s="22"/>
      <c r="AQ19" s="22"/>
      <c r="AR19" s="20"/>
      <c r="BE19" s="31"/>
      <c r="BS19" s="17" t="s">
        <v>6</v>
      </c>
    </row>
    <row r="20" spans="2:71" ht="18.4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30</v>
      </c>
      <c r="AL20" s="22"/>
      <c r="AM20" s="22"/>
      <c r="AN20" s="27" t="s">
        <v>37</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41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42</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43</v>
      </c>
      <c r="M28" s="44"/>
      <c r="N28" s="44"/>
      <c r="O28" s="44"/>
      <c r="P28" s="44"/>
      <c r="Q28" s="39"/>
      <c r="R28" s="39"/>
      <c r="S28" s="39"/>
      <c r="T28" s="39"/>
      <c r="U28" s="39"/>
      <c r="V28" s="39"/>
      <c r="W28" s="44" t="s">
        <v>44</v>
      </c>
      <c r="X28" s="44"/>
      <c r="Y28" s="44"/>
      <c r="Z28" s="44"/>
      <c r="AA28" s="44"/>
      <c r="AB28" s="44"/>
      <c r="AC28" s="44"/>
      <c r="AD28" s="44"/>
      <c r="AE28" s="44"/>
      <c r="AF28" s="39"/>
      <c r="AG28" s="39"/>
      <c r="AH28" s="39"/>
      <c r="AI28" s="39"/>
      <c r="AJ28" s="39"/>
      <c r="AK28" s="44" t="s">
        <v>45</v>
      </c>
      <c r="AL28" s="44"/>
      <c r="AM28" s="44"/>
      <c r="AN28" s="44"/>
      <c r="AO28" s="44"/>
      <c r="AP28" s="39"/>
      <c r="AQ28" s="39"/>
      <c r="AR28" s="43"/>
      <c r="BE28" s="31"/>
    </row>
    <row r="29" spans="2:57" s="2" customFormat="1" ht="14.4" customHeight="1">
      <c r="B29" s="45"/>
      <c r="C29" s="46"/>
      <c r="D29" s="32" t="s">
        <v>46</v>
      </c>
      <c r="E29" s="46"/>
      <c r="F29" s="32" t="s">
        <v>47</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48</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49</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50</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51</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52</v>
      </c>
      <c r="E35" s="52"/>
      <c r="F35" s="52"/>
      <c r="G35" s="52"/>
      <c r="H35" s="52"/>
      <c r="I35" s="52"/>
      <c r="J35" s="52"/>
      <c r="K35" s="52"/>
      <c r="L35" s="52"/>
      <c r="M35" s="52"/>
      <c r="N35" s="52"/>
      <c r="O35" s="52"/>
      <c r="P35" s="52"/>
      <c r="Q35" s="52"/>
      <c r="R35" s="52"/>
      <c r="S35" s="52"/>
      <c r="T35" s="53" t="s">
        <v>53</v>
      </c>
      <c r="U35" s="52"/>
      <c r="V35" s="52"/>
      <c r="W35" s="52"/>
      <c r="X35" s="54" t="s">
        <v>54</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55</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CS19003-1-FINAL</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Město bez bariér - ZŠ, Školní 786, Horní Slavkov, ETAPA 1</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22</v>
      </c>
      <c r="D47" s="39"/>
      <c r="E47" s="39"/>
      <c r="F47" s="39"/>
      <c r="G47" s="39"/>
      <c r="H47" s="39"/>
      <c r="I47" s="39"/>
      <c r="J47" s="39"/>
      <c r="K47" s="39"/>
      <c r="L47" s="66" t="str">
        <f>IF(K8="","",K8)</f>
        <v>Horní Slavkov</v>
      </c>
      <c r="M47" s="39"/>
      <c r="N47" s="39"/>
      <c r="O47" s="39"/>
      <c r="P47" s="39"/>
      <c r="Q47" s="39"/>
      <c r="R47" s="39"/>
      <c r="S47" s="39"/>
      <c r="T47" s="39"/>
      <c r="U47" s="39"/>
      <c r="V47" s="39"/>
      <c r="W47" s="39"/>
      <c r="X47" s="39"/>
      <c r="Y47" s="39"/>
      <c r="Z47" s="39"/>
      <c r="AA47" s="39"/>
      <c r="AB47" s="39"/>
      <c r="AC47" s="39"/>
      <c r="AD47" s="39"/>
      <c r="AE47" s="39"/>
      <c r="AF47" s="39"/>
      <c r="AG47" s="39"/>
      <c r="AH47" s="39"/>
      <c r="AI47" s="32" t="s">
        <v>24</v>
      </c>
      <c r="AJ47" s="39"/>
      <c r="AK47" s="39"/>
      <c r="AL47" s="39"/>
      <c r="AM47" s="67" t="str">
        <f>IF(AN8="","",AN8)</f>
        <v>10. 12. 2018</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26</v>
      </c>
      <c r="D49" s="39"/>
      <c r="E49" s="39"/>
      <c r="F49" s="39"/>
      <c r="G49" s="39"/>
      <c r="H49" s="39"/>
      <c r="I49" s="39"/>
      <c r="J49" s="39"/>
      <c r="K49" s="39"/>
      <c r="L49" s="39" t="str">
        <f>IF(E11="","",E11)</f>
        <v>Město Horní Slavkov</v>
      </c>
      <c r="M49" s="39"/>
      <c r="N49" s="39"/>
      <c r="O49" s="39"/>
      <c r="P49" s="39"/>
      <c r="Q49" s="39"/>
      <c r="R49" s="39"/>
      <c r="S49" s="39"/>
      <c r="T49" s="39"/>
      <c r="U49" s="39"/>
      <c r="V49" s="39"/>
      <c r="W49" s="39"/>
      <c r="X49" s="39"/>
      <c r="Y49" s="39"/>
      <c r="Z49" s="39"/>
      <c r="AA49" s="39"/>
      <c r="AB49" s="39"/>
      <c r="AC49" s="39"/>
      <c r="AD49" s="39"/>
      <c r="AE49" s="39"/>
      <c r="AF49" s="39"/>
      <c r="AG49" s="39"/>
      <c r="AH49" s="39"/>
      <c r="AI49" s="32" t="s">
        <v>34</v>
      </c>
      <c r="AJ49" s="39"/>
      <c r="AK49" s="39"/>
      <c r="AL49" s="39"/>
      <c r="AM49" s="68" t="str">
        <f>IF(E17="","",E17)</f>
        <v>CENTRA STAV s.r.o.</v>
      </c>
      <c r="AN49" s="39"/>
      <c r="AO49" s="39"/>
      <c r="AP49" s="39"/>
      <c r="AQ49" s="39"/>
      <c r="AR49" s="43"/>
      <c r="AS49" s="69" t="s">
        <v>56</v>
      </c>
      <c r="AT49" s="70"/>
      <c r="AU49" s="71"/>
      <c r="AV49" s="71"/>
      <c r="AW49" s="71"/>
      <c r="AX49" s="71"/>
      <c r="AY49" s="71"/>
      <c r="AZ49" s="71"/>
      <c r="BA49" s="71"/>
      <c r="BB49" s="71"/>
      <c r="BC49" s="71"/>
      <c r="BD49" s="72"/>
    </row>
    <row r="50" spans="2:56" s="1" customFormat="1" ht="13.65" customHeight="1">
      <c r="B50" s="38"/>
      <c r="C50" s="32" t="s">
        <v>32</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39</v>
      </c>
      <c r="AJ50" s="39"/>
      <c r="AK50" s="39"/>
      <c r="AL50" s="39"/>
      <c r="AM50" s="68" t="str">
        <f>IF(E20="","",E20)</f>
        <v>CENTRA STAV s.r.o.</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57</v>
      </c>
      <c r="D52" s="82"/>
      <c r="E52" s="82"/>
      <c r="F52" s="82"/>
      <c r="G52" s="82"/>
      <c r="H52" s="83"/>
      <c r="I52" s="84" t="s">
        <v>58</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59</v>
      </c>
      <c r="AH52" s="82"/>
      <c r="AI52" s="82"/>
      <c r="AJ52" s="82"/>
      <c r="AK52" s="82"/>
      <c r="AL52" s="82"/>
      <c r="AM52" s="82"/>
      <c r="AN52" s="84" t="s">
        <v>60</v>
      </c>
      <c r="AO52" s="82"/>
      <c r="AP52" s="82"/>
      <c r="AQ52" s="86" t="s">
        <v>61</v>
      </c>
      <c r="AR52" s="43"/>
      <c r="AS52" s="87" t="s">
        <v>62</v>
      </c>
      <c r="AT52" s="88" t="s">
        <v>63</v>
      </c>
      <c r="AU52" s="88" t="s">
        <v>64</v>
      </c>
      <c r="AV52" s="88" t="s">
        <v>65</v>
      </c>
      <c r="AW52" s="88" t="s">
        <v>66</v>
      </c>
      <c r="AX52" s="88" t="s">
        <v>67</v>
      </c>
      <c r="AY52" s="88" t="s">
        <v>68</v>
      </c>
      <c r="AZ52" s="88" t="s">
        <v>69</v>
      </c>
      <c r="BA52" s="88" t="s">
        <v>70</v>
      </c>
      <c r="BB52" s="88" t="s">
        <v>71</v>
      </c>
      <c r="BC52" s="88" t="s">
        <v>72</v>
      </c>
      <c r="BD52" s="89" t="s">
        <v>73</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74</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ROUND(AG55+AG64+AG65,2)</f>
        <v>0</v>
      </c>
      <c r="AH54" s="96"/>
      <c r="AI54" s="96"/>
      <c r="AJ54" s="96"/>
      <c r="AK54" s="96"/>
      <c r="AL54" s="96"/>
      <c r="AM54" s="96"/>
      <c r="AN54" s="97">
        <f>SUM(AG54,AT54)</f>
        <v>0</v>
      </c>
      <c r="AO54" s="97"/>
      <c r="AP54" s="97"/>
      <c r="AQ54" s="98" t="s">
        <v>75</v>
      </c>
      <c r="AR54" s="99"/>
      <c r="AS54" s="100">
        <f>ROUND(AS55+AS64+AS65,2)</f>
        <v>0</v>
      </c>
      <c r="AT54" s="101">
        <f>ROUND(SUM(AV54:AW54),2)</f>
        <v>0</v>
      </c>
      <c r="AU54" s="102">
        <f>ROUND(AU55+AU64+AU65,5)</f>
        <v>0</v>
      </c>
      <c r="AV54" s="101">
        <f>ROUND(AZ54*L29,2)</f>
        <v>0</v>
      </c>
      <c r="AW54" s="101">
        <f>ROUND(BA54*L30,2)</f>
        <v>0</v>
      </c>
      <c r="AX54" s="101">
        <f>ROUND(BB54*L29,2)</f>
        <v>0</v>
      </c>
      <c r="AY54" s="101">
        <f>ROUND(BC54*L30,2)</f>
        <v>0</v>
      </c>
      <c r="AZ54" s="101">
        <f>ROUND(AZ55+AZ64+AZ65,2)</f>
        <v>0</v>
      </c>
      <c r="BA54" s="101">
        <f>ROUND(BA55+BA64+BA65,2)</f>
        <v>0</v>
      </c>
      <c r="BB54" s="101">
        <f>ROUND(BB55+BB64+BB65,2)</f>
        <v>0</v>
      </c>
      <c r="BC54" s="101">
        <f>ROUND(BC55+BC64+BC65,2)</f>
        <v>0</v>
      </c>
      <c r="BD54" s="103">
        <f>ROUND(BD55+BD64+BD65,2)</f>
        <v>0</v>
      </c>
      <c r="BS54" s="104" t="s">
        <v>76</v>
      </c>
      <c r="BT54" s="104" t="s">
        <v>77</v>
      </c>
      <c r="BU54" s="105" t="s">
        <v>78</v>
      </c>
      <c r="BV54" s="104" t="s">
        <v>79</v>
      </c>
      <c r="BW54" s="104" t="s">
        <v>5</v>
      </c>
      <c r="BX54" s="104" t="s">
        <v>80</v>
      </c>
      <c r="CL54" s="104" t="s">
        <v>19</v>
      </c>
    </row>
    <row r="55" spans="2:91" s="5" customFormat="1" ht="16.5" customHeight="1">
      <c r="B55" s="106"/>
      <c r="C55" s="107"/>
      <c r="D55" s="108" t="s">
        <v>81</v>
      </c>
      <c r="E55" s="108"/>
      <c r="F55" s="108"/>
      <c r="G55" s="108"/>
      <c r="H55" s="108"/>
      <c r="I55" s="109"/>
      <c r="J55" s="108" t="s">
        <v>82</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ROUND(SUM(AG56:AG63),2)</f>
        <v>0</v>
      </c>
      <c r="AH55" s="109"/>
      <c r="AI55" s="109"/>
      <c r="AJ55" s="109"/>
      <c r="AK55" s="109"/>
      <c r="AL55" s="109"/>
      <c r="AM55" s="109"/>
      <c r="AN55" s="111">
        <f>SUM(AG55,AT55)</f>
        <v>0</v>
      </c>
      <c r="AO55" s="109"/>
      <c r="AP55" s="109"/>
      <c r="AQ55" s="112" t="s">
        <v>83</v>
      </c>
      <c r="AR55" s="113"/>
      <c r="AS55" s="114">
        <f>ROUND(SUM(AS56:AS63),2)</f>
        <v>0</v>
      </c>
      <c r="AT55" s="115">
        <f>ROUND(SUM(AV55:AW55),2)</f>
        <v>0</v>
      </c>
      <c r="AU55" s="116">
        <f>ROUND(SUM(AU56:AU63),5)</f>
        <v>0</v>
      </c>
      <c r="AV55" s="115">
        <f>ROUND(AZ55*L29,2)</f>
        <v>0</v>
      </c>
      <c r="AW55" s="115">
        <f>ROUND(BA55*L30,2)</f>
        <v>0</v>
      </c>
      <c r="AX55" s="115">
        <f>ROUND(BB55*L29,2)</f>
        <v>0</v>
      </c>
      <c r="AY55" s="115">
        <f>ROUND(BC55*L30,2)</f>
        <v>0</v>
      </c>
      <c r="AZ55" s="115">
        <f>ROUND(SUM(AZ56:AZ63),2)</f>
        <v>0</v>
      </c>
      <c r="BA55" s="115">
        <f>ROUND(SUM(BA56:BA63),2)</f>
        <v>0</v>
      </c>
      <c r="BB55" s="115">
        <f>ROUND(SUM(BB56:BB63),2)</f>
        <v>0</v>
      </c>
      <c r="BC55" s="115">
        <f>ROUND(SUM(BC56:BC63),2)</f>
        <v>0</v>
      </c>
      <c r="BD55" s="117">
        <f>ROUND(SUM(BD56:BD63),2)</f>
        <v>0</v>
      </c>
      <c r="BS55" s="118" t="s">
        <v>76</v>
      </c>
      <c r="BT55" s="118" t="s">
        <v>84</v>
      </c>
      <c r="BU55" s="118" t="s">
        <v>78</v>
      </c>
      <c r="BV55" s="118" t="s">
        <v>79</v>
      </c>
      <c r="BW55" s="118" t="s">
        <v>85</v>
      </c>
      <c r="BX55" s="118" t="s">
        <v>5</v>
      </c>
      <c r="CL55" s="118" t="s">
        <v>19</v>
      </c>
      <c r="CM55" s="118" t="s">
        <v>86</v>
      </c>
    </row>
    <row r="56" spans="1:90" s="6" customFormat="1" ht="16.5" customHeight="1">
      <c r="A56" s="119" t="s">
        <v>87</v>
      </c>
      <c r="B56" s="120"/>
      <c r="C56" s="121"/>
      <c r="D56" s="121"/>
      <c r="E56" s="122" t="s">
        <v>88</v>
      </c>
      <c r="F56" s="122"/>
      <c r="G56" s="122"/>
      <c r="H56" s="122"/>
      <c r="I56" s="122"/>
      <c r="J56" s="121"/>
      <c r="K56" s="122" t="s">
        <v>89</v>
      </c>
      <c r="L56" s="122"/>
      <c r="M56" s="122"/>
      <c r="N56" s="122"/>
      <c r="O56" s="122"/>
      <c r="P56" s="122"/>
      <c r="Q56" s="122"/>
      <c r="R56" s="122"/>
      <c r="S56" s="122"/>
      <c r="T56" s="122"/>
      <c r="U56" s="122"/>
      <c r="V56" s="122"/>
      <c r="W56" s="122"/>
      <c r="X56" s="122"/>
      <c r="Y56" s="122"/>
      <c r="Z56" s="122"/>
      <c r="AA56" s="122"/>
      <c r="AB56" s="122"/>
      <c r="AC56" s="122"/>
      <c r="AD56" s="122"/>
      <c r="AE56" s="122"/>
      <c r="AF56" s="122"/>
      <c r="AG56" s="123">
        <f>'01.02 - Výměna vstupních ...'!J32</f>
        <v>0</v>
      </c>
      <c r="AH56" s="121"/>
      <c r="AI56" s="121"/>
      <c r="AJ56" s="121"/>
      <c r="AK56" s="121"/>
      <c r="AL56" s="121"/>
      <c r="AM56" s="121"/>
      <c r="AN56" s="123">
        <f>SUM(AG56,AT56)</f>
        <v>0</v>
      </c>
      <c r="AO56" s="121"/>
      <c r="AP56" s="121"/>
      <c r="AQ56" s="124" t="s">
        <v>90</v>
      </c>
      <c r="AR56" s="125"/>
      <c r="AS56" s="126">
        <v>0</v>
      </c>
      <c r="AT56" s="127">
        <f>ROUND(SUM(AV56:AW56),2)</f>
        <v>0</v>
      </c>
      <c r="AU56" s="128">
        <f>'01.02 - Výměna vstupních ...'!P93</f>
        <v>0</v>
      </c>
      <c r="AV56" s="127">
        <f>'01.02 - Výměna vstupních ...'!J35</f>
        <v>0</v>
      </c>
      <c r="AW56" s="127">
        <f>'01.02 - Výměna vstupních ...'!J36</f>
        <v>0</v>
      </c>
      <c r="AX56" s="127">
        <f>'01.02 - Výměna vstupních ...'!J37</f>
        <v>0</v>
      </c>
      <c r="AY56" s="127">
        <f>'01.02 - Výměna vstupních ...'!J38</f>
        <v>0</v>
      </c>
      <c r="AZ56" s="127">
        <f>'01.02 - Výměna vstupních ...'!F35</f>
        <v>0</v>
      </c>
      <c r="BA56" s="127">
        <f>'01.02 - Výměna vstupních ...'!F36</f>
        <v>0</v>
      </c>
      <c r="BB56" s="127">
        <f>'01.02 - Výměna vstupních ...'!F37</f>
        <v>0</v>
      </c>
      <c r="BC56" s="127">
        <f>'01.02 - Výměna vstupních ...'!F38</f>
        <v>0</v>
      </c>
      <c r="BD56" s="129">
        <f>'01.02 - Výměna vstupních ...'!F39</f>
        <v>0</v>
      </c>
      <c r="BT56" s="130" t="s">
        <v>86</v>
      </c>
      <c r="BV56" s="130" t="s">
        <v>79</v>
      </c>
      <c r="BW56" s="130" t="s">
        <v>91</v>
      </c>
      <c r="BX56" s="130" t="s">
        <v>85</v>
      </c>
      <c r="CL56" s="130" t="s">
        <v>19</v>
      </c>
    </row>
    <row r="57" spans="1:90" s="6" customFormat="1" ht="16.5" customHeight="1">
      <c r="A57" s="119" t="s">
        <v>87</v>
      </c>
      <c r="B57" s="120"/>
      <c r="C57" s="121"/>
      <c r="D57" s="121"/>
      <c r="E57" s="122" t="s">
        <v>92</v>
      </c>
      <c r="F57" s="122"/>
      <c r="G57" s="122"/>
      <c r="H57" s="122"/>
      <c r="I57" s="122"/>
      <c r="J57" s="121"/>
      <c r="K57" s="122" t="s">
        <v>93</v>
      </c>
      <c r="L57" s="122"/>
      <c r="M57" s="122"/>
      <c r="N57" s="122"/>
      <c r="O57" s="122"/>
      <c r="P57" s="122"/>
      <c r="Q57" s="122"/>
      <c r="R57" s="122"/>
      <c r="S57" s="122"/>
      <c r="T57" s="122"/>
      <c r="U57" s="122"/>
      <c r="V57" s="122"/>
      <c r="W57" s="122"/>
      <c r="X57" s="122"/>
      <c r="Y57" s="122"/>
      <c r="Z57" s="122"/>
      <c r="AA57" s="122"/>
      <c r="AB57" s="122"/>
      <c r="AC57" s="122"/>
      <c r="AD57" s="122"/>
      <c r="AE57" s="122"/>
      <c r="AF57" s="122"/>
      <c r="AG57" s="123">
        <f>'01.03 - Výměna vnitřních ...'!J32</f>
        <v>0</v>
      </c>
      <c r="AH57" s="121"/>
      <c r="AI57" s="121"/>
      <c r="AJ57" s="121"/>
      <c r="AK57" s="121"/>
      <c r="AL57" s="121"/>
      <c r="AM57" s="121"/>
      <c r="AN57" s="123">
        <f>SUM(AG57,AT57)</f>
        <v>0</v>
      </c>
      <c r="AO57" s="121"/>
      <c r="AP57" s="121"/>
      <c r="AQ57" s="124" t="s">
        <v>90</v>
      </c>
      <c r="AR57" s="125"/>
      <c r="AS57" s="126">
        <v>0</v>
      </c>
      <c r="AT57" s="127">
        <f>ROUND(SUM(AV57:AW57),2)</f>
        <v>0</v>
      </c>
      <c r="AU57" s="128">
        <f>'01.03 - Výměna vnitřních ...'!P95</f>
        <v>0</v>
      </c>
      <c r="AV57" s="127">
        <f>'01.03 - Výměna vnitřních ...'!J35</f>
        <v>0</v>
      </c>
      <c r="AW57" s="127">
        <f>'01.03 - Výměna vnitřních ...'!J36</f>
        <v>0</v>
      </c>
      <c r="AX57" s="127">
        <f>'01.03 - Výměna vnitřních ...'!J37</f>
        <v>0</v>
      </c>
      <c r="AY57" s="127">
        <f>'01.03 - Výměna vnitřních ...'!J38</f>
        <v>0</v>
      </c>
      <c r="AZ57" s="127">
        <f>'01.03 - Výměna vnitřních ...'!F35</f>
        <v>0</v>
      </c>
      <c r="BA57" s="127">
        <f>'01.03 - Výměna vnitřních ...'!F36</f>
        <v>0</v>
      </c>
      <c r="BB57" s="127">
        <f>'01.03 - Výměna vnitřních ...'!F37</f>
        <v>0</v>
      </c>
      <c r="BC57" s="127">
        <f>'01.03 - Výměna vnitřních ...'!F38</f>
        <v>0</v>
      </c>
      <c r="BD57" s="129">
        <f>'01.03 - Výměna vnitřních ...'!F39</f>
        <v>0</v>
      </c>
      <c r="BT57" s="130" t="s">
        <v>86</v>
      </c>
      <c r="BV57" s="130" t="s">
        <v>79</v>
      </c>
      <c r="BW57" s="130" t="s">
        <v>94</v>
      </c>
      <c r="BX57" s="130" t="s">
        <v>85</v>
      </c>
      <c r="CL57" s="130" t="s">
        <v>19</v>
      </c>
    </row>
    <row r="58" spans="1:90" s="6" customFormat="1" ht="16.5" customHeight="1">
      <c r="A58" s="119" t="s">
        <v>87</v>
      </c>
      <c r="B58" s="120"/>
      <c r="C58" s="121"/>
      <c r="D58" s="121"/>
      <c r="E58" s="122" t="s">
        <v>95</v>
      </c>
      <c r="F58" s="122"/>
      <c r="G58" s="122"/>
      <c r="H58" s="122"/>
      <c r="I58" s="122"/>
      <c r="J58" s="121"/>
      <c r="K58" s="122" t="s">
        <v>96</v>
      </c>
      <c r="L58" s="122"/>
      <c r="M58" s="122"/>
      <c r="N58" s="122"/>
      <c r="O58" s="122"/>
      <c r="P58" s="122"/>
      <c r="Q58" s="122"/>
      <c r="R58" s="122"/>
      <c r="S58" s="122"/>
      <c r="T58" s="122"/>
      <c r="U58" s="122"/>
      <c r="V58" s="122"/>
      <c r="W58" s="122"/>
      <c r="X58" s="122"/>
      <c r="Y58" s="122"/>
      <c r="Z58" s="122"/>
      <c r="AA58" s="122"/>
      <c r="AB58" s="122"/>
      <c r="AC58" s="122"/>
      <c r="AD58" s="122"/>
      <c r="AE58" s="122"/>
      <c r="AF58" s="122"/>
      <c r="AG58" s="123">
        <f>'01.04-II-1 - SÚ soc. zaří...'!J32</f>
        <v>0</v>
      </c>
      <c r="AH58" s="121"/>
      <c r="AI58" s="121"/>
      <c r="AJ58" s="121"/>
      <c r="AK58" s="121"/>
      <c r="AL58" s="121"/>
      <c r="AM58" s="121"/>
      <c r="AN58" s="123">
        <f>SUM(AG58,AT58)</f>
        <v>0</v>
      </c>
      <c r="AO58" s="121"/>
      <c r="AP58" s="121"/>
      <c r="AQ58" s="124" t="s">
        <v>90</v>
      </c>
      <c r="AR58" s="125"/>
      <c r="AS58" s="126">
        <v>0</v>
      </c>
      <c r="AT58" s="127">
        <f>ROUND(SUM(AV58:AW58),2)</f>
        <v>0</v>
      </c>
      <c r="AU58" s="128">
        <f>'01.04-II-1 - SÚ soc. zaří...'!P102</f>
        <v>0</v>
      </c>
      <c r="AV58" s="127">
        <f>'01.04-II-1 - SÚ soc. zaří...'!J35</f>
        <v>0</v>
      </c>
      <c r="AW58" s="127">
        <f>'01.04-II-1 - SÚ soc. zaří...'!J36</f>
        <v>0</v>
      </c>
      <c r="AX58" s="127">
        <f>'01.04-II-1 - SÚ soc. zaří...'!J37</f>
        <v>0</v>
      </c>
      <c r="AY58" s="127">
        <f>'01.04-II-1 - SÚ soc. zaří...'!J38</f>
        <v>0</v>
      </c>
      <c r="AZ58" s="127">
        <f>'01.04-II-1 - SÚ soc. zaří...'!F35</f>
        <v>0</v>
      </c>
      <c r="BA58" s="127">
        <f>'01.04-II-1 - SÚ soc. zaří...'!F36</f>
        <v>0</v>
      </c>
      <c r="BB58" s="127">
        <f>'01.04-II-1 - SÚ soc. zaří...'!F37</f>
        <v>0</v>
      </c>
      <c r="BC58" s="127">
        <f>'01.04-II-1 - SÚ soc. zaří...'!F38</f>
        <v>0</v>
      </c>
      <c r="BD58" s="129">
        <f>'01.04-II-1 - SÚ soc. zaří...'!F39</f>
        <v>0</v>
      </c>
      <c r="BT58" s="130" t="s">
        <v>86</v>
      </c>
      <c r="BV58" s="130" t="s">
        <v>79</v>
      </c>
      <c r="BW58" s="130" t="s">
        <v>97</v>
      </c>
      <c r="BX58" s="130" t="s">
        <v>85</v>
      </c>
      <c r="CL58" s="130" t="s">
        <v>19</v>
      </c>
    </row>
    <row r="59" spans="1:90" s="6" customFormat="1" ht="16.5" customHeight="1">
      <c r="A59" s="119" t="s">
        <v>87</v>
      </c>
      <c r="B59" s="120"/>
      <c r="C59" s="121"/>
      <c r="D59" s="121"/>
      <c r="E59" s="122" t="s">
        <v>98</v>
      </c>
      <c r="F59" s="122"/>
      <c r="G59" s="122"/>
      <c r="H59" s="122"/>
      <c r="I59" s="122"/>
      <c r="J59" s="121"/>
      <c r="K59" s="122" t="s">
        <v>99</v>
      </c>
      <c r="L59" s="122"/>
      <c r="M59" s="122"/>
      <c r="N59" s="122"/>
      <c r="O59" s="122"/>
      <c r="P59" s="122"/>
      <c r="Q59" s="122"/>
      <c r="R59" s="122"/>
      <c r="S59" s="122"/>
      <c r="T59" s="122"/>
      <c r="U59" s="122"/>
      <c r="V59" s="122"/>
      <c r="W59" s="122"/>
      <c r="X59" s="122"/>
      <c r="Y59" s="122"/>
      <c r="Z59" s="122"/>
      <c r="AA59" s="122"/>
      <c r="AB59" s="122"/>
      <c r="AC59" s="122"/>
      <c r="AD59" s="122"/>
      <c r="AE59" s="122"/>
      <c r="AF59" s="122"/>
      <c r="AG59" s="123">
        <f>'01.04-I-1 - SÚ soc. zaříz...'!J32</f>
        <v>0</v>
      </c>
      <c r="AH59" s="121"/>
      <c r="AI59" s="121"/>
      <c r="AJ59" s="121"/>
      <c r="AK59" s="121"/>
      <c r="AL59" s="121"/>
      <c r="AM59" s="121"/>
      <c r="AN59" s="123">
        <f>SUM(AG59,AT59)</f>
        <v>0</v>
      </c>
      <c r="AO59" s="121"/>
      <c r="AP59" s="121"/>
      <c r="AQ59" s="124" t="s">
        <v>90</v>
      </c>
      <c r="AR59" s="125"/>
      <c r="AS59" s="126">
        <v>0</v>
      </c>
      <c r="AT59" s="127">
        <f>ROUND(SUM(AV59:AW59),2)</f>
        <v>0</v>
      </c>
      <c r="AU59" s="128">
        <f>'01.04-I-1 - SÚ soc. zaříz...'!P105</f>
        <v>0</v>
      </c>
      <c r="AV59" s="127">
        <f>'01.04-I-1 - SÚ soc. zaříz...'!J35</f>
        <v>0</v>
      </c>
      <c r="AW59" s="127">
        <f>'01.04-I-1 - SÚ soc. zaříz...'!J36</f>
        <v>0</v>
      </c>
      <c r="AX59" s="127">
        <f>'01.04-I-1 - SÚ soc. zaříz...'!J37</f>
        <v>0</v>
      </c>
      <c r="AY59" s="127">
        <f>'01.04-I-1 - SÚ soc. zaříz...'!J38</f>
        <v>0</v>
      </c>
      <c r="AZ59" s="127">
        <f>'01.04-I-1 - SÚ soc. zaříz...'!F35</f>
        <v>0</v>
      </c>
      <c r="BA59" s="127">
        <f>'01.04-I-1 - SÚ soc. zaříz...'!F36</f>
        <v>0</v>
      </c>
      <c r="BB59" s="127">
        <f>'01.04-I-1 - SÚ soc. zaříz...'!F37</f>
        <v>0</v>
      </c>
      <c r="BC59" s="127">
        <f>'01.04-I-1 - SÚ soc. zaříz...'!F38</f>
        <v>0</v>
      </c>
      <c r="BD59" s="129">
        <f>'01.04-I-1 - SÚ soc. zaříz...'!F39</f>
        <v>0</v>
      </c>
      <c r="BT59" s="130" t="s">
        <v>86</v>
      </c>
      <c r="BV59" s="130" t="s">
        <v>79</v>
      </c>
      <c r="BW59" s="130" t="s">
        <v>100</v>
      </c>
      <c r="BX59" s="130" t="s">
        <v>85</v>
      </c>
      <c r="CL59" s="130" t="s">
        <v>19</v>
      </c>
    </row>
    <row r="60" spans="1:90" s="6" customFormat="1" ht="25.5" customHeight="1">
      <c r="A60" s="119" t="s">
        <v>87</v>
      </c>
      <c r="B60" s="120"/>
      <c r="C60" s="121"/>
      <c r="D60" s="121"/>
      <c r="E60" s="122" t="s">
        <v>101</v>
      </c>
      <c r="F60" s="122"/>
      <c r="G60" s="122"/>
      <c r="H60" s="122"/>
      <c r="I60" s="122"/>
      <c r="J60" s="121"/>
      <c r="K60" s="122" t="s">
        <v>102</v>
      </c>
      <c r="L60" s="122"/>
      <c r="M60" s="122"/>
      <c r="N60" s="122"/>
      <c r="O60" s="122"/>
      <c r="P60" s="122"/>
      <c r="Q60" s="122"/>
      <c r="R60" s="122"/>
      <c r="S60" s="122"/>
      <c r="T60" s="122"/>
      <c r="U60" s="122"/>
      <c r="V60" s="122"/>
      <c r="W60" s="122"/>
      <c r="X60" s="122"/>
      <c r="Y60" s="122"/>
      <c r="Z60" s="122"/>
      <c r="AA60" s="122"/>
      <c r="AB60" s="122"/>
      <c r="AC60" s="122"/>
      <c r="AD60" s="122"/>
      <c r="AE60" s="122"/>
      <c r="AF60" s="122"/>
      <c r="AG60" s="123">
        <f>'01.05 - SÚ zázemí tělocvi...'!J32</f>
        <v>0</v>
      </c>
      <c r="AH60" s="121"/>
      <c r="AI60" s="121"/>
      <c r="AJ60" s="121"/>
      <c r="AK60" s="121"/>
      <c r="AL60" s="121"/>
      <c r="AM60" s="121"/>
      <c r="AN60" s="123">
        <f>SUM(AG60,AT60)</f>
        <v>0</v>
      </c>
      <c r="AO60" s="121"/>
      <c r="AP60" s="121"/>
      <c r="AQ60" s="124" t="s">
        <v>90</v>
      </c>
      <c r="AR60" s="125"/>
      <c r="AS60" s="126">
        <v>0</v>
      </c>
      <c r="AT60" s="127">
        <f>ROUND(SUM(AV60:AW60),2)</f>
        <v>0</v>
      </c>
      <c r="AU60" s="128">
        <f>'01.05 - SÚ zázemí tělocvi...'!P104</f>
        <v>0</v>
      </c>
      <c r="AV60" s="127">
        <f>'01.05 - SÚ zázemí tělocvi...'!J35</f>
        <v>0</v>
      </c>
      <c r="AW60" s="127">
        <f>'01.05 - SÚ zázemí tělocvi...'!J36</f>
        <v>0</v>
      </c>
      <c r="AX60" s="127">
        <f>'01.05 - SÚ zázemí tělocvi...'!J37</f>
        <v>0</v>
      </c>
      <c r="AY60" s="127">
        <f>'01.05 - SÚ zázemí tělocvi...'!J38</f>
        <v>0</v>
      </c>
      <c r="AZ60" s="127">
        <f>'01.05 - SÚ zázemí tělocvi...'!F35</f>
        <v>0</v>
      </c>
      <c r="BA60" s="127">
        <f>'01.05 - SÚ zázemí tělocvi...'!F36</f>
        <v>0</v>
      </c>
      <c r="BB60" s="127">
        <f>'01.05 - SÚ zázemí tělocvi...'!F37</f>
        <v>0</v>
      </c>
      <c r="BC60" s="127">
        <f>'01.05 - SÚ zázemí tělocvi...'!F38</f>
        <v>0</v>
      </c>
      <c r="BD60" s="129">
        <f>'01.05 - SÚ zázemí tělocvi...'!F39</f>
        <v>0</v>
      </c>
      <c r="BT60" s="130" t="s">
        <v>86</v>
      </c>
      <c r="BV60" s="130" t="s">
        <v>79</v>
      </c>
      <c r="BW60" s="130" t="s">
        <v>103</v>
      </c>
      <c r="BX60" s="130" t="s">
        <v>85</v>
      </c>
      <c r="CL60" s="130" t="s">
        <v>19</v>
      </c>
    </row>
    <row r="61" spans="1:90" s="6" customFormat="1" ht="25.5" customHeight="1">
      <c r="A61" s="119" t="s">
        <v>87</v>
      </c>
      <c r="B61" s="120"/>
      <c r="C61" s="121"/>
      <c r="D61" s="121"/>
      <c r="E61" s="122" t="s">
        <v>104</v>
      </c>
      <c r="F61" s="122"/>
      <c r="G61" s="122"/>
      <c r="H61" s="122"/>
      <c r="I61" s="122"/>
      <c r="J61" s="121"/>
      <c r="K61" s="122" t="s">
        <v>105</v>
      </c>
      <c r="L61" s="122"/>
      <c r="M61" s="122"/>
      <c r="N61" s="122"/>
      <c r="O61" s="122"/>
      <c r="P61" s="122"/>
      <c r="Q61" s="122"/>
      <c r="R61" s="122"/>
      <c r="S61" s="122"/>
      <c r="T61" s="122"/>
      <c r="U61" s="122"/>
      <c r="V61" s="122"/>
      <c r="W61" s="122"/>
      <c r="X61" s="122"/>
      <c r="Y61" s="122"/>
      <c r="Z61" s="122"/>
      <c r="AA61" s="122"/>
      <c r="AB61" s="122"/>
      <c r="AC61" s="122"/>
      <c r="AD61" s="122"/>
      <c r="AE61" s="122"/>
      <c r="AF61" s="122"/>
      <c r="AG61" s="123">
        <f>'01.07 - Výtah pro osoby s...'!J32</f>
        <v>0</v>
      </c>
      <c r="AH61" s="121"/>
      <c r="AI61" s="121"/>
      <c r="AJ61" s="121"/>
      <c r="AK61" s="121"/>
      <c r="AL61" s="121"/>
      <c r="AM61" s="121"/>
      <c r="AN61" s="123">
        <f>SUM(AG61,AT61)</f>
        <v>0</v>
      </c>
      <c r="AO61" s="121"/>
      <c r="AP61" s="121"/>
      <c r="AQ61" s="124" t="s">
        <v>90</v>
      </c>
      <c r="AR61" s="125"/>
      <c r="AS61" s="126">
        <v>0</v>
      </c>
      <c r="AT61" s="127">
        <f>ROUND(SUM(AV61:AW61),2)</f>
        <v>0</v>
      </c>
      <c r="AU61" s="128">
        <f>'01.07 - Výtah pro osoby s...'!P103</f>
        <v>0</v>
      </c>
      <c r="AV61" s="127">
        <f>'01.07 - Výtah pro osoby s...'!J35</f>
        <v>0</v>
      </c>
      <c r="AW61" s="127">
        <f>'01.07 - Výtah pro osoby s...'!J36</f>
        <v>0</v>
      </c>
      <c r="AX61" s="127">
        <f>'01.07 - Výtah pro osoby s...'!J37</f>
        <v>0</v>
      </c>
      <c r="AY61" s="127">
        <f>'01.07 - Výtah pro osoby s...'!J38</f>
        <v>0</v>
      </c>
      <c r="AZ61" s="127">
        <f>'01.07 - Výtah pro osoby s...'!F35</f>
        <v>0</v>
      </c>
      <c r="BA61" s="127">
        <f>'01.07 - Výtah pro osoby s...'!F36</f>
        <v>0</v>
      </c>
      <c r="BB61" s="127">
        <f>'01.07 - Výtah pro osoby s...'!F37</f>
        <v>0</v>
      </c>
      <c r="BC61" s="127">
        <f>'01.07 - Výtah pro osoby s...'!F38</f>
        <v>0</v>
      </c>
      <c r="BD61" s="129">
        <f>'01.07 - Výtah pro osoby s...'!F39</f>
        <v>0</v>
      </c>
      <c r="BT61" s="130" t="s">
        <v>86</v>
      </c>
      <c r="BV61" s="130" t="s">
        <v>79</v>
      </c>
      <c r="BW61" s="130" t="s">
        <v>106</v>
      </c>
      <c r="BX61" s="130" t="s">
        <v>85</v>
      </c>
      <c r="CL61" s="130" t="s">
        <v>19</v>
      </c>
    </row>
    <row r="62" spans="1:90" s="6" customFormat="1" ht="16.5" customHeight="1">
      <c r="A62" s="119" t="s">
        <v>87</v>
      </c>
      <c r="B62" s="120"/>
      <c r="C62" s="121"/>
      <c r="D62" s="121"/>
      <c r="E62" s="122" t="s">
        <v>107</v>
      </c>
      <c r="F62" s="122"/>
      <c r="G62" s="122"/>
      <c r="H62" s="122"/>
      <c r="I62" s="122"/>
      <c r="J62" s="121"/>
      <c r="K62" s="122" t="s">
        <v>108</v>
      </c>
      <c r="L62" s="122"/>
      <c r="M62" s="122"/>
      <c r="N62" s="122"/>
      <c r="O62" s="122"/>
      <c r="P62" s="122"/>
      <c r="Q62" s="122"/>
      <c r="R62" s="122"/>
      <c r="S62" s="122"/>
      <c r="T62" s="122"/>
      <c r="U62" s="122"/>
      <c r="V62" s="122"/>
      <c r="W62" s="122"/>
      <c r="X62" s="122"/>
      <c r="Y62" s="122"/>
      <c r="Z62" s="122"/>
      <c r="AA62" s="122"/>
      <c r="AB62" s="122"/>
      <c r="AC62" s="122"/>
      <c r="AD62" s="122"/>
      <c r="AE62" s="122"/>
      <c r="AF62" s="122"/>
      <c r="AG62" s="123">
        <f>'01.08 - Schodišťové ploši...'!J32</f>
        <v>0</v>
      </c>
      <c r="AH62" s="121"/>
      <c r="AI62" s="121"/>
      <c r="AJ62" s="121"/>
      <c r="AK62" s="121"/>
      <c r="AL62" s="121"/>
      <c r="AM62" s="121"/>
      <c r="AN62" s="123">
        <f>SUM(AG62,AT62)</f>
        <v>0</v>
      </c>
      <c r="AO62" s="121"/>
      <c r="AP62" s="121"/>
      <c r="AQ62" s="124" t="s">
        <v>90</v>
      </c>
      <c r="AR62" s="125"/>
      <c r="AS62" s="126">
        <v>0</v>
      </c>
      <c r="AT62" s="127">
        <f>ROUND(SUM(AV62:AW62),2)</f>
        <v>0</v>
      </c>
      <c r="AU62" s="128">
        <f>'01.08 - Schodišťové ploši...'!P103</f>
        <v>0</v>
      </c>
      <c r="AV62" s="127">
        <f>'01.08 - Schodišťové ploši...'!J35</f>
        <v>0</v>
      </c>
      <c r="AW62" s="127">
        <f>'01.08 - Schodišťové ploši...'!J36</f>
        <v>0</v>
      </c>
      <c r="AX62" s="127">
        <f>'01.08 - Schodišťové ploši...'!J37</f>
        <v>0</v>
      </c>
      <c r="AY62" s="127">
        <f>'01.08 - Schodišťové ploši...'!J38</f>
        <v>0</v>
      </c>
      <c r="AZ62" s="127">
        <f>'01.08 - Schodišťové ploši...'!F35</f>
        <v>0</v>
      </c>
      <c r="BA62" s="127">
        <f>'01.08 - Schodišťové ploši...'!F36</f>
        <v>0</v>
      </c>
      <c r="BB62" s="127">
        <f>'01.08 - Schodišťové ploši...'!F37</f>
        <v>0</v>
      </c>
      <c r="BC62" s="127">
        <f>'01.08 - Schodišťové ploši...'!F38</f>
        <v>0</v>
      </c>
      <c r="BD62" s="129">
        <f>'01.08 - Schodišťové ploši...'!F39</f>
        <v>0</v>
      </c>
      <c r="BT62" s="130" t="s">
        <v>86</v>
      </c>
      <c r="BV62" s="130" t="s">
        <v>79</v>
      </c>
      <c r="BW62" s="130" t="s">
        <v>109</v>
      </c>
      <c r="BX62" s="130" t="s">
        <v>85</v>
      </c>
      <c r="CL62" s="130" t="s">
        <v>19</v>
      </c>
    </row>
    <row r="63" spans="1:90" s="6" customFormat="1" ht="16.5" customHeight="1">
      <c r="A63" s="119" t="s">
        <v>87</v>
      </c>
      <c r="B63" s="120"/>
      <c r="C63" s="121"/>
      <c r="D63" s="121"/>
      <c r="E63" s="122" t="s">
        <v>110</v>
      </c>
      <c r="F63" s="122"/>
      <c r="G63" s="122"/>
      <c r="H63" s="122"/>
      <c r="I63" s="122"/>
      <c r="J63" s="121"/>
      <c r="K63" s="122" t="s">
        <v>111</v>
      </c>
      <c r="L63" s="122"/>
      <c r="M63" s="122"/>
      <c r="N63" s="122"/>
      <c r="O63" s="122"/>
      <c r="P63" s="122"/>
      <c r="Q63" s="122"/>
      <c r="R63" s="122"/>
      <c r="S63" s="122"/>
      <c r="T63" s="122"/>
      <c r="U63" s="122"/>
      <c r="V63" s="122"/>
      <c r="W63" s="122"/>
      <c r="X63" s="122"/>
      <c r="Y63" s="122"/>
      <c r="Z63" s="122"/>
      <c r="AA63" s="122"/>
      <c r="AB63" s="122"/>
      <c r="AC63" s="122"/>
      <c r="AD63" s="122"/>
      <c r="AE63" s="122"/>
      <c r="AF63" s="122"/>
      <c r="AG63" s="123">
        <f>'01.15 - Úprava schodiště ...'!J32</f>
        <v>0</v>
      </c>
      <c r="AH63" s="121"/>
      <c r="AI63" s="121"/>
      <c r="AJ63" s="121"/>
      <c r="AK63" s="121"/>
      <c r="AL63" s="121"/>
      <c r="AM63" s="121"/>
      <c r="AN63" s="123">
        <f>SUM(AG63,AT63)</f>
        <v>0</v>
      </c>
      <c r="AO63" s="121"/>
      <c r="AP63" s="121"/>
      <c r="AQ63" s="124" t="s">
        <v>90</v>
      </c>
      <c r="AR63" s="125"/>
      <c r="AS63" s="126">
        <v>0</v>
      </c>
      <c r="AT63" s="127">
        <f>ROUND(SUM(AV63:AW63),2)</f>
        <v>0</v>
      </c>
      <c r="AU63" s="128">
        <f>'01.15 - Úprava schodiště ...'!P94</f>
        <v>0</v>
      </c>
      <c r="AV63" s="127">
        <f>'01.15 - Úprava schodiště ...'!J35</f>
        <v>0</v>
      </c>
      <c r="AW63" s="127">
        <f>'01.15 - Úprava schodiště ...'!J36</f>
        <v>0</v>
      </c>
      <c r="AX63" s="127">
        <f>'01.15 - Úprava schodiště ...'!J37</f>
        <v>0</v>
      </c>
      <c r="AY63" s="127">
        <f>'01.15 - Úprava schodiště ...'!J38</f>
        <v>0</v>
      </c>
      <c r="AZ63" s="127">
        <f>'01.15 - Úprava schodiště ...'!F35</f>
        <v>0</v>
      </c>
      <c r="BA63" s="127">
        <f>'01.15 - Úprava schodiště ...'!F36</f>
        <v>0</v>
      </c>
      <c r="BB63" s="127">
        <f>'01.15 - Úprava schodiště ...'!F37</f>
        <v>0</v>
      </c>
      <c r="BC63" s="127">
        <f>'01.15 - Úprava schodiště ...'!F38</f>
        <v>0</v>
      </c>
      <c r="BD63" s="129">
        <f>'01.15 - Úprava schodiště ...'!F39</f>
        <v>0</v>
      </c>
      <c r="BT63" s="130" t="s">
        <v>86</v>
      </c>
      <c r="BV63" s="130" t="s">
        <v>79</v>
      </c>
      <c r="BW63" s="130" t="s">
        <v>112</v>
      </c>
      <c r="BX63" s="130" t="s">
        <v>85</v>
      </c>
      <c r="CL63" s="130" t="s">
        <v>19</v>
      </c>
    </row>
    <row r="64" spans="1:91" s="5" customFormat="1" ht="27" customHeight="1">
      <c r="A64" s="119" t="s">
        <v>87</v>
      </c>
      <c r="B64" s="106"/>
      <c r="C64" s="107"/>
      <c r="D64" s="108" t="s">
        <v>113</v>
      </c>
      <c r="E64" s="108"/>
      <c r="F64" s="108"/>
      <c r="G64" s="108"/>
      <c r="H64" s="108"/>
      <c r="I64" s="109"/>
      <c r="J64" s="108" t="s">
        <v>114</v>
      </c>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11">
        <f>'02 - ETAPA 1, objekt SO_0...'!J30</f>
        <v>0</v>
      </c>
      <c r="AH64" s="109"/>
      <c r="AI64" s="109"/>
      <c r="AJ64" s="109"/>
      <c r="AK64" s="109"/>
      <c r="AL64" s="109"/>
      <c r="AM64" s="109"/>
      <c r="AN64" s="111">
        <f>SUM(AG64,AT64)</f>
        <v>0</v>
      </c>
      <c r="AO64" s="109"/>
      <c r="AP64" s="109"/>
      <c r="AQ64" s="112" t="s">
        <v>83</v>
      </c>
      <c r="AR64" s="113"/>
      <c r="AS64" s="114">
        <v>0</v>
      </c>
      <c r="AT64" s="115">
        <f>ROUND(SUM(AV64:AW64),2)</f>
        <v>0</v>
      </c>
      <c r="AU64" s="116">
        <f>'02 - ETAPA 1, objekt SO_0...'!P90</f>
        <v>0</v>
      </c>
      <c r="AV64" s="115">
        <f>'02 - ETAPA 1, objekt SO_0...'!J33</f>
        <v>0</v>
      </c>
      <c r="AW64" s="115">
        <f>'02 - ETAPA 1, objekt SO_0...'!J34</f>
        <v>0</v>
      </c>
      <c r="AX64" s="115">
        <f>'02 - ETAPA 1, objekt SO_0...'!J35</f>
        <v>0</v>
      </c>
      <c r="AY64" s="115">
        <f>'02 - ETAPA 1, objekt SO_0...'!J36</f>
        <v>0</v>
      </c>
      <c r="AZ64" s="115">
        <f>'02 - ETAPA 1, objekt SO_0...'!F33</f>
        <v>0</v>
      </c>
      <c r="BA64" s="115">
        <f>'02 - ETAPA 1, objekt SO_0...'!F34</f>
        <v>0</v>
      </c>
      <c r="BB64" s="115">
        <f>'02 - ETAPA 1, objekt SO_0...'!F35</f>
        <v>0</v>
      </c>
      <c r="BC64" s="115">
        <f>'02 - ETAPA 1, objekt SO_0...'!F36</f>
        <v>0</v>
      </c>
      <c r="BD64" s="117">
        <f>'02 - ETAPA 1, objekt SO_0...'!F37</f>
        <v>0</v>
      </c>
      <c r="BT64" s="118" t="s">
        <v>84</v>
      </c>
      <c r="BV64" s="118" t="s">
        <v>79</v>
      </c>
      <c r="BW64" s="118" t="s">
        <v>115</v>
      </c>
      <c r="BX64" s="118" t="s">
        <v>5</v>
      </c>
      <c r="CL64" s="118" t="s">
        <v>19</v>
      </c>
      <c r="CM64" s="118" t="s">
        <v>86</v>
      </c>
    </row>
    <row r="65" spans="1:91" s="5" customFormat="1" ht="16.5" customHeight="1">
      <c r="A65" s="119" t="s">
        <v>87</v>
      </c>
      <c r="B65" s="106"/>
      <c r="C65" s="107"/>
      <c r="D65" s="108" t="s">
        <v>116</v>
      </c>
      <c r="E65" s="108"/>
      <c r="F65" s="108"/>
      <c r="G65" s="108"/>
      <c r="H65" s="108"/>
      <c r="I65" s="109"/>
      <c r="J65" s="108" t="s">
        <v>117</v>
      </c>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11">
        <f>'03 - ETAPA 1, objekt SO_0...'!J30</f>
        <v>0</v>
      </c>
      <c r="AH65" s="109"/>
      <c r="AI65" s="109"/>
      <c r="AJ65" s="109"/>
      <c r="AK65" s="109"/>
      <c r="AL65" s="109"/>
      <c r="AM65" s="109"/>
      <c r="AN65" s="111">
        <f>SUM(AG65,AT65)</f>
        <v>0</v>
      </c>
      <c r="AO65" s="109"/>
      <c r="AP65" s="109"/>
      <c r="AQ65" s="112" t="s">
        <v>118</v>
      </c>
      <c r="AR65" s="113"/>
      <c r="AS65" s="131">
        <v>0</v>
      </c>
      <c r="AT65" s="132">
        <f>ROUND(SUM(AV65:AW65),2)</f>
        <v>0</v>
      </c>
      <c r="AU65" s="133">
        <f>'03 - ETAPA 1, objekt SO_0...'!P84</f>
        <v>0</v>
      </c>
      <c r="AV65" s="132">
        <f>'03 - ETAPA 1, objekt SO_0...'!J33</f>
        <v>0</v>
      </c>
      <c r="AW65" s="132">
        <f>'03 - ETAPA 1, objekt SO_0...'!J34</f>
        <v>0</v>
      </c>
      <c r="AX65" s="132">
        <f>'03 - ETAPA 1, objekt SO_0...'!J35</f>
        <v>0</v>
      </c>
      <c r="AY65" s="132">
        <f>'03 - ETAPA 1, objekt SO_0...'!J36</f>
        <v>0</v>
      </c>
      <c r="AZ65" s="132">
        <f>'03 - ETAPA 1, objekt SO_0...'!F33</f>
        <v>0</v>
      </c>
      <c r="BA65" s="132">
        <f>'03 - ETAPA 1, objekt SO_0...'!F34</f>
        <v>0</v>
      </c>
      <c r="BB65" s="132">
        <f>'03 - ETAPA 1, objekt SO_0...'!F35</f>
        <v>0</v>
      </c>
      <c r="BC65" s="132">
        <f>'03 - ETAPA 1, objekt SO_0...'!F36</f>
        <v>0</v>
      </c>
      <c r="BD65" s="134">
        <f>'03 - ETAPA 1, objekt SO_0...'!F37</f>
        <v>0</v>
      </c>
      <c r="BT65" s="118" t="s">
        <v>84</v>
      </c>
      <c r="BV65" s="118" t="s">
        <v>79</v>
      </c>
      <c r="BW65" s="118" t="s">
        <v>119</v>
      </c>
      <c r="BX65" s="118" t="s">
        <v>5</v>
      </c>
      <c r="CL65" s="118" t="s">
        <v>19</v>
      </c>
      <c r="CM65" s="118" t="s">
        <v>86</v>
      </c>
    </row>
    <row r="66" spans="2:44" s="1" customFormat="1" ht="30" customHeight="1">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43"/>
    </row>
    <row r="67" spans="2:44" s="1" customFormat="1" ht="6.95" customHeight="1">
      <c r="B67" s="57"/>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43"/>
    </row>
  </sheetData>
  <sheetProtection password="CC35" sheet="1" objects="1" scenarios="1" formatColumns="0" formatRows="0"/>
  <mergeCells count="8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E62:I62"/>
    <mergeCell ref="D55:H55"/>
    <mergeCell ref="E56:I56"/>
    <mergeCell ref="E57:I57"/>
    <mergeCell ref="E58:I58"/>
    <mergeCell ref="E59:I59"/>
    <mergeCell ref="E60:I60"/>
    <mergeCell ref="E61:I61"/>
    <mergeCell ref="E63:I63"/>
    <mergeCell ref="D64:H64"/>
    <mergeCell ref="D65:H65"/>
    <mergeCell ref="AG64:AM64"/>
    <mergeCell ref="AG63:AM63"/>
    <mergeCell ref="AG65:AM65"/>
    <mergeCell ref="C52:G52"/>
    <mergeCell ref="I52:AF52"/>
    <mergeCell ref="J55:AF55"/>
    <mergeCell ref="K56:AF56"/>
    <mergeCell ref="K57:AF57"/>
    <mergeCell ref="K58:AF58"/>
    <mergeCell ref="K59:AF59"/>
    <mergeCell ref="K60:AF60"/>
    <mergeCell ref="K61:AF61"/>
    <mergeCell ref="K62:AF62"/>
    <mergeCell ref="K63:AF63"/>
    <mergeCell ref="J64:AF64"/>
    <mergeCell ref="J65:AF65"/>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6" location="'01.02 - Výměna vstupních ...'!C2" display="/"/>
    <hyperlink ref="A57" location="'01.03 - Výměna vnitřních ...'!C2" display="/"/>
    <hyperlink ref="A58" location="'01.04-II-1 - SÚ soc. zaří...'!C2" display="/"/>
    <hyperlink ref="A59" location="'01.04-I-1 - SÚ soc. zaříz...'!C2" display="/"/>
    <hyperlink ref="A60" location="'01.05 - SÚ zázemí tělocvi...'!C2" display="/"/>
    <hyperlink ref="A61" location="'01.07 - Výtah pro osoby s...'!C2" display="/"/>
    <hyperlink ref="A62" location="'01.08 - Schodišťové ploši...'!C2" display="/"/>
    <hyperlink ref="A63" location="'01.15 - Úprava schodiště ...'!C2" display="/"/>
    <hyperlink ref="A64" location="'02 - ETAPA 1, objekt SO_0...'!C2" display="/"/>
    <hyperlink ref="A65" location="'03 - ETAPA 1, objekt SO_0...'!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23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s="1" customFormat="1" ht="12" customHeight="1">
      <c r="B8" s="43"/>
      <c r="D8" s="140" t="s">
        <v>121</v>
      </c>
      <c r="I8" s="142"/>
      <c r="L8" s="43"/>
    </row>
    <row r="9" spans="2:12" s="1" customFormat="1" ht="36.95" customHeight="1">
      <c r="B9" s="43"/>
      <c r="E9" s="143" t="s">
        <v>2042</v>
      </c>
      <c r="F9" s="1"/>
      <c r="G9" s="1"/>
      <c r="H9" s="1"/>
      <c r="I9" s="142"/>
      <c r="L9" s="43"/>
    </row>
    <row r="10" spans="2:12" s="1" customFormat="1" ht="12">
      <c r="B10" s="43"/>
      <c r="I10" s="142"/>
      <c r="L10" s="43"/>
    </row>
    <row r="11" spans="2:12" s="1" customFormat="1" ht="12" customHeight="1">
      <c r="B11" s="43"/>
      <c r="D11" s="140" t="s">
        <v>18</v>
      </c>
      <c r="F11" s="17" t="s">
        <v>19</v>
      </c>
      <c r="I11" s="144" t="s">
        <v>20</v>
      </c>
      <c r="J11" s="17" t="s">
        <v>21</v>
      </c>
      <c r="L11" s="43"/>
    </row>
    <row r="12" spans="2:12" s="1" customFormat="1" ht="12" customHeight="1">
      <c r="B12" s="43"/>
      <c r="D12" s="140" t="s">
        <v>22</v>
      </c>
      <c r="F12" s="17" t="s">
        <v>23</v>
      </c>
      <c r="I12" s="144" t="s">
        <v>24</v>
      </c>
      <c r="J12" s="145" t="str">
        <f>'Rekapitulace stavby'!AN8</f>
        <v>10. 12. 2018</v>
      </c>
      <c r="L12" s="43"/>
    </row>
    <row r="13" spans="2:12" s="1" customFormat="1" ht="10.8" customHeight="1">
      <c r="B13" s="43"/>
      <c r="I13" s="142"/>
      <c r="L13" s="43"/>
    </row>
    <row r="14" spans="2:12" s="1" customFormat="1" ht="12" customHeight="1">
      <c r="B14" s="43"/>
      <c r="D14" s="140" t="s">
        <v>26</v>
      </c>
      <c r="I14" s="144" t="s">
        <v>27</v>
      </c>
      <c r="J14" s="17" t="s">
        <v>28</v>
      </c>
      <c r="L14" s="43"/>
    </row>
    <row r="15" spans="2:12" s="1" customFormat="1" ht="18" customHeight="1">
      <c r="B15" s="43"/>
      <c r="E15" s="17" t="s">
        <v>29</v>
      </c>
      <c r="I15" s="144" t="s">
        <v>30</v>
      </c>
      <c r="J15" s="17" t="s">
        <v>31</v>
      </c>
      <c r="L15" s="43"/>
    </row>
    <row r="16" spans="2:12" s="1" customFormat="1" ht="6.95" customHeight="1">
      <c r="B16" s="43"/>
      <c r="I16" s="142"/>
      <c r="L16" s="43"/>
    </row>
    <row r="17" spans="2:12" s="1" customFormat="1" ht="12" customHeight="1">
      <c r="B17" s="43"/>
      <c r="D17" s="140" t="s">
        <v>32</v>
      </c>
      <c r="I17" s="144" t="s">
        <v>27</v>
      </c>
      <c r="J17" s="33" t="str">
        <f>'Rekapitulace stavby'!AN13</f>
        <v>Vyplň údaj</v>
      </c>
      <c r="L17" s="43"/>
    </row>
    <row r="18" spans="2:12" s="1" customFormat="1" ht="18" customHeight="1">
      <c r="B18" s="43"/>
      <c r="E18" s="33" t="str">
        <f>'Rekapitulace stavby'!E14</f>
        <v>Vyplň údaj</v>
      </c>
      <c r="F18" s="17"/>
      <c r="G18" s="17"/>
      <c r="H18" s="17"/>
      <c r="I18" s="144" t="s">
        <v>30</v>
      </c>
      <c r="J18" s="33" t="str">
        <f>'Rekapitulace stavby'!AN14</f>
        <v>Vyplň údaj</v>
      </c>
      <c r="L18" s="43"/>
    </row>
    <row r="19" spans="2:12" s="1" customFormat="1" ht="6.95" customHeight="1">
      <c r="B19" s="43"/>
      <c r="I19" s="142"/>
      <c r="L19" s="43"/>
    </row>
    <row r="20" spans="2:12" s="1" customFormat="1" ht="12" customHeight="1">
      <c r="B20" s="43"/>
      <c r="D20" s="140" t="s">
        <v>34</v>
      </c>
      <c r="I20" s="144" t="s">
        <v>27</v>
      </c>
      <c r="J20" s="17" t="s">
        <v>35</v>
      </c>
      <c r="L20" s="43"/>
    </row>
    <row r="21" spans="2:12" s="1" customFormat="1" ht="18" customHeight="1">
      <c r="B21" s="43"/>
      <c r="E21" s="17" t="s">
        <v>36</v>
      </c>
      <c r="I21" s="144" t="s">
        <v>30</v>
      </c>
      <c r="J21" s="17" t="s">
        <v>37</v>
      </c>
      <c r="L21" s="43"/>
    </row>
    <row r="22" spans="2:12" s="1" customFormat="1" ht="6.95" customHeight="1">
      <c r="B22" s="43"/>
      <c r="I22" s="142"/>
      <c r="L22" s="43"/>
    </row>
    <row r="23" spans="2:12" s="1" customFormat="1" ht="12" customHeight="1">
      <c r="B23" s="43"/>
      <c r="D23" s="140" t="s">
        <v>39</v>
      </c>
      <c r="I23" s="144" t="s">
        <v>27</v>
      </c>
      <c r="J23" s="17" t="s">
        <v>35</v>
      </c>
      <c r="L23" s="43"/>
    </row>
    <row r="24" spans="2:12" s="1" customFormat="1" ht="18" customHeight="1">
      <c r="B24" s="43"/>
      <c r="E24" s="17" t="s">
        <v>36</v>
      </c>
      <c r="I24" s="144" t="s">
        <v>30</v>
      </c>
      <c r="J24" s="17" t="s">
        <v>37</v>
      </c>
      <c r="L24" s="43"/>
    </row>
    <row r="25" spans="2:12" s="1" customFormat="1" ht="6.95" customHeight="1">
      <c r="B25" s="43"/>
      <c r="I25" s="142"/>
      <c r="L25" s="43"/>
    </row>
    <row r="26" spans="2:12" s="1" customFormat="1" ht="12" customHeight="1">
      <c r="B26" s="43"/>
      <c r="D26" s="140" t="s">
        <v>40</v>
      </c>
      <c r="I26" s="142"/>
      <c r="L26" s="43"/>
    </row>
    <row r="27" spans="2:12" s="7" customFormat="1" ht="16.5" customHeight="1">
      <c r="B27" s="146"/>
      <c r="E27" s="147" t="s">
        <v>75</v>
      </c>
      <c r="F27" s="147"/>
      <c r="G27" s="147"/>
      <c r="H27" s="147"/>
      <c r="I27" s="148"/>
      <c r="L27" s="146"/>
    </row>
    <row r="28" spans="2:12" s="1" customFormat="1" ht="6.95" customHeight="1">
      <c r="B28" s="43"/>
      <c r="I28" s="142"/>
      <c r="L28" s="43"/>
    </row>
    <row r="29" spans="2:12" s="1" customFormat="1" ht="6.95" customHeight="1">
      <c r="B29" s="43"/>
      <c r="D29" s="71"/>
      <c r="E29" s="71"/>
      <c r="F29" s="71"/>
      <c r="G29" s="71"/>
      <c r="H29" s="71"/>
      <c r="I29" s="149"/>
      <c r="J29" s="71"/>
      <c r="K29" s="71"/>
      <c r="L29" s="43"/>
    </row>
    <row r="30" spans="2:12" s="1" customFormat="1" ht="25.4" customHeight="1">
      <c r="B30" s="43"/>
      <c r="D30" s="150" t="s">
        <v>42</v>
      </c>
      <c r="I30" s="142"/>
      <c r="J30" s="151">
        <f>ROUND(J90,2)</f>
        <v>0</v>
      </c>
      <c r="L30" s="43"/>
    </row>
    <row r="31" spans="2:12" s="1" customFormat="1" ht="6.95" customHeight="1">
      <c r="B31" s="43"/>
      <c r="D31" s="71"/>
      <c r="E31" s="71"/>
      <c r="F31" s="71"/>
      <c r="G31" s="71"/>
      <c r="H31" s="71"/>
      <c r="I31" s="149"/>
      <c r="J31" s="71"/>
      <c r="K31" s="71"/>
      <c r="L31" s="43"/>
    </row>
    <row r="32" spans="2:12" s="1" customFormat="1" ht="14.4" customHeight="1">
      <c r="B32" s="43"/>
      <c r="F32" s="152" t="s">
        <v>44</v>
      </c>
      <c r="I32" s="153" t="s">
        <v>43</v>
      </c>
      <c r="J32" s="152" t="s">
        <v>45</v>
      </c>
      <c r="L32" s="43"/>
    </row>
    <row r="33" spans="2:12" s="1" customFormat="1" ht="14.4" customHeight="1">
      <c r="B33" s="43"/>
      <c r="D33" s="140" t="s">
        <v>46</v>
      </c>
      <c r="E33" s="140" t="s">
        <v>47</v>
      </c>
      <c r="F33" s="154">
        <f>ROUND((SUM(BE90:BE237)),2)</f>
        <v>0</v>
      </c>
      <c r="I33" s="155">
        <v>0.21</v>
      </c>
      <c r="J33" s="154">
        <f>ROUND(((SUM(BE90:BE237))*I33),2)</f>
        <v>0</v>
      </c>
      <c r="L33" s="43"/>
    </row>
    <row r="34" spans="2:12" s="1" customFormat="1" ht="14.4" customHeight="1">
      <c r="B34" s="43"/>
      <c r="E34" s="140" t="s">
        <v>48</v>
      </c>
      <c r="F34" s="154">
        <f>ROUND((SUM(BF90:BF237)),2)</f>
        <v>0</v>
      </c>
      <c r="I34" s="155">
        <v>0.15</v>
      </c>
      <c r="J34" s="154">
        <f>ROUND(((SUM(BF90:BF237))*I34),2)</f>
        <v>0</v>
      </c>
      <c r="L34" s="43"/>
    </row>
    <row r="35" spans="2:12" s="1" customFormat="1" ht="14.4" customHeight="1" hidden="1">
      <c r="B35" s="43"/>
      <c r="E35" s="140" t="s">
        <v>49</v>
      </c>
      <c r="F35" s="154">
        <f>ROUND((SUM(BG90:BG237)),2)</f>
        <v>0</v>
      </c>
      <c r="I35" s="155">
        <v>0.21</v>
      </c>
      <c r="J35" s="154">
        <f>0</f>
        <v>0</v>
      </c>
      <c r="L35" s="43"/>
    </row>
    <row r="36" spans="2:12" s="1" customFormat="1" ht="14.4" customHeight="1" hidden="1">
      <c r="B36" s="43"/>
      <c r="E36" s="140" t="s">
        <v>50</v>
      </c>
      <c r="F36" s="154">
        <f>ROUND((SUM(BH90:BH237)),2)</f>
        <v>0</v>
      </c>
      <c r="I36" s="155">
        <v>0.15</v>
      </c>
      <c r="J36" s="154">
        <f>0</f>
        <v>0</v>
      </c>
      <c r="L36" s="43"/>
    </row>
    <row r="37" spans="2:12" s="1" customFormat="1" ht="14.4" customHeight="1" hidden="1">
      <c r="B37" s="43"/>
      <c r="E37" s="140" t="s">
        <v>51</v>
      </c>
      <c r="F37" s="154">
        <f>ROUND((SUM(BI90:BI237)),2)</f>
        <v>0</v>
      </c>
      <c r="I37" s="155">
        <v>0</v>
      </c>
      <c r="J37" s="154">
        <f>0</f>
        <v>0</v>
      </c>
      <c r="L37" s="43"/>
    </row>
    <row r="38" spans="2:12" s="1" customFormat="1" ht="6.95" customHeight="1">
      <c r="B38" s="43"/>
      <c r="I38" s="142"/>
      <c r="L38" s="43"/>
    </row>
    <row r="39" spans="2:12" s="1" customFormat="1" ht="25.4" customHeight="1">
      <c r="B39" s="43"/>
      <c r="C39" s="156"/>
      <c r="D39" s="157" t="s">
        <v>52</v>
      </c>
      <c r="E39" s="158"/>
      <c r="F39" s="158"/>
      <c r="G39" s="159" t="s">
        <v>53</v>
      </c>
      <c r="H39" s="160" t="s">
        <v>54</v>
      </c>
      <c r="I39" s="161"/>
      <c r="J39" s="162">
        <f>SUM(J30:J37)</f>
        <v>0</v>
      </c>
      <c r="K39" s="163"/>
      <c r="L39" s="43"/>
    </row>
    <row r="40" spans="2:12" s="1" customFormat="1" ht="14.4" customHeight="1">
      <c r="B40" s="164"/>
      <c r="C40" s="165"/>
      <c r="D40" s="165"/>
      <c r="E40" s="165"/>
      <c r="F40" s="165"/>
      <c r="G40" s="165"/>
      <c r="H40" s="165"/>
      <c r="I40" s="166"/>
      <c r="J40" s="165"/>
      <c r="K40" s="165"/>
      <c r="L40" s="43"/>
    </row>
    <row r="44" spans="2:12" s="1" customFormat="1" ht="6.95" customHeight="1">
      <c r="B44" s="167"/>
      <c r="C44" s="168"/>
      <c r="D44" s="168"/>
      <c r="E44" s="168"/>
      <c r="F44" s="168"/>
      <c r="G44" s="168"/>
      <c r="H44" s="168"/>
      <c r="I44" s="169"/>
      <c r="J44" s="168"/>
      <c r="K44" s="168"/>
      <c r="L44" s="43"/>
    </row>
    <row r="45" spans="2:12" s="1" customFormat="1" ht="24.95" customHeight="1">
      <c r="B45" s="38"/>
      <c r="C45" s="23" t="s">
        <v>125</v>
      </c>
      <c r="D45" s="39"/>
      <c r="E45" s="39"/>
      <c r="F45" s="39"/>
      <c r="G45" s="39"/>
      <c r="H45" s="39"/>
      <c r="I45" s="142"/>
      <c r="J45" s="39"/>
      <c r="K45" s="39"/>
      <c r="L45" s="43"/>
    </row>
    <row r="46" spans="2:12" s="1" customFormat="1" ht="6.95" customHeight="1">
      <c r="B46" s="38"/>
      <c r="C46" s="39"/>
      <c r="D46" s="39"/>
      <c r="E46" s="39"/>
      <c r="F46" s="39"/>
      <c r="G46" s="39"/>
      <c r="H46" s="39"/>
      <c r="I46" s="142"/>
      <c r="J46" s="39"/>
      <c r="K46" s="39"/>
      <c r="L46" s="43"/>
    </row>
    <row r="47" spans="2:12" s="1" customFormat="1" ht="12" customHeight="1">
      <c r="B47" s="38"/>
      <c r="C47" s="32" t="s">
        <v>16</v>
      </c>
      <c r="D47" s="39"/>
      <c r="E47" s="39"/>
      <c r="F47" s="39"/>
      <c r="G47" s="39"/>
      <c r="H47" s="39"/>
      <c r="I47" s="142"/>
      <c r="J47" s="39"/>
      <c r="K47" s="39"/>
      <c r="L47" s="43"/>
    </row>
    <row r="48" spans="2:12" s="1" customFormat="1" ht="16.5" customHeight="1">
      <c r="B48" s="38"/>
      <c r="C48" s="39"/>
      <c r="D48" s="39"/>
      <c r="E48" s="170" t="str">
        <f>E7</f>
        <v>Město bez bariér - ZŠ, Školní 786, Horní Slavkov, ETAPA 1</v>
      </c>
      <c r="F48" s="32"/>
      <c r="G48" s="32"/>
      <c r="H48" s="32"/>
      <c r="I48" s="142"/>
      <c r="J48" s="39"/>
      <c r="K48" s="39"/>
      <c r="L48" s="43"/>
    </row>
    <row r="49" spans="2:12" s="1" customFormat="1" ht="12" customHeight="1">
      <c r="B49" s="38"/>
      <c r="C49" s="32" t="s">
        <v>121</v>
      </c>
      <c r="D49" s="39"/>
      <c r="E49" s="39"/>
      <c r="F49" s="39"/>
      <c r="G49" s="39"/>
      <c r="H49" s="39"/>
      <c r="I49" s="142"/>
      <c r="J49" s="39"/>
      <c r="K49" s="39"/>
      <c r="L49" s="43"/>
    </row>
    <row r="50" spans="2:12" s="1" customFormat="1" ht="16.5" customHeight="1">
      <c r="B50" s="38"/>
      <c r="C50" s="39"/>
      <c r="D50" s="39"/>
      <c r="E50" s="64" t="str">
        <f>E9</f>
        <v>02 - ETAPA 1, objekt SO_01 - Elektroinstalace</v>
      </c>
      <c r="F50" s="39"/>
      <c r="G50" s="39"/>
      <c r="H50" s="39"/>
      <c r="I50" s="142"/>
      <c r="J50" s="39"/>
      <c r="K50" s="39"/>
      <c r="L50" s="43"/>
    </row>
    <row r="51" spans="2:12" s="1" customFormat="1" ht="6.95" customHeight="1">
      <c r="B51" s="38"/>
      <c r="C51" s="39"/>
      <c r="D51" s="39"/>
      <c r="E51" s="39"/>
      <c r="F51" s="39"/>
      <c r="G51" s="39"/>
      <c r="H51" s="39"/>
      <c r="I51" s="142"/>
      <c r="J51" s="39"/>
      <c r="K51" s="39"/>
      <c r="L51" s="43"/>
    </row>
    <row r="52" spans="2:12" s="1" customFormat="1" ht="12" customHeight="1">
      <c r="B52" s="38"/>
      <c r="C52" s="32" t="s">
        <v>22</v>
      </c>
      <c r="D52" s="39"/>
      <c r="E52" s="39"/>
      <c r="F52" s="27" t="str">
        <f>F12</f>
        <v>Horní Slavkov</v>
      </c>
      <c r="G52" s="39"/>
      <c r="H52" s="39"/>
      <c r="I52" s="144" t="s">
        <v>24</v>
      </c>
      <c r="J52" s="67" t="str">
        <f>IF(J12="","",J12)</f>
        <v>10. 12. 2018</v>
      </c>
      <c r="K52" s="39"/>
      <c r="L52" s="43"/>
    </row>
    <row r="53" spans="2:12" s="1" customFormat="1" ht="6.95" customHeight="1">
      <c r="B53" s="38"/>
      <c r="C53" s="39"/>
      <c r="D53" s="39"/>
      <c r="E53" s="39"/>
      <c r="F53" s="39"/>
      <c r="G53" s="39"/>
      <c r="H53" s="39"/>
      <c r="I53" s="142"/>
      <c r="J53" s="39"/>
      <c r="K53" s="39"/>
      <c r="L53" s="43"/>
    </row>
    <row r="54" spans="2:12" s="1" customFormat="1" ht="13.65" customHeight="1">
      <c r="B54" s="38"/>
      <c r="C54" s="32" t="s">
        <v>26</v>
      </c>
      <c r="D54" s="39"/>
      <c r="E54" s="39"/>
      <c r="F54" s="27" t="str">
        <f>E15</f>
        <v>Město Horní Slavkov</v>
      </c>
      <c r="G54" s="39"/>
      <c r="H54" s="39"/>
      <c r="I54" s="144" t="s">
        <v>34</v>
      </c>
      <c r="J54" s="36" t="str">
        <f>E21</f>
        <v>CENTRA STAV s.r.o.</v>
      </c>
      <c r="K54" s="39"/>
      <c r="L54" s="43"/>
    </row>
    <row r="55" spans="2:12" s="1" customFormat="1" ht="13.65" customHeight="1">
      <c r="B55" s="38"/>
      <c r="C55" s="32" t="s">
        <v>32</v>
      </c>
      <c r="D55" s="39"/>
      <c r="E55" s="39"/>
      <c r="F55" s="27" t="str">
        <f>IF(E18="","",E18)</f>
        <v>Vyplň údaj</v>
      </c>
      <c r="G55" s="39"/>
      <c r="H55" s="39"/>
      <c r="I55" s="144" t="s">
        <v>39</v>
      </c>
      <c r="J55" s="36" t="str">
        <f>E24</f>
        <v>CENTRA STAV s.r.o.</v>
      </c>
      <c r="K55" s="39"/>
      <c r="L55" s="43"/>
    </row>
    <row r="56" spans="2:12" s="1" customFormat="1" ht="10.3" customHeight="1">
      <c r="B56" s="38"/>
      <c r="C56" s="39"/>
      <c r="D56" s="39"/>
      <c r="E56" s="39"/>
      <c r="F56" s="39"/>
      <c r="G56" s="39"/>
      <c r="H56" s="39"/>
      <c r="I56" s="142"/>
      <c r="J56" s="39"/>
      <c r="K56" s="39"/>
      <c r="L56" s="43"/>
    </row>
    <row r="57" spans="2:12" s="1" customFormat="1" ht="29.25" customHeight="1">
      <c r="B57" s="38"/>
      <c r="C57" s="171" t="s">
        <v>126</v>
      </c>
      <c r="D57" s="172"/>
      <c r="E57" s="172"/>
      <c r="F57" s="172"/>
      <c r="G57" s="172"/>
      <c r="H57" s="172"/>
      <c r="I57" s="173"/>
      <c r="J57" s="174" t="s">
        <v>127</v>
      </c>
      <c r="K57" s="172"/>
      <c r="L57" s="43"/>
    </row>
    <row r="58" spans="2:12" s="1" customFormat="1" ht="10.3" customHeight="1">
      <c r="B58" s="38"/>
      <c r="C58" s="39"/>
      <c r="D58" s="39"/>
      <c r="E58" s="39"/>
      <c r="F58" s="39"/>
      <c r="G58" s="39"/>
      <c r="H58" s="39"/>
      <c r="I58" s="142"/>
      <c r="J58" s="39"/>
      <c r="K58" s="39"/>
      <c r="L58" s="43"/>
    </row>
    <row r="59" spans="2:47" s="1" customFormat="1" ht="22.8" customHeight="1">
      <c r="B59" s="38"/>
      <c r="C59" s="175" t="s">
        <v>74</v>
      </c>
      <c r="D59" s="39"/>
      <c r="E59" s="39"/>
      <c r="F59" s="39"/>
      <c r="G59" s="39"/>
      <c r="H59" s="39"/>
      <c r="I59" s="142"/>
      <c r="J59" s="97">
        <f>J90</f>
        <v>0</v>
      </c>
      <c r="K59" s="39"/>
      <c r="L59" s="43"/>
      <c r="AU59" s="17" t="s">
        <v>128</v>
      </c>
    </row>
    <row r="60" spans="2:12" s="8" customFormat="1" ht="24.95" customHeight="1">
      <c r="B60" s="176"/>
      <c r="C60" s="177"/>
      <c r="D60" s="178" t="s">
        <v>134</v>
      </c>
      <c r="E60" s="179"/>
      <c r="F60" s="179"/>
      <c r="G60" s="179"/>
      <c r="H60" s="179"/>
      <c r="I60" s="180"/>
      <c r="J60" s="181">
        <f>J91</f>
        <v>0</v>
      </c>
      <c r="K60" s="177"/>
      <c r="L60" s="182"/>
    </row>
    <row r="61" spans="2:12" s="9" customFormat="1" ht="19.9" customHeight="1">
      <c r="B61" s="183"/>
      <c r="C61" s="121"/>
      <c r="D61" s="184" t="s">
        <v>2043</v>
      </c>
      <c r="E61" s="185"/>
      <c r="F61" s="185"/>
      <c r="G61" s="185"/>
      <c r="H61" s="185"/>
      <c r="I61" s="186"/>
      <c r="J61" s="187">
        <f>J92</f>
        <v>0</v>
      </c>
      <c r="K61" s="121"/>
      <c r="L61" s="188"/>
    </row>
    <row r="62" spans="2:12" s="9" customFormat="1" ht="14.85" customHeight="1">
      <c r="B62" s="183"/>
      <c r="C62" s="121"/>
      <c r="D62" s="184" t="s">
        <v>2044</v>
      </c>
      <c r="E62" s="185"/>
      <c r="F62" s="185"/>
      <c r="G62" s="185"/>
      <c r="H62" s="185"/>
      <c r="I62" s="186"/>
      <c r="J62" s="187">
        <f>J93</f>
        <v>0</v>
      </c>
      <c r="K62" s="121"/>
      <c r="L62" s="188"/>
    </row>
    <row r="63" spans="2:12" s="9" customFormat="1" ht="14.85" customHeight="1">
      <c r="B63" s="183"/>
      <c r="C63" s="121"/>
      <c r="D63" s="184" t="s">
        <v>2045</v>
      </c>
      <c r="E63" s="185"/>
      <c r="F63" s="185"/>
      <c r="G63" s="185"/>
      <c r="H63" s="185"/>
      <c r="I63" s="186"/>
      <c r="J63" s="187">
        <f>J103</f>
        <v>0</v>
      </c>
      <c r="K63" s="121"/>
      <c r="L63" s="188"/>
    </row>
    <row r="64" spans="2:12" s="9" customFormat="1" ht="14.85" customHeight="1">
      <c r="B64" s="183"/>
      <c r="C64" s="121"/>
      <c r="D64" s="184" t="s">
        <v>2046</v>
      </c>
      <c r="E64" s="185"/>
      <c r="F64" s="185"/>
      <c r="G64" s="185"/>
      <c r="H64" s="185"/>
      <c r="I64" s="186"/>
      <c r="J64" s="187">
        <f>J148</f>
        <v>0</v>
      </c>
      <c r="K64" s="121"/>
      <c r="L64" s="188"/>
    </row>
    <row r="65" spans="2:12" s="9" customFormat="1" ht="14.85" customHeight="1">
      <c r="B65" s="183"/>
      <c r="C65" s="121"/>
      <c r="D65" s="184" t="s">
        <v>2047</v>
      </c>
      <c r="E65" s="185"/>
      <c r="F65" s="185"/>
      <c r="G65" s="185"/>
      <c r="H65" s="185"/>
      <c r="I65" s="186"/>
      <c r="J65" s="187">
        <f>J153</f>
        <v>0</v>
      </c>
      <c r="K65" s="121"/>
      <c r="L65" s="188"/>
    </row>
    <row r="66" spans="2:12" s="9" customFormat="1" ht="14.85" customHeight="1">
      <c r="B66" s="183"/>
      <c r="C66" s="121"/>
      <c r="D66" s="184" t="s">
        <v>2048</v>
      </c>
      <c r="E66" s="185"/>
      <c r="F66" s="185"/>
      <c r="G66" s="185"/>
      <c r="H66" s="185"/>
      <c r="I66" s="186"/>
      <c r="J66" s="187">
        <f>J160</f>
        <v>0</v>
      </c>
      <c r="K66" s="121"/>
      <c r="L66" s="188"/>
    </row>
    <row r="67" spans="2:12" s="9" customFormat="1" ht="14.85" customHeight="1">
      <c r="B67" s="183"/>
      <c r="C67" s="121"/>
      <c r="D67" s="184" t="s">
        <v>2049</v>
      </c>
      <c r="E67" s="185"/>
      <c r="F67" s="185"/>
      <c r="G67" s="185"/>
      <c r="H67" s="185"/>
      <c r="I67" s="186"/>
      <c r="J67" s="187">
        <f>J165</f>
        <v>0</v>
      </c>
      <c r="K67" s="121"/>
      <c r="L67" s="188"/>
    </row>
    <row r="68" spans="2:12" s="9" customFormat="1" ht="14.85" customHeight="1">
      <c r="B68" s="183"/>
      <c r="C68" s="121"/>
      <c r="D68" s="184" t="s">
        <v>2050</v>
      </c>
      <c r="E68" s="185"/>
      <c r="F68" s="185"/>
      <c r="G68" s="185"/>
      <c r="H68" s="185"/>
      <c r="I68" s="186"/>
      <c r="J68" s="187">
        <f>J190</f>
        <v>0</v>
      </c>
      <c r="K68" s="121"/>
      <c r="L68" s="188"/>
    </row>
    <row r="69" spans="2:12" s="9" customFormat="1" ht="14.85" customHeight="1">
      <c r="B69" s="183"/>
      <c r="C69" s="121"/>
      <c r="D69" s="184" t="s">
        <v>2051</v>
      </c>
      <c r="E69" s="185"/>
      <c r="F69" s="185"/>
      <c r="G69" s="185"/>
      <c r="H69" s="185"/>
      <c r="I69" s="186"/>
      <c r="J69" s="187">
        <f>J211</f>
        <v>0</v>
      </c>
      <c r="K69" s="121"/>
      <c r="L69" s="188"/>
    </row>
    <row r="70" spans="2:12" s="9" customFormat="1" ht="14.85" customHeight="1">
      <c r="B70" s="183"/>
      <c r="C70" s="121"/>
      <c r="D70" s="184" t="s">
        <v>2052</v>
      </c>
      <c r="E70" s="185"/>
      <c r="F70" s="185"/>
      <c r="G70" s="185"/>
      <c r="H70" s="185"/>
      <c r="I70" s="186"/>
      <c r="J70" s="187">
        <f>J222</f>
        <v>0</v>
      </c>
      <c r="K70" s="121"/>
      <c r="L70" s="188"/>
    </row>
    <row r="71" spans="2:12" s="1" customFormat="1" ht="21.8" customHeight="1">
      <c r="B71" s="38"/>
      <c r="C71" s="39"/>
      <c r="D71" s="39"/>
      <c r="E71" s="39"/>
      <c r="F71" s="39"/>
      <c r="G71" s="39"/>
      <c r="H71" s="39"/>
      <c r="I71" s="142"/>
      <c r="J71" s="39"/>
      <c r="K71" s="39"/>
      <c r="L71" s="43"/>
    </row>
    <row r="72" spans="2:12" s="1" customFormat="1" ht="6.95" customHeight="1">
      <c r="B72" s="57"/>
      <c r="C72" s="58"/>
      <c r="D72" s="58"/>
      <c r="E72" s="58"/>
      <c r="F72" s="58"/>
      <c r="G72" s="58"/>
      <c r="H72" s="58"/>
      <c r="I72" s="166"/>
      <c r="J72" s="58"/>
      <c r="K72" s="58"/>
      <c r="L72" s="43"/>
    </row>
    <row r="76" spans="2:12" s="1" customFormat="1" ht="6.95" customHeight="1">
      <c r="B76" s="59"/>
      <c r="C76" s="60"/>
      <c r="D76" s="60"/>
      <c r="E76" s="60"/>
      <c r="F76" s="60"/>
      <c r="G76" s="60"/>
      <c r="H76" s="60"/>
      <c r="I76" s="169"/>
      <c r="J76" s="60"/>
      <c r="K76" s="60"/>
      <c r="L76" s="43"/>
    </row>
    <row r="77" spans="2:12" s="1" customFormat="1" ht="24.95" customHeight="1">
      <c r="B77" s="38"/>
      <c r="C77" s="23" t="s">
        <v>137</v>
      </c>
      <c r="D77" s="39"/>
      <c r="E77" s="39"/>
      <c r="F77" s="39"/>
      <c r="G77" s="39"/>
      <c r="H77" s="39"/>
      <c r="I77" s="142"/>
      <c r="J77" s="39"/>
      <c r="K77" s="39"/>
      <c r="L77" s="43"/>
    </row>
    <row r="78" spans="2:12" s="1" customFormat="1" ht="6.95" customHeight="1">
      <c r="B78" s="38"/>
      <c r="C78" s="39"/>
      <c r="D78" s="39"/>
      <c r="E78" s="39"/>
      <c r="F78" s="39"/>
      <c r="G78" s="39"/>
      <c r="H78" s="39"/>
      <c r="I78" s="142"/>
      <c r="J78" s="39"/>
      <c r="K78" s="39"/>
      <c r="L78" s="43"/>
    </row>
    <row r="79" spans="2:12" s="1" customFormat="1" ht="12" customHeight="1">
      <c r="B79" s="38"/>
      <c r="C79" s="32" t="s">
        <v>16</v>
      </c>
      <c r="D79" s="39"/>
      <c r="E79" s="39"/>
      <c r="F79" s="39"/>
      <c r="G79" s="39"/>
      <c r="H79" s="39"/>
      <c r="I79" s="142"/>
      <c r="J79" s="39"/>
      <c r="K79" s="39"/>
      <c r="L79" s="43"/>
    </row>
    <row r="80" spans="2:12" s="1" customFormat="1" ht="16.5" customHeight="1">
      <c r="B80" s="38"/>
      <c r="C80" s="39"/>
      <c r="D80" s="39"/>
      <c r="E80" s="170" t="str">
        <f>E7</f>
        <v>Město bez bariér - ZŠ, Školní 786, Horní Slavkov, ETAPA 1</v>
      </c>
      <c r="F80" s="32"/>
      <c r="G80" s="32"/>
      <c r="H80" s="32"/>
      <c r="I80" s="142"/>
      <c r="J80" s="39"/>
      <c r="K80" s="39"/>
      <c r="L80" s="43"/>
    </row>
    <row r="81" spans="2:12" s="1" customFormat="1" ht="12" customHeight="1">
      <c r="B81" s="38"/>
      <c r="C81" s="32" t="s">
        <v>121</v>
      </c>
      <c r="D81" s="39"/>
      <c r="E81" s="39"/>
      <c r="F81" s="39"/>
      <c r="G81" s="39"/>
      <c r="H81" s="39"/>
      <c r="I81" s="142"/>
      <c r="J81" s="39"/>
      <c r="K81" s="39"/>
      <c r="L81" s="43"/>
    </row>
    <row r="82" spans="2:12" s="1" customFormat="1" ht="16.5" customHeight="1">
      <c r="B82" s="38"/>
      <c r="C82" s="39"/>
      <c r="D82" s="39"/>
      <c r="E82" s="64" t="str">
        <f>E9</f>
        <v>02 - ETAPA 1, objekt SO_01 - Elektroinstalace</v>
      </c>
      <c r="F82" s="39"/>
      <c r="G82" s="39"/>
      <c r="H82" s="39"/>
      <c r="I82" s="142"/>
      <c r="J82" s="39"/>
      <c r="K82" s="39"/>
      <c r="L82" s="43"/>
    </row>
    <row r="83" spans="2:12" s="1" customFormat="1" ht="6.95" customHeight="1">
      <c r="B83" s="38"/>
      <c r="C83" s="39"/>
      <c r="D83" s="39"/>
      <c r="E83" s="39"/>
      <c r="F83" s="39"/>
      <c r="G83" s="39"/>
      <c r="H83" s="39"/>
      <c r="I83" s="142"/>
      <c r="J83" s="39"/>
      <c r="K83" s="39"/>
      <c r="L83" s="43"/>
    </row>
    <row r="84" spans="2:12" s="1" customFormat="1" ht="12" customHeight="1">
      <c r="B84" s="38"/>
      <c r="C84" s="32" t="s">
        <v>22</v>
      </c>
      <c r="D84" s="39"/>
      <c r="E84" s="39"/>
      <c r="F84" s="27" t="str">
        <f>F12</f>
        <v>Horní Slavkov</v>
      </c>
      <c r="G84" s="39"/>
      <c r="H84" s="39"/>
      <c r="I84" s="144" t="s">
        <v>24</v>
      </c>
      <c r="J84" s="67" t="str">
        <f>IF(J12="","",J12)</f>
        <v>10. 12. 2018</v>
      </c>
      <c r="K84" s="39"/>
      <c r="L84" s="43"/>
    </row>
    <row r="85" spans="2:12" s="1" customFormat="1" ht="6.95" customHeight="1">
      <c r="B85" s="38"/>
      <c r="C85" s="39"/>
      <c r="D85" s="39"/>
      <c r="E85" s="39"/>
      <c r="F85" s="39"/>
      <c r="G85" s="39"/>
      <c r="H85" s="39"/>
      <c r="I85" s="142"/>
      <c r="J85" s="39"/>
      <c r="K85" s="39"/>
      <c r="L85" s="43"/>
    </row>
    <row r="86" spans="2:12" s="1" customFormat="1" ht="13.65" customHeight="1">
      <c r="B86" s="38"/>
      <c r="C86" s="32" t="s">
        <v>26</v>
      </c>
      <c r="D86" s="39"/>
      <c r="E86" s="39"/>
      <c r="F86" s="27" t="str">
        <f>E15</f>
        <v>Město Horní Slavkov</v>
      </c>
      <c r="G86" s="39"/>
      <c r="H86" s="39"/>
      <c r="I86" s="144" t="s">
        <v>34</v>
      </c>
      <c r="J86" s="36" t="str">
        <f>E21</f>
        <v>CENTRA STAV s.r.o.</v>
      </c>
      <c r="K86" s="39"/>
      <c r="L86" s="43"/>
    </row>
    <row r="87" spans="2:12" s="1" customFormat="1" ht="13.65" customHeight="1">
      <c r="B87" s="38"/>
      <c r="C87" s="32" t="s">
        <v>32</v>
      </c>
      <c r="D87" s="39"/>
      <c r="E87" s="39"/>
      <c r="F87" s="27" t="str">
        <f>IF(E18="","",E18)</f>
        <v>Vyplň údaj</v>
      </c>
      <c r="G87" s="39"/>
      <c r="H87" s="39"/>
      <c r="I87" s="144" t="s">
        <v>39</v>
      </c>
      <c r="J87" s="36" t="str">
        <f>E24</f>
        <v>CENTRA STAV s.r.o.</v>
      </c>
      <c r="K87" s="39"/>
      <c r="L87" s="43"/>
    </row>
    <row r="88" spans="2:12" s="1" customFormat="1" ht="10.3" customHeight="1">
      <c r="B88" s="38"/>
      <c r="C88" s="39"/>
      <c r="D88" s="39"/>
      <c r="E88" s="39"/>
      <c r="F88" s="39"/>
      <c r="G88" s="39"/>
      <c r="H88" s="39"/>
      <c r="I88" s="142"/>
      <c r="J88" s="39"/>
      <c r="K88" s="39"/>
      <c r="L88" s="43"/>
    </row>
    <row r="89" spans="2:20" s="10" customFormat="1" ht="29.25" customHeight="1">
      <c r="B89" s="189"/>
      <c r="C89" s="190" t="s">
        <v>138</v>
      </c>
      <c r="D89" s="191" t="s">
        <v>61</v>
      </c>
      <c r="E89" s="191" t="s">
        <v>57</v>
      </c>
      <c r="F89" s="191" t="s">
        <v>58</v>
      </c>
      <c r="G89" s="191" t="s">
        <v>139</v>
      </c>
      <c r="H89" s="191" t="s">
        <v>140</v>
      </c>
      <c r="I89" s="192" t="s">
        <v>141</v>
      </c>
      <c r="J89" s="191" t="s">
        <v>127</v>
      </c>
      <c r="K89" s="193" t="s">
        <v>142</v>
      </c>
      <c r="L89" s="194"/>
      <c r="M89" s="87" t="s">
        <v>75</v>
      </c>
      <c r="N89" s="88" t="s">
        <v>46</v>
      </c>
      <c r="O89" s="88" t="s">
        <v>143</v>
      </c>
      <c r="P89" s="88" t="s">
        <v>144</v>
      </c>
      <c r="Q89" s="88" t="s">
        <v>145</v>
      </c>
      <c r="R89" s="88" t="s">
        <v>146</v>
      </c>
      <c r="S89" s="88" t="s">
        <v>147</v>
      </c>
      <c r="T89" s="89" t="s">
        <v>148</v>
      </c>
    </row>
    <row r="90" spans="2:63" s="1" customFormat="1" ht="22.8" customHeight="1">
      <c r="B90" s="38"/>
      <c r="C90" s="94" t="s">
        <v>149</v>
      </c>
      <c r="D90" s="39"/>
      <c r="E90" s="39"/>
      <c r="F90" s="39"/>
      <c r="G90" s="39"/>
      <c r="H90" s="39"/>
      <c r="I90" s="142"/>
      <c r="J90" s="195">
        <f>BK90</f>
        <v>0</v>
      </c>
      <c r="K90" s="39"/>
      <c r="L90" s="43"/>
      <c r="M90" s="90"/>
      <c r="N90" s="91"/>
      <c r="O90" s="91"/>
      <c r="P90" s="196">
        <f>P91</f>
        <v>0</v>
      </c>
      <c r="Q90" s="91"/>
      <c r="R90" s="196">
        <f>R91</f>
        <v>0</v>
      </c>
      <c r="S90" s="91"/>
      <c r="T90" s="197">
        <f>T91</f>
        <v>0</v>
      </c>
      <c r="AT90" s="17" t="s">
        <v>76</v>
      </c>
      <c r="AU90" s="17" t="s">
        <v>128</v>
      </c>
      <c r="BK90" s="198">
        <f>BK91</f>
        <v>0</v>
      </c>
    </row>
    <row r="91" spans="2:63" s="11" customFormat="1" ht="25.9" customHeight="1">
      <c r="B91" s="199"/>
      <c r="C91" s="200"/>
      <c r="D91" s="201" t="s">
        <v>76</v>
      </c>
      <c r="E91" s="202" t="s">
        <v>220</v>
      </c>
      <c r="F91" s="202" t="s">
        <v>221</v>
      </c>
      <c r="G91" s="200"/>
      <c r="H91" s="200"/>
      <c r="I91" s="203"/>
      <c r="J91" s="204">
        <f>BK91</f>
        <v>0</v>
      </c>
      <c r="K91" s="200"/>
      <c r="L91" s="205"/>
      <c r="M91" s="206"/>
      <c r="N91" s="207"/>
      <c r="O91" s="207"/>
      <c r="P91" s="208">
        <f>P92</f>
        <v>0</v>
      </c>
      <c r="Q91" s="207"/>
      <c r="R91" s="208">
        <f>R92</f>
        <v>0</v>
      </c>
      <c r="S91" s="207"/>
      <c r="T91" s="209">
        <f>T92</f>
        <v>0</v>
      </c>
      <c r="AR91" s="210" t="s">
        <v>86</v>
      </c>
      <c r="AT91" s="211" t="s">
        <v>76</v>
      </c>
      <c r="AU91" s="211" t="s">
        <v>77</v>
      </c>
      <c r="AY91" s="210" t="s">
        <v>152</v>
      </c>
      <c r="BK91" s="212">
        <f>BK92</f>
        <v>0</v>
      </c>
    </row>
    <row r="92" spans="2:63" s="11" customFormat="1" ht="22.8" customHeight="1">
      <c r="B92" s="199"/>
      <c r="C92" s="200"/>
      <c r="D92" s="201" t="s">
        <v>76</v>
      </c>
      <c r="E92" s="213" t="s">
        <v>2053</v>
      </c>
      <c r="F92" s="213" t="s">
        <v>2054</v>
      </c>
      <c r="G92" s="200"/>
      <c r="H92" s="200"/>
      <c r="I92" s="203"/>
      <c r="J92" s="214">
        <f>BK92</f>
        <v>0</v>
      </c>
      <c r="K92" s="200"/>
      <c r="L92" s="205"/>
      <c r="M92" s="206"/>
      <c r="N92" s="207"/>
      <c r="O92" s="207"/>
      <c r="P92" s="208">
        <f>P93+P103+P148+P153+P160+P165+P190+P211+P222</f>
        <v>0</v>
      </c>
      <c r="Q92" s="207"/>
      <c r="R92" s="208">
        <f>R93+R103+R148+R153+R160+R165+R190+R211+R222</f>
        <v>0</v>
      </c>
      <c r="S92" s="207"/>
      <c r="T92" s="209">
        <f>T93+T103+T148+T153+T160+T165+T190+T211+T222</f>
        <v>0</v>
      </c>
      <c r="AR92" s="210" t="s">
        <v>86</v>
      </c>
      <c r="AT92" s="211" t="s">
        <v>76</v>
      </c>
      <c r="AU92" s="211" t="s">
        <v>84</v>
      </c>
      <c r="AY92" s="210" t="s">
        <v>152</v>
      </c>
      <c r="BK92" s="212">
        <f>BK93+BK103+BK148+BK153+BK160+BK165+BK190+BK211+BK222</f>
        <v>0</v>
      </c>
    </row>
    <row r="93" spans="2:63" s="11" customFormat="1" ht="20.85" customHeight="1">
      <c r="B93" s="199"/>
      <c r="C93" s="200"/>
      <c r="D93" s="201" t="s">
        <v>76</v>
      </c>
      <c r="E93" s="213" t="s">
        <v>2055</v>
      </c>
      <c r="F93" s="213" t="s">
        <v>2056</v>
      </c>
      <c r="G93" s="200"/>
      <c r="H93" s="200"/>
      <c r="I93" s="203"/>
      <c r="J93" s="214">
        <f>BK93</f>
        <v>0</v>
      </c>
      <c r="K93" s="200"/>
      <c r="L93" s="205"/>
      <c r="M93" s="206"/>
      <c r="N93" s="207"/>
      <c r="O93" s="207"/>
      <c r="P93" s="208">
        <f>SUM(P94:P102)</f>
        <v>0</v>
      </c>
      <c r="Q93" s="207"/>
      <c r="R93" s="208">
        <f>SUM(R94:R102)</f>
        <v>0</v>
      </c>
      <c r="S93" s="207"/>
      <c r="T93" s="209">
        <f>SUM(T94:T102)</f>
        <v>0</v>
      </c>
      <c r="AR93" s="210" t="s">
        <v>86</v>
      </c>
      <c r="AT93" s="211" t="s">
        <v>76</v>
      </c>
      <c r="AU93" s="211" t="s">
        <v>86</v>
      </c>
      <c r="AY93" s="210" t="s">
        <v>152</v>
      </c>
      <c r="BK93" s="212">
        <f>SUM(BK94:BK102)</f>
        <v>0</v>
      </c>
    </row>
    <row r="94" spans="2:65" s="1" customFormat="1" ht="16.5" customHeight="1">
      <c r="B94" s="38"/>
      <c r="C94" s="215" t="s">
        <v>84</v>
      </c>
      <c r="D94" s="215" t="s">
        <v>155</v>
      </c>
      <c r="E94" s="216" t="s">
        <v>2057</v>
      </c>
      <c r="F94" s="217" t="s">
        <v>2058</v>
      </c>
      <c r="G94" s="218" t="s">
        <v>577</v>
      </c>
      <c r="H94" s="219">
        <v>1</v>
      </c>
      <c r="I94" s="220"/>
      <c r="J94" s="221">
        <f>ROUND(I94*H94,2)</f>
        <v>0</v>
      </c>
      <c r="K94" s="217" t="s">
        <v>177</v>
      </c>
      <c r="L94" s="43"/>
      <c r="M94" s="222" t="s">
        <v>75</v>
      </c>
      <c r="N94" s="223" t="s">
        <v>47</v>
      </c>
      <c r="O94" s="79"/>
      <c r="P94" s="224">
        <f>O94*H94</f>
        <v>0</v>
      </c>
      <c r="Q94" s="224">
        <v>0</v>
      </c>
      <c r="R94" s="224">
        <f>Q94*H94</f>
        <v>0</v>
      </c>
      <c r="S94" s="224">
        <v>0</v>
      </c>
      <c r="T94" s="225">
        <f>S94*H94</f>
        <v>0</v>
      </c>
      <c r="AR94" s="17" t="s">
        <v>227</v>
      </c>
      <c r="AT94" s="17" t="s">
        <v>155</v>
      </c>
      <c r="AU94" s="17" t="s">
        <v>173</v>
      </c>
      <c r="AY94" s="17" t="s">
        <v>152</v>
      </c>
      <c r="BE94" s="226">
        <f>IF(N94="základní",J94,0)</f>
        <v>0</v>
      </c>
      <c r="BF94" s="226">
        <f>IF(N94="snížená",J94,0)</f>
        <v>0</v>
      </c>
      <c r="BG94" s="226">
        <f>IF(N94="zákl. přenesená",J94,0)</f>
        <v>0</v>
      </c>
      <c r="BH94" s="226">
        <f>IF(N94="sníž. přenesená",J94,0)</f>
        <v>0</v>
      </c>
      <c r="BI94" s="226">
        <f>IF(N94="nulová",J94,0)</f>
        <v>0</v>
      </c>
      <c r="BJ94" s="17" t="s">
        <v>84</v>
      </c>
      <c r="BK94" s="226">
        <f>ROUND(I94*H94,2)</f>
        <v>0</v>
      </c>
      <c r="BL94" s="17" t="s">
        <v>227</v>
      </c>
      <c r="BM94" s="17" t="s">
        <v>2059</v>
      </c>
    </row>
    <row r="95" spans="2:65" s="1" customFormat="1" ht="16.5" customHeight="1">
      <c r="B95" s="38"/>
      <c r="C95" s="251" t="s">
        <v>86</v>
      </c>
      <c r="D95" s="251" t="s">
        <v>238</v>
      </c>
      <c r="E95" s="252" t="s">
        <v>2060</v>
      </c>
      <c r="F95" s="253" t="s">
        <v>2061</v>
      </c>
      <c r="G95" s="254" t="s">
        <v>842</v>
      </c>
      <c r="H95" s="255">
        <v>0</v>
      </c>
      <c r="I95" s="256"/>
      <c r="J95" s="257">
        <f>ROUND(I95*H95,2)</f>
        <v>0</v>
      </c>
      <c r="K95" s="253" t="s">
        <v>177</v>
      </c>
      <c r="L95" s="258"/>
      <c r="M95" s="259" t="s">
        <v>75</v>
      </c>
      <c r="N95" s="260" t="s">
        <v>47</v>
      </c>
      <c r="O95" s="79"/>
      <c r="P95" s="224">
        <f>O95*H95</f>
        <v>0</v>
      </c>
      <c r="Q95" s="224">
        <v>0</v>
      </c>
      <c r="R95" s="224">
        <f>Q95*H95</f>
        <v>0</v>
      </c>
      <c r="S95" s="224">
        <v>0</v>
      </c>
      <c r="T95" s="225">
        <f>S95*H95</f>
        <v>0</v>
      </c>
      <c r="AR95" s="17" t="s">
        <v>241</v>
      </c>
      <c r="AT95" s="17" t="s">
        <v>238</v>
      </c>
      <c r="AU95" s="17" t="s">
        <v>173</v>
      </c>
      <c r="AY95" s="17" t="s">
        <v>152</v>
      </c>
      <c r="BE95" s="226">
        <f>IF(N95="základní",J95,0)</f>
        <v>0</v>
      </c>
      <c r="BF95" s="226">
        <f>IF(N95="snížená",J95,0)</f>
        <v>0</v>
      </c>
      <c r="BG95" s="226">
        <f>IF(N95="zákl. přenesená",J95,0)</f>
        <v>0</v>
      </c>
      <c r="BH95" s="226">
        <f>IF(N95="sníž. přenesená",J95,0)</f>
        <v>0</v>
      </c>
      <c r="BI95" s="226">
        <f>IF(N95="nulová",J95,0)</f>
        <v>0</v>
      </c>
      <c r="BJ95" s="17" t="s">
        <v>84</v>
      </c>
      <c r="BK95" s="226">
        <f>ROUND(I95*H95,2)</f>
        <v>0</v>
      </c>
      <c r="BL95" s="17" t="s">
        <v>227</v>
      </c>
      <c r="BM95" s="17" t="s">
        <v>2062</v>
      </c>
    </row>
    <row r="96" spans="2:65" s="1" customFormat="1" ht="16.5" customHeight="1">
      <c r="B96" s="38"/>
      <c r="C96" s="251" t="s">
        <v>173</v>
      </c>
      <c r="D96" s="251" t="s">
        <v>238</v>
      </c>
      <c r="E96" s="252" t="s">
        <v>2063</v>
      </c>
      <c r="F96" s="253" t="s">
        <v>2064</v>
      </c>
      <c r="G96" s="254" t="s">
        <v>842</v>
      </c>
      <c r="H96" s="255">
        <v>0</v>
      </c>
      <c r="I96" s="256"/>
      <c r="J96" s="257">
        <f>ROUND(I96*H96,2)</f>
        <v>0</v>
      </c>
      <c r="K96" s="253" t="s">
        <v>177</v>
      </c>
      <c r="L96" s="258"/>
      <c r="M96" s="259" t="s">
        <v>75</v>
      </c>
      <c r="N96" s="260" t="s">
        <v>47</v>
      </c>
      <c r="O96" s="79"/>
      <c r="P96" s="224">
        <f>O96*H96</f>
        <v>0</v>
      </c>
      <c r="Q96" s="224">
        <v>0</v>
      </c>
      <c r="R96" s="224">
        <f>Q96*H96</f>
        <v>0</v>
      </c>
      <c r="S96" s="224">
        <v>0</v>
      </c>
      <c r="T96" s="225">
        <f>S96*H96</f>
        <v>0</v>
      </c>
      <c r="AR96" s="17" t="s">
        <v>241</v>
      </c>
      <c r="AT96" s="17" t="s">
        <v>238</v>
      </c>
      <c r="AU96" s="17" t="s">
        <v>173</v>
      </c>
      <c r="AY96" s="17" t="s">
        <v>152</v>
      </c>
      <c r="BE96" s="226">
        <f>IF(N96="základní",J96,0)</f>
        <v>0</v>
      </c>
      <c r="BF96" s="226">
        <f>IF(N96="snížená",J96,0)</f>
        <v>0</v>
      </c>
      <c r="BG96" s="226">
        <f>IF(N96="zákl. přenesená",J96,0)</f>
        <v>0</v>
      </c>
      <c r="BH96" s="226">
        <f>IF(N96="sníž. přenesená",J96,0)</f>
        <v>0</v>
      </c>
      <c r="BI96" s="226">
        <f>IF(N96="nulová",J96,0)</f>
        <v>0</v>
      </c>
      <c r="BJ96" s="17" t="s">
        <v>84</v>
      </c>
      <c r="BK96" s="226">
        <f>ROUND(I96*H96,2)</f>
        <v>0</v>
      </c>
      <c r="BL96" s="17" t="s">
        <v>227</v>
      </c>
      <c r="BM96" s="17" t="s">
        <v>2065</v>
      </c>
    </row>
    <row r="97" spans="2:65" s="1" customFormat="1" ht="16.5" customHeight="1">
      <c r="B97" s="38"/>
      <c r="C97" s="251" t="s">
        <v>160</v>
      </c>
      <c r="D97" s="251" t="s">
        <v>238</v>
      </c>
      <c r="E97" s="252" t="s">
        <v>2066</v>
      </c>
      <c r="F97" s="253" t="s">
        <v>2067</v>
      </c>
      <c r="G97" s="254" t="s">
        <v>842</v>
      </c>
      <c r="H97" s="255">
        <v>1</v>
      </c>
      <c r="I97" s="256"/>
      <c r="J97" s="257">
        <f>ROUND(I97*H97,2)</f>
        <v>0</v>
      </c>
      <c r="K97" s="253" t="s">
        <v>177</v>
      </c>
      <c r="L97" s="258"/>
      <c r="M97" s="259" t="s">
        <v>75</v>
      </c>
      <c r="N97" s="260" t="s">
        <v>47</v>
      </c>
      <c r="O97" s="79"/>
      <c r="P97" s="224">
        <f>O97*H97</f>
        <v>0</v>
      </c>
      <c r="Q97" s="224">
        <v>0</v>
      </c>
      <c r="R97" s="224">
        <f>Q97*H97</f>
        <v>0</v>
      </c>
      <c r="S97" s="224">
        <v>0</v>
      </c>
      <c r="T97" s="225">
        <f>S97*H97</f>
        <v>0</v>
      </c>
      <c r="AR97" s="17" t="s">
        <v>241</v>
      </c>
      <c r="AT97" s="17" t="s">
        <v>238</v>
      </c>
      <c r="AU97" s="17" t="s">
        <v>173</v>
      </c>
      <c r="AY97" s="17" t="s">
        <v>152</v>
      </c>
      <c r="BE97" s="226">
        <f>IF(N97="základní",J97,0)</f>
        <v>0</v>
      </c>
      <c r="BF97" s="226">
        <f>IF(N97="snížená",J97,0)</f>
        <v>0</v>
      </c>
      <c r="BG97" s="226">
        <f>IF(N97="zákl. přenesená",J97,0)</f>
        <v>0</v>
      </c>
      <c r="BH97" s="226">
        <f>IF(N97="sníž. přenesená",J97,0)</f>
        <v>0</v>
      </c>
      <c r="BI97" s="226">
        <f>IF(N97="nulová",J97,0)</f>
        <v>0</v>
      </c>
      <c r="BJ97" s="17" t="s">
        <v>84</v>
      </c>
      <c r="BK97" s="226">
        <f>ROUND(I97*H97,2)</f>
        <v>0</v>
      </c>
      <c r="BL97" s="17" t="s">
        <v>227</v>
      </c>
      <c r="BM97" s="17" t="s">
        <v>2068</v>
      </c>
    </row>
    <row r="98" spans="2:65" s="1" customFormat="1" ht="16.5" customHeight="1">
      <c r="B98" s="38"/>
      <c r="C98" s="251" t="s">
        <v>186</v>
      </c>
      <c r="D98" s="251" t="s">
        <v>238</v>
      </c>
      <c r="E98" s="252" t="s">
        <v>2069</v>
      </c>
      <c r="F98" s="253" t="s">
        <v>2070</v>
      </c>
      <c r="G98" s="254" t="s">
        <v>842</v>
      </c>
      <c r="H98" s="255">
        <v>1</v>
      </c>
      <c r="I98" s="256"/>
      <c r="J98" s="257">
        <f>ROUND(I98*H98,2)</f>
        <v>0</v>
      </c>
      <c r="K98" s="253" t="s">
        <v>177</v>
      </c>
      <c r="L98" s="258"/>
      <c r="M98" s="259" t="s">
        <v>75</v>
      </c>
      <c r="N98" s="260" t="s">
        <v>47</v>
      </c>
      <c r="O98" s="79"/>
      <c r="P98" s="224">
        <f>O98*H98</f>
        <v>0</v>
      </c>
      <c r="Q98" s="224">
        <v>0</v>
      </c>
      <c r="R98" s="224">
        <f>Q98*H98</f>
        <v>0</v>
      </c>
      <c r="S98" s="224">
        <v>0</v>
      </c>
      <c r="T98" s="225">
        <f>S98*H98</f>
        <v>0</v>
      </c>
      <c r="AR98" s="17" t="s">
        <v>241</v>
      </c>
      <c r="AT98" s="17" t="s">
        <v>238</v>
      </c>
      <c r="AU98" s="17" t="s">
        <v>173</v>
      </c>
      <c r="AY98" s="17" t="s">
        <v>152</v>
      </c>
      <c r="BE98" s="226">
        <f>IF(N98="základní",J98,0)</f>
        <v>0</v>
      </c>
      <c r="BF98" s="226">
        <f>IF(N98="snížená",J98,0)</f>
        <v>0</v>
      </c>
      <c r="BG98" s="226">
        <f>IF(N98="zákl. přenesená",J98,0)</f>
        <v>0</v>
      </c>
      <c r="BH98" s="226">
        <f>IF(N98="sníž. přenesená",J98,0)</f>
        <v>0</v>
      </c>
      <c r="BI98" s="226">
        <f>IF(N98="nulová",J98,0)</f>
        <v>0</v>
      </c>
      <c r="BJ98" s="17" t="s">
        <v>84</v>
      </c>
      <c r="BK98" s="226">
        <f>ROUND(I98*H98,2)</f>
        <v>0</v>
      </c>
      <c r="BL98" s="17" t="s">
        <v>227</v>
      </c>
      <c r="BM98" s="17" t="s">
        <v>2071</v>
      </c>
    </row>
    <row r="99" spans="2:65" s="1" customFormat="1" ht="16.5" customHeight="1">
      <c r="B99" s="38"/>
      <c r="C99" s="251" t="s">
        <v>153</v>
      </c>
      <c r="D99" s="251" t="s">
        <v>238</v>
      </c>
      <c r="E99" s="252" t="s">
        <v>2072</v>
      </c>
      <c r="F99" s="253" t="s">
        <v>2073</v>
      </c>
      <c r="G99" s="254" t="s">
        <v>842</v>
      </c>
      <c r="H99" s="255">
        <v>1</v>
      </c>
      <c r="I99" s="256"/>
      <c r="J99" s="257">
        <f>ROUND(I99*H99,2)</f>
        <v>0</v>
      </c>
      <c r="K99" s="253" t="s">
        <v>177</v>
      </c>
      <c r="L99" s="258"/>
      <c r="M99" s="259" t="s">
        <v>75</v>
      </c>
      <c r="N99" s="260" t="s">
        <v>47</v>
      </c>
      <c r="O99" s="79"/>
      <c r="P99" s="224">
        <f>O99*H99</f>
        <v>0</v>
      </c>
      <c r="Q99" s="224">
        <v>0</v>
      </c>
      <c r="R99" s="224">
        <f>Q99*H99</f>
        <v>0</v>
      </c>
      <c r="S99" s="224">
        <v>0</v>
      </c>
      <c r="T99" s="225">
        <f>S99*H99</f>
        <v>0</v>
      </c>
      <c r="AR99" s="17" t="s">
        <v>241</v>
      </c>
      <c r="AT99" s="17" t="s">
        <v>238</v>
      </c>
      <c r="AU99" s="17" t="s">
        <v>173</v>
      </c>
      <c r="AY99" s="17" t="s">
        <v>152</v>
      </c>
      <c r="BE99" s="226">
        <f>IF(N99="základní",J99,0)</f>
        <v>0</v>
      </c>
      <c r="BF99" s="226">
        <f>IF(N99="snížená",J99,0)</f>
        <v>0</v>
      </c>
      <c r="BG99" s="226">
        <f>IF(N99="zákl. přenesená",J99,0)</f>
        <v>0</v>
      </c>
      <c r="BH99" s="226">
        <f>IF(N99="sníž. přenesená",J99,0)</f>
        <v>0</v>
      </c>
      <c r="BI99" s="226">
        <f>IF(N99="nulová",J99,0)</f>
        <v>0</v>
      </c>
      <c r="BJ99" s="17" t="s">
        <v>84</v>
      </c>
      <c r="BK99" s="226">
        <f>ROUND(I99*H99,2)</f>
        <v>0</v>
      </c>
      <c r="BL99" s="17" t="s">
        <v>227</v>
      </c>
      <c r="BM99" s="17" t="s">
        <v>2074</v>
      </c>
    </row>
    <row r="100" spans="2:65" s="1" customFormat="1" ht="16.5" customHeight="1">
      <c r="B100" s="38"/>
      <c r="C100" s="251" t="s">
        <v>198</v>
      </c>
      <c r="D100" s="251" t="s">
        <v>238</v>
      </c>
      <c r="E100" s="252" t="s">
        <v>2075</v>
      </c>
      <c r="F100" s="253" t="s">
        <v>2076</v>
      </c>
      <c r="G100" s="254" t="s">
        <v>842</v>
      </c>
      <c r="H100" s="255">
        <v>1</v>
      </c>
      <c r="I100" s="256"/>
      <c r="J100" s="257">
        <f>ROUND(I100*H100,2)</f>
        <v>0</v>
      </c>
      <c r="K100" s="253" t="s">
        <v>177</v>
      </c>
      <c r="L100" s="258"/>
      <c r="M100" s="259" t="s">
        <v>75</v>
      </c>
      <c r="N100" s="260" t="s">
        <v>47</v>
      </c>
      <c r="O100" s="79"/>
      <c r="P100" s="224">
        <f>O100*H100</f>
        <v>0</v>
      </c>
      <c r="Q100" s="224">
        <v>0</v>
      </c>
      <c r="R100" s="224">
        <f>Q100*H100</f>
        <v>0</v>
      </c>
      <c r="S100" s="224">
        <v>0</v>
      </c>
      <c r="T100" s="225">
        <f>S100*H100</f>
        <v>0</v>
      </c>
      <c r="AR100" s="17" t="s">
        <v>241</v>
      </c>
      <c r="AT100" s="17" t="s">
        <v>238</v>
      </c>
      <c r="AU100" s="17" t="s">
        <v>173</v>
      </c>
      <c r="AY100" s="17" t="s">
        <v>152</v>
      </c>
      <c r="BE100" s="226">
        <f>IF(N100="základní",J100,0)</f>
        <v>0</v>
      </c>
      <c r="BF100" s="226">
        <f>IF(N100="snížená",J100,0)</f>
        <v>0</v>
      </c>
      <c r="BG100" s="226">
        <f>IF(N100="zákl. přenesená",J100,0)</f>
        <v>0</v>
      </c>
      <c r="BH100" s="226">
        <f>IF(N100="sníž. přenesená",J100,0)</f>
        <v>0</v>
      </c>
      <c r="BI100" s="226">
        <f>IF(N100="nulová",J100,0)</f>
        <v>0</v>
      </c>
      <c r="BJ100" s="17" t="s">
        <v>84</v>
      </c>
      <c r="BK100" s="226">
        <f>ROUND(I100*H100,2)</f>
        <v>0</v>
      </c>
      <c r="BL100" s="17" t="s">
        <v>227</v>
      </c>
      <c r="BM100" s="17" t="s">
        <v>2077</v>
      </c>
    </row>
    <row r="101" spans="2:65" s="1" customFormat="1" ht="16.5" customHeight="1">
      <c r="B101" s="38"/>
      <c r="C101" s="251" t="s">
        <v>203</v>
      </c>
      <c r="D101" s="251" t="s">
        <v>238</v>
      </c>
      <c r="E101" s="252" t="s">
        <v>2078</v>
      </c>
      <c r="F101" s="253" t="s">
        <v>2079</v>
      </c>
      <c r="G101" s="254" t="s">
        <v>842</v>
      </c>
      <c r="H101" s="255">
        <v>1</v>
      </c>
      <c r="I101" s="256"/>
      <c r="J101" s="257">
        <f>ROUND(I101*H101,2)</f>
        <v>0</v>
      </c>
      <c r="K101" s="253" t="s">
        <v>177</v>
      </c>
      <c r="L101" s="258"/>
      <c r="M101" s="259" t="s">
        <v>75</v>
      </c>
      <c r="N101" s="260" t="s">
        <v>47</v>
      </c>
      <c r="O101" s="79"/>
      <c r="P101" s="224">
        <f>O101*H101</f>
        <v>0</v>
      </c>
      <c r="Q101" s="224">
        <v>0</v>
      </c>
      <c r="R101" s="224">
        <f>Q101*H101</f>
        <v>0</v>
      </c>
      <c r="S101" s="224">
        <v>0</v>
      </c>
      <c r="T101" s="225">
        <f>S101*H101</f>
        <v>0</v>
      </c>
      <c r="AR101" s="17" t="s">
        <v>241</v>
      </c>
      <c r="AT101" s="17" t="s">
        <v>238</v>
      </c>
      <c r="AU101" s="17" t="s">
        <v>173</v>
      </c>
      <c r="AY101" s="17" t="s">
        <v>152</v>
      </c>
      <c r="BE101" s="226">
        <f>IF(N101="základní",J101,0)</f>
        <v>0</v>
      </c>
      <c r="BF101" s="226">
        <f>IF(N101="snížená",J101,0)</f>
        <v>0</v>
      </c>
      <c r="BG101" s="226">
        <f>IF(N101="zákl. přenesená",J101,0)</f>
        <v>0</v>
      </c>
      <c r="BH101" s="226">
        <f>IF(N101="sníž. přenesená",J101,0)</f>
        <v>0</v>
      </c>
      <c r="BI101" s="226">
        <f>IF(N101="nulová",J101,0)</f>
        <v>0</v>
      </c>
      <c r="BJ101" s="17" t="s">
        <v>84</v>
      </c>
      <c r="BK101" s="226">
        <f>ROUND(I101*H101,2)</f>
        <v>0</v>
      </c>
      <c r="BL101" s="17" t="s">
        <v>227</v>
      </c>
      <c r="BM101" s="17" t="s">
        <v>2080</v>
      </c>
    </row>
    <row r="102" spans="2:65" s="1" customFormat="1" ht="16.5" customHeight="1">
      <c r="B102" s="38"/>
      <c r="C102" s="251" t="s">
        <v>179</v>
      </c>
      <c r="D102" s="251" t="s">
        <v>238</v>
      </c>
      <c r="E102" s="252" t="s">
        <v>2081</v>
      </c>
      <c r="F102" s="253" t="s">
        <v>2082</v>
      </c>
      <c r="G102" s="254" t="s">
        <v>842</v>
      </c>
      <c r="H102" s="255">
        <v>1</v>
      </c>
      <c r="I102" s="256"/>
      <c r="J102" s="257">
        <f>ROUND(I102*H102,2)</f>
        <v>0</v>
      </c>
      <c r="K102" s="253" t="s">
        <v>177</v>
      </c>
      <c r="L102" s="258"/>
      <c r="M102" s="259" t="s">
        <v>75</v>
      </c>
      <c r="N102" s="260" t="s">
        <v>47</v>
      </c>
      <c r="O102" s="79"/>
      <c r="P102" s="224">
        <f>O102*H102</f>
        <v>0</v>
      </c>
      <c r="Q102" s="224">
        <v>0</v>
      </c>
      <c r="R102" s="224">
        <f>Q102*H102</f>
        <v>0</v>
      </c>
      <c r="S102" s="224">
        <v>0</v>
      </c>
      <c r="T102" s="225">
        <f>S102*H102</f>
        <v>0</v>
      </c>
      <c r="AR102" s="17" t="s">
        <v>241</v>
      </c>
      <c r="AT102" s="17" t="s">
        <v>238</v>
      </c>
      <c r="AU102" s="17" t="s">
        <v>173</v>
      </c>
      <c r="AY102" s="17" t="s">
        <v>152</v>
      </c>
      <c r="BE102" s="226">
        <f>IF(N102="základní",J102,0)</f>
        <v>0</v>
      </c>
      <c r="BF102" s="226">
        <f>IF(N102="snížená",J102,0)</f>
        <v>0</v>
      </c>
      <c r="BG102" s="226">
        <f>IF(N102="zákl. přenesená",J102,0)</f>
        <v>0</v>
      </c>
      <c r="BH102" s="226">
        <f>IF(N102="sníž. přenesená",J102,0)</f>
        <v>0</v>
      </c>
      <c r="BI102" s="226">
        <f>IF(N102="nulová",J102,0)</f>
        <v>0</v>
      </c>
      <c r="BJ102" s="17" t="s">
        <v>84</v>
      </c>
      <c r="BK102" s="226">
        <f>ROUND(I102*H102,2)</f>
        <v>0</v>
      </c>
      <c r="BL102" s="17" t="s">
        <v>227</v>
      </c>
      <c r="BM102" s="17" t="s">
        <v>2083</v>
      </c>
    </row>
    <row r="103" spans="2:63" s="11" customFormat="1" ht="20.85" customHeight="1">
      <c r="B103" s="199"/>
      <c r="C103" s="200"/>
      <c r="D103" s="201" t="s">
        <v>76</v>
      </c>
      <c r="E103" s="213" t="s">
        <v>2084</v>
      </c>
      <c r="F103" s="213" t="s">
        <v>2085</v>
      </c>
      <c r="G103" s="200"/>
      <c r="H103" s="200"/>
      <c r="I103" s="203"/>
      <c r="J103" s="214">
        <f>BK103</f>
        <v>0</v>
      </c>
      <c r="K103" s="200"/>
      <c r="L103" s="205"/>
      <c r="M103" s="206"/>
      <c r="N103" s="207"/>
      <c r="O103" s="207"/>
      <c r="P103" s="208">
        <f>SUM(P104:P147)</f>
        <v>0</v>
      </c>
      <c r="Q103" s="207"/>
      <c r="R103" s="208">
        <f>SUM(R104:R147)</f>
        <v>0</v>
      </c>
      <c r="S103" s="207"/>
      <c r="T103" s="209">
        <f>SUM(T104:T147)</f>
        <v>0</v>
      </c>
      <c r="AR103" s="210" t="s">
        <v>86</v>
      </c>
      <c r="AT103" s="211" t="s">
        <v>76</v>
      </c>
      <c r="AU103" s="211" t="s">
        <v>86</v>
      </c>
      <c r="AY103" s="210" t="s">
        <v>152</v>
      </c>
      <c r="BK103" s="212">
        <f>SUM(BK104:BK147)</f>
        <v>0</v>
      </c>
    </row>
    <row r="104" spans="2:65" s="1" customFormat="1" ht="16.5" customHeight="1">
      <c r="B104" s="38"/>
      <c r="C104" s="215" t="s">
        <v>215</v>
      </c>
      <c r="D104" s="215" t="s">
        <v>155</v>
      </c>
      <c r="E104" s="216" t="s">
        <v>2086</v>
      </c>
      <c r="F104" s="217" t="s">
        <v>2087</v>
      </c>
      <c r="G104" s="218" t="s">
        <v>577</v>
      </c>
      <c r="H104" s="219">
        <v>1</v>
      </c>
      <c r="I104" s="220"/>
      <c r="J104" s="221">
        <f>ROUND(I104*H104,2)</f>
        <v>0</v>
      </c>
      <c r="K104" s="217" t="s">
        <v>177</v>
      </c>
      <c r="L104" s="43"/>
      <c r="M104" s="222" t="s">
        <v>75</v>
      </c>
      <c r="N104" s="223" t="s">
        <v>47</v>
      </c>
      <c r="O104" s="79"/>
      <c r="P104" s="224">
        <f>O104*H104</f>
        <v>0</v>
      </c>
      <c r="Q104" s="224">
        <v>0</v>
      </c>
      <c r="R104" s="224">
        <f>Q104*H104</f>
        <v>0</v>
      </c>
      <c r="S104" s="224">
        <v>0</v>
      </c>
      <c r="T104" s="225">
        <f>S104*H104</f>
        <v>0</v>
      </c>
      <c r="AR104" s="17" t="s">
        <v>227</v>
      </c>
      <c r="AT104" s="17" t="s">
        <v>155</v>
      </c>
      <c r="AU104" s="17" t="s">
        <v>173</v>
      </c>
      <c r="AY104" s="17" t="s">
        <v>152</v>
      </c>
      <c r="BE104" s="226">
        <f>IF(N104="základní",J104,0)</f>
        <v>0</v>
      </c>
      <c r="BF104" s="226">
        <f>IF(N104="snížená",J104,0)</f>
        <v>0</v>
      </c>
      <c r="BG104" s="226">
        <f>IF(N104="zákl. přenesená",J104,0)</f>
        <v>0</v>
      </c>
      <c r="BH104" s="226">
        <f>IF(N104="sníž. přenesená",J104,0)</f>
        <v>0</v>
      </c>
      <c r="BI104" s="226">
        <f>IF(N104="nulová",J104,0)</f>
        <v>0</v>
      </c>
      <c r="BJ104" s="17" t="s">
        <v>84</v>
      </c>
      <c r="BK104" s="226">
        <f>ROUND(I104*H104,2)</f>
        <v>0</v>
      </c>
      <c r="BL104" s="17" t="s">
        <v>227</v>
      </c>
      <c r="BM104" s="17" t="s">
        <v>2088</v>
      </c>
    </row>
    <row r="105" spans="2:65" s="1" customFormat="1" ht="16.5" customHeight="1">
      <c r="B105" s="38"/>
      <c r="C105" s="251" t="s">
        <v>224</v>
      </c>
      <c r="D105" s="251" t="s">
        <v>238</v>
      </c>
      <c r="E105" s="252" t="s">
        <v>2089</v>
      </c>
      <c r="F105" s="253" t="s">
        <v>2090</v>
      </c>
      <c r="G105" s="254" t="s">
        <v>842</v>
      </c>
      <c r="H105" s="255">
        <v>40</v>
      </c>
      <c r="I105" s="256"/>
      <c r="J105" s="257">
        <f>ROUND(I105*H105,2)</f>
        <v>0</v>
      </c>
      <c r="K105" s="253" t="s">
        <v>177</v>
      </c>
      <c r="L105" s="258"/>
      <c r="M105" s="259" t="s">
        <v>75</v>
      </c>
      <c r="N105" s="260" t="s">
        <v>47</v>
      </c>
      <c r="O105" s="79"/>
      <c r="P105" s="224">
        <f>O105*H105</f>
        <v>0</v>
      </c>
      <c r="Q105" s="224">
        <v>0</v>
      </c>
      <c r="R105" s="224">
        <f>Q105*H105</f>
        <v>0</v>
      </c>
      <c r="S105" s="224">
        <v>0</v>
      </c>
      <c r="T105" s="225">
        <f>S105*H105</f>
        <v>0</v>
      </c>
      <c r="AR105" s="17" t="s">
        <v>241</v>
      </c>
      <c r="AT105" s="17" t="s">
        <v>238</v>
      </c>
      <c r="AU105" s="17" t="s">
        <v>173</v>
      </c>
      <c r="AY105" s="17" t="s">
        <v>152</v>
      </c>
      <c r="BE105" s="226">
        <f>IF(N105="základní",J105,0)</f>
        <v>0</v>
      </c>
      <c r="BF105" s="226">
        <f>IF(N105="snížená",J105,0)</f>
        <v>0</v>
      </c>
      <c r="BG105" s="226">
        <f>IF(N105="zákl. přenesená",J105,0)</f>
        <v>0</v>
      </c>
      <c r="BH105" s="226">
        <f>IF(N105="sníž. přenesená",J105,0)</f>
        <v>0</v>
      </c>
      <c r="BI105" s="226">
        <f>IF(N105="nulová",J105,0)</f>
        <v>0</v>
      </c>
      <c r="BJ105" s="17" t="s">
        <v>84</v>
      </c>
      <c r="BK105" s="226">
        <f>ROUND(I105*H105,2)</f>
        <v>0</v>
      </c>
      <c r="BL105" s="17" t="s">
        <v>227</v>
      </c>
      <c r="BM105" s="17" t="s">
        <v>2091</v>
      </c>
    </row>
    <row r="106" spans="2:65" s="1" customFormat="1" ht="16.5" customHeight="1">
      <c r="B106" s="38"/>
      <c r="C106" s="251" t="s">
        <v>231</v>
      </c>
      <c r="D106" s="251" t="s">
        <v>238</v>
      </c>
      <c r="E106" s="252" t="s">
        <v>2092</v>
      </c>
      <c r="F106" s="253" t="s">
        <v>2093</v>
      </c>
      <c r="G106" s="254" t="s">
        <v>842</v>
      </c>
      <c r="H106" s="255">
        <v>10</v>
      </c>
      <c r="I106" s="256"/>
      <c r="J106" s="257">
        <f>ROUND(I106*H106,2)</f>
        <v>0</v>
      </c>
      <c r="K106" s="253" t="s">
        <v>177</v>
      </c>
      <c r="L106" s="258"/>
      <c r="M106" s="259" t="s">
        <v>75</v>
      </c>
      <c r="N106" s="260" t="s">
        <v>47</v>
      </c>
      <c r="O106" s="79"/>
      <c r="P106" s="224">
        <f>O106*H106</f>
        <v>0</v>
      </c>
      <c r="Q106" s="224">
        <v>0</v>
      </c>
      <c r="R106" s="224">
        <f>Q106*H106</f>
        <v>0</v>
      </c>
      <c r="S106" s="224">
        <v>0</v>
      </c>
      <c r="T106" s="225">
        <f>S106*H106</f>
        <v>0</v>
      </c>
      <c r="AR106" s="17" t="s">
        <v>241</v>
      </c>
      <c r="AT106" s="17" t="s">
        <v>238</v>
      </c>
      <c r="AU106" s="17" t="s">
        <v>173</v>
      </c>
      <c r="AY106" s="17" t="s">
        <v>152</v>
      </c>
      <c r="BE106" s="226">
        <f>IF(N106="základní",J106,0)</f>
        <v>0</v>
      </c>
      <c r="BF106" s="226">
        <f>IF(N106="snížená",J106,0)</f>
        <v>0</v>
      </c>
      <c r="BG106" s="226">
        <f>IF(N106="zákl. přenesená",J106,0)</f>
        <v>0</v>
      </c>
      <c r="BH106" s="226">
        <f>IF(N106="sníž. přenesená",J106,0)</f>
        <v>0</v>
      </c>
      <c r="BI106" s="226">
        <f>IF(N106="nulová",J106,0)</f>
        <v>0</v>
      </c>
      <c r="BJ106" s="17" t="s">
        <v>84</v>
      </c>
      <c r="BK106" s="226">
        <f>ROUND(I106*H106,2)</f>
        <v>0</v>
      </c>
      <c r="BL106" s="17" t="s">
        <v>227</v>
      </c>
      <c r="BM106" s="17" t="s">
        <v>2094</v>
      </c>
    </row>
    <row r="107" spans="2:65" s="1" customFormat="1" ht="16.5" customHeight="1">
      <c r="B107" s="38"/>
      <c r="C107" s="251" t="s">
        <v>237</v>
      </c>
      <c r="D107" s="251" t="s">
        <v>238</v>
      </c>
      <c r="E107" s="252" t="s">
        <v>2095</v>
      </c>
      <c r="F107" s="253" t="s">
        <v>2096</v>
      </c>
      <c r="G107" s="254" t="s">
        <v>842</v>
      </c>
      <c r="H107" s="255">
        <v>3</v>
      </c>
      <c r="I107" s="256"/>
      <c r="J107" s="257">
        <f>ROUND(I107*H107,2)</f>
        <v>0</v>
      </c>
      <c r="K107" s="253" t="s">
        <v>177</v>
      </c>
      <c r="L107" s="258"/>
      <c r="M107" s="259" t="s">
        <v>75</v>
      </c>
      <c r="N107" s="260" t="s">
        <v>47</v>
      </c>
      <c r="O107" s="79"/>
      <c r="P107" s="224">
        <f>O107*H107</f>
        <v>0</v>
      </c>
      <c r="Q107" s="224">
        <v>0</v>
      </c>
      <c r="R107" s="224">
        <f>Q107*H107</f>
        <v>0</v>
      </c>
      <c r="S107" s="224">
        <v>0</v>
      </c>
      <c r="T107" s="225">
        <f>S107*H107</f>
        <v>0</v>
      </c>
      <c r="AR107" s="17" t="s">
        <v>241</v>
      </c>
      <c r="AT107" s="17" t="s">
        <v>238</v>
      </c>
      <c r="AU107" s="17" t="s">
        <v>173</v>
      </c>
      <c r="AY107" s="17" t="s">
        <v>152</v>
      </c>
      <c r="BE107" s="226">
        <f>IF(N107="základní",J107,0)</f>
        <v>0</v>
      </c>
      <c r="BF107" s="226">
        <f>IF(N107="snížená",J107,0)</f>
        <v>0</v>
      </c>
      <c r="BG107" s="226">
        <f>IF(N107="zákl. přenesená",J107,0)</f>
        <v>0</v>
      </c>
      <c r="BH107" s="226">
        <f>IF(N107="sníž. přenesená",J107,0)</f>
        <v>0</v>
      </c>
      <c r="BI107" s="226">
        <f>IF(N107="nulová",J107,0)</f>
        <v>0</v>
      </c>
      <c r="BJ107" s="17" t="s">
        <v>84</v>
      </c>
      <c r="BK107" s="226">
        <f>ROUND(I107*H107,2)</f>
        <v>0</v>
      </c>
      <c r="BL107" s="17" t="s">
        <v>227</v>
      </c>
      <c r="BM107" s="17" t="s">
        <v>2097</v>
      </c>
    </row>
    <row r="108" spans="2:65" s="1" customFormat="1" ht="16.5" customHeight="1">
      <c r="B108" s="38"/>
      <c r="C108" s="251" t="s">
        <v>245</v>
      </c>
      <c r="D108" s="251" t="s">
        <v>238</v>
      </c>
      <c r="E108" s="252" t="s">
        <v>2098</v>
      </c>
      <c r="F108" s="253" t="s">
        <v>2099</v>
      </c>
      <c r="G108" s="254" t="s">
        <v>842</v>
      </c>
      <c r="H108" s="255">
        <v>60</v>
      </c>
      <c r="I108" s="256"/>
      <c r="J108" s="257">
        <f>ROUND(I108*H108,2)</f>
        <v>0</v>
      </c>
      <c r="K108" s="253" t="s">
        <v>177</v>
      </c>
      <c r="L108" s="258"/>
      <c r="M108" s="259" t="s">
        <v>75</v>
      </c>
      <c r="N108" s="260" t="s">
        <v>47</v>
      </c>
      <c r="O108" s="79"/>
      <c r="P108" s="224">
        <f>O108*H108</f>
        <v>0</v>
      </c>
      <c r="Q108" s="224">
        <v>0</v>
      </c>
      <c r="R108" s="224">
        <f>Q108*H108</f>
        <v>0</v>
      </c>
      <c r="S108" s="224">
        <v>0</v>
      </c>
      <c r="T108" s="225">
        <f>S108*H108</f>
        <v>0</v>
      </c>
      <c r="AR108" s="17" t="s">
        <v>241</v>
      </c>
      <c r="AT108" s="17" t="s">
        <v>238</v>
      </c>
      <c r="AU108" s="17" t="s">
        <v>173</v>
      </c>
      <c r="AY108" s="17" t="s">
        <v>152</v>
      </c>
      <c r="BE108" s="226">
        <f>IF(N108="základní",J108,0)</f>
        <v>0</v>
      </c>
      <c r="BF108" s="226">
        <f>IF(N108="snížená",J108,0)</f>
        <v>0</v>
      </c>
      <c r="BG108" s="226">
        <f>IF(N108="zákl. přenesená",J108,0)</f>
        <v>0</v>
      </c>
      <c r="BH108" s="226">
        <f>IF(N108="sníž. přenesená",J108,0)</f>
        <v>0</v>
      </c>
      <c r="BI108" s="226">
        <f>IF(N108="nulová",J108,0)</f>
        <v>0</v>
      </c>
      <c r="BJ108" s="17" t="s">
        <v>84</v>
      </c>
      <c r="BK108" s="226">
        <f>ROUND(I108*H108,2)</f>
        <v>0</v>
      </c>
      <c r="BL108" s="17" t="s">
        <v>227</v>
      </c>
      <c r="BM108" s="17" t="s">
        <v>2100</v>
      </c>
    </row>
    <row r="109" spans="2:65" s="1" customFormat="1" ht="16.5" customHeight="1">
      <c r="B109" s="38"/>
      <c r="C109" s="251" t="s">
        <v>8</v>
      </c>
      <c r="D109" s="251" t="s">
        <v>238</v>
      </c>
      <c r="E109" s="252" t="s">
        <v>2101</v>
      </c>
      <c r="F109" s="253" t="s">
        <v>2102</v>
      </c>
      <c r="G109" s="254" t="s">
        <v>842</v>
      </c>
      <c r="H109" s="255">
        <v>0</v>
      </c>
      <c r="I109" s="256"/>
      <c r="J109" s="257">
        <f>ROUND(I109*H109,2)</f>
        <v>0</v>
      </c>
      <c r="K109" s="253" t="s">
        <v>177</v>
      </c>
      <c r="L109" s="258"/>
      <c r="M109" s="259" t="s">
        <v>75</v>
      </c>
      <c r="N109" s="260" t="s">
        <v>47</v>
      </c>
      <c r="O109" s="79"/>
      <c r="P109" s="224">
        <f>O109*H109</f>
        <v>0</v>
      </c>
      <c r="Q109" s="224">
        <v>0</v>
      </c>
      <c r="R109" s="224">
        <f>Q109*H109</f>
        <v>0</v>
      </c>
      <c r="S109" s="224">
        <v>0</v>
      </c>
      <c r="T109" s="225">
        <f>S109*H109</f>
        <v>0</v>
      </c>
      <c r="AR109" s="17" t="s">
        <v>241</v>
      </c>
      <c r="AT109" s="17" t="s">
        <v>238</v>
      </c>
      <c r="AU109" s="17" t="s">
        <v>173</v>
      </c>
      <c r="AY109" s="17" t="s">
        <v>152</v>
      </c>
      <c r="BE109" s="226">
        <f>IF(N109="základní",J109,0)</f>
        <v>0</v>
      </c>
      <c r="BF109" s="226">
        <f>IF(N109="snížená",J109,0)</f>
        <v>0</v>
      </c>
      <c r="BG109" s="226">
        <f>IF(N109="zákl. přenesená",J109,0)</f>
        <v>0</v>
      </c>
      <c r="BH109" s="226">
        <f>IF(N109="sníž. přenesená",J109,0)</f>
        <v>0</v>
      </c>
      <c r="BI109" s="226">
        <f>IF(N109="nulová",J109,0)</f>
        <v>0</v>
      </c>
      <c r="BJ109" s="17" t="s">
        <v>84</v>
      </c>
      <c r="BK109" s="226">
        <f>ROUND(I109*H109,2)</f>
        <v>0</v>
      </c>
      <c r="BL109" s="17" t="s">
        <v>227</v>
      </c>
      <c r="BM109" s="17" t="s">
        <v>2103</v>
      </c>
    </row>
    <row r="110" spans="2:65" s="1" customFormat="1" ht="16.5" customHeight="1">
      <c r="B110" s="38"/>
      <c r="C110" s="251" t="s">
        <v>227</v>
      </c>
      <c r="D110" s="251" t="s">
        <v>238</v>
      </c>
      <c r="E110" s="252" t="s">
        <v>2104</v>
      </c>
      <c r="F110" s="253" t="s">
        <v>2105</v>
      </c>
      <c r="G110" s="254" t="s">
        <v>168</v>
      </c>
      <c r="H110" s="255">
        <v>100</v>
      </c>
      <c r="I110" s="256"/>
      <c r="J110" s="257">
        <f>ROUND(I110*H110,2)</f>
        <v>0</v>
      </c>
      <c r="K110" s="253" t="s">
        <v>177</v>
      </c>
      <c r="L110" s="258"/>
      <c r="M110" s="259" t="s">
        <v>75</v>
      </c>
      <c r="N110" s="260" t="s">
        <v>47</v>
      </c>
      <c r="O110" s="79"/>
      <c r="P110" s="224">
        <f>O110*H110</f>
        <v>0</v>
      </c>
      <c r="Q110" s="224">
        <v>0</v>
      </c>
      <c r="R110" s="224">
        <f>Q110*H110</f>
        <v>0</v>
      </c>
      <c r="S110" s="224">
        <v>0</v>
      </c>
      <c r="T110" s="225">
        <f>S110*H110</f>
        <v>0</v>
      </c>
      <c r="AR110" s="17" t="s">
        <v>241</v>
      </c>
      <c r="AT110" s="17" t="s">
        <v>238</v>
      </c>
      <c r="AU110" s="17" t="s">
        <v>173</v>
      </c>
      <c r="AY110" s="17" t="s">
        <v>152</v>
      </c>
      <c r="BE110" s="226">
        <f>IF(N110="základní",J110,0)</f>
        <v>0</v>
      </c>
      <c r="BF110" s="226">
        <f>IF(N110="snížená",J110,0)</f>
        <v>0</v>
      </c>
      <c r="BG110" s="226">
        <f>IF(N110="zákl. přenesená",J110,0)</f>
        <v>0</v>
      </c>
      <c r="BH110" s="226">
        <f>IF(N110="sníž. přenesená",J110,0)</f>
        <v>0</v>
      </c>
      <c r="BI110" s="226">
        <f>IF(N110="nulová",J110,0)</f>
        <v>0</v>
      </c>
      <c r="BJ110" s="17" t="s">
        <v>84</v>
      </c>
      <c r="BK110" s="226">
        <f>ROUND(I110*H110,2)</f>
        <v>0</v>
      </c>
      <c r="BL110" s="17" t="s">
        <v>227</v>
      </c>
      <c r="BM110" s="17" t="s">
        <v>2106</v>
      </c>
    </row>
    <row r="111" spans="2:65" s="1" customFormat="1" ht="16.5" customHeight="1">
      <c r="B111" s="38"/>
      <c r="C111" s="251" t="s">
        <v>260</v>
      </c>
      <c r="D111" s="251" t="s">
        <v>238</v>
      </c>
      <c r="E111" s="252" t="s">
        <v>2107</v>
      </c>
      <c r="F111" s="253" t="s">
        <v>2108</v>
      </c>
      <c r="G111" s="254" t="s">
        <v>168</v>
      </c>
      <c r="H111" s="255">
        <v>65</v>
      </c>
      <c r="I111" s="256"/>
      <c r="J111" s="257">
        <f>ROUND(I111*H111,2)</f>
        <v>0</v>
      </c>
      <c r="K111" s="253" t="s">
        <v>177</v>
      </c>
      <c r="L111" s="258"/>
      <c r="M111" s="259" t="s">
        <v>75</v>
      </c>
      <c r="N111" s="260" t="s">
        <v>47</v>
      </c>
      <c r="O111" s="79"/>
      <c r="P111" s="224">
        <f>O111*H111</f>
        <v>0</v>
      </c>
      <c r="Q111" s="224">
        <v>0</v>
      </c>
      <c r="R111" s="224">
        <f>Q111*H111</f>
        <v>0</v>
      </c>
      <c r="S111" s="224">
        <v>0</v>
      </c>
      <c r="T111" s="225">
        <f>S111*H111</f>
        <v>0</v>
      </c>
      <c r="AR111" s="17" t="s">
        <v>241</v>
      </c>
      <c r="AT111" s="17" t="s">
        <v>238</v>
      </c>
      <c r="AU111" s="17" t="s">
        <v>173</v>
      </c>
      <c r="AY111" s="17" t="s">
        <v>152</v>
      </c>
      <c r="BE111" s="226">
        <f>IF(N111="základní",J111,0)</f>
        <v>0</v>
      </c>
      <c r="BF111" s="226">
        <f>IF(N111="snížená",J111,0)</f>
        <v>0</v>
      </c>
      <c r="BG111" s="226">
        <f>IF(N111="zákl. přenesená",J111,0)</f>
        <v>0</v>
      </c>
      <c r="BH111" s="226">
        <f>IF(N111="sníž. přenesená",J111,0)</f>
        <v>0</v>
      </c>
      <c r="BI111" s="226">
        <f>IF(N111="nulová",J111,0)</f>
        <v>0</v>
      </c>
      <c r="BJ111" s="17" t="s">
        <v>84</v>
      </c>
      <c r="BK111" s="226">
        <f>ROUND(I111*H111,2)</f>
        <v>0</v>
      </c>
      <c r="BL111" s="17" t="s">
        <v>227</v>
      </c>
      <c r="BM111" s="17" t="s">
        <v>2109</v>
      </c>
    </row>
    <row r="112" spans="2:65" s="1" customFormat="1" ht="16.5" customHeight="1">
      <c r="B112" s="38"/>
      <c r="C112" s="251" t="s">
        <v>265</v>
      </c>
      <c r="D112" s="251" t="s">
        <v>238</v>
      </c>
      <c r="E112" s="252" t="s">
        <v>2110</v>
      </c>
      <c r="F112" s="253" t="s">
        <v>2111</v>
      </c>
      <c r="G112" s="254" t="s">
        <v>168</v>
      </c>
      <c r="H112" s="255">
        <v>60</v>
      </c>
      <c r="I112" s="256"/>
      <c r="J112" s="257">
        <f>ROUND(I112*H112,2)</f>
        <v>0</v>
      </c>
      <c r="K112" s="253" t="s">
        <v>177</v>
      </c>
      <c r="L112" s="258"/>
      <c r="M112" s="259" t="s">
        <v>75</v>
      </c>
      <c r="N112" s="260" t="s">
        <v>47</v>
      </c>
      <c r="O112" s="79"/>
      <c r="P112" s="224">
        <f>O112*H112</f>
        <v>0</v>
      </c>
      <c r="Q112" s="224">
        <v>0</v>
      </c>
      <c r="R112" s="224">
        <f>Q112*H112</f>
        <v>0</v>
      </c>
      <c r="S112" s="224">
        <v>0</v>
      </c>
      <c r="T112" s="225">
        <f>S112*H112</f>
        <v>0</v>
      </c>
      <c r="AR112" s="17" t="s">
        <v>241</v>
      </c>
      <c r="AT112" s="17" t="s">
        <v>238</v>
      </c>
      <c r="AU112" s="17" t="s">
        <v>173</v>
      </c>
      <c r="AY112" s="17" t="s">
        <v>152</v>
      </c>
      <c r="BE112" s="226">
        <f>IF(N112="základní",J112,0)</f>
        <v>0</v>
      </c>
      <c r="BF112" s="226">
        <f>IF(N112="snížená",J112,0)</f>
        <v>0</v>
      </c>
      <c r="BG112" s="226">
        <f>IF(N112="zákl. přenesená",J112,0)</f>
        <v>0</v>
      </c>
      <c r="BH112" s="226">
        <f>IF(N112="sníž. přenesená",J112,0)</f>
        <v>0</v>
      </c>
      <c r="BI112" s="226">
        <f>IF(N112="nulová",J112,0)</f>
        <v>0</v>
      </c>
      <c r="BJ112" s="17" t="s">
        <v>84</v>
      </c>
      <c r="BK112" s="226">
        <f>ROUND(I112*H112,2)</f>
        <v>0</v>
      </c>
      <c r="BL112" s="17" t="s">
        <v>227</v>
      </c>
      <c r="BM112" s="17" t="s">
        <v>2112</v>
      </c>
    </row>
    <row r="113" spans="2:65" s="1" customFormat="1" ht="16.5" customHeight="1">
      <c r="B113" s="38"/>
      <c r="C113" s="251" t="s">
        <v>338</v>
      </c>
      <c r="D113" s="251" t="s">
        <v>238</v>
      </c>
      <c r="E113" s="252" t="s">
        <v>2113</v>
      </c>
      <c r="F113" s="253" t="s">
        <v>2114</v>
      </c>
      <c r="G113" s="254" t="s">
        <v>842</v>
      </c>
      <c r="H113" s="255">
        <v>250</v>
      </c>
      <c r="I113" s="256"/>
      <c r="J113" s="257">
        <f>ROUND(I113*H113,2)</f>
        <v>0</v>
      </c>
      <c r="K113" s="253" t="s">
        <v>177</v>
      </c>
      <c r="L113" s="258"/>
      <c r="M113" s="259" t="s">
        <v>75</v>
      </c>
      <c r="N113" s="260" t="s">
        <v>47</v>
      </c>
      <c r="O113" s="79"/>
      <c r="P113" s="224">
        <f>O113*H113</f>
        <v>0</v>
      </c>
      <c r="Q113" s="224">
        <v>0</v>
      </c>
      <c r="R113" s="224">
        <f>Q113*H113</f>
        <v>0</v>
      </c>
      <c r="S113" s="224">
        <v>0</v>
      </c>
      <c r="T113" s="225">
        <f>S113*H113</f>
        <v>0</v>
      </c>
      <c r="AR113" s="17" t="s">
        <v>241</v>
      </c>
      <c r="AT113" s="17" t="s">
        <v>238</v>
      </c>
      <c r="AU113" s="17" t="s">
        <v>173</v>
      </c>
      <c r="AY113" s="17" t="s">
        <v>152</v>
      </c>
      <c r="BE113" s="226">
        <f>IF(N113="základní",J113,0)</f>
        <v>0</v>
      </c>
      <c r="BF113" s="226">
        <f>IF(N113="snížená",J113,0)</f>
        <v>0</v>
      </c>
      <c r="BG113" s="226">
        <f>IF(N113="zákl. přenesená",J113,0)</f>
        <v>0</v>
      </c>
      <c r="BH113" s="226">
        <f>IF(N113="sníž. přenesená",J113,0)</f>
        <v>0</v>
      </c>
      <c r="BI113" s="226">
        <f>IF(N113="nulová",J113,0)</f>
        <v>0</v>
      </c>
      <c r="BJ113" s="17" t="s">
        <v>84</v>
      </c>
      <c r="BK113" s="226">
        <f>ROUND(I113*H113,2)</f>
        <v>0</v>
      </c>
      <c r="BL113" s="17" t="s">
        <v>227</v>
      </c>
      <c r="BM113" s="17" t="s">
        <v>2115</v>
      </c>
    </row>
    <row r="114" spans="2:65" s="1" customFormat="1" ht="16.5" customHeight="1">
      <c r="B114" s="38"/>
      <c r="C114" s="251" t="s">
        <v>342</v>
      </c>
      <c r="D114" s="251" t="s">
        <v>238</v>
      </c>
      <c r="E114" s="252" t="s">
        <v>2116</v>
      </c>
      <c r="F114" s="253" t="s">
        <v>2117</v>
      </c>
      <c r="G114" s="254" t="s">
        <v>842</v>
      </c>
      <c r="H114" s="255">
        <v>30</v>
      </c>
      <c r="I114" s="256"/>
      <c r="J114" s="257">
        <f>ROUND(I114*H114,2)</f>
        <v>0</v>
      </c>
      <c r="K114" s="253" t="s">
        <v>177</v>
      </c>
      <c r="L114" s="258"/>
      <c r="M114" s="259" t="s">
        <v>75</v>
      </c>
      <c r="N114" s="260" t="s">
        <v>47</v>
      </c>
      <c r="O114" s="79"/>
      <c r="P114" s="224">
        <f>O114*H114</f>
        <v>0</v>
      </c>
      <c r="Q114" s="224">
        <v>0</v>
      </c>
      <c r="R114" s="224">
        <f>Q114*H114</f>
        <v>0</v>
      </c>
      <c r="S114" s="224">
        <v>0</v>
      </c>
      <c r="T114" s="225">
        <f>S114*H114</f>
        <v>0</v>
      </c>
      <c r="AR114" s="17" t="s">
        <v>241</v>
      </c>
      <c r="AT114" s="17" t="s">
        <v>238</v>
      </c>
      <c r="AU114" s="17" t="s">
        <v>173</v>
      </c>
      <c r="AY114" s="17" t="s">
        <v>152</v>
      </c>
      <c r="BE114" s="226">
        <f>IF(N114="základní",J114,0)</f>
        <v>0</v>
      </c>
      <c r="BF114" s="226">
        <f>IF(N114="snížená",J114,0)</f>
        <v>0</v>
      </c>
      <c r="BG114" s="226">
        <f>IF(N114="zákl. přenesená",J114,0)</f>
        <v>0</v>
      </c>
      <c r="BH114" s="226">
        <f>IF(N114="sníž. přenesená",J114,0)</f>
        <v>0</v>
      </c>
      <c r="BI114" s="226">
        <f>IF(N114="nulová",J114,0)</f>
        <v>0</v>
      </c>
      <c r="BJ114" s="17" t="s">
        <v>84</v>
      </c>
      <c r="BK114" s="226">
        <f>ROUND(I114*H114,2)</f>
        <v>0</v>
      </c>
      <c r="BL114" s="17" t="s">
        <v>227</v>
      </c>
      <c r="BM114" s="17" t="s">
        <v>2118</v>
      </c>
    </row>
    <row r="115" spans="2:65" s="1" customFormat="1" ht="16.5" customHeight="1">
      <c r="B115" s="38"/>
      <c r="C115" s="251" t="s">
        <v>7</v>
      </c>
      <c r="D115" s="251" t="s">
        <v>238</v>
      </c>
      <c r="E115" s="252" t="s">
        <v>2119</v>
      </c>
      <c r="F115" s="253" t="s">
        <v>2120</v>
      </c>
      <c r="G115" s="254" t="s">
        <v>842</v>
      </c>
      <c r="H115" s="255">
        <v>47</v>
      </c>
      <c r="I115" s="256"/>
      <c r="J115" s="257">
        <f>ROUND(I115*H115,2)</f>
        <v>0</v>
      </c>
      <c r="K115" s="253" t="s">
        <v>177</v>
      </c>
      <c r="L115" s="258"/>
      <c r="M115" s="259" t="s">
        <v>75</v>
      </c>
      <c r="N115" s="260" t="s">
        <v>47</v>
      </c>
      <c r="O115" s="79"/>
      <c r="P115" s="224">
        <f>O115*H115</f>
        <v>0</v>
      </c>
      <c r="Q115" s="224">
        <v>0</v>
      </c>
      <c r="R115" s="224">
        <f>Q115*H115</f>
        <v>0</v>
      </c>
      <c r="S115" s="224">
        <v>0</v>
      </c>
      <c r="T115" s="225">
        <f>S115*H115</f>
        <v>0</v>
      </c>
      <c r="AR115" s="17" t="s">
        <v>241</v>
      </c>
      <c r="AT115" s="17" t="s">
        <v>238</v>
      </c>
      <c r="AU115" s="17" t="s">
        <v>173</v>
      </c>
      <c r="AY115" s="17" t="s">
        <v>152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227</v>
      </c>
      <c r="BM115" s="17" t="s">
        <v>2121</v>
      </c>
    </row>
    <row r="116" spans="2:65" s="1" customFormat="1" ht="16.5" customHeight="1">
      <c r="B116" s="38"/>
      <c r="C116" s="251" t="s">
        <v>348</v>
      </c>
      <c r="D116" s="251" t="s">
        <v>238</v>
      </c>
      <c r="E116" s="252" t="s">
        <v>2122</v>
      </c>
      <c r="F116" s="253" t="s">
        <v>2123</v>
      </c>
      <c r="G116" s="254" t="s">
        <v>842</v>
      </c>
      <c r="H116" s="255">
        <v>5</v>
      </c>
      <c r="I116" s="256"/>
      <c r="J116" s="257">
        <f>ROUND(I116*H116,2)</f>
        <v>0</v>
      </c>
      <c r="K116" s="253" t="s">
        <v>177</v>
      </c>
      <c r="L116" s="258"/>
      <c r="M116" s="259" t="s">
        <v>75</v>
      </c>
      <c r="N116" s="260" t="s">
        <v>47</v>
      </c>
      <c r="O116" s="79"/>
      <c r="P116" s="224">
        <f>O116*H116</f>
        <v>0</v>
      </c>
      <c r="Q116" s="224">
        <v>0</v>
      </c>
      <c r="R116" s="224">
        <f>Q116*H116</f>
        <v>0</v>
      </c>
      <c r="S116" s="224">
        <v>0</v>
      </c>
      <c r="T116" s="225">
        <f>S116*H116</f>
        <v>0</v>
      </c>
      <c r="AR116" s="17" t="s">
        <v>241</v>
      </c>
      <c r="AT116" s="17" t="s">
        <v>238</v>
      </c>
      <c r="AU116" s="17" t="s">
        <v>173</v>
      </c>
      <c r="AY116" s="17" t="s">
        <v>152</v>
      </c>
      <c r="BE116" s="226">
        <f>IF(N116="základní",J116,0)</f>
        <v>0</v>
      </c>
      <c r="BF116" s="226">
        <f>IF(N116="snížená",J116,0)</f>
        <v>0</v>
      </c>
      <c r="BG116" s="226">
        <f>IF(N116="zákl. přenesená",J116,0)</f>
        <v>0</v>
      </c>
      <c r="BH116" s="226">
        <f>IF(N116="sníž. přenesená",J116,0)</f>
        <v>0</v>
      </c>
      <c r="BI116" s="226">
        <f>IF(N116="nulová",J116,0)</f>
        <v>0</v>
      </c>
      <c r="BJ116" s="17" t="s">
        <v>84</v>
      </c>
      <c r="BK116" s="226">
        <f>ROUND(I116*H116,2)</f>
        <v>0</v>
      </c>
      <c r="BL116" s="17" t="s">
        <v>227</v>
      </c>
      <c r="BM116" s="17" t="s">
        <v>2124</v>
      </c>
    </row>
    <row r="117" spans="2:65" s="1" customFormat="1" ht="16.5" customHeight="1">
      <c r="B117" s="38"/>
      <c r="C117" s="251" t="s">
        <v>352</v>
      </c>
      <c r="D117" s="251" t="s">
        <v>238</v>
      </c>
      <c r="E117" s="252" t="s">
        <v>2125</v>
      </c>
      <c r="F117" s="253" t="s">
        <v>2126</v>
      </c>
      <c r="G117" s="254" t="s">
        <v>168</v>
      </c>
      <c r="H117" s="255">
        <v>70</v>
      </c>
      <c r="I117" s="256"/>
      <c r="J117" s="257">
        <f>ROUND(I117*H117,2)</f>
        <v>0</v>
      </c>
      <c r="K117" s="253" t="s">
        <v>177</v>
      </c>
      <c r="L117" s="258"/>
      <c r="M117" s="259" t="s">
        <v>75</v>
      </c>
      <c r="N117" s="260" t="s">
        <v>47</v>
      </c>
      <c r="O117" s="79"/>
      <c r="P117" s="224">
        <f>O117*H117</f>
        <v>0</v>
      </c>
      <c r="Q117" s="224">
        <v>0</v>
      </c>
      <c r="R117" s="224">
        <f>Q117*H117</f>
        <v>0</v>
      </c>
      <c r="S117" s="224">
        <v>0</v>
      </c>
      <c r="T117" s="225">
        <f>S117*H117</f>
        <v>0</v>
      </c>
      <c r="AR117" s="17" t="s">
        <v>241</v>
      </c>
      <c r="AT117" s="17" t="s">
        <v>238</v>
      </c>
      <c r="AU117" s="17" t="s">
        <v>173</v>
      </c>
      <c r="AY117" s="17" t="s">
        <v>152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227</v>
      </c>
      <c r="BM117" s="17" t="s">
        <v>2127</v>
      </c>
    </row>
    <row r="118" spans="2:65" s="1" customFormat="1" ht="16.5" customHeight="1">
      <c r="B118" s="38"/>
      <c r="C118" s="251" t="s">
        <v>356</v>
      </c>
      <c r="D118" s="251" t="s">
        <v>238</v>
      </c>
      <c r="E118" s="252" t="s">
        <v>2128</v>
      </c>
      <c r="F118" s="253" t="s">
        <v>2129</v>
      </c>
      <c r="G118" s="254" t="s">
        <v>168</v>
      </c>
      <c r="H118" s="255">
        <v>85</v>
      </c>
      <c r="I118" s="256"/>
      <c r="J118" s="257">
        <f>ROUND(I118*H118,2)</f>
        <v>0</v>
      </c>
      <c r="K118" s="253" t="s">
        <v>177</v>
      </c>
      <c r="L118" s="258"/>
      <c r="M118" s="259" t="s">
        <v>75</v>
      </c>
      <c r="N118" s="260" t="s">
        <v>47</v>
      </c>
      <c r="O118" s="79"/>
      <c r="P118" s="224">
        <f>O118*H118</f>
        <v>0</v>
      </c>
      <c r="Q118" s="224">
        <v>0</v>
      </c>
      <c r="R118" s="224">
        <f>Q118*H118</f>
        <v>0</v>
      </c>
      <c r="S118" s="224">
        <v>0</v>
      </c>
      <c r="T118" s="225">
        <f>S118*H118</f>
        <v>0</v>
      </c>
      <c r="AR118" s="17" t="s">
        <v>241</v>
      </c>
      <c r="AT118" s="17" t="s">
        <v>238</v>
      </c>
      <c r="AU118" s="17" t="s">
        <v>173</v>
      </c>
      <c r="AY118" s="17" t="s">
        <v>152</v>
      </c>
      <c r="BE118" s="226">
        <f>IF(N118="základní",J118,0)</f>
        <v>0</v>
      </c>
      <c r="BF118" s="226">
        <f>IF(N118="snížená",J118,0)</f>
        <v>0</v>
      </c>
      <c r="BG118" s="226">
        <f>IF(N118="zákl. přenesená",J118,0)</f>
        <v>0</v>
      </c>
      <c r="BH118" s="226">
        <f>IF(N118="sníž. přenesená",J118,0)</f>
        <v>0</v>
      </c>
      <c r="BI118" s="226">
        <f>IF(N118="nulová",J118,0)</f>
        <v>0</v>
      </c>
      <c r="BJ118" s="17" t="s">
        <v>84</v>
      </c>
      <c r="BK118" s="226">
        <f>ROUND(I118*H118,2)</f>
        <v>0</v>
      </c>
      <c r="BL118" s="17" t="s">
        <v>227</v>
      </c>
      <c r="BM118" s="17" t="s">
        <v>2130</v>
      </c>
    </row>
    <row r="119" spans="2:65" s="1" customFormat="1" ht="16.5" customHeight="1">
      <c r="B119" s="38"/>
      <c r="C119" s="251" t="s">
        <v>360</v>
      </c>
      <c r="D119" s="251" t="s">
        <v>238</v>
      </c>
      <c r="E119" s="252" t="s">
        <v>2131</v>
      </c>
      <c r="F119" s="253" t="s">
        <v>2132</v>
      </c>
      <c r="G119" s="254" t="s">
        <v>168</v>
      </c>
      <c r="H119" s="255">
        <v>15</v>
      </c>
      <c r="I119" s="256"/>
      <c r="J119" s="257">
        <f>ROUND(I119*H119,2)</f>
        <v>0</v>
      </c>
      <c r="K119" s="253" t="s">
        <v>177</v>
      </c>
      <c r="L119" s="258"/>
      <c r="M119" s="259" t="s">
        <v>75</v>
      </c>
      <c r="N119" s="260" t="s">
        <v>47</v>
      </c>
      <c r="O119" s="79"/>
      <c r="P119" s="224">
        <f>O119*H119</f>
        <v>0</v>
      </c>
      <c r="Q119" s="224">
        <v>0</v>
      </c>
      <c r="R119" s="224">
        <f>Q119*H119</f>
        <v>0</v>
      </c>
      <c r="S119" s="224">
        <v>0</v>
      </c>
      <c r="T119" s="225">
        <f>S119*H119</f>
        <v>0</v>
      </c>
      <c r="AR119" s="17" t="s">
        <v>241</v>
      </c>
      <c r="AT119" s="17" t="s">
        <v>238</v>
      </c>
      <c r="AU119" s="17" t="s">
        <v>173</v>
      </c>
      <c r="AY119" s="17" t="s">
        <v>152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227</v>
      </c>
      <c r="BM119" s="17" t="s">
        <v>2133</v>
      </c>
    </row>
    <row r="120" spans="2:65" s="1" customFormat="1" ht="16.5" customHeight="1">
      <c r="B120" s="38"/>
      <c r="C120" s="251" t="s">
        <v>364</v>
      </c>
      <c r="D120" s="251" t="s">
        <v>238</v>
      </c>
      <c r="E120" s="252" t="s">
        <v>2134</v>
      </c>
      <c r="F120" s="253" t="s">
        <v>2135</v>
      </c>
      <c r="G120" s="254" t="s">
        <v>168</v>
      </c>
      <c r="H120" s="255">
        <v>0</v>
      </c>
      <c r="I120" s="256"/>
      <c r="J120" s="257">
        <f>ROUND(I120*H120,2)</f>
        <v>0</v>
      </c>
      <c r="K120" s="253" t="s">
        <v>177</v>
      </c>
      <c r="L120" s="258"/>
      <c r="M120" s="259" t="s">
        <v>75</v>
      </c>
      <c r="N120" s="260" t="s">
        <v>47</v>
      </c>
      <c r="O120" s="79"/>
      <c r="P120" s="224">
        <f>O120*H120</f>
        <v>0</v>
      </c>
      <c r="Q120" s="224">
        <v>0</v>
      </c>
      <c r="R120" s="224">
        <f>Q120*H120</f>
        <v>0</v>
      </c>
      <c r="S120" s="224">
        <v>0</v>
      </c>
      <c r="T120" s="225">
        <f>S120*H120</f>
        <v>0</v>
      </c>
      <c r="AR120" s="17" t="s">
        <v>241</v>
      </c>
      <c r="AT120" s="17" t="s">
        <v>238</v>
      </c>
      <c r="AU120" s="17" t="s">
        <v>173</v>
      </c>
      <c r="AY120" s="17" t="s">
        <v>152</v>
      </c>
      <c r="BE120" s="226">
        <f>IF(N120="základní",J120,0)</f>
        <v>0</v>
      </c>
      <c r="BF120" s="226">
        <f>IF(N120="snížená",J120,0)</f>
        <v>0</v>
      </c>
      <c r="BG120" s="226">
        <f>IF(N120="zákl. přenesená",J120,0)</f>
        <v>0</v>
      </c>
      <c r="BH120" s="226">
        <f>IF(N120="sníž. přenesená",J120,0)</f>
        <v>0</v>
      </c>
      <c r="BI120" s="226">
        <f>IF(N120="nulová",J120,0)</f>
        <v>0</v>
      </c>
      <c r="BJ120" s="17" t="s">
        <v>84</v>
      </c>
      <c r="BK120" s="226">
        <f>ROUND(I120*H120,2)</f>
        <v>0</v>
      </c>
      <c r="BL120" s="17" t="s">
        <v>227</v>
      </c>
      <c r="BM120" s="17" t="s">
        <v>2136</v>
      </c>
    </row>
    <row r="121" spans="2:65" s="1" customFormat="1" ht="16.5" customHeight="1">
      <c r="B121" s="38"/>
      <c r="C121" s="251" t="s">
        <v>370</v>
      </c>
      <c r="D121" s="251" t="s">
        <v>238</v>
      </c>
      <c r="E121" s="252" t="s">
        <v>2137</v>
      </c>
      <c r="F121" s="253" t="s">
        <v>2138</v>
      </c>
      <c r="G121" s="254" t="s">
        <v>168</v>
      </c>
      <c r="H121" s="255">
        <v>35</v>
      </c>
      <c r="I121" s="256"/>
      <c r="J121" s="257">
        <f>ROUND(I121*H121,2)</f>
        <v>0</v>
      </c>
      <c r="K121" s="253" t="s">
        <v>177</v>
      </c>
      <c r="L121" s="258"/>
      <c r="M121" s="259" t="s">
        <v>75</v>
      </c>
      <c r="N121" s="260" t="s">
        <v>47</v>
      </c>
      <c r="O121" s="79"/>
      <c r="P121" s="224">
        <f>O121*H121</f>
        <v>0</v>
      </c>
      <c r="Q121" s="224">
        <v>0</v>
      </c>
      <c r="R121" s="224">
        <f>Q121*H121</f>
        <v>0</v>
      </c>
      <c r="S121" s="224">
        <v>0</v>
      </c>
      <c r="T121" s="225">
        <f>S121*H121</f>
        <v>0</v>
      </c>
      <c r="AR121" s="17" t="s">
        <v>241</v>
      </c>
      <c r="AT121" s="17" t="s">
        <v>238</v>
      </c>
      <c r="AU121" s="17" t="s">
        <v>173</v>
      </c>
      <c r="AY121" s="17" t="s">
        <v>152</v>
      </c>
      <c r="BE121" s="226">
        <f>IF(N121="základní",J121,0)</f>
        <v>0</v>
      </c>
      <c r="BF121" s="226">
        <f>IF(N121="snížená",J121,0)</f>
        <v>0</v>
      </c>
      <c r="BG121" s="226">
        <f>IF(N121="zákl. přenesená",J121,0)</f>
        <v>0</v>
      </c>
      <c r="BH121" s="226">
        <f>IF(N121="sníž. přenesená",J121,0)</f>
        <v>0</v>
      </c>
      <c r="BI121" s="226">
        <f>IF(N121="nulová",J121,0)</f>
        <v>0</v>
      </c>
      <c r="BJ121" s="17" t="s">
        <v>84</v>
      </c>
      <c r="BK121" s="226">
        <f>ROUND(I121*H121,2)</f>
        <v>0</v>
      </c>
      <c r="BL121" s="17" t="s">
        <v>227</v>
      </c>
      <c r="BM121" s="17" t="s">
        <v>2139</v>
      </c>
    </row>
    <row r="122" spans="2:65" s="1" customFormat="1" ht="16.5" customHeight="1">
      <c r="B122" s="38"/>
      <c r="C122" s="251" t="s">
        <v>374</v>
      </c>
      <c r="D122" s="251" t="s">
        <v>238</v>
      </c>
      <c r="E122" s="252" t="s">
        <v>2140</v>
      </c>
      <c r="F122" s="253" t="s">
        <v>2141</v>
      </c>
      <c r="G122" s="254" t="s">
        <v>168</v>
      </c>
      <c r="H122" s="255">
        <v>160</v>
      </c>
      <c r="I122" s="256"/>
      <c r="J122" s="257">
        <f>ROUND(I122*H122,2)</f>
        <v>0</v>
      </c>
      <c r="K122" s="253" t="s">
        <v>177</v>
      </c>
      <c r="L122" s="258"/>
      <c r="M122" s="259" t="s">
        <v>75</v>
      </c>
      <c r="N122" s="260" t="s">
        <v>47</v>
      </c>
      <c r="O122" s="79"/>
      <c r="P122" s="224">
        <f>O122*H122</f>
        <v>0</v>
      </c>
      <c r="Q122" s="224">
        <v>0</v>
      </c>
      <c r="R122" s="224">
        <f>Q122*H122</f>
        <v>0</v>
      </c>
      <c r="S122" s="224">
        <v>0</v>
      </c>
      <c r="T122" s="225">
        <f>S122*H122</f>
        <v>0</v>
      </c>
      <c r="AR122" s="17" t="s">
        <v>241</v>
      </c>
      <c r="AT122" s="17" t="s">
        <v>238</v>
      </c>
      <c r="AU122" s="17" t="s">
        <v>173</v>
      </c>
      <c r="AY122" s="17" t="s">
        <v>152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227</v>
      </c>
      <c r="BM122" s="17" t="s">
        <v>2142</v>
      </c>
    </row>
    <row r="123" spans="2:65" s="1" customFormat="1" ht="16.5" customHeight="1">
      <c r="B123" s="38"/>
      <c r="C123" s="251" t="s">
        <v>378</v>
      </c>
      <c r="D123" s="251" t="s">
        <v>238</v>
      </c>
      <c r="E123" s="252" t="s">
        <v>2143</v>
      </c>
      <c r="F123" s="253" t="s">
        <v>2144</v>
      </c>
      <c r="G123" s="254" t="s">
        <v>168</v>
      </c>
      <c r="H123" s="255">
        <v>115</v>
      </c>
      <c r="I123" s="256"/>
      <c r="J123" s="257">
        <f>ROUND(I123*H123,2)</f>
        <v>0</v>
      </c>
      <c r="K123" s="253" t="s">
        <v>177</v>
      </c>
      <c r="L123" s="258"/>
      <c r="M123" s="259" t="s">
        <v>75</v>
      </c>
      <c r="N123" s="260" t="s">
        <v>47</v>
      </c>
      <c r="O123" s="79"/>
      <c r="P123" s="224">
        <f>O123*H123</f>
        <v>0</v>
      </c>
      <c r="Q123" s="224">
        <v>0</v>
      </c>
      <c r="R123" s="224">
        <f>Q123*H123</f>
        <v>0</v>
      </c>
      <c r="S123" s="224">
        <v>0</v>
      </c>
      <c r="T123" s="225">
        <f>S123*H123</f>
        <v>0</v>
      </c>
      <c r="AR123" s="17" t="s">
        <v>241</v>
      </c>
      <c r="AT123" s="17" t="s">
        <v>238</v>
      </c>
      <c r="AU123" s="17" t="s">
        <v>173</v>
      </c>
      <c r="AY123" s="17" t="s">
        <v>152</v>
      </c>
      <c r="BE123" s="226">
        <f>IF(N123="základní",J123,0)</f>
        <v>0</v>
      </c>
      <c r="BF123" s="226">
        <f>IF(N123="snížená",J123,0)</f>
        <v>0</v>
      </c>
      <c r="BG123" s="226">
        <f>IF(N123="zákl. přenesená",J123,0)</f>
        <v>0</v>
      </c>
      <c r="BH123" s="226">
        <f>IF(N123="sníž. přenesená",J123,0)</f>
        <v>0</v>
      </c>
      <c r="BI123" s="226">
        <f>IF(N123="nulová",J123,0)</f>
        <v>0</v>
      </c>
      <c r="BJ123" s="17" t="s">
        <v>84</v>
      </c>
      <c r="BK123" s="226">
        <f>ROUND(I123*H123,2)</f>
        <v>0</v>
      </c>
      <c r="BL123" s="17" t="s">
        <v>227</v>
      </c>
      <c r="BM123" s="17" t="s">
        <v>2145</v>
      </c>
    </row>
    <row r="124" spans="2:65" s="1" customFormat="1" ht="16.5" customHeight="1">
      <c r="B124" s="38"/>
      <c r="C124" s="251" t="s">
        <v>383</v>
      </c>
      <c r="D124" s="251" t="s">
        <v>238</v>
      </c>
      <c r="E124" s="252" t="s">
        <v>2146</v>
      </c>
      <c r="F124" s="253" t="s">
        <v>2147</v>
      </c>
      <c r="G124" s="254" t="s">
        <v>168</v>
      </c>
      <c r="H124" s="255">
        <v>5</v>
      </c>
      <c r="I124" s="256"/>
      <c r="J124" s="257">
        <f>ROUND(I124*H124,2)</f>
        <v>0</v>
      </c>
      <c r="K124" s="253" t="s">
        <v>177</v>
      </c>
      <c r="L124" s="258"/>
      <c r="M124" s="259" t="s">
        <v>75</v>
      </c>
      <c r="N124" s="260" t="s">
        <v>47</v>
      </c>
      <c r="O124" s="79"/>
      <c r="P124" s="224">
        <f>O124*H124</f>
        <v>0</v>
      </c>
      <c r="Q124" s="224">
        <v>0</v>
      </c>
      <c r="R124" s="224">
        <f>Q124*H124</f>
        <v>0</v>
      </c>
      <c r="S124" s="224">
        <v>0</v>
      </c>
      <c r="T124" s="225">
        <f>S124*H124</f>
        <v>0</v>
      </c>
      <c r="AR124" s="17" t="s">
        <v>241</v>
      </c>
      <c r="AT124" s="17" t="s">
        <v>238</v>
      </c>
      <c r="AU124" s="17" t="s">
        <v>173</v>
      </c>
      <c r="AY124" s="17" t="s">
        <v>152</v>
      </c>
      <c r="BE124" s="226">
        <f>IF(N124="základní",J124,0)</f>
        <v>0</v>
      </c>
      <c r="BF124" s="226">
        <f>IF(N124="snížená",J124,0)</f>
        <v>0</v>
      </c>
      <c r="BG124" s="226">
        <f>IF(N124="zákl. přenesená",J124,0)</f>
        <v>0</v>
      </c>
      <c r="BH124" s="226">
        <f>IF(N124="sníž. přenesená",J124,0)</f>
        <v>0</v>
      </c>
      <c r="BI124" s="226">
        <f>IF(N124="nulová",J124,0)</f>
        <v>0</v>
      </c>
      <c r="BJ124" s="17" t="s">
        <v>84</v>
      </c>
      <c r="BK124" s="226">
        <f>ROUND(I124*H124,2)</f>
        <v>0</v>
      </c>
      <c r="BL124" s="17" t="s">
        <v>227</v>
      </c>
      <c r="BM124" s="17" t="s">
        <v>2148</v>
      </c>
    </row>
    <row r="125" spans="2:65" s="1" customFormat="1" ht="16.5" customHeight="1">
      <c r="B125" s="38"/>
      <c r="C125" s="251" t="s">
        <v>388</v>
      </c>
      <c r="D125" s="251" t="s">
        <v>238</v>
      </c>
      <c r="E125" s="252" t="s">
        <v>2149</v>
      </c>
      <c r="F125" s="253" t="s">
        <v>2150</v>
      </c>
      <c r="G125" s="254" t="s">
        <v>168</v>
      </c>
      <c r="H125" s="255">
        <v>15</v>
      </c>
      <c r="I125" s="256"/>
      <c r="J125" s="257">
        <f>ROUND(I125*H125,2)</f>
        <v>0</v>
      </c>
      <c r="K125" s="253" t="s">
        <v>177</v>
      </c>
      <c r="L125" s="258"/>
      <c r="M125" s="259" t="s">
        <v>75</v>
      </c>
      <c r="N125" s="260" t="s">
        <v>47</v>
      </c>
      <c r="O125" s="79"/>
      <c r="P125" s="224">
        <f>O125*H125</f>
        <v>0</v>
      </c>
      <c r="Q125" s="224">
        <v>0</v>
      </c>
      <c r="R125" s="224">
        <f>Q125*H125</f>
        <v>0</v>
      </c>
      <c r="S125" s="224">
        <v>0</v>
      </c>
      <c r="T125" s="225">
        <f>S125*H125</f>
        <v>0</v>
      </c>
      <c r="AR125" s="17" t="s">
        <v>241</v>
      </c>
      <c r="AT125" s="17" t="s">
        <v>238</v>
      </c>
      <c r="AU125" s="17" t="s">
        <v>173</v>
      </c>
      <c r="AY125" s="17" t="s">
        <v>152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227</v>
      </c>
      <c r="BM125" s="17" t="s">
        <v>2151</v>
      </c>
    </row>
    <row r="126" spans="2:65" s="1" customFormat="1" ht="16.5" customHeight="1">
      <c r="B126" s="38"/>
      <c r="C126" s="251" t="s">
        <v>241</v>
      </c>
      <c r="D126" s="251" t="s">
        <v>238</v>
      </c>
      <c r="E126" s="252" t="s">
        <v>2152</v>
      </c>
      <c r="F126" s="253" t="s">
        <v>2153</v>
      </c>
      <c r="G126" s="254" t="s">
        <v>168</v>
      </c>
      <c r="H126" s="255">
        <v>70</v>
      </c>
      <c r="I126" s="256"/>
      <c r="J126" s="257">
        <f>ROUND(I126*H126,2)</f>
        <v>0</v>
      </c>
      <c r="K126" s="253" t="s">
        <v>177</v>
      </c>
      <c r="L126" s="258"/>
      <c r="M126" s="259" t="s">
        <v>75</v>
      </c>
      <c r="N126" s="260" t="s">
        <v>47</v>
      </c>
      <c r="O126" s="79"/>
      <c r="P126" s="224">
        <f>O126*H126</f>
        <v>0</v>
      </c>
      <c r="Q126" s="224">
        <v>0</v>
      </c>
      <c r="R126" s="224">
        <f>Q126*H126</f>
        <v>0</v>
      </c>
      <c r="S126" s="224">
        <v>0</v>
      </c>
      <c r="T126" s="225">
        <f>S126*H126</f>
        <v>0</v>
      </c>
      <c r="AR126" s="17" t="s">
        <v>241</v>
      </c>
      <c r="AT126" s="17" t="s">
        <v>238</v>
      </c>
      <c r="AU126" s="17" t="s">
        <v>173</v>
      </c>
      <c r="AY126" s="17" t="s">
        <v>152</v>
      </c>
      <c r="BE126" s="226">
        <f>IF(N126="základní",J126,0)</f>
        <v>0</v>
      </c>
      <c r="BF126" s="226">
        <f>IF(N126="snížená",J126,0)</f>
        <v>0</v>
      </c>
      <c r="BG126" s="226">
        <f>IF(N126="zákl. přenesená",J126,0)</f>
        <v>0</v>
      </c>
      <c r="BH126" s="226">
        <f>IF(N126="sníž. přenesená",J126,0)</f>
        <v>0</v>
      </c>
      <c r="BI126" s="226">
        <f>IF(N126="nulová",J126,0)</f>
        <v>0</v>
      </c>
      <c r="BJ126" s="17" t="s">
        <v>84</v>
      </c>
      <c r="BK126" s="226">
        <f>ROUND(I126*H126,2)</f>
        <v>0</v>
      </c>
      <c r="BL126" s="17" t="s">
        <v>227</v>
      </c>
      <c r="BM126" s="17" t="s">
        <v>2154</v>
      </c>
    </row>
    <row r="127" spans="2:65" s="1" customFormat="1" ht="16.5" customHeight="1">
      <c r="B127" s="38"/>
      <c r="C127" s="251" t="s">
        <v>394</v>
      </c>
      <c r="D127" s="251" t="s">
        <v>238</v>
      </c>
      <c r="E127" s="252" t="s">
        <v>2155</v>
      </c>
      <c r="F127" s="253" t="s">
        <v>2156</v>
      </c>
      <c r="G127" s="254" t="s">
        <v>842</v>
      </c>
      <c r="H127" s="255">
        <v>5</v>
      </c>
      <c r="I127" s="256"/>
      <c r="J127" s="257">
        <f>ROUND(I127*H127,2)</f>
        <v>0</v>
      </c>
      <c r="K127" s="253" t="s">
        <v>177</v>
      </c>
      <c r="L127" s="258"/>
      <c r="M127" s="259" t="s">
        <v>75</v>
      </c>
      <c r="N127" s="260" t="s">
        <v>47</v>
      </c>
      <c r="O127" s="79"/>
      <c r="P127" s="224">
        <f>O127*H127</f>
        <v>0</v>
      </c>
      <c r="Q127" s="224">
        <v>0</v>
      </c>
      <c r="R127" s="224">
        <f>Q127*H127</f>
        <v>0</v>
      </c>
      <c r="S127" s="224">
        <v>0</v>
      </c>
      <c r="T127" s="225">
        <f>S127*H127</f>
        <v>0</v>
      </c>
      <c r="AR127" s="17" t="s">
        <v>241</v>
      </c>
      <c r="AT127" s="17" t="s">
        <v>238</v>
      </c>
      <c r="AU127" s="17" t="s">
        <v>173</v>
      </c>
      <c r="AY127" s="17" t="s">
        <v>152</v>
      </c>
      <c r="BE127" s="226">
        <f>IF(N127="základní",J127,0)</f>
        <v>0</v>
      </c>
      <c r="BF127" s="226">
        <f>IF(N127="snížená",J127,0)</f>
        <v>0</v>
      </c>
      <c r="BG127" s="226">
        <f>IF(N127="zákl. přenesená",J127,0)</f>
        <v>0</v>
      </c>
      <c r="BH127" s="226">
        <f>IF(N127="sníž. přenesená",J127,0)</f>
        <v>0</v>
      </c>
      <c r="BI127" s="226">
        <f>IF(N127="nulová",J127,0)</f>
        <v>0</v>
      </c>
      <c r="BJ127" s="17" t="s">
        <v>84</v>
      </c>
      <c r="BK127" s="226">
        <f>ROUND(I127*H127,2)</f>
        <v>0</v>
      </c>
      <c r="BL127" s="17" t="s">
        <v>227</v>
      </c>
      <c r="BM127" s="17" t="s">
        <v>2157</v>
      </c>
    </row>
    <row r="128" spans="2:47" s="1" customFormat="1" ht="12">
      <c r="B128" s="38"/>
      <c r="C128" s="39"/>
      <c r="D128" s="227" t="s">
        <v>243</v>
      </c>
      <c r="E128" s="39"/>
      <c r="F128" s="228" t="s">
        <v>2158</v>
      </c>
      <c r="G128" s="39"/>
      <c r="H128" s="39"/>
      <c r="I128" s="142"/>
      <c r="J128" s="39"/>
      <c r="K128" s="39"/>
      <c r="L128" s="43"/>
      <c r="M128" s="229"/>
      <c r="N128" s="79"/>
      <c r="O128" s="79"/>
      <c r="P128" s="79"/>
      <c r="Q128" s="79"/>
      <c r="R128" s="79"/>
      <c r="S128" s="79"/>
      <c r="T128" s="80"/>
      <c r="AT128" s="17" t="s">
        <v>243</v>
      </c>
      <c r="AU128" s="17" t="s">
        <v>173</v>
      </c>
    </row>
    <row r="129" spans="2:65" s="1" customFormat="1" ht="16.5" customHeight="1">
      <c r="B129" s="38"/>
      <c r="C129" s="251" t="s">
        <v>512</v>
      </c>
      <c r="D129" s="251" t="s">
        <v>238</v>
      </c>
      <c r="E129" s="252" t="s">
        <v>2159</v>
      </c>
      <c r="F129" s="253" t="s">
        <v>2160</v>
      </c>
      <c r="G129" s="254" t="s">
        <v>842</v>
      </c>
      <c r="H129" s="255">
        <v>0</v>
      </c>
      <c r="I129" s="256"/>
      <c r="J129" s="257">
        <f>ROUND(I129*H129,2)</f>
        <v>0</v>
      </c>
      <c r="K129" s="253" t="s">
        <v>177</v>
      </c>
      <c r="L129" s="258"/>
      <c r="M129" s="259" t="s">
        <v>75</v>
      </c>
      <c r="N129" s="260" t="s">
        <v>47</v>
      </c>
      <c r="O129" s="79"/>
      <c r="P129" s="224">
        <f>O129*H129</f>
        <v>0</v>
      </c>
      <c r="Q129" s="224">
        <v>0</v>
      </c>
      <c r="R129" s="224">
        <f>Q129*H129</f>
        <v>0</v>
      </c>
      <c r="S129" s="224">
        <v>0</v>
      </c>
      <c r="T129" s="225">
        <f>S129*H129</f>
        <v>0</v>
      </c>
      <c r="AR129" s="17" t="s">
        <v>241</v>
      </c>
      <c r="AT129" s="17" t="s">
        <v>238</v>
      </c>
      <c r="AU129" s="17" t="s">
        <v>173</v>
      </c>
      <c r="AY129" s="17" t="s">
        <v>152</v>
      </c>
      <c r="BE129" s="226">
        <f>IF(N129="základní",J129,0)</f>
        <v>0</v>
      </c>
      <c r="BF129" s="226">
        <f>IF(N129="snížená",J129,0)</f>
        <v>0</v>
      </c>
      <c r="BG129" s="226">
        <f>IF(N129="zákl. přenesená",J129,0)</f>
        <v>0</v>
      </c>
      <c r="BH129" s="226">
        <f>IF(N129="sníž. přenesená",J129,0)</f>
        <v>0</v>
      </c>
      <c r="BI129" s="226">
        <f>IF(N129="nulová",J129,0)</f>
        <v>0</v>
      </c>
      <c r="BJ129" s="17" t="s">
        <v>84</v>
      </c>
      <c r="BK129" s="226">
        <f>ROUND(I129*H129,2)</f>
        <v>0</v>
      </c>
      <c r="BL129" s="17" t="s">
        <v>227</v>
      </c>
      <c r="BM129" s="17" t="s">
        <v>2161</v>
      </c>
    </row>
    <row r="130" spans="2:47" s="1" customFormat="1" ht="12">
      <c r="B130" s="38"/>
      <c r="C130" s="39"/>
      <c r="D130" s="227" t="s">
        <v>243</v>
      </c>
      <c r="E130" s="39"/>
      <c r="F130" s="228" t="s">
        <v>2158</v>
      </c>
      <c r="G130" s="39"/>
      <c r="H130" s="39"/>
      <c r="I130" s="142"/>
      <c r="J130" s="39"/>
      <c r="K130" s="39"/>
      <c r="L130" s="43"/>
      <c r="M130" s="229"/>
      <c r="N130" s="79"/>
      <c r="O130" s="79"/>
      <c r="P130" s="79"/>
      <c r="Q130" s="79"/>
      <c r="R130" s="79"/>
      <c r="S130" s="79"/>
      <c r="T130" s="80"/>
      <c r="AT130" s="17" t="s">
        <v>243</v>
      </c>
      <c r="AU130" s="17" t="s">
        <v>173</v>
      </c>
    </row>
    <row r="131" spans="2:65" s="1" customFormat="1" ht="16.5" customHeight="1">
      <c r="B131" s="38"/>
      <c r="C131" s="251" t="s">
        <v>517</v>
      </c>
      <c r="D131" s="251" t="s">
        <v>238</v>
      </c>
      <c r="E131" s="252" t="s">
        <v>2162</v>
      </c>
      <c r="F131" s="253" t="s">
        <v>2163</v>
      </c>
      <c r="G131" s="254" t="s">
        <v>842</v>
      </c>
      <c r="H131" s="255">
        <v>1</v>
      </c>
      <c r="I131" s="256"/>
      <c r="J131" s="257">
        <f>ROUND(I131*H131,2)</f>
        <v>0</v>
      </c>
      <c r="K131" s="253" t="s">
        <v>177</v>
      </c>
      <c r="L131" s="258"/>
      <c r="M131" s="259" t="s">
        <v>75</v>
      </c>
      <c r="N131" s="260" t="s">
        <v>47</v>
      </c>
      <c r="O131" s="79"/>
      <c r="P131" s="224">
        <f>O131*H131</f>
        <v>0</v>
      </c>
      <c r="Q131" s="224">
        <v>0</v>
      </c>
      <c r="R131" s="224">
        <f>Q131*H131</f>
        <v>0</v>
      </c>
      <c r="S131" s="224">
        <v>0</v>
      </c>
      <c r="T131" s="225">
        <f>S131*H131</f>
        <v>0</v>
      </c>
      <c r="AR131" s="17" t="s">
        <v>241</v>
      </c>
      <c r="AT131" s="17" t="s">
        <v>238</v>
      </c>
      <c r="AU131" s="17" t="s">
        <v>173</v>
      </c>
      <c r="AY131" s="17" t="s">
        <v>152</v>
      </c>
      <c r="BE131" s="226">
        <f>IF(N131="základní",J131,0)</f>
        <v>0</v>
      </c>
      <c r="BF131" s="226">
        <f>IF(N131="snížená",J131,0)</f>
        <v>0</v>
      </c>
      <c r="BG131" s="226">
        <f>IF(N131="zákl. přenesená",J131,0)</f>
        <v>0</v>
      </c>
      <c r="BH131" s="226">
        <f>IF(N131="sníž. přenesená",J131,0)</f>
        <v>0</v>
      </c>
      <c r="BI131" s="226">
        <f>IF(N131="nulová",J131,0)</f>
        <v>0</v>
      </c>
      <c r="BJ131" s="17" t="s">
        <v>84</v>
      </c>
      <c r="BK131" s="226">
        <f>ROUND(I131*H131,2)</f>
        <v>0</v>
      </c>
      <c r="BL131" s="17" t="s">
        <v>227</v>
      </c>
      <c r="BM131" s="17" t="s">
        <v>2164</v>
      </c>
    </row>
    <row r="132" spans="2:47" s="1" customFormat="1" ht="12">
      <c r="B132" s="38"/>
      <c r="C132" s="39"/>
      <c r="D132" s="227" t="s">
        <v>243</v>
      </c>
      <c r="E132" s="39"/>
      <c r="F132" s="228" t="s">
        <v>2158</v>
      </c>
      <c r="G132" s="39"/>
      <c r="H132" s="39"/>
      <c r="I132" s="142"/>
      <c r="J132" s="39"/>
      <c r="K132" s="39"/>
      <c r="L132" s="43"/>
      <c r="M132" s="229"/>
      <c r="N132" s="79"/>
      <c r="O132" s="79"/>
      <c r="P132" s="79"/>
      <c r="Q132" s="79"/>
      <c r="R132" s="79"/>
      <c r="S132" s="79"/>
      <c r="T132" s="80"/>
      <c r="AT132" s="17" t="s">
        <v>243</v>
      </c>
      <c r="AU132" s="17" t="s">
        <v>173</v>
      </c>
    </row>
    <row r="133" spans="2:65" s="1" customFormat="1" ht="16.5" customHeight="1">
      <c r="B133" s="38"/>
      <c r="C133" s="251" t="s">
        <v>522</v>
      </c>
      <c r="D133" s="251" t="s">
        <v>238</v>
      </c>
      <c r="E133" s="252" t="s">
        <v>2165</v>
      </c>
      <c r="F133" s="253" t="s">
        <v>2166</v>
      </c>
      <c r="G133" s="254" t="s">
        <v>842</v>
      </c>
      <c r="H133" s="255">
        <v>4</v>
      </c>
      <c r="I133" s="256"/>
      <c r="J133" s="257">
        <f>ROUND(I133*H133,2)</f>
        <v>0</v>
      </c>
      <c r="K133" s="253" t="s">
        <v>177</v>
      </c>
      <c r="L133" s="258"/>
      <c r="M133" s="259" t="s">
        <v>75</v>
      </c>
      <c r="N133" s="260" t="s">
        <v>47</v>
      </c>
      <c r="O133" s="79"/>
      <c r="P133" s="224">
        <f>O133*H133</f>
        <v>0</v>
      </c>
      <c r="Q133" s="224">
        <v>0</v>
      </c>
      <c r="R133" s="224">
        <f>Q133*H133</f>
        <v>0</v>
      </c>
      <c r="S133" s="224">
        <v>0</v>
      </c>
      <c r="T133" s="225">
        <f>S133*H133</f>
        <v>0</v>
      </c>
      <c r="AR133" s="17" t="s">
        <v>241</v>
      </c>
      <c r="AT133" s="17" t="s">
        <v>238</v>
      </c>
      <c r="AU133" s="17" t="s">
        <v>173</v>
      </c>
      <c r="AY133" s="17" t="s">
        <v>152</v>
      </c>
      <c r="BE133" s="226">
        <f>IF(N133="základní",J133,0)</f>
        <v>0</v>
      </c>
      <c r="BF133" s="226">
        <f>IF(N133="snížená",J133,0)</f>
        <v>0</v>
      </c>
      <c r="BG133" s="226">
        <f>IF(N133="zákl. přenesená",J133,0)</f>
        <v>0</v>
      </c>
      <c r="BH133" s="226">
        <f>IF(N133="sníž. přenesená",J133,0)</f>
        <v>0</v>
      </c>
      <c r="BI133" s="226">
        <f>IF(N133="nulová",J133,0)</f>
        <v>0</v>
      </c>
      <c r="BJ133" s="17" t="s">
        <v>84</v>
      </c>
      <c r="BK133" s="226">
        <f>ROUND(I133*H133,2)</f>
        <v>0</v>
      </c>
      <c r="BL133" s="17" t="s">
        <v>227</v>
      </c>
      <c r="BM133" s="17" t="s">
        <v>2167</v>
      </c>
    </row>
    <row r="134" spans="2:47" s="1" customFormat="1" ht="12">
      <c r="B134" s="38"/>
      <c r="C134" s="39"/>
      <c r="D134" s="227" t="s">
        <v>243</v>
      </c>
      <c r="E134" s="39"/>
      <c r="F134" s="228" t="s">
        <v>2158</v>
      </c>
      <c r="G134" s="39"/>
      <c r="H134" s="39"/>
      <c r="I134" s="142"/>
      <c r="J134" s="39"/>
      <c r="K134" s="39"/>
      <c r="L134" s="43"/>
      <c r="M134" s="229"/>
      <c r="N134" s="79"/>
      <c r="O134" s="79"/>
      <c r="P134" s="79"/>
      <c r="Q134" s="79"/>
      <c r="R134" s="79"/>
      <c r="S134" s="79"/>
      <c r="T134" s="80"/>
      <c r="AT134" s="17" t="s">
        <v>243</v>
      </c>
      <c r="AU134" s="17" t="s">
        <v>173</v>
      </c>
    </row>
    <row r="135" spans="2:65" s="1" customFormat="1" ht="16.5" customHeight="1">
      <c r="B135" s="38"/>
      <c r="C135" s="251" t="s">
        <v>526</v>
      </c>
      <c r="D135" s="251" t="s">
        <v>238</v>
      </c>
      <c r="E135" s="252" t="s">
        <v>2168</v>
      </c>
      <c r="F135" s="253" t="s">
        <v>2169</v>
      </c>
      <c r="G135" s="254" t="s">
        <v>842</v>
      </c>
      <c r="H135" s="255">
        <v>0</v>
      </c>
      <c r="I135" s="256"/>
      <c r="J135" s="257">
        <f>ROUND(I135*H135,2)</f>
        <v>0</v>
      </c>
      <c r="K135" s="253" t="s">
        <v>177</v>
      </c>
      <c r="L135" s="258"/>
      <c r="M135" s="259" t="s">
        <v>75</v>
      </c>
      <c r="N135" s="260" t="s">
        <v>47</v>
      </c>
      <c r="O135" s="79"/>
      <c r="P135" s="224">
        <f>O135*H135</f>
        <v>0</v>
      </c>
      <c r="Q135" s="224">
        <v>0</v>
      </c>
      <c r="R135" s="224">
        <f>Q135*H135</f>
        <v>0</v>
      </c>
      <c r="S135" s="224">
        <v>0</v>
      </c>
      <c r="T135" s="225">
        <f>S135*H135</f>
        <v>0</v>
      </c>
      <c r="AR135" s="17" t="s">
        <v>241</v>
      </c>
      <c r="AT135" s="17" t="s">
        <v>238</v>
      </c>
      <c r="AU135" s="17" t="s">
        <v>173</v>
      </c>
      <c r="AY135" s="17" t="s">
        <v>152</v>
      </c>
      <c r="BE135" s="226">
        <f>IF(N135="základní",J135,0)</f>
        <v>0</v>
      </c>
      <c r="BF135" s="226">
        <f>IF(N135="snížená",J135,0)</f>
        <v>0</v>
      </c>
      <c r="BG135" s="226">
        <f>IF(N135="zákl. přenesená",J135,0)</f>
        <v>0</v>
      </c>
      <c r="BH135" s="226">
        <f>IF(N135="sníž. přenesená",J135,0)</f>
        <v>0</v>
      </c>
      <c r="BI135" s="226">
        <f>IF(N135="nulová",J135,0)</f>
        <v>0</v>
      </c>
      <c r="BJ135" s="17" t="s">
        <v>84</v>
      </c>
      <c r="BK135" s="226">
        <f>ROUND(I135*H135,2)</f>
        <v>0</v>
      </c>
      <c r="BL135" s="17" t="s">
        <v>227</v>
      </c>
      <c r="BM135" s="17" t="s">
        <v>2170</v>
      </c>
    </row>
    <row r="136" spans="2:47" s="1" customFormat="1" ht="12">
      <c r="B136" s="38"/>
      <c r="C136" s="39"/>
      <c r="D136" s="227" t="s">
        <v>243</v>
      </c>
      <c r="E136" s="39"/>
      <c r="F136" s="228" t="s">
        <v>2158</v>
      </c>
      <c r="G136" s="39"/>
      <c r="H136" s="39"/>
      <c r="I136" s="142"/>
      <c r="J136" s="39"/>
      <c r="K136" s="39"/>
      <c r="L136" s="43"/>
      <c r="M136" s="229"/>
      <c r="N136" s="79"/>
      <c r="O136" s="79"/>
      <c r="P136" s="79"/>
      <c r="Q136" s="79"/>
      <c r="R136" s="79"/>
      <c r="S136" s="79"/>
      <c r="T136" s="80"/>
      <c r="AT136" s="17" t="s">
        <v>243</v>
      </c>
      <c r="AU136" s="17" t="s">
        <v>173</v>
      </c>
    </row>
    <row r="137" spans="2:65" s="1" customFormat="1" ht="16.5" customHeight="1">
      <c r="B137" s="38"/>
      <c r="C137" s="251" t="s">
        <v>530</v>
      </c>
      <c r="D137" s="251" t="s">
        <v>238</v>
      </c>
      <c r="E137" s="252" t="s">
        <v>2171</v>
      </c>
      <c r="F137" s="253" t="s">
        <v>2172</v>
      </c>
      <c r="G137" s="254" t="s">
        <v>842</v>
      </c>
      <c r="H137" s="255">
        <v>2</v>
      </c>
      <c r="I137" s="256"/>
      <c r="J137" s="257">
        <f>ROUND(I137*H137,2)</f>
        <v>0</v>
      </c>
      <c r="K137" s="253" t="s">
        <v>177</v>
      </c>
      <c r="L137" s="258"/>
      <c r="M137" s="259" t="s">
        <v>75</v>
      </c>
      <c r="N137" s="260" t="s">
        <v>47</v>
      </c>
      <c r="O137" s="79"/>
      <c r="P137" s="224">
        <f>O137*H137</f>
        <v>0</v>
      </c>
      <c r="Q137" s="224">
        <v>0</v>
      </c>
      <c r="R137" s="224">
        <f>Q137*H137</f>
        <v>0</v>
      </c>
      <c r="S137" s="224">
        <v>0</v>
      </c>
      <c r="T137" s="225">
        <f>S137*H137</f>
        <v>0</v>
      </c>
      <c r="AR137" s="17" t="s">
        <v>241</v>
      </c>
      <c r="AT137" s="17" t="s">
        <v>238</v>
      </c>
      <c r="AU137" s="17" t="s">
        <v>173</v>
      </c>
      <c r="AY137" s="17" t="s">
        <v>152</v>
      </c>
      <c r="BE137" s="226">
        <f>IF(N137="základní",J137,0)</f>
        <v>0</v>
      </c>
      <c r="BF137" s="226">
        <f>IF(N137="snížená",J137,0)</f>
        <v>0</v>
      </c>
      <c r="BG137" s="226">
        <f>IF(N137="zákl. přenesená",J137,0)</f>
        <v>0</v>
      </c>
      <c r="BH137" s="226">
        <f>IF(N137="sníž. přenesená",J137,0)</f>
        <v>0</v>
      </c>
      <c r="BI137" s="226">
        <f>IF(N137="nulová",J137,0)</f>
        <v>0</v>
      </c>
      <c r="BJ137" s="17" t="s">
        <v>84</v>
      </c>
      <c r="BK137" s="226">
        <f>ROUND(I137*H137,2)</f>
        <v>0</v>
      </c>
      <c r="BL137" s="17" t="s">
        <v>227</v>
      </c>
      <c r="BM137" s="17" t="s">
        <v>2173</v>
      </c>
    </row>
    <row r="138" spans="2:47" s="1" customFormat="1" ht="12">
      <c r="B138" s="38"/>
      <c r="C138" s="39"/>
      <c r="D138" s="227" t="s">
        <v>243</v>
      </c>
      <c r="E138" s="39"/>
      <c r="F138" s="228" t="s">
        <v>2174</v>
      </c>
      <c r="G138" s="39"/>
      <c r="H138" s="39"/>
      <c r="I138" s="142"/>
      <c r="J138" s="39"/>
      <c r="K138" s="39"/>
      <c r="L138" s="43"/>
      <c r="M138" s="229"/>
      <c r="N138" s="79"/>
      <c r="O138" s="79"/>
      <c r="P138" s="79"/>
      <c r="Q138" s="79"/>
      <c r="R138" s="79"/>
      <c r="S138" s="79"/>
      <c r="T138" s="80"/>
      <c r="AT138" s="17" t="s">
        <v>243</v>
      </c>
      <c r="AU138" s="17" t="s">
        <v>173</v>
      </c>
    </row>
    <row r="139" spans="2:65" s="1" customFormat="1" ht="16.5" customHeight="1">
      <c r="B139" s="38"/>
      <c r="C139" s="251" t="s">
        <v>537</v>
      </c>
      <c r="D139" s="251" t="s">
        <v>238</v>
      </c>
      <c r="E139" s="252" t="s">
        <v>2175</v>
      </c>
      <c r="F139" s="253" t="s">
        <v>2166</v>
      </c>
      <c r="G139" s="254" t="s">
        <v>842</v>
      </c>
      <c r="H139" s="255">
        <v>0</v>
      </c>
      <c r="I139" s="256"/>
      <c r="J139" s="257">
        <f>ROUND(I139*H139,2)</f>
        <v>0</v>
      </c>
      <c r="K139" s="253" t="s">
        <v>177</v>
      </c>
      <c r="L139" s="258"/>
      <c r="M139" s="259" t="s">
        <v>75</v>
      </c>
      <c r="N139" s="260" t="s">
        <v>47</v>
      </c>
      <c r="O139" s="79"/>
      <c r="P139" s="224">
        <f>O139*H139</f>
        <v>0</v>
      </c>
      <c r="Q139" s="224">
        <v>0</v>
      </c>
      <c r="R139" s="224">
        <f>Q139*H139</f>
        <v>0</v>
      </c>
      <c r="S139" s="224">
        <v>0</v>
      </c>
      <c r="T139" s="225">
        <f>S139*H139</f>
        <v>0</v>
      </c>
      <c r="AR139" s="17" t="s">
        <v>241</v>
      </c>
      <c r="AT139" s="17" t="s">
        <v>238</v>
      </c>
      <c r="AU139" s="17" t="s">
        <v>173</v>
      </c>
      <c r="AY139" s="17" t="s">
        <v>152</v>
      </c>
      <c r="BE139" s="226">
        <f>IF(N139="základní",J139,0)</f>
        <v>0</v>
      </c>
      <c r="BF139" s="226">
        <f>IF(N139="snížená",J139,0)</f>
        <v>0</v>
      </c>
      <c r="BG139" s="226">
        <f>IF(N139="zákl. přenesená",J139,0)</f>
        <v>0</v>
      </c>
      <c r="BH139" s="226">
        <f>IF(N139="sníž. přenesená",J139,0)</f>
        <v>0</v>
      </c>
      <c r="BI139" s="226">
        <f>IF(N139="nulová",J139,0)</f>
        <v>0</v>
      </c>
      <c r="BJ139" s="17" t="s">
        <v>84</v>
      </c>
      <c r="BK139" s="226">
        <f>ROUND(I139*H139,2)</f>
        <v>0</v>
      </c>
      <c r="BL139" s="17" t="s">
        <v>227</v>
      </c>
      <c r="BM139" s="17" t="s">
        <v>2176</v>
      </c>
    </row>
    <row r="140" spans="2:47" s="1" customFormat="1" ht="12">
      <c r="B140" s="38"/>
      <c r="C140" s="39"/>
      <c r="D140" s="227" t="s">
        <v>243</v>
      </c>
      <c r="E140" s="39"/>
      <c r="F140" s="228" t="s">
        <v>2174</v>
      </c>
      <c r="G140" s="39"/>
      <c r="H140" s="39"/>
      <c r="I140" s="142"/>
      <c r="J140" s="39"/>
      <c r="K140" s="39"/>
      <c r="L140" s="43"/>
      <c r="M140" s="229"/>
      <c r="N140" s="79"/>
      <c r="O140" s="79"/>
      <c r="P140" s="79"/>
      <c r="Q140" s="79"/>
      <c r="R140" s="79"/>
      <c r="S140" s="79"/>
      <c r="T140" s="80"/>
      <c r="AT140" s="17" t="s">
        <v>243</v>
      </c>
      <c r="AU140" s="17" t="s">
        <v>173</v>
      </c>
    </row>
    <row r="141" spans="2:65" s="1" customFormat="1" ht="16.5" customHeight="1">
      <c r="B141" s="38"/>
      <c r="C141" s="251" t="s">
        <v>542</v>
      </c>
      <c r="D141" s="251" t="s">
        <v>238</v>
      </c>
      <c r="E141" s="252" t="s">
        <v>2177</v>
      </c>
      <c r="F141" s="253" t="s">
        <v>2156</v>
      </c>
      <c r="G141" s="254" t="s">
        <v>842</v>
      </c>
      <c r="H141" s="255">
        <v>0</v>
      </c>
      <c r="I141" s="256"/>
      <c r="J141" s="257">
        <f>ROUND(I141*H141,2)</f>
        <v>0</v>
      </c>
      <c r="K141" s="253" t="s">
        <v>177</v>
      </c>
      <c r="L141" s="258"/>
      <c r="M141" s="259" t="s">
        <v>75</v>
      </c>
      <c r="N141" s="260" t="s">
        <v>47</v>
      </c>
      <c r="O141" s="79"/>
      <c r="P141" s="224">
        <f>O141*H141</f>
        <v>0</v>
      </c>
      <c r="Q141" s="224">
        <v>0</v>
      </c>
      <c r="R141" s="224">
        <f>Q141*H141</f>
        <v>0</v>
      </c>
      <c r="S141" s="224">
        <v>0</v>
      </c>
      <c r="T141" s="225">
        <f>S141*H141</f>
        <v>0</v>
      </c>
      <c r="AR141" s="17" t="s">
        <v>241</v>
      </c>
      <c r="AT141" s="17" t="s">
        <v>238</v>
      </c>
      <c r="AU141" s="17" t="s">
        <v>173</v>
      </c>
      <c r="AY141" s="17" t="s">
        <v>152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227</v>
      </c>
      <c r="BM141" s="17" t="s">
        <v>2178</v>
      </c>
    </row>
    <row r="142" spans="2:47" s="1" customFormat="1" ht="12">
      <c r="B142" s="38"/>
      <c r="C142" s="39"/>
      <c r="D142" s="227" t="s">
        <v>243</v>
      </c>
      <c r="E142" s="39"/>
      <c r="F142" s="228" t="s">
        <v>2174</v>
      </c>
      <c r="G142" s="39"/>
      <c r="H142" s="39"/>
      <c r="I142" s="142"/>
      <c r="J142" s="39"/>
      <c r="K142" s="39"/>
      <c r="L142" s="43"/>
      <c r="M142" s="229"/>
      <c r="N142" s="79"/>
      <c r="O142" s="79"/>
      <c r="P142" s="79"/>
      <c r="Q142" s="79"/>
      <c r="R142" s="79"/>
      <c r="S142" s="79"/>
      <c r="T142" s="80"/>
      <c r="AT142" s="17" t="s">
        <v>243</v>
      </c>
      <c r="AU142" s="17" t="s">
        <v>173</v>
      </c>
    </row>
    <row r="143" spans="2:65" s="1" customFormat="1" ht="16.5" customHeight="1">
      <c r="B143" s="38"/>
      <c r="C143" s="251" t="s">
        <v>548</v>
      </c>
      <c r="D143" s="251" t="s">
        <v>238</v>
      </c>
      <c r="E143" s="252" t="s">
        <v>2179</v>
      </c>
      <c r="F143" s="253" t="s">
        <v>2180</v>
      </c>
      <c r="G143" s="254" t="s">
        <v>842</v>
      </c>
      <c r="H143" s="255">
        <v>1</v>
      </c>
      <c r="I143" s="256"/>
      <c r="J143" s="257">
        <f>ROUND(I143*H143,2)</f>
        <v>0</v>
      </c>
      <c r="K143" s="253" t="s">
        <v>177</v>
      </c>
      <c r="L143" s="258"/>
      <c r="M143" s="259" t="s">
        <v>75</v>
      </c>
      <c r="N143" s="260" t="s">
        <v>47</v>
      </c>
      <c r="O143" s="79"/>
      <c r="P143" s="224">
        <f>O143*H143</f>
        <v>0</v>
      </c>
      <c r="Q143" s="224">
        <v>0</v>
      </c>
      <c r="R143" s="224">
        <f>Q143*H143</f>
        <v>0</v>
      </c>
      <c r="S143" s="224">
        <v>0</v>
      </c>
      <c r="T143" s="225">
        <f>S143*H143</f>
        <v>0</v>
      </c>
      <c r="AR143" s="17" t="s">
        <v>241</v>
      </c>
      <c r="AT143" s="17" t="s">
        <v>238</v>
      </c>
      <c r="AU143" s="17" t="s">
        <v>173</v>
      </c>
      <c r="AY143" s="17" t="s">
        <v>152</v>
      </c>
      <c r="BE143" s="226">
        <f>IF(N143="základní",J143,0)</f>
        <v>0</v>
      </c>
      <c r="BF143" s="226">
        <f>IF(N143="snížená",J143,0)</f>
        <v>0</v>
      </c>
      <c r="BG143" s="226">
        <f>IF(N143="zákl. přenesená",J143,0)</f>
        <v>0</v>
      </c>
      <c r="BH143" s="226">
        <f>IF(N143="sníž. přenesená",J143,0)</f>
        <v>0</v>
      </c>
      <c r="BI143" s="226">
        <f>IF(N143="nulová",J143,0)</f>
        <v>0</v>
      </c>
      <c r="BJ143" s="17" t="s">
        <v>84</v>
      </c>
      <c r="BK143" s="226">
        <f>ROUND(I143*H143,2)</f>
        <v>0</v>
      </c>
      <c r="BL143" s="17" t="s">
        <v>227</v>
      </c>
      <c r="BM143" s="17" t="s">
        <v>2181</v>
      </c>
    </row>
    <row r="144" spans="2:47" s="1" customFormat="1" ht="12">
      <c r="B144" s="38"/>
      <c r="C144" s="39"/>
      <c r="D144" s="227" t="s">
        <v>243</v>
      </c>
      <c r="E144" s="39"/>
      <c r="F144" s="228" t="s">
        <v>2174</v>
      </c>
      <c r="G144" s="39"/>
      <c r="H144" s="39"/>
      <c r="I144" s="142"/>
      <c r="J144" s="39"/>
      <c r="K144" s="39"/>
      <c r="L144" s="43"/>
      <c r="M144" s="229"/>
      <c r="N144" s="79"/>
      <c r="O144" s="79"/>
      <c r="P144" s="79"/>
      <c r="Q144" s="79"/>
      <c r="R144" s="79"/>
      <c r="S144" s="79"/>
      <c r="T144" s="80"/>
      <c r="AT144" s="17" t="s">
        <v>243</v>
      </c>
      <c r="AU144" s="17" t="s">
        <v>173</v>
      </c>
    </row>
    <row r="145" spans="2:65" s="1" customFormat="1" ht="16.5" customHeight="1">
      <c r="B145" s="38"/>
      <c r="C145" s="251" t="s">
        <v>553</v>
      </c>
      <c r="D145" s="251" t="s">
        <v>238</v>
      </c>
      <c r="E145" s="252" t="s">
        <v>2182</v>
      </c>
      <c r="F145" s="253" t="s">
        <v>2183</v>
      </c>
      <c r="G145" s="254" t="s">
        <v>842</v>
      </c>
      <c r="H145" s="255">
        <v>7</v>
      </c>
      <c r="I145" s="256"/>
      <c r="J145" s="257">
        <f>ROUND(I145*H145,2)</f>
        <v>0</v>
      </c>
      <c r="K145" s="253" t="s">
        <v>177</v>
      </c>
      <c r="L145" s="258"/>
      <c r="M145" s="259" t="s">
        <v>75</v>
      </c>
      <c r="N145" s="260" t="s">
        <v>47</v>
      </c>
      <c r="O145" s="79"/>
      <c r="P145" s="224">
        <f>O145*H145</f>
        <v>0</v>
      </c>
      <c r="Q145" s="224">
        <v>0</v>
      </c>
      <c r="R145" s="224">
        <f>Q145*H145</f>
        <v>0</v>
      </c>
      <c r="S145" s="224">
        <v>0</v>
      </c>
      <c r="T145" s="225">
        <f>S145*H145</f>
        <v>0</v>
      </c>
      <c r="AR145" s="17" t="s">
        <v>241</v>
      </c>
      <c r="AT145" s="17" t="s">
        <v>238</v>
      </c>
      <c r="AU145" s="17" t="s">
        <v>173</v>
      </c>
      <c r="AY145" s="17" t="s">
        <v>152</v>
      </c>
      <c r="BE145" s="226">
        <f>IF(N145="základní",J145,0)</f>
        <v>0</v>
      </c>
      <c r="BF145" s="226">
        <f>IF(N145="snížená",J145,0)</f>
        <v>0</v>
      </c>
      <c r="BG145" s="226">
        <f>IF(N145="zákl. přenesená",J145,0)</f>
        <v>0</v>
      </c>
      <c r="BH145" s="226">
        <f>IF(N145="sníž. přenesená",J145,0)</f>
        <v>0</v>
      </c>
      <c r="BI145" s="226">
        <f>IF(N145="nulová",J145,0)</f>
        <v>0</v>
      </c>
      <c r="BJ145" s="17" t="s">
        <v>84</v>
      </c>
      <c r="BK145" s="226">
        <f>ROUND(I145*H145,2)</f>
        <v>0</v>
      </c>
      <c r="BL145" s="17" t="s">
        <v>227</v>
      </c>
      <c r="BM145" s="17" t="s">
        <v>2184</v>
      </c>
    </row>
    <row r="146" spans="2:65" s="1" customFormat="1" ht="16.5" customHeight="1">
      <c r="B146" s="38"/>
      <c r="C146" s="251" t="s">
        <v>559</v>
      </c>
      <c r="D146" s="251" t="s">
        <v>238</v>
      </c>
      <c r="E146" s="252" t="s">
        <v>2185</v>
      </c>
      <c r="F146" s="253" t="s">
        <v>2186</v>
      </c>
      <c r="G146" s="254" t="s">
        <v>842</v>
      </c>
      <c r="H146" s="255">
        <v>0</v>
      </c>
      <c r="I146" s="256"/>
      <c r="J146" s="257">
        <f>ROUND(I146*H146,2)</f>
        <v>0</v>
      </c>
      <c r="K146" s="253" t="s">
        <v>177</v>
      </c>
      <c r="L146" s="258"/>
      <c r="M146" s="259" t="s">
        <v>75</v>
      </c>
      <c r="N146" s="260" t="s">
        <v>47</v>
      </c>
      <c r="O146" s="79"/>
      <c r="P146" s="224">
        <f>O146*H146</f>
        <v>0</v>
      </c>
      <c r="Q146" s="224">
        <v>0</v>
      </c>
      <c r="R146" s="224">
        <f>Q146*H146</f>
        <v>0</v>
      </c>
      <c r="S146" s="224">
        <v>0</v>
      </c>
      <c r="T146" s="225">
        <f>S146*H146</f>
        <v>0</v>
      </c>
      <c r="AR146" s="17" t="s">
        <v>241</v>
      </c>
      <c r="AT146" s="17" t="s">
        <v>238</v>
      </c>
      <c r="AU146" s="17" t="s">
        <v>173</v>
      </c>
      <c r="AY146" s="17" t="s">
        <v>152</v>
      </c>
      <c r="BE146" s="226">
        <f>IF(N146="základní",J146,0)</f>
        <v>0</v>
      </c>
      <c r="BF146" s="226">
        <f>IF(N146="snížená",J146,0)</f>
        <v>0</v>
      </c>
      <c r="BG146" s="226">
        <f>IF(N146="zákl. přenesená",J146,0)</f>
        <v>0</v>
      </c>
      <c r="BH146" s="226">
        <f>IF(N146="sníž. přenesená",J146,0)</f>
        <v>0</v>
      </c>
      <c r="BI146" s="226">
        <f>IF(N146="nulová",J146,0)</f>
        <v>0</v>
      </c>
      <c r="BJ146" s="17" t="s">
        <v>84</v>
      </c>
      <c r="BK146" s="226">
        <f>ROUND(I146*H146,2)</f>
        <v>0</v>
      </c>
      <c r="BL146" s="17" t="s">
        <v>227</v>
      </c>
      <c r="BM146" s="17" t="s">
        <v>2187</v>
      </c>
    </row>
    <row r="147" spans="2:65" s="1" customFormat="1" ht="16.5" customHeight="1">
      <c r="B147" s="38"/>
      <c r="C147" s="251" t="s">
        <v>564</v>
      </c>
      <c r="D147" s="251" t="s">
        <v>238</v>
      </c>
      <c r="E147" s="252" t="s">
        <v>2188</v>
      </c>
      <c r="F147" s="253" t="s">
        <v>2189</v>
      </c>
      <c r="G147" s="254" t="s">
        <v>842</v>
      </c>
      <c r="H147" s="255">
        <v>100</v>
      </c>
      <c r="I147" s="256"/>
      <c r="J147" s="257">
        <f>ROUND(I147*H147,2)</f>
        <v>0</v>
      </c>
      <c r="K147" s="253" t="s">
        <v>177</v>
      </c>
      <c r="L147" s="258"/>
      <c r="M147" s="259" t="s">
        <v>75</v>
      </c>
      <c r="N147" s="260" t="s">
        <v>47</v>
      </c>
      <c r="O147" s="79"/>
      <c r="P147" s="224">
        <f>O147*H147</f>
        <v>0</v>
      </c>
      <c r="Q147" s="224">
        <v>0</v>
      </c>
      <c r="R147" s="224">
        <f>Q147*H147</f>
        <v>0</v>
      </c>
      <c r="S147" s="224">
        <v>0</v>
      </c>
      <c r="T147" s="225">
        <f>S147*H147</f>
        <v>0</v>
      </c>
      <c r="AR147" s="17" t="s">
        <v>241</v>
      </c>
      <c r="AT147" s="17" t="s">
        <v>238</v>
      </c>
      <c r="AU147" s="17" t="s">
        <v>173</v>
      </c>
      <c r="AY147" s="17" t="s">
        <v>152</v>
      </c>
      <c r="BE147" s="226">
        <f>IF(N147="základní",J147,0)</f>
        <v>0</v>
      </c>
      <c r="BF147" s="226">
        <f>IF(N147="snížená",J147,0)</f>
        <v>0</v>
      </c>
      <c r="BG147" s="226">
        <f>IF(N147="zákl. přenesená",J147,0)</f>
        <v>0</v>
      </c>
      <c r="BH147" s="226">
        <f>IF(N147="sníž. přenesená",J147,0)</f>
        <v>0</v>
      </c>
      <c r="BI147" s="226">
        <f>IF(N147="nulová",J147,0)</f>
        <v>0</v>
      </c>
      <c r="BJ147" s="17" t="s">
        <v>84</v>
      </c>
      <c r="BK147" s="226">
        <f>ROUND(I147*H147,2)</f>
        <v>0</v>
      </c>
      <c r="BL147" s="17" t="s">
        <v>227</v>
      </c>
      <c r="BM147" s="17" t="s">
        <v>2190</v>
      </c>
    </row>
    <row r="148" spans="2:63" s="11" customFormat="1" ht="20.85" customHeight="1">
      <c r="B148" s="199"/>
      <c r="C148" s="200"/>
      <c r="D148" s="201" t="s">
        <v>76</v>
      </c>
      <c r="E148" s="213" t="s">
        <v>2191</v>
      </c>
      <c r="F148" s="213" t="s">
        <v>2192</v>
      </c>
      <c r="G148" s="200"/>
      <c r="H148" s="200"/>
      <c r="I148" s="203"/>
      <c r="J148" s="214">
        <f>BK148</f>
        <v>0</v>
      </c>
      <c r="K148" s="200"/>
      <c r="L148" s="205"/>
      <c r="M148" s="206"/>
      <c r="N148" s="207"/>
      <c r="O148" s="207"/>
      <c r="P148" s="208">
        <f>SUM(P149:P152)</f>
        <v>0</v>
      </c>
      <c r="Q148" s="207"/>
      <c r="R148" s="208">
        <f>SUM(R149:R152)</f>
        <v>0</v>
      </c>
      <c r="S148" s="207"/>
      <c r="T148" s="209">
        <f>SUM(T149:T152)</f>
        <v>0</v>
      </c>
      <c r="AR148" s="210" t="s">
        <v>86</v>
      </c>
      <c r="AT148" s="211" t="s">
        <v>76</v>
      </c>
      <c r="AU148" s="211" t="s">
        <v>86</v>
      </c>
      <c r="AY148" s="210" t="s">
        <v>152</v>
      </c>
      <c r="BK148" s="212">
        <f>SUM(BK149:BK152)</f>
        <v>0</v>
      </c>
    </row>
    <row r="149" spans="2:65" s="1" customFormat="1" ht="16.5" customHeight="1">
      <c r="B149" s="38"/>
      <c r="C149" s="215" t="s">
        <v>568</v>
      </c>
      <c r="D149" s="215" t="s">
        <v>155</v>
      </c>
      <c r="E149" s="216" t="s">
        <v>2193</v>
      </c>
      <c r="F149" s="217" t="s">
        <v>2194</v>
      </c>
      <c r="G149" s="218" t="s">
        <v>577</v>
      </c>
      <c r="H149" s="219">
        <v>1</v>
      </c>
      <c r="I149" s="220"/>
      <c r="J149" s="221">
        <f>ROUND(I149*H149,2)</f>
        <v>0</v>
      </c>
      <c r="K149" s="217" t="s">
        <v>177</v>
      </c>
      <c r="L149" s="43"/>
      <c r="M149" s="222" t="s">
        <v>75</v>
      </c>
      <c r="N149" s="223" t="s">
        <v>47</v>
      </c>
      <c r="O149" s="79"/>
      <c r="P149" s="224">
        <f>O149*H149</f>
        <v>0</v>
      </c>
      <c r="Q149" s="224">
        <v>0</v>
      </c>
      <c r="R149" s="224">
        <f>Q149*H149</f>
        <v>0</v>
      </c>
      <c r="S149" s="224">
        <v>0</v>
      </c>
      <c r="T149" s="225">
        <f>S149*H149</f>
        <v>0</v>
      </c>
      <c r="AR149" s="17" t="s">
        <v>227</v>
      </c>
      <c r="AT149" s="17" t="s">
        <v>155</v>
      </c>
      <c r="AU149" s="17" t="s">
        <v>173</v>
      </c>
      <c r="AY149" s="17" t="s">
        <v>152</v>
      </c>
      <c r="BE149" s="226">
        <f>IF(N149="základní",J149,0)</f>
        <v>0</v>
      </c>
      <c r="BF149" s="226">
        <f>IF(N149="snížená",J149,0)</f>
        <v>0</v>
      </c>
      <c r="BG149" s="226">
        <f>IF(N149="zákl. přenesená",J149,0)</f>
        <v>0</v>
      </c>
      <c r="BH149" s="226">
        <f>IF(N149="sníž. přenesená",J149,0)</f>
        <v>0</v>
      </c>
      <c r="BI149" s="226">
        <f>IF(N149="nulová",J149,0)</f>
        <v>0</v>
      </c>
      <c r="BJ149" s="17" t="s">
        <v>84</v>
      </c>
      <c r="BK149" s="226">
        <f>ROUND(I149*H149,2)</f>
        <v>0</v>
      </c>
      <c r="BL149" s="17" t="s">
        <v>227</v>
      </c>
      <c r="BM149" s="17" t="s">
        <v>2195</v>
      </c>
    </row>
    <row r="150" spans="2:65" s="1" customFormat="1" ht="16.5" customHeight="1">
      <c r="B150" s="38"/>
      <c r="C150" s="251" t="s">
        <v>574</v>
      </c>
      <c r="D150" s="251" t="s">
        <v>238</v>
      </c>
      <c r="E150" s="252" t="s">
        <v>2196</v>
      </c>
      <c r="F150" s="253" t="s">
        <v>2197</v>
      </c>
      <c r="G150" s="254" t="s">
        <v>842</v>
      </c>
      <c r="H150" s="255">
        <v>7</v>
      </c>
      <c r="I150" s="256"/>
      <c r="J150" s="257">
        <f>ROUND(I150*H150,2)</f>
        <v>0</v>
      </c>
      <c r="K150" s="253" t="s">
        <v>177</v>
      </c>
      <c r="L150" s="258"/>
      <c r="M150" s="259" t="s">
        <v>75</v>
      </c>
      <c r="N150" s="260" t="s">
        <v>47</v>
      </c>
      <c r="O150" s="79"/>
      <c r="P150" s="224">
        <f>O150*H150</f>
        <v>0</v>
      </c>
      <c r="Q150" s="224">
        <v>0</v>
      </c>
      <c r="R150" s="224">
        <f>Q150*H150</f>
        <v>0</v>
      </c>
      <c r="S150" s="224">
        <v>0</v>
      </c>
      <c r="T150" s="225">
        <f>S150*H150</f>
        <v>0</v>
      </c>
      <c r="AR150" s="17" t="s">
        <v>241</v>
      </c>
      <c r="AT150" s="17" t="s">
        <v>238</v>
      </c>
      <c r="AU150" s="17" t="s">
        <v>173</v>
      </c>
      <c r="AY150" s="17" t="s">
        <v>152</v>
      </c>
      <c r="BE150" s="226">
        <f>IF(N150="základní",J150,0)</f>
        <v>0</v>
      </c>
      <c r="BF150" s="226">
        <f>IF(N150="snížená",J150,0)</f>
        <v>0</v>
      </c>
      <c r="BG150" s="226">
        <f>IF(N150="zákl. přenesená",J150,0)</f>
        <v>0</v>
      </c>
      <c r="BH150" s="226">
        <f>IF(N150="sníž. přenesená",J150,0)</f>
        <v>0</v>
      </c>
      <c r="BI150" s="226">
        <f>IF(N150="nulová",J150,0)</f>
        <v>0</v>
      </c>
      <c r="BJ150" s="17" t="s">
        <v>84</v>
      </c>
      <c r="BK150" s="226">
        <f>ROUND(I150*H150,2)</f>
        <v>0</v>
      </c>
      <c r="BL150" s="17" t="s">
        <v>227</v>
      </c>
      <c r="BM150" s="17" t="s">
        <v>2198</v>
      </c>
    </row>
    <row r="151" spans="2:65" s="1" customFormat="1" ht="16.5" customHeight="1">
      <c r="B151" s="38"/>
      <c r="C151" s="251" t="s">
        <v>579</v>
      </c>
      <c r="D151" s="251" t="s">
        <v>238</v>
      </c>
      <c r="E151" s="252" t="s">
        <v>2199</v>
      </c>
      <c r="F151" s="253" t="s">
        <v>2200</v>
      </c>
      <c r="G151" s="254" t="s">
        <v>842</v>
      </c>
      <c r="H151" s="255">
        <v>3</v>
      </c>
      <c r="I151" s="256"/>
      <c r="J151" s="257">
        <f>ROUND(I151*H151,2)</f>
        <v>0</v>
      </c>
      <c r="K151" s="253" t="s">
        <v>177</v>
      </c>
      <c r="L151" s="258"/>
      <c r="M151" s="259" t="s">
        <v>75</v>
      </c>
      <c r="N151" s="260" t="s">
        <v>47</v>
      </c>
      <c r="O151" s="79"/>
      <c r="P151" s="224">
        <f>O151*H151</f>
        <v>0</v>
      </c>
      <c r="Q151" s="224">
        <v>0</v>
      </c>
      <c r="R151" s="224">
        <f>Q151*H151</f>
        <v>0</v>
      </c>
      <c r="S151" s="224">
        <v>0</v>
      </c>
      <c r="T151" s="225">
        <f>S151*H151</f>
        <v>0</v>
      </c>
      <c r="AR151" s="17" t="s">
        <v>241</v>
      </c>
      <c r="AT151" s="17" t="s">
        <v>238</v>
      </c>
      <c r="AU151" s="17" t="s">
        <v>173</v>
      </c>
      <c r="AY151" s="17" t="s">
        <v>152</v>
      </c>
      <c r="BE151" s="226">
        <f>IF(N151="základní",J151,0)</f>
        <v>0</v>
      </c>
      <c r="BF151" s="226">
        <f>IF(N151="snížená",J151,0)</f>
        <v>0</v>
      </c>
      <c r="BG151" s="226">
        <f>IF(N151="zákl. přenesená",J151,0)</f>
        <v>0</v>
      </c>
      <c r="BH151" s="226">
        <f>IF(N151="sníž. přenesená",J151,0)</f>
        <v>0</v>
      </c>
      <c r="BI151" s="226">
        <f>IF(N151="nulová",J151,0)</f>
        <v>0</v>
      </c>
      <c r="BJ151" s="17" t="s">
        <v>84</v>
      </c>
      <c r="BK151" s="226">
        <f>ROUND(I151*H151,2)</f>
        <v>0</v>
      </c>
      <c r="BL151" s="17" t="s">
        <v>227</v>
      </c>
      <c r="BM151" s="17" t="s">
        <v>2201</v>
      </c>
    </row>
    <row r="152" spans="2:65" s="1" customFormat="1" ht="16.5" customHeight="1">
      <c r="B152" s="38"/>
      <c r="C152" s="251" t="s">
        <v>585</v>
      </c>
      <c r="D152" s="251" t="s">
        <v>238</v>
      </c>
      <c r="E152" s="252" t="s">
        <v>2202</v>
      </c>
      <c r="F152" s="253" t="s">
        <v>2203</v>
      </c>
      <c r="G152" s="254" t="s">
        <v>842</v>
      </c>
      <c r="H152" s="255">
        <v>3</v>
      </c>
      <c r="I152" s="256"/>
      <c r="J152" s="257">
        <f>ROUND(I152*H152,2)</f>
        <v>0</v>
      </c>
      <c r="K152" s="253" t="s">
        <v>177</v>
      </c>
      <c r="L152" s="258"/>
      <c r="M152" s="259" t="s">
        <v>75</v>
      </c>
      <c r="N152" s="260" t="s">
        <v>47</v>
      </c>
      <c r="O152" s="79"/>
      <c r="P152" s="224">
        <f>O152*H152</f>
        <v>0</v>
      </c>
      <c r="Q152" s="224">
        <v>0</v>
      </c>
      <c r="R152" s="224">
        <f>Q152*H152</f>
        <v>0</v>
      </c>
      <c r="S152" s="224">
        <v>0</v>
      </c>
      <c r="T152" s="225">
        <f>S152*H152</f>
        <v>0</v>
      </c>
      <c r="AR152" s="17" t="s">
        <v>241</v>
      </c>
      <c r="AT152" s="17" t="s">
        <v>238</v>
      </c>
      <c r="AU152" s="17" t="s">
        <v>173</v>
      </c>
      <c r="AY152" s="17" t="s">
        <v>152</v>
      </c>
      <c r="BE152" s="226">
        <f>IF(N152="základní",J152,0)</f>
        <v>0</v>
      </c>
      <c r="BF152" s="226">
        <f>IF(N152="snížená",J152,0)</f>
        <v>0</v>
      </c>
      <c r="BG152" s="226">
        <f>IF(N152="zákl. přenesená",J152,0)</f>
        <v>0</v>
      </c>
      <c r="BH152" s="226">
        <f>IF(N152="sníž. přenesená",J152,0)</f>
        <v>0</v>
      </c>
      <c r="BI152" s="226">
        <f>IF(N152="nulová",J152,0)</f>
        <v>0</v>
      </c>
      <c r="BJ152" s="17" t="s">
        <v>84</v>
      </c>
      <c r="BK152" s="226">
        <f>ROUND(I152*H152,2)</f>
        <v>0</v>
      </c>
      <c r="BL152" s="17" t="s">
        <v>227</v>
      </c>
      <c r="BM152" s="17" t="s">
        <v>2204</v>
      </c>
    </row>
    <row r="153" spans="2:63" s="11" customFormat="1" ht="20.85" customHeight="1">
      <c r="B153" s="199"/>
      <c r="C153" s="200"/>
      <c r="D153" s="201" t="s">
        <v>76</v>
      </c>
      <c r="E153" s="213" t="s">
        <v>2205</v>
      </c>
      <c r="F153" s="213" t="s">
        <v>2206</v>
      </c>
      <c r="G153" s="200"/>
      <c r="H153" s="200"/>
      <c r="I153" s="203"/>
      <c r="J153" s="214">
        <f>BK153</f>
        <v>0</v>
      </c>
      <c r="K153" s="200"/>
      <c r="L153" s="205"/>
      <c r="M153" s="206"/>
      <c r="N153" s="207"/>
      <c r="O153" s="207"/>
      <c r="P153" s="208">
        <f>SUM(P154:P159)</f>
        <v>0</v>
      </c>
      <c r="Q153" s="207"/>
      <c r="R153" s="208">
        <f>SUM(R154:R159)</f>
        <v>0</v>
      </c>
      <c r="S153" s="207"/>
      <c r="T153" s="209">
        <f>SUM(T154:T159)</f>
        <v>0</v>
      </c>
      <c r="AR153" s="210" t="s">
        <v>86</v>
      </c>
      <c r="AT153" s="211" t="s">
        <v>76</v>
      </c>
      <c r="AU153" s="211" t="s">
        <v>86</v>
      </c>
      <c r="AY153" s="210" t="s">
        <v>152</v>
      </c>
      <c r="BK153" s="212">
        <f>SUM(BK154:BK159)</f>
        <v>0</v>
      </c>
    </row>
    <row r="154" spans="2:65" s="1" customFormat="1" ht="16.5" customHeight="1">
      <c r="B154" s="38"/>
      <c r="C154" s="215" t="s">
        <v>592</v>
      </c>
      <c r="D154" s="215" t="s">
        <v>155</v>
      </c>
      <c r="E154" s="216" t="s">
        <v>2207</v>
      </c>
      <c r="F154" s="217" t="s">
        <v>2208</v>
      </c>
      <c r="G154" s="218" t="s">
        <v>842</v>
      </c>
      <c r="H154" s="219">
        <v>4</v>
      </c>
      <c r="I154" s="220"/>
      <c r="J154" s="221">
        <f>ROUND(I154*H154,2)</f>
        <v>0</v>
      </c>
      <c r="K154" s="217" t="s">
        <v>177</v>
      </c>
      <c r="L154" s="43"/>
      <c r="M154" s="222" t="s">
        <v>75</v>
      </c>
      <c r="N154" s="223" t="s">
        <v>47</v>
      </c>
      <c r="O154" s="79"/>
      <c r="P154" s="224">
        <f>O154*H154</f>
        <v>0</v>
      </c>
      <c r="Q154" s="224">
        <v>0</v>
      </c>
      <c r="R154" s="224">
        <f>Q154*H154</f>
        <v>0</v>
      </c>
      <c r="S154" s="224">
        <v>0</v>
      </c>
      <c r="T154" s="225">
        <f>S154*H154</f>
        <v>0</v>
      </c>
      <c r="AR154" s="17" t="s">
        <v>227</v>
      </c>
      <c r="AT154" s="17" t="s">
        <v>155</v>
      </c>
      <c r="AU154" s="17" t="s">
        <v>173</v>
      </c>
      <c r="AY154" s="17" t="s">
        <v>152</v>
      </c>
      <c r="BE154" s="226">
        <f>IF(N154="základní",J154,0)</f>
        <v>0</v>
      </c>
      <c r="BF154" s="226">
        <f>IF(N154="snížená",J154,0)</f>
        <v>0</v>
      </c>
      <c r="BG154" s="226">
        <f>IF(N154="zákl. přenesená",J154,0)</f>
        <v>0</v>
      </c>
      <c r="BH154" s="226">
        <f>IF(N154="sníž. přenesená",J154,0)</f>
        <v>0</v>
      </c>
      <c r="BI154" s="226">
        <f>IF(N154="nulová",J154,0)</f>
        <v>0</v>
      </c>
      <c r="BJ154" s="17" t="s">
        <v>84</v>
      </c>
      <c r="BK154" s="226">
        <f>ROUND(I154*H154,2)</f>
        <v>0</v>
      </c>
      <c r="BL154" s="17" t="s">
        <v>227</v>
      </c>
      <c r="BM154" s="17" t="s">
        <v>2209</v>
      </c>
    </row>
    <row r="155" spans="2:65" s="1" customFormat="1" ht="16.5" customHeight="1">
      <c r="B155" s="38"/>
      <c r="C155" s="215" t="s">
        <v>598</v>
      </c>
      <c r="D155" s="215" t="s">
        <v>155</v>
      </c>
      <c r="E155" s="216" t="s">
        <v>2210</v>
      </c>
      <c r="F155" s="217" t="s">
        <v>2211</v>
      </c>
      <c r="G155" s="218" t="s">
        <v>842</v>
      </c>
      <c r="H155" s="219">
        <v>14</v>
      </c>
      <c r="I155" s="220"/>
      <c r="J155" s="221">
        <f>ROUND(I155*H155,2)</f>
        <v>0</v>
      </c>
      <c r="K155" s="217" t="s">
        <v>177</v>
      </c>
      <c r="L155" s="43"/>
      <c r="M155" s="222" t="s">
        <v>75</v>
      </c>
      <c r="N155" s="223" t="s">
        <v>47</v>
      </c>
      <c r="O155" s="79"/>
      <c r="P155" s="224">
        <f>O155*H155</f>
        <v>0</v>
      </c>
      <c r="Q155" s="224">
        <v>0</v>
      </c>
      <c r="R155" s="224">
        <f>Q155*H155</f>
        <v>0</v>
      </c>
      <c r="S155" s="224">
        <v>0</v>
      </c>
      <c r="T155" s="225">
        <f>S155*H155</f>
        <v>0</v>
      </c>
      <c r="AR155" s="17" t="s">
        <v>227</v>
      </c>
      <c r="AT155" s="17" t="s">
        <v>155</v>
      </c>
      <c r="AU155" s="17" t="s">
        <v>173</v>
      </c>
      <c r="AY155" s="17" t="s">
        <v>152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227</v>
      </c>
      <c r="BM155" s="17" t="s">
        <v>2212</v>
      </c>
    </row>
    <row r="156" spans="2:65" s="1" customFormat="1" ht="16.5" customHeight="1">
      <c r="B156" s="38"/>
      <c r="C156" s="215" t="s">
        <v>604</v>
      </c>
      <c r="D156" s="215" t="s">
        <v>155</v>
      </c>
      <c r="E156" s="216" t="s">
        <v>2213</v>
      </c>
      <c r="F156" s="217" t="s">
        <v>2214</v>
      </c>
      <c r="G156" s="218" t="s">
        <v>842</v>
      </c>
      <c r="H156" s="219">
        <v>6</v>
      </c>
      <c r="I156" s="220"/>
      <c r="J156" s="221">
        <f>ROUND(I156*H156,2)</f>
        <v>0</v>
      </c>
      <c r="K156" s="217" t="s">
        <v>177</v>
      </c>
      <c r="L156" s="43"/>
      <c r="M156" s="222" t="s">
        <v>75</v>
      </c>
      <c r="N156" s="223" t="s">
        <v>47</v>
      </c>
      <c r="O156" s="79"/>
      <c r="P156" s="224">
        <f>O156*H156</f>
        <v>0</v>
      </c>
      <c r="Q156" s="224">
        <v>0</v>
      </c>
      <c r="R156" s="224">
        <f>Q156*H156</f>
        <v>0</v>
      </c>
      <c r="S156" s="224">
        <v>0</v>
      </c>
      <c r="T156" s="225">
        <f>S156*H156</f>
        <v>0</v>
      </c>
      <c r="AR156" s="17" t="s">
        <v>227</v>
      </c>
      <c r="AT156" s="17" t="s">
        <v>155</v>
      </c>
      <c r="AU156" s="17" t="s">
        <v>173</v>
      </c>
      <c r="AY156" s="17" t="s">
        <v>152</v>
      </c>
      <c r="BE156" s="226">
        <f>IF(N156="základní",J156,0)</f>
        <v>0</v>
      </c>
      <c r="BF156" s="226">
        <f>IF(N156="snížená",J156,0)</f>
        <v>0</v>
      </c>
      <c r="BG156" s="226">
        <f>IF(N156="zákl. přenesená",J156,0)</f>
        <v>0</v>
      </c>
      <c r="BH156" s="226">
        <f>IF(N156="sníž. přenesená",J156,0)</f>
        <v>0</v>
      </c>
      <c r="BI156" s="226">
        <f>IF(N156="nulová",J156,0)</f>
        <v>0</v>
      </c>
      <c r="BJ156" s="17" t="s">
        <v>84</v>
      </c>
      <c r="BK156" s="226">
        <f>ROUND(I156*H156,2)</f>
        <v>0</v>
      </c>
      <c r="BL156" s="17" t="s">
        <v>227</v>
      </c>
      <c r="BM156" s="17" t="s">
        <v>2215</v>
      </c>
    </row>
    <row r="157" spans="2:65" s="1" customFormat="1" ht="16.5" customHeight="1">
      <c r="B157" s="38"/>
      <c r="C157" s="215" t="s">
        <v>611</v>
      </c>
      <c r="D157" s="215" t="s">
        <v>155</v>
      </c>
      <c r="E157" s="216" t="s">
        <v>2216</v>
      </c>
      <c r="F157" s="217" t="s">
        <v>2217</v>
      </c>
      <c r="G157" s="218" t="s">
        <v>842</v>
      </c>
      <c r="H157" s="219">
        <v>2</v>
      </c>
      <c r="I157" s="220"/>
      <c r="J157" s="221">
        <f>ROUND(I157*H157,2)</f>
        <v>0</v>
      </c>
      <c r="K157" s="217" t="s">
        <v>177</v>
      </c>
      <c r="L157" s="43"/>
      <c r="M157" s="222" t="s">
        <v>75</v>
      </c>
      <c r="N157" s="223" t="s">
        <v>47</v>
      </c>
      <c r="O157" s="79"/>
      <c r="P157" s="224">
        <f>O157*H157</f>
        <v>0</v>
      </c>
      <c r="Q157" s="224">
        <v>0</v>
      </c>
      <c r="R157" s="224">
        <f>Q157*H157</f>
        <v>0</v>
      </c>
      <c r="S157" s="224">
        <v>0</v>
      </c>
      <c r="T157" s="225">
        <f>S157*H157</f>
        <v>0</v>
      </c>
      <c r="AR157" s="17" t="s">
        <v>227</v>
      </c>
      <c r="AT157" s="17" t="s">
        <v>155</v>
      </c>
      <c r="AU157" s="17" t="s">
        <v>173</v>
      </c>
      <c r="AY157" s="17" t="s">
        <v>152</v>
      </c>
      <c r="BE157" s="226">
        <f>IF(N157="základní",J157,0)</f>
        <v>0</v>
      </c>
      <c r="BF157" s="226">
        <f>IF(N157="snížená",J157,0)</f>
        <v>0</v>
      </c>
      <c r="BG157" s="226">
        <f>IF(N157="zákl. přenesená",J157,0)</f>
        <v>0</v>
      </c>
      <c r="BH157" s="226">
        <f>IF(N157="sníž. přenesená",J157,0)</f>
        <v>0</v>
      </c>
      <c r="BI157" s="226">
        <f>IF(N157="nulová",J157,0)</f>
        <v>0</v>
      </c>
      <c r="BJ157" s="17" t="s">
        <v>84</v>
      </c>
      <c r="BK157" s="226">
        <f>ROUND(I157*H157,2)</f>
        <v>0</v>
      </c>
      <c r="BL157" s="17" t="s">
        <v>227</v>
      </c>
      <c r="BM157" s="17" t="s">
        <v>2218</v>
      </c>
    </row>
    <row r="158" spans="2:65" s="1" customFormat="1" ht="16.5" customHeight="1">
      <c r="B158" s="38"/>
      <c r="C158" s="215" t="s">
        <v>616</v>
      </c>
      <c r="D158" s="215" t="s">
        <v>155</v>
      </c>
      <c r="E158" s="216" t="s">
        <v>2219</v>
      </c>
      <c r="F158" s="217" t="s">
        <v>2220</v>
      </c>
      <c r="G158" s="218" t="s">
        <v>842</v>
      </c>
      <c r="H158" s="219">
        <v>0</v>
      </c>
      <c r="I158" s="220"/>
      <c r="J158" s="221">
        <f>ROUND(I158*H158,2)</f>
        <v>0</v>
      </c>
      <c r="K158" s="217" t="s">
        <v>177</v>
      </c>
      <c r="L158" s="43"/>
      <c r="M158" s="222" t="s">
        <v>75</v>
      </c>
      <c r="N158" s="223" t="s">
        <v>47</v>
      </c>
      <c r="O158" s="79"/>
      <c r="P158" s="224">
        <f>O158*H158</f>
        <v>0</v>
      </c>
      <c r="Q158" s="224">
        <v>0</v>
      </c>
      <c r="R158" s="224">
        <f>Q158*H158</f>
        <v>0</v>
      </c>
      <c r="S158" s="224">
        <v>0</v>
      </c>
      <c r="T158" s="225">
        <f>S158*H158</f>
        <v>0</v>
      </c>
      <c r="AR158" s="17" t="s">
        <v>227</v>
      </c>
      <c r="AT158" s="17" t="s">
        <v>155</v>
      </c>
      <c r="AU158" s="17" t="s">
        <v>173</v>
      </c>
      <c r="AY158" s="17" t="s">
        <v>152</v>
      </c>
      <c r="BE158" s="226">
        <f>IF(N158="základní",J158,0)</f>
        <v>0</v>
      </c>
      <c r="BF158" s="226">
        <f>IF(N158="snížená",J158,0)</f>
        <v>0</v>
      </c>
      <c r="BG158" s="226">
        <f>IF(N158="zákl. přenesená",J158,0)</f>
        <v>0</v>
      </c>
      <c r="BH158" s="226">
        <f>IF(N158="sníž. přenesená",J158,0)</f>
        <v>0</v>
      </c>
      <c r="BI158" s="226">
        <f>IF(N158="nulová",J158,0)</f>
        <v>0</v>
      </c>
      <c r="BJ158" s="17" t="s">
        <v>84</v>
      </c>
      <c r="BK158" s="226">
        <f>ROUND(I158*H158,2)</f>
        <v>0</v>
      </c>
      <c r="BL158" s="17" t="s">
        <v>227</v>
      </c>
      <c r="BM158" s="17" t="s">
        <v>2221</v>
      </c>
    </row>
    <row r="159" spans="2:65" s="1" customFormat="1" ht="16.5" customHeight="1">
      <c r="B159" s="38"/>
      <c r="C159" s="215" t="s">
        <v>621</v>
      </c>
      <c r="D159" s="215" t="s">
        <v>155</v>
      </c>
      <c r="E159" s="216" t="s">
        <v>2222</v>
      </c>
      <c r="F159" s="217" t="s">
        <v>2223</v>
      </c>
      <c r="G159" s="218" t="s">
        <v>842</v>
      </c>
      <c r="H159" s="219">
        <v>100</v>
      </c>
      <c r="I159" s="220"/>
      <c r="J159" s="221">
        <f>ROUND(I159*H159,2)</f>
        <v>0</v>
      </c>
      <c r="K159" s="217" t="s">
        <v>177</v>
      </c>
      <c r="L159" s="43"/>
      <c r="M159" s="222" t="s">
        <v>75</v>
      </c>
      <c r="N159" s="223" t="s">
        <v>47</v>
      </c>
      <c r="O159" s="79"/>
      <c r="P159" s="224">
        <f>O159*H159</f>
        <v>0</v>
      </c>
      <c r="Q159" s="224">
        <v>0</v>
      </c>
      <c r="R159" s="224">
        <f>Q159*H159</f>
        <v>0</v>
      </c>
      <c r="S159" s="224">
        <v>0</v>
      </c>
      <c r="T159" s="225">
        <f>S159*H159</f>
        <v>0</v>
      </c>
      <c r="AR159" s="17" t="s">
        <v>227</v>
      </c>
      <c r="AT159" s="17" t="s">
        <v>155</v>
      </c>
      <c r="AU159" s="17" t="s">
        <v>173</v>
      </c>
      <c r="AY159" s="17" t="s">
        <v>152</v>
      </c>
      <c r="BE159" s="226">
        <f>IF(N159="základní",J159,0)</f>
        <v>0</v>
      </c>
      <c r="BF159" s="226">
        <f>IF(N159="snížená",J159,0)</f>
        <v>0</v>
      </c>
      <c r="BG159" s="226">
        <f>IF(N159="zákl. přenesená",J159,0)</f>
        <v>0</v>
      </c>
      <c r="BH159" s="226">
        <f>IF(N159="sníž. přenesená",J159,0)</f>
        <v>0</v>
      </c>
      <c r="BI159" s="226">
        <f>IF(N159="nulová",J159,0)</f>
        <v>0</v>
      </c>
      <c r="BJ159" s="17" t="s">
        <v>84</v>
      </c>
      <c r="BK159" s="226">
        <f>ROUND(I159*H159,2)</f>
        <v>0</v>
      </c>
      <c r="BL159" s="17" t="s">
        <v>227</v>
      </c>
      <c r="BM159" s="17" t="s">
        <v>2224</v>
      </c>
    </row>
    <row r="160" spans="2:63" s="11" customFormat="1" ht="20.85" customHeight="1">
      <c r="B160" s="199"/>
      <c r="C160" s="200"/>
      <c r="D160" s="201" t="s">
        <v>76</v>
      </c>
      <c r="E160" s="213" t="s">
        <v>2225</v>
      </c>
      <c r="F160" s="213" t="s">
        <v>2226</v>
      </c>
      <c r="G160" s="200"/>
      <c r="H160" s="200"/>
      <c r="I160" s="203"/>
      <c r="J160" s="214">
        <f>BK160</f>
        <v>0</v>
      </c>
      <c r="K160" s="200"/>
      <c r="L160" s="205"/>
      <c r="M160" s="206"/>
      <c r="N160" s="207"/>
      <c r="O160" s="207"/>
      <c r="P160" s="208">
        <f>SUM(P161:P164)</f>
        <v>0</v>
      </c>
      <c r="Q160" s="207"/>
      <c r="R160" s="208">
        <f>SUM(R161:R164)</f>
        <v>0</v>
      </c>
      <c r="S160" s="207"/>
      <c r="T160" s="209">
        <f>SUM(T161:T164)</f>
        <v>0</v>
      </c>
      <c r="AR160" s="210" t="s">
        <v>86</v>
      </c>
      <c r="AT160" s="211" t="s">
        <v>76</v>
      </c>
      <c r="AU160" s="211" t="s">
        <v>86</v>
      </c>
      <c r="AY160" s="210" t="s">
        <v>152</v>
      </c>
      <c r="BK160" s="212">
        <f>SUM(BK161:BK164)</f>
        <v>0</v>
      </c>
    </row>
    <row r="161" spans="2:65" s="1" customFormat="1" ht="16.5" customHeight="1">
      <c r="B161" s="38"/>
      <c r="C161" s="215" t="s">
        <v>626</v>
      </c>
      <c r="D161" s="215" t="s">
        <v>155</v>
      </c>
      <c r="E161" s="216" t="s">
        <v>2227</v>
      </c>
      <c r="F161" s="217" t="s">
        <v>2228</v>
      </c>
      <c r="G161" s="218" t="s">
        <v>2229</v>
      </c>
      <c r="H161" s="219">
        <v>4</v>
      </c>
      <c r="I161" s="220"/>
      <c r="J161" s="221">
        <f>ROUND(I161*H161,2)</f>
        <v>0</v>
      </c>
      <c r="K161" s="217" t="s">
        <v>177</v>
      </c>
      <c r="L161" s="43"/>
      <c r="M161" s="222" t="s">
        <v>75</v>
      </c>
      <c r="N161" s="223" t="s">
        <v>47</v>
      </c>
      <c r="O161" s="79"/>
      <c r="P161" s="224">
        <f>O161*H161</f>
        <v>0</v>
      </c>
      <c r="Q161" s="224">
        <v>0</v>
      </c>
      <c r="R161" s="224">
        <f>Q161*H161</f>
        <v>0</v>
      </c>
      <c r="S161" s="224">
        <v>0</v>
      </c>
      <c r="T161" s="225">
        <f>S161*H161</f>
        <v>0</v>
      </c>
      <c r="AR161" s="17" t="s">
        <v>227</v>
      </c>
      <c r="AT161" s="17" t="s">
        <v>155</v>
      </c>
      <c r="AU161" s="17" t="s">
        <v>173</v>
      </c>
      <c r="AY161" s="17" t="s">
        <v>152</v>
      </c>
      <c r="BE161" s="226">
        <f>IF(N161="základní",J161,0)</f>
        <v>0</v>
      </c>
      <c r="BF161" s="226">
        <f>IF(N161="snížená",J161,0)</f>
        <v>0</v>
      </c>
      <c r="BG161" s="226">
        <f>IF(N161="zákl. přenesená",J161,0)</f>
        <v>0</v>
      </c>
      <c r="BH161" s="226">
        <f>IF(N161="sníž. přenesená",J161,0)</f>
        <v>0</v>
      </c>
      <c r="BI161" s="226">
        <f>IF(N161="nulová",J161,0)</f>
        <v>0</v>
      </c>
      <c r="BJ161" s="17" t="s">
        <v>84</v>
      </c>
      <c r="BK161" s="226">
        <f>ROUND(I161*H161,2)</f>
        <v>0</v>
      </c>
      <c r="BL161" s="17" t="s">
        <v>227</v>
      </c>
      <c r="BM161" s="17" t="s">
        <v>2230</v>
      </c>
    </row>
    <row r="162" spans="2:65" s="1" customFormat="1" ht="16.5" customHeight="1">
      <c r="B162" s="38"/>
      <c r="C162" s="215" t="s">
        <v>630</v>
      </c>
      <c r="D162" s="215" t="s">
        <v>155</v>
      </c>
      <c r="E162" s="216" t="s">
        <v>2231</v>
      </c>
      <c r="F162" s="217" t="s">
        <v>2232</v>
      </c>
      <c r="G162" s="218" t="s">
        <v>2229</v>
      </c>
      <c r="H162" s="219">
        <v>8</v>
      </c>
      <c r="I162" s="220"/>
      <c r="J162" s="221">
        <f>ROUND(I162*H162,2)</f>
        <v>0</v>
      </c>
      <c r="K162" s="217" t="s">
        <v>177</v>
      </c>
      <c r="L162" s="43"/>
      <c r="M162" s="222" t="s">
        <v>75</v>
      </c>
      <c r="N162" s="223" t="s">
        <v>47</v>
      </c>
      <c r="O162" s="79"/>
      <c r="P162" s="224">
        <f>O162*H162</f>
        <v>0</v>
      </c>
      <c r="Q162" s="224">
        <v>0</v>
      </c>
      <c r="R162" s="224">
        <f>Q162*H162</f>
        <v>0</v>
      </c>
      <c r="S162" s="224">
        <v>0</v>
      </c>
      <c r="T162" s="225">
        <f>S162*H162</f>
        <v>0</v>
      </c>
      <c r="AR162" s="17" t="s">
        <v>227</v>
      </c>
      <c r="AT162" s="17" t="s">
        <v>155</v>
      </c>
      <c r="AU162" s="17" t="s">
        <v>173</v>
      </c>
      <c r="AY162" s="17" t="s">
        <v>152</v>
      </c>
      <c r="BE162" s="226">
        <f>IF(N162="základní",J162,0)</f>
        <v>0</v>
      </c>
      <c r="BF162" s="226">
        <f>IF(N162="snížená",J162,0)</f>
        <v>0</v>
      </c>
      <c r="BG162" s="226">
        <f>IF(N162="zákl. přenesená",J162,0)</f>
        <v>0</v>
      </c>
      <c r="BH162" s="226">
        <f>IF(N162="sníž. přenesená",J162,0)</f>
        <v>0</v>
      </c>
      <c r="BI162" s="226">
        <f>IF(N162="nulová",J162,0)</f>
        <v>0</v>
      </c>
      <c r="BJ162" s="17" t="s">
        <v>84</v>
      </c>
      <c r="BK162" s="226">
        <f>ROUND(I162*H162,2)</f>
        <v>0</v>
      </c>
      <c r="BL162" s="17" t="s">
        <v>227</v>
      </c>
      <c r="BM162" s="17" t="s">
        <v>2233</v>
      </c>
    </row>
    <row r="163" spans="2:65" s="1" customFormat="1" ht="16.5" customHeight="1">
      <c r="B163" s="38"/>
      <c r="C163" s="215" t="s">
        <v>634</v>
      </c>
      <c r="D163" s="215" t="s">
        <v>155</v>
      </c>
      <c r="E163" s="216" t="s">
        <v>2234</v>
      </c>
      <c r="F163" s="217" t="s">
        <v>2235</v>
      </c>
      <c r="G163" s="218" t="s">
        <v>2229</v>
      </c>
      <c r="H163" s="219">
        <v>8</v>
      </c>
      <c r="I163" s="220"/>
      <c r="J163" s="221">
        <f>ROUND(I163*H163,2)</f>
        <v>0</v>
      </c>
      <c r="K163" s="217" t="s">
        <v>177</v>
      </c>
      <c r="L163" s="43"/>
      <c r="M163" s="222" t="s">
        <v>75</v>
      </c>
      <c r="N163" s="223" t="s">
        <v>47</v>
      </c>
      <c r="O163" s="79"/>
      <c r="P163" s="224">
        <f>O163*H163</f>
        <v>0</v>
      </c>
      <c r="Q163" s="224">
        <v>0</v>
      </c>
      <c r="R163" s="224">
        <f>Q163*H163</f>
        <v>0</v>
      </c>
      <c r="S163" s="224">
        <v>0</v>
      </c>
      <c r="T163" s="225">
        <f>S163*H163</f>
        <v>0</v>
      </c>
      <c r="AR163" s="17" t="s">
        <v>227</v>
      </c>
      <c r="AT163" s="17" t="s">
        <v>155</v>
      </c>
      <c r="AU163" s="17" t="s">
        <v>173</v>
      </c>
      <c r="AY163" s="17" t="s">
        <v>152</v>
      </c>
      <c r="BE163" s="226">
        <f>IF(N163="základní",J163,0)</f>
        <v>0</v>
      </c>
      <c r="BF163" s="226">
        <f>IF(N163="snížená",J163,0)</f>
        <v>0</v>
      </c>
      <c r="BG163" s="226">
        <f>IF(N163="zákl. přenesená",J163,0)</f>
        <v>0</v>
      </c>
      <c r="BH163" s="226">
        <f>IF(N163="sníž. přenesená",J163,0)</f>
        <v>0</v>
      </c>
      <c r="BI163" s="226">
        <f>IF(N163="nulová",J163,0)</f>
        <v>0</v>
      </c>
      <c r="BJ163" s="17" t="s">
        <v>84</v>
      </c>
      <c r="BK163" s="226">
        <f>ROUND(I163*H163,2)</f>
        <v>0</v>
      </c>
      <c r="BL163" s="17" t="s">
        <v>227</v>
      </c>
      <c r="BM163" s="17" t="s">
        <v>2236</v>
      </c>
    </row>
    <row r="164" spans="2:65" s="1" customFormat="1" ht="16.5" customHeight="1">
      <c r="B164" s="38"/>
      <c r="C164" s="215" t="s">
        <v>641</v>
      </c>
      <c r="D164" s="215" t="s">
        <v>155</v>
      </c>
      <c r="E164" s="216" t="s">
        <v>2237</v>
      </c>
      <c r="F164" s="217" t="s">
        <v>2238</v>
      </c>
      <c r="G164" s="218" t="s">
        <v>2229</v>
      </c>
      <c r="H164" s="219">
        <v>22</v>
      </c>
      <c r="I164" s="220"/>
      <c r="J164" s="221">
        <f>ROUND(I164*H164,2)</f>
        <v>0</v>
      </c>
      <c r="K164" s="217" t="s">
        <v>177</v>
      </c>
      <c r="L164" s="43"/>
      <c r="M164" s="222" t="s">
        <v>75</v>
      </c>
      <c r="N164" s="223" t="s">
        <v>47</v>
      </c>
      <c r="O164" s="79"/>
      <c r="P164" s="224">
        <f>O164*H164</f>
        <v>0</v>
      </c>
      <c r="Q164" s="224">
        <v>0</v>
      </c>
      <c r="R164" s="224">
        <f>Q164*H164</f>
        <v>0</v>
      </c>
      <c r="S164" s="224">
        <v>0</v>
      </c>
      <c r="T164" s="225">
        <f>S164*H164</f>
        <v>0</v>
      </c>
      <c r="AR164" s="17" t="s">
        <v>227</v>
      </c>
      <c r="AT164" s="17" t="s">
        <v>155</v>
      </c>
      <c r="AU164" s="17" t="s">
        <v>173</v>
      </c>
      <c r="AY164" s="17" t="s">
        <v>152</v>
      </c>
      <c r="BE164" s="226">
        <f>IF(N164="základní",J164,0)</f>
        <v>0</v>
      </c>
      <c r="BF164" s="226">
        <f>IF(N164="snížená",J164,0)</f>
        <v>0</v>
      </c>
      <c r="BG164" s="226">
        <f>IF(N164="zákl. přenesená",J164,0)</f>
        <v>0</v>
      </c>
      <c r="BH164" s="226">
        <f>IF(N164="sníž. přenesená",J164,0)</f>
        <v>0</v>
      </c>
      <c r="BI164" s="226">
        <f>IF(N164="nulová",J164,0)</f>
        <v>0</v>
      </c>
      <c r="BJ164" s="17" t="s">
        <v>84</v>
      </c>
      <c r="BK164" s="226">
        <f>ROUND(I164*H164,2)</f>
        <v>0</v>
      </c>
      <c r="BL164" s="17" t="s">
        <v>227</v>
      </c>
      <c r="BM164" s="17" t="s">
        <v>2239</v>
      </c>
    </row>
    <row r="165" spans="2:63" s="11" customFormat="1" ht="20.85" customHeight="1">
      <c r="B165" s="199"/>
      <c r="C165" s="200"/>
      <c r="D165" s="201" t="s">
        <v>76</v>
      </c>
      <c r="E165" s="213" t="s">
        <v>2240</v>
      </c>
      <c r="F165" s="213" t="s">
        <v>2241</v>
      </c>
      <c r="G165" s="200"/>
      <c r="H165" s="200"/>
      <c r="I165" s="203"/>
      <c r="J165" s="214">
        <f>BK165</f>
        <v>0</v>
      </c>
      <c r="K165" s="200"/>
      <c r="L165" s="205"/>
      <c r="M165" s="206"/>
      <c r="N165" s="207"/>
      <c r="O165" s="207"/>
      <c r="P165" s="208">
        <f>SUM(P166:P189)</f>
        <v>0</v>
      </c>
      <c r="Q165" s="207"/>
      <c r="R165" s="208">
        <f>SUM(R166:R189)</f>
        <v>0</v>
      </c>
      <c r="S165" s="207"/>
      <c r="T165" s="209">
        <f>SUM(T166:T189)</f>
        <v>0</v>
      </c>
      <c r="AR165" s="210" t="s">
        <v>86</v>
      </c>
      <c r="AT165" s="211" t="s">
        <v>76</v>
      </c>
      <c r="AU165" s="211" t="s">
        <v>86</v>
      </c>
      <c r="AY165" s="210" t="s">
        <v>152</v>
      </c>
      <c r="BK165" s="212">
        <f>SUM(BK166:BK189)</f>
        <v>0</v>
      </c>
    </row>
    <row r="166" spans="2:65" s="1" customFormat="1" ht="16.5" customHeight="1">
      <c r="B166" s="38"/>
      <c r="C166" s="215" t="s">
        <v>645</v>
      </c>
      <c r="D166" s="215" t="s">
        <v>155</v>
      </c>
      <c r="E166" s="216" t="s">
        <v>2242</v>
      </c>
      <c r="F166" s="217" t="s">
        <v>2243</v>
      </c>
      <c r="G166" s="218" t="s">
        <v>577</v>
      </c>
      <c r="H166" s="219">
        <v>1</v>
      </c>
      <c r="I166" s="220"/>
      <c r="J166" s="221">
        <f>ROUND(I166*H166,2)</f>
        <v>0</v>
      </c>
      <c r="K166" s="217" t="s">
        <v>177</v>
      </c>
      <c r="L166" s="43"/>
      <c r="M166" s="222" t="s">
        <v>75</v>
      </c>
      <c r="N166" s="223" t="s">
        <v>47</v>
      </c>
      <c r="O166" s="79"/>
      <c r="P166" s="224">
        <f>O166*H166</f>
        <v>0</v>
      </c>
      <c r="Q166" s="224">
        <v>0</v>
      </c>
      <c r="R166" s="224">
        <f>Q166*H166</f>
        <v>0</v>
      </c>
      <c r="S166" s="224">
        <v>0</v>
      </c>
      <c r="T166" s="225">
        <f>S166*H166</f>
        <v>0</v>
      </c>
      <c r="AR166" s="17" t="s">
        <v>227</v>
      </c>
      <c r="AT166" s="17" t="s">
        <v>155</v>
      </c>
      <c r="AU166" s="17" t="s">
        <v>173</v>
      </c>
      <c r="AY166" s="17" t="s">
        <v>152</v>
      </c>
      <c r="BE166" s="226">
        <f>IF(N166="základní",J166,0)</f>
        <v>0</v>
      </c>
      <c r="BF166" s="226">
        <f>IF(N166="snížená",J166,0)</f>
        <v>0</v>
      </c>
      <c r="BG166" s="226">
        <f>IF(N166="zákl. přenesená",J166,0)</f>
        <v>0</v>
      </c>
      <c r="BH166" s="226">
        <f>IF(N166="sníž. přenesená",J166,0)</f>
        <v>0</v>
      </c>
      <c r="BI166" s="226">
        <f>IF(N166="nulová",J166,0)</f>
        <v>0</v>
      </c>
      <c r="BJ166" s="17" t="s">
        <v>84</v>
      </c>
      <c r="BK166" s="226">
        <f>ROUND(I166*H166,2)</f>
        <v>0</v>
      </c>
      <c r="BL166" s="17" t="s">
        <v>227</v>
      </c>
      <c r="BM166" s="17" t="s">
        <v>2244</v>
      </c>
    </row>
    <row r="167" spans="2:65" s="1" customFormat="1" ht="16.5" customHeight="1">
      <c r="B167" s="38"/>
      <c r="C167" s="251" t="s">
        <v>649</v>
      </c>
      <c r="D167" s="251" t="s">
        <v>238</v>
      </c>
      <c r="E167" s="252" t="s">
        <v>2245</v>
      </c>
      <c r="F167" s="253" t="s">
        <v>2246</v>
      </c>
      <c r="G167" s="254" t="s">
        <v>842</v>
      </c>
      <c r="H167" s="255">
        <v>4</v>
      </c>
      <c r="I167" s="256"/>
      <c r="J167" s="257">
        <f>ROUND(I167*H167,2)</f>
        <v>0</v>
      </c>
      <c r="K167" s="253" t="s">
        <v>177</v>
      </c>
      <c r="L167" s="258"/>
      <c r="M167" s="259" t="s">
        <v>75</v>
      </c>
      <c r="N167" s="260" t="s">
        <v>47</v>
      </c>
      <c r="O167" s="79"/>
      <c r="P167" s="224">
        <f>O167*H167</f>
        <v>0</v>
      </c>
      <c r="Q167" s="224">
        <v>0</v>
      </c>
      <c r="R167" s="224">
        <f>Q167*H167</f>
        <v>0</v>
      </c>
      <c r="S167" s="224">
        <v>0</v>
      </c>
      <c r="T167" s="225">
        <f>S167*H167</f>
        <v>0</v>
      </c>
      <c r="AR167" s="17" t="s">
        <v>241</v>
      </c>
      <c r="AT167" s="17" t="s">
        <v>238</v>
      </c>
      <c r="AU167" s="17" t="s">
        <v>173</v>
      </c>
      <c r="AY167" s="17" t="s">
        <v>152</v>
      </c>
      <c r="BE167" s="226">
        <f>IF(N167="základní",J167,0)</f>
        <v>0</v>
      </c>
      <c r="BF167" s="226">
        <f>IF(N167="snížená",J167,0)</f>
        <v>0</v>
      </c>
      <c r="BG167" s="226">
        <f>IF(N167="zákl. přenesená",J167,0)</f>
        <v>0</v>
      </c>
      <c r="BH167" s="226">
        <f>IF(N167="sníž. přenesená",J167,0)</f>
        <v>0</v>
      </c>
      <c r="BI167" s="226">
        <f>IF(N167="nulová",J167,0)</f>
        <v>0</v>
      </c>
      <c r="BJ167" s="17" t="s">
        <v>84</v>
      </c>
      <c r="BK167" s="226">
        <f>ROUND(I167*H167,2)</f>
        <v>0</v>
      </c>
      <c r="BL167" s="17" t="s">
        <v>227</v>
      </c>
      <c r="BM167" s="17" t="s">
        <v>2247</v>
      </c>
    </row>
    <row r="168" spans="2:65" s="1" customFormat="1" ht="16.5" customHeight="1">
      <c r="B168" s="38"/>
      <c r="C168" s="251" t="s">
        <v>653</v>
      </c>
      <c r="D168" s="251" t="s">
        <v>238</v>
      </c>
      <c r="E168" s="252" t="s">
        <v>2248</v>
      </c>
      <c r="F168" s="253" t="s">
        <v>2249</v>
      </c>
      <c r="G168" s="254" t="s">
        <v>842</v>
      </c>
      <c r="H168" s="255">
        <v>3</v>
      </c>
      <c r="I168" s="256"/>
      <c r="J168" s="257">
        <f>ROUND(I168*H168,2)</f>
        <v>0</v>
      </c>
      <c r="K168" s="253" t="s">
        <v>177</v>
      </c>
      <c r="L168" s="258"/>
      <c r="M168" s="259" t="s">
        <v>75</v>
      </c>
      <c r="N168" s="260" t="s">
        <v>47</v>
      </c>
      <c r="O168" s="79"/>
      <c r="P168" s="224">
        <f>O168*H168</f>
        <v>0</v>
      </c>
      <c r="Q168" s="224">
        <v>0</v>
      </c>
      <c r="R168" s="224">
        <f>Q168*H168</f>
        <v>0</v>
      </c>
      <c r="S168" s="224">
        <v>0</v>
      </c>
      <c r="T168" s="225">
        <f>S168*H168</f>
        <v>0</v>
      </c>
      <c r="AR168" s="17" t="s">
        <v>241</v>
      </c>
      <c r="AT168" s="17" t="s">
        <v>238</v>
      </c>
      <c r="AU168" s="17" t="s">
        <v>173</v>
      </c>
      <c r="AY168" s="17" t="s">
        <v>152</v>
      </c>
      <c r="BE168" s="226">
        <f>IF(N168="základní",J168,0)</f>
        <v>0</v>
      </c>
      <c r="BF168" s="226">
        <f>IF(N168="snížená",J168,0)</f>
        <v>0</v>
      </c>
      <c r="BG168" s="226">
        <f>IF(N168="zákl. přenesená",J168,0)</f>
        <v>0</v>
      </c>
      <c r="BH168" s="226">
        <f>IF(N168="sníž. přenesená",J168,0)</f>
        <v>0</v>
      </c>
      <c r="BI168" s="226">
        <f>IF(N168="nulová",J168,0)</f>
        <v>0</v>
      </c>
      <c r="BJ168" s="17" t="s">
        <v>84</v>
      </c>
      <c r="BK168" s="226">
        <f>ROUND(I168*H168,2)</f>
        <v>0</v>
      </c>
      <c r="BL168" s="17" t="s">
        <v>227</v>
      </c>
      <c r="BM168" s="17" t="s">
        <v>2250</v>
      </c>
    </row>
    <row r="169" spans="2:65" s="1" customFormat="1" ht="16.5" customHeight="1">
      <c r="B169" s="38"/>
      <c r="C169" s="251" t="s">
        <v>658</v>
      </c>
      <c r="D169" s="251" t="s">
        <v>238</v>
      </c>
      <c r="E169" s="252" t="s">
        <v>2251</v>
      </c>
      <c r="F169" s="253" t="s">
        <v>2252</v>
      </c>
      <c r="G169" s="254" t="s">
        <v>842</v>
      </c>
      <c r="H169" s="255">
        <v>0</v>
      </c>
      <c r="I169" s="256"/>
      <c r="J169" s="257">
        <f>ROUND(I169*H169,2)</f>
        <v>0</v>
      </c>
      <c r="K169" s="253" t="s">
        <v>177</v>
      </c>
      <c r="L169" s="258"/>
      <c r="M169" s="259" t="s">
        <v>75</v>
      </c>
      <c r="N169" s="260" t="s">
        <v>47</v>
      </c>
      <c r="O169" s="79"/>
      <c r="P169" s="224">
        <f>O169*H169</f>
        <v>0</v>
      </c>
      <c r="Q169" s="224">
        <v>0</v>
      </c>
      <c r="R169" s="224">
        <f>Q169*H169</f>
        <v>0</v>
      </c>
      <c r="S169" s="224">
        <v>0</v>
      </c>
      <c r="T169" s="225">
        <f>S169*H169</f>
        <v>0</v>
      </c>
      <c r="AR169" s="17" t="s">
        <v>241</v>
      </c>
      <c r="AT169" s="17" t="s">
        <v>238</v>
      </c>
      <c r="AU169" s="17" t="s">
        <v>173</v>
      </c>
      <c r="AY169" s="17" t="s">
        <v>152</v>
      </c>
      <c r="BE169" s="226">
        <f>IF(N169="základní",J169,0)</f>
        <v>0</v>
      </c>
      <c r="BF169" s="226">
        <f>IF(N169="snížená",J169,0)</f>
        <v>0</v>
      </c>
      <c r="BG169" s="226">
        <f>IF(N169="zákl. přenesená",J169,0)</f>
        <v>0</v>
      </c>
      <c r="BH169" s="226">
        <f>IF(N169="sníž. přenesená",J169,0)</f>
        <v>0</v>
      </c>
      <c r="BI169" s="226">
        <f>IF(N169="nulová",J169,0)</f>
        <v>0</v>
      </c>
      <c r="BJ169" s="17" t="s">
        <v>84</v>
      </c>
      <c r="BK169" s="226">
        <f>ROUND(I169*H169,2)</f>
        <v>0</v>
      </c>
      <c r="BL169" s="17" t="s">
        <v>227</v>
      </c>
      <c r="BM169" s="17" t="s">
        <v>2253</v>
      </c>
    </row>
    <row r="170" spans="2:65" s="1" customFormat="1" ht="16.5" customHeight="1">
      <c r="B170" s="38"/>
      <c r="C170" s="251" t="s">
        <v>663</v>
      </c>
      <c r="D170" s="251" t="s">
        <v>238</v>
      </c>
      <c r="E170" s="252" t="s">
        <v>2254</v>
      </c>
      <c r="F170" s="253" t="s">
        <v>2255</v>
      </c>
      <c r="G170" s="254" t="s">
        <v>842</v>
      </c>
      <c r="H170" s="255">
        <v>3</v>
      </c>
      <c r="I170" s="256"/>
      <c r="J170" s="257">
        <f>ROUND(I170*H170,2)</f>
        <v>0</v>
      </c>
      <c r="K170" s="253" t="s">
        <v>177</v>
      </c>
      <c r="L170" s="258"/>
      <c r="M170" s="259" t="s">
        <v>75</v>
      </c>
      <c r="N170" s="260" t="s">
        <v>47</v>
      </c>
      <c r="O170" s="79"/>
      <c r="P170" s="224">
        <f>O170*H170</f>
        <v>0</v>
      </c>
      <c r="Q170" s="224">
        <v>0</v>
      </c>
      <c r="R170" s="224">
        <f>Q170*H170</f>
        <v>0</v>
      </c>
      <c r="S170" s="224">
        <v>0</v>
      </c>
      <c r="T170" s="225">
        <f>S170*H170</f>
        <v>0</v>
      </c>
      <c r="AR170" s="17" t="s">
        <v>241</v>
      </c>
      <c r="AT170" s="17" t="s">
        <v>238</v>
      </c>
      <c r="AU170" s="17" t="s">
        <v>173</v>
      </c>
      <c r="AY170" s="17" t="s">
        <v>152</v>
      </c>
      <c r="BE170" s="226">
        <f>IF(N170="základní",J170,0)</f>
        <v>0</v>
      </c>
      <c r="BF170" s="226">
        <f>IF(N170="snížená",J170,0)</f>
        <v>0</v>
      </c>
      <c r="BG170" s="226">
        <f>IF(N170="zákl. přenesená",J170,0)</f>
        <v>0</v>
      </c>
      <c r="BH170" s="226">
        <f>IF(N170="sníž. přenesená",J170,0)</f>
        <v>0</v>
      </c>
      <c r="BI170" s="226">
        <f>IF(N170="nulová",J170,0)</f>
        <v>0</v>
      </c>
      <c r="BJ170" s="17" t="s">
        <v>84</v>
      </c>
      <c r="BK170" s="226">
        <f>ROUND(I170*H170,2)</f>
        <v>0</v>
      </c>
      <c r="BL170" s="17" t="s">
        <v>227</v>
      </c>
      <c r="BM170" s="17" t="s">
        <v>2256</v>
      </c>
    </row>
    <row r="171" spans="2:65" s="1" customFormat="1" ht="16.5" customHeight="1">
      <c r="B171" s="38"/>
      <c r="C171" s="251" t="s">
        <v>668</v>
      </c>
      <c r="D171" s="251" t="s">
        <v>238</v>
      </c>
      <c r="E171" s="252" t="s">
        <v>2257</v>
      </c>
      <c r="F171" s="253" t="s">
        <v>2258</v>
      </c>
      <c r="G171" s="254" t="s">
        <v>842</v>
      </c>
      <c r="H171" s="255">
        <v>4</v>
      </c>
      <c r="I171" s="256"/>
      <c r="J171" s="257">
        <f>ROUND(I171*H171,2)</f>
        <v>0</v>
      </c>
      <c r="K171" s="253" t="s">
        <v>177</v>
      </c>
      <c r="L171" s="258"/>
      <c r="M171" s="259" t="s">
        <v>75</v>
      </c>
      <c r="N171" s="260" t="s">
        <v>47</v>
      </c>
      <c r="O171" s="79"/>
      <c r="P171" s="224">
        <f>O171*H171</f>
        <v>0</v>
      </c>
      <c r="Q171" s="224">
        <v>0</v>
      </c>
      <c r="R171" s="224">
        <f>Q171*H171</f>
        <v>0</v>
      </c>
      <c r="S171" s="224">
        <v>0</v>
      </c>
      <c r="T171" s="225">
        <f>S171*H171</f>
        <v>0</v>
      </c>
      <c r="AR171" s="17" t="s">
        <v>241</v>
      </c>
      <c r="AT171" s="17" t="s">
        <v>238</v>
      </c>
      <c r="AU171" s="17" t="s">
        <v>173</v>
      </c>
      <c r="AY171" s="17" t="s">
        <v>152</v>
      </c>
      <c r="BE171" s="226">
        <f>IF(N171="základní",J171,0)</f>
        <v>0</v>
      </c>
      <c r="BF171" s="226">
        <f>IF(N171="snížená",J171,0)</f>
        <v>0</v>
      </c>
      <c r="BG171" s="226">
        <f>IF(N171="zákl. přenesená",J171,0)</f>
        <v>0</v>
      </c>
      <c r="BH171" s="226">
        <f>IF(N171="sníž. přenesená",J171,0)</f>
        <v>0</v>
      </c>
      <c r="BI171" s="226">
        <f>IF(N171="nulová",J171,0)</f>
        <v>0</v>
      </c>
      <c r="BJ171" s="17" t="s">
        <v>84</v>
      </c>
      <c r="BK171" s="226">
        <f>ROUND(I171*H171,2)</f>
        <v>0</v>
      </c>
      <c r="BL171" s="17" t="s">
        <v>227</v>
      </c>
      <c r="BM171" s="17" t="s">
        <v>2259</v>
      </c>
    </row>
    <row r="172" spans="2:65" s="1" customFormat="1" ht="16.5" customHeight="1">
      <c r="B172" s="38"/>
      <c r="C172" s="251" t="s">
        <v>673</v>
      </c>
      <c r="D172" s="251" t="s">
        <v>238</v>
      </c>
      <c r="E172" s="252" t="s">
        <v>2260</v>
      </c>
      <c r="F172" s="253" t="s">
        <v>2261</v>
      </c>
      <c r="G172" s="254" t="s">
        <v>842</v>
      </c>
      <c r="H172" s="255">
        <v>1</v>
      </c>
      <c r="I172" s="256"/>
      <c r="J172" s="257">
        <f>ROUND(I172*H172,2)</f>
        <v>0</v>
      </c>
      <c r="K172" s="253" t="s">
        <v>177</v>
      </c>
      <c r="L172" s="258"/>
      <c r="M172" s="259" t="s">
        <v>75</v>
      </c>
      <c r="N172" s="260" t="s">
        <v>47</v>
      </c>
      <c r="O172" s="79"/>
      <c r="P172" s="224">
        <f>O172*H172</f>
        <v>0</v>
      </c>
      <c r="Q172" s="224">
        <v>0</v>
      </c>
      <c r="R172" s="224">
        <f>Q172*H172</f>
        <v>0</v>
      </c>
      <c r="S172" s="224">
        <v>0</v>
      </c>
      <c r="T172" s="225">
        <f>S172*H172</f>
        <v>0</v>
      </c>
      <c r="AR172" s="17" t="s">
        <v>241</v>
      </c>
      <c r="AT172" s="17" t="s">
        <v>238</v>
      </c>
      <c r="AU172" s="17" t="s">
        <v>173</v>
      </c>
      <c r="AY172" s="17" t="s">
        <v>152</v>
      </c>
      <c r="BE172" s="226">
        <f>IF(N172="základní",J172,0)</f>
        <v>0</v>
      </c>
      <c r="BF172" s="226">
        <f>IF(N172="snížená",J172,0)</f>
        <v>0</v>
      </c>
      <c r="BG172" s="226">
        <f>IF(N172="zákl. přenesená",J172,0)</f>
        <v>0</v>
      </c>
      <c r="BH172" s="226">
        <f>IF(N172="sníž. přenesená",J172,0)</f>
        <v>0</v>
      </c>
      <c r="BI172" s="226">
        <f>IF(N172="nulová",J172,0)</f>
        <v>0</v>
      </c>
      <c r="BJ172" s="17" t="s">
        <v>84</v>
      </c>
      <c r="BK172" s="226">
        <f>ROUND(I172*H172,2)</f>
        <v>0</v>
      </c>
      <c r="BL172" s="17" t="s">
        <v>227</v>
      </c>
      <c r="BM172" s="17" t="s">
        <v>2262</v>
      </c>
    </row>
    <row r="173" spans="2:65" s="1" customFormat="1" ht="16.5" customHeight="1">
      <c r="B173" s="38"/>
      <c r="C173" s="251" t="s">
        <v>678</v>
      </c>
      <c r="D173" s="251" t="s">
        <v>238</v>
      </c>
      <c r="E173" s="252" t="s">
        <v>2263</v>
      </c>
      <c r="F173" s="253" t="s">
        <v>2264</v>
      </c>
      <c r="G173" s="254" t="s">
        <v>842</v>
      </c>
      <c r="H173" s="255">
        <v>1</v>
      </c>
      <c r="I173" s="256"/>
      <c r="J173" s="257">
        <f>ROUND(I173*H173,2)</f>
        <v>0</v>
      </c>
      <c r="K173" s="253" t="s">
        <v>177</v>
      </c>
      <c r="L173" s="258"/>
      <c r="M173" s="259" t="s">
        <v>75</v>
      </c>
      <c r="N173" s="260" t="s">
        <v>47</v>
      </c>
      <c r="O173" s="79"/>
      <c r="P173" s="224">
        <f>O173*H173</f>
        <v>0</v>
      </c>
      <c r="Q173" s="224">
        <v>0</v>
      </c>
      <c r="R173" s="224">
        <f>Q173*H173</f>
        <v>0</v>
      </c>
      <c r="S173" s="224">
        <v>0</v>
      </c>
      <c r="T173" s="225">
        <f>S173*H173</f>
        <v>0</v>
      </c>
      <c r="AR173" s="17" t="s">
        <v>241</v>
      </c>
      <c r="AT173" s="17" t="s">
        <v>238</v>
      </c>
      <c r="AU173" s="17" t="s">
        <v>173</v>
      </c>
      <c r="AY173" s="17" t="s">
        <v>152</v>
      </c>
      <c r="BE173" s="226">
        <f>IF(N173="základní",J173,0)</f>
        <v>0</v>
      </c>
      <c r="BF173" s="226">
        <f>IF(N173="snížená",J173,0)</f>
        <v>0</v>
      </c>
      <c r="BG173" s="226">
        <f>IF(N173="zákl. přenesená",J173,0)</f>
        <v>0</v>
      </c>
      <c r="BH173" s="226">
        <f>IF(N173="sníž. přenesená",J173,0)</f>
        <v>0</v>
      </c>
      <c r="BI173" s="226">
        <f>IF(N173="nulová",J173,0)</f>
        <v>0</v>
      </c>
      <c r="BJ173" s="17" t="s">
        <v>84</v>
      </c>
      <c r="BK173" s="226">
        <f>ROUND(I173*H173,2)</f>
        <v>0</v>
      </c>
      <c r="BL173" s="17" t="s">
        <v>227</v>
      </c>
      <c r="BM173" s="17" t="s">
        <v>2265</v>
      </c>
    </row>
    <row r="174" spans="2:65" s="1" customFormat="1" ht="16.5" customHeight="1">
      <c r="B174" s="38"/>
      <c r="C174" s="251" t="s">
        <v>684</v>
      </c>
      <c r="D174" s="251" t="s">
        <v>238</v>
      </c>
      <c r="E174" s="252" t="s">
        <v>2266</v>
      </c>
      <c r="F174" s="253" t="s">
        <v>2267</v>
      </c>
      <c r="G174" s="254" t="s">
        <v>842</v>
      </c>
      <c r="H174" s="255">
        <v>2</v>
      </c>
      <c r="I174" s="256"/>
      <c r="J174" s="257">
        <f>ROUND(I174*H174,2)</f>
        <v>0</v>
      </c>
      <c r="K174" s="253" t="s">
        <v>177</v>
      </c>
      <c r="L174" s="258"/>
      <c r="M174" s="259" t="s">
        <v>75</v>
      </c>
      <c r="N174" s="260" t="s">
        <v>47</v>
      </c>
      <c r="O174" s="79"/>
      <c r="P174" s="224">
        <f>O174*H174</f>
        <v>0</v>
      </c>
      <c r="Q174" s="224">
        <v>0</v>
      </c>
      <c r="R174" s="224">
        <f>Q174*H174</f>
        <v>0</v>
      </c>
      <c r="S174" s="224">
        <v>0</v>
      </c>
      <c r="T174" s="225">
        <f>S174*H174</f>
        <v>0</v>
      </c>
      <c r="AR174" s="17" t="s">
        <v>241</v>
      </c>
      <c r="AT174" s="17" t="s">
        <v>238</v>
      </c>
      <c r="AU174" s="17" t="s">
        <v>173</v>
      </c>
      <c r="AY174" s="17" t="s">
        <v>152</v>
      </c>
      <c r="BE174" s="226">
        <f>IF(N174="základní",J174,0)</f>
        <v>0</v>
      </c>
      <c r="BF174" s="226">
        <f>IF(N174="snížená",J174,0)</f>
        <v>0</v>
      </c>
      <c r="BG174" s="226">
        <f>IF(N174="zákl. přenesená",J174,0)</f>
        <v>0</v>
      </c>
      <c r="BH174" s="226">
        <f>IF(N174="sníž. přenesená",J174,0)</f>
        <v>0</v>
      </c>
      <c r="BI174" s="226">
        <f>IF(N174="nulová",J174,0)</f>
        <v>0</v>
      </c>
      <c r="BJ174" s="17" t="s">
        <v>84</v>
      </c>
      <c r="BK174" s="226">
        <f>ROUND(I174*H174,2)</f>
        <v>0</v>
      </c>
      <c r="BL174" s="17" t="s">
        <v>227</v>
      </c>
      <c r="BM174" s="17" t="s">
        <v>2268</v>
      </c>
    </row>
    <row r="175" spans="2:65" s="1" customFormat="1" ht="16.5" customHeight="1">
      <c r="B175" s="38"/>
      <c r="C175" s="251" t="s">
        <v>688</v>
      </c>
      <c r="D175" s="251" t="s">
        <v>238</v>
      </c>
      <c r="E175" s="252" t="s">
        <v>2269</v>
      </c>
      <c r="F175" s="253" t="s">
        <v>2270</v>
      </c>
      <c r="G175" s="254" t="s">
        <v>842</v>
      </c>
      <c r="H175" s="255">
        <v>2</v>
      </c>
      <c r="I175" s="256"/>
      <c r="J175" s="257">
        <f>ROUND(I175*H175,2)</f>
        <v>0</v>
      </c>
      <c r="K175" s="253" t="s">
        <v>177</v>
      </c>
      <c r="L175" s="258"/>
      <c r="M175" s="259" t="s">
        <v>75</v>
      </c>
      <c r="N175" s="260" t="s">
        <v>47</v>
      </c>
      <c r="O175" s="79"/>
      <c r="P175" s="224">
        <f>O175*H175</f>
        <v>0</v>
      </c>
      <c r="Q175" s="224">
        <v>0</v>
      </c>
      <c r="R175" s="224">
        <f>Q175*H175</f>
        <v>0</v>
      </c>
      <c r="S175" s="224">
        <v>0</v>
      </c>
      <c r="T175" s="225">
        <f>S175*H175</f>
        <v>0</v>
      </c>
      <c r="AR175" s="17" t="s">
        <v>241</v>
      </c>
      <c r="AT175" s="17" t="s">
        <v>238</v>
      </c>
      <c r="AU175" s="17" t="s">
        <v>173</v>
      </c>
      <c r="AY175" s="17" t="s">
        <v>152</v>
      </c>
      <c r="BE175" s="226">
        <f>IF(N175="základní",J175,0)</f>
        <v>0</v>
      </c>
      <c r="BF175" s="226">
        <f>IF(N175="snížená",J175,0)</f>
        <v>0</v>
      </c>
      <c r="BG175" s="226">
        <f>IF(N175="zákl. přenesená",J175,0)</f>
        <v>0</v>
      </c>
      <c r="BH175" s="226">
        <f>IF(N175="sníž. přenesená",J175,0)</f>
        <v>0</v>
      </c>
      <c r="BI175" s="226">
        <f>IF(N175="nulová",J175,0)</f>
        <v>0</v>
      </c>
      <c r="BJ175" s="17" t="s">
        <v>84</v>
      </c>
      <c r="BK175" s="226">
        <f>ROUND(I175*H175,2)</f>
        <v>0</v>
      </c>
      <c r="BL175" s="17" t="s">
        <v>227</v>
      </c>
      <c r="BM175" s="17" t="s">
        <v>2271</v>
      </c>
    </row>
    <row r="176" spans="2:65" s="1" customFormat="1" ht="16.5" customHeight="1">
      <c r="B176" s="38"/>
      <c r="C176" s="251" t="s">
        <v>692</v>
      </c>
      <c r="D176" s="251" t="s">
        <v>238</v>
      </c>
      <c r="E176" s="252" t="s">
        <v>2272</v>
      </c>
      <c r="F176" s="253" t="s">
        <v>2273</v>
      </c>
      <c r="G176" s="254" t="s">
        <v>842</v>
      </c>
      <c r="H176" s="255">
        <v>4</v>
      </c>
      <c r="I176" s="256"/>
      <c r="J176" s="257">
        <f>ROUND(I176*H176,2)</f>
        <v>0</v>
      </c>
      <c r="K176" s="253" t="s">
        <v>177</v>
      </c>
      <c r="L176" s="258"/>
      <c r="M176" s="259" t="s">
        <v>75</v>
      </c>
      <c r="N176" s="260" t="s">
        <v>47</v>
      </c>
      <c r="O176" s="79"/>
      <c r="P176" s="224">
        <f>O176*H176</f>
        <v>0</v>
      </c>
      <c r="Q176" s="224">
        <v>0</v>
      </c>
      <c r="R176" s="224">
        <f>Q176*H176</f>
        <v>0</v>
      </c>
      <c r="S176" s="224">
        <v>0</v>
      </c>
      <c r="T176" s="225">
        <f>S176*H176</f>
        <v>0</v>
      </c>
      <c r="AR176" s="17" t="s">
        <v>241</v>
      </c>
      <c r="AT176" s="17" t="s">
        <v>238</v>
      </c>
      <c r="AU176" s="17" t="s">
        <v>173</v>
      </c>
      <c r="AY176" s="17" t="s">
        <v>152</v>
      </c>
      <c r="BE176" s="226">
        <f>IF(N176="základní",J176,0)</f>
        <v>0</v>
      </c>
      <c r="BF176" s="226">
        <f>IF(N176="snížená",J176,0)</f>
        <v>0</v>
      </c>
      <c r="BG176" s="226">
        <f>IF(N176="zákl. přenesená",J176,0)</f>
        <v>0</v>
      </c>
      <c r="BH176" s="226">
        <f>IF(N176="sníž. přenesená",J176,0)</f>
        <v>0</v>
      </c>
      <c r="BI176" s="226">
        <f>IF(N176="nulová",J176,0)</f>
        <v>0</v>
      </c>
      <c r="BJ176" s="17" t="s">
        <v>84</v>
      </c>
      <c r="BK176" s="226">
        <f>ROUND(I176*H176,2)</f>
        <v>0</v>
      </c>
      <c r="BL176" s="17" t="s">
        <v>227</v>
      </c>
      <c r="BM176" s="17" t="s">
        <v>2274</v>
      </c>
    </row>
    <row r="177" spans="2:65" s="1" customFormat="1" ht="16.5" customHeight="1">
      <c r="B177" s="38"/>
      <c r="C177" s="251" t="s">
        <v>696</v>
      </c>
      <c r="D177" s="251" t="s">
        <v>238</v>
      </c>
      <c r="E177" s="252" t="s">
        <v>2275</v>
      </c>
      <c r="F177" s="253" t="s">
        <v>2276</v>
      </c>
      <c r="G177" s="254" t="s">
        <v>842</v>
      </c>
      <c r="H177" s="255">
        <v>4</v>
      </c>
      <c r="I177" s="256"/>
      <c r="J177" s="257">
        <f>ROUND(I177*H177,2)</f>
        <v>0</v>
      </c>
      <c r="K177" s="253" t="s">
        <v>177</v>
      </c>
      <c r="L177" s="258"/>
      <c r="M177" s="259" t="s">
        <v>75</v>
      </c>
      <c r="N177" s="260" t="s">
        <v>47</v>
      </c>
      <c r="O177" s="79"/>
      <c r="P177" s="224">
        <f>O177*H177</f>
        <v>0</v>
      </c>
      <c r="Q177" s="224">
        <v>0</v>
      </c>
      <c r="R177" s="224">
        <f>Q177*H177</f>
        <v>0</v>
      </c>
      <c r="S177" s="224">
        <v>0</v>
      </c>
      <c r="T177" s="225">
        <f>S177*H177</f>
        <v>0</v>
      </c>
      <c r="AR177" s="17" t="s">
        <v>241</v>
      </c>
      <c r="AT177" s="17" t="s">
        <v>238</v>
      </c>
      <c r="AU177" s="17" t="s">
        <v>173</v>
      </c>
      <c r="AY177" s="17" t="s">
        <v>152</v>
      </c>
      <c r="BE177" s="226">
        <f>IF(N177="základní",J177,0)</f>
        <v>0</v>
      </c>
      <c r="BF177" s="226">
        <f>IF(N177="snížená",J177,0)</f>
        <v>0</v>
      </c>
      <c r="BG177" s="226">
        <f>IF(N177="zákl. přenesená",J177,0)</f>
        <v>0</v>
      </c>
      <c r="BH177" s="226">
        <f>IF(N177="sníž. přenesená",J177,0)</f>
        <v>0</v>
      </c>
      <c r="BI177" s="226">
        <f>IF(N177="nulová",J177,0)</f>
        <v>0</v>
      </c>
      <c r="BJ177" s="17" t="s">
        <v>84</v>
      </c>
      <c r="BK177" s="226">
        <f>ROUND(I177*H177,2)</f>
        <v>0</v>
      </c>
      <c r="BL177" s="17" t="s">
        <v>227</v>
      </c>
      <c r="BM177" s="17" t="s">
        <v>2277</v>
      </c>
    </row>
    <row r="178" spans="2:65" s="1" customFormat="1" ht="16.5" customHeight="1">
      <c r="B178" s="38"/>
      <c r="C178" s="251" t="s">
        <v>700</v>
      </c>
      <c r="D178" s="251" t="s">
        <v>238</v>
      </c>
      <c r="E178" s="252" t="s">
        <v>2278</v>
      </c>
      <c r="F178" s="253" t="s">
        <v>2279</v>
      </c>
      <c r="G178" s="254" t="s">
        <v>842</v>
      </c>
      <c r="H178" s="255">
        <v>3</v>
      </c>
      <c r="I178" s="256"/>
      <c r="J178" s="257">
        <f>ROUND(I178*H178,2)</f>
        <v>0</v>
      </c>
      <c r="K178" s="253" t="s">
        <v>177</v>
      </c>
      <c r="L178" s="258"/>
      <c r="M178" s="259" t="s">
        <v>75</v>
      </c>
      <c r="N178" s="260" t="s">
        <v>47</v>
      </c>
      <c r="O178" s="79"/>
      <c r="P178" s="224">
        <f>O178*H178</f>
        <v>0</v>
      </c>
      <c r="Q178" s="224">
        <v>0</v>
      </c>
      <c r="R178" s="224">
        <f>Q178*H178</f>
        <v>0</v>
      </c>
      <c r="S178" s="224">
        <v>0</v>
      </c>
      <c r="T178" s="225">
        <f>S178*H178</f>
        <v>0</v>
      </c>
      <c r="AR178" s="17" t="s">
        <v>241</v>
      </c>
      <c r="AT178" s="17" t="s">
        <v>238</v>
      </c>
      <c r="AU178" s="17" t="s">
        <v>173</v>
      </c>
      <c r="AY178" s="17" t="s">
        <v>152</v>
      </c>
      <c r="BE178" s="226">
        <f>IF(N178="základní",J178,0)</f>
        <v>0</v>
      </c>
      <c r="BF178" s="226">
        <f>IF(N178="snížená",J178,0)</f>
        <v>0</v>
      </c>
      <c r="BG178" s="226">
        <f>IF(N178="zákl. přenesená",J178,0)</f>
        <v>0</v>
      </c>
      <c r="BH178" s="226">
        <f>IF(N178="sníž. přenesená",J178,0)</f>
        <v>0</v>
      </c>
      <c r="BI178" s="226">
        <f>IF(N178="nulová",J178,0)</f>
        <v>0</v>
      </c>
      <c r="BJ178" s="17" t="s">
        <v>84</v>
      </c>
      <c r="BK178" s="226">
        <f>ROUND(I178*H178,2)</f>
        <v>0</v>
      </c>
      <c r="BL178" s="17" t="s">
        <v>227</v>
      </c>
      <c r="BM178" s="17" t="s">
        <v>2280</v>
      </c>
    </row>
    <row r="179" spans="2:65" s="1" customFormat="1" ht="16.5" customHeight="1">
      <c r="B179" s="38"/>
      <c r="C179" s="251" t="s">
        <v>704</v>
      </c>
      <c r="D179" s="251" t="s">
        <v>238</v>
      </c>
      <c r="E179" s="252" t="s">
        <v>2281</v>
      </c>
      <c r="F179" s="253" t="s">
        <v>2282</v>
      </c>
      <c r="G179" s="254" t="s">
        <v>842</v>
      </c>
      <c r="H179" s="255">
        <v>3</v>
      </c>
      <c r="I179" s="256"/>
      <c r="J179" s="257">
        <f>ROUND(I179*H179,2)</f>
        <v>0</v>
      </c>
      <c r="K179" s="253" t="s">
        <v>177</v>
      </c>
      <c r="L179" s="258"/>
      <c r="M179" s="259" t="s">
        <v>75</v>
      </c>
      <c r="N179" s="260" t="s">
        <v>47</v>
      </c>
      <c r="O179" s="79"/>
      <c r="P179" s="224">
        <f>O179*H179</f>
        <v>0</v>
      </c>
      <c r="Q179" s="224">
        <v>0</v>
      </c>
      <c r="R179" s="224">
        <f>Q179*H179</f>
        <v>0</v>
      </c>
      <c r="S179" s="224">
        <v>0</v>
      </c>
      <c r="T179" s="225">
        <f>S179*H179</f>
        <v>0</v>
      </c>
      <c r="AR179" s="17" t="s">
        <v>241</v>
      </c>
      <c r="AT179" s="17" t="s">
        <v>238</v>
      </c>
      <c r="AU179" s="17" t="s">
        <v>173</v>
      </c>
      <c r="AY179" s="17" t="s">
        <v>152</v>
      </c>
      <c r="BE179" s="226">
        <f>IF(N179="základní",J179,0)</f>
        <v>0</v>
      </c>
      <c r="BF179" s="226">
        <f>IF(N179="snížená",J179,0)</f>
        <v>0</v>
      </c>
      <c r="BG179" s="226">
        <f>IF(N179="zákl. přenesená",J179,0)</f>
        <v>0</v>
      </c>
      <c r="BH179" s="226">
        <f>IF(N179="sníž. přenesená",J179,0)</f>
        <v>0</v>
      </c>
      <c r="BI179" s="226">
        <f>IF(N179="nulová",J179,0)</f>
        <v>0</v>
      </c>
      <c r="BJ179" s="17" t="s">
        <v>84</v>
      </c>
      <c r="BK179" s="226">
        <f>ROUND(I179*H179,2)</f>
        <v>0</v>
      </c>
      <c r="BL179" s="17" t="s">
        <v>227</v>
      </c>
      <c r="BM179" s="17" t="s">
        <v>2283</v>
      </c>
    </row>
    <row r="180" spans="2:65" s="1" customFormat="1" ht="16.5" customHeight="1">
      <c r="B180" s="38"/>
      <c r="C180" s="251" t="s">
        <v>708</v>
      </c>
      <c r="D180" s="251" t="s">
        <v>238</v>
      </c>
      <c r="E180" s="252" t="s">
        <v>2284</v>
      </c>
      <c r="F180" s="253" t="s">
        <v>2285</v>
      </c>
      <c r="G180" s="254" t="s">
        <v>842</v>
      </c>
      <c r="H180" s="255">
        <v>3</v>
      </c>
      <c r="I180" s="256"/>
      <c r="J180" s="257">
        <f>ROUND(I180*H180,2)</f>
        <v>0</v>
      </c>
      <c r="K180" s="253" t="s">
        <v>177</v>
      </c>
      <c r="L180" s="258"/>
      <c r="M180" s="259" t="s">
        <v>75</v>
      </c>
      <c r="N180" s="260" t="s">
        <v>47</v>
      </c>
      <c r="O180" s="79"/>
      <c r="P180" s="224">
        <f>O180*H180</f>
        <v>0</v>
      </c>
      <c r="Q180" s="224">
        <v>0</v>
      </c>
      <c r="R180" s="224">
        <f>Q180*H180</f>
        <v>0</v>
      </c>
      <c r="S180" s="224">
        <v>0</v>
      </c>
      <c r="T180" s="225">
        <f>S180*H180</f>
        <v>0</v>
      </c>
      <c r="AR180" s="17" t="s">
        <v>241</v>
      </c>
      <c r="AT180" s="17" t="s">
        <v>238</v>
      </c>
      <c r="AU180" s="17" t="s">
        <v>173</v>
      </c>
      <c r="AY180" s="17" t="s">
        <v>152</v>
      </c>
      <c r="BE180" s="226">
        <f>IF(N180="základní",J180,0)</f>
        <v>0</v>
      </c>
      <c r="BF180" s="226">
        <f>IF(N180="snížená",J180,0)</f>
        <v>0</v>
      </c>
      <c r="BG180" s="226">
        <f>IF(N180="zákl. přenesená",J180,0)</f>
        <v>0</v>
      </c>
      <c r="BH180" s="226">
        <f>IF(N180="sníž. přenesená",J180,0)</f>
        <v>0</v>
      </c>
      <c r="BI180" s="226">
        <f>IF(N180="nulová",J180,0)</f>
        <v>0</v>
      </c>
      <c r="BJ180" s="17" t="s">
        <v>84</v>
      </c>
      <c r="BK180" s="226">
        <f>ROUND(I180*H180,2)</f>
        <v>0</v>
      </c>
      <c r="BL180" s="17" t="s">
        <v>227</v>
      </c>
      <c r="BM180" s="17" t="s">
        <v>2286</v>
      </c>
    </row>
    <row r="181" spans="2:65" s="1" customFormat="1" ht="16.5" customHeight="1">
      <c r="B181" s="38"/>
      <c r="C181" s="251" t="s">
        <v>712</v>
      </c>
      <c r="D181" s="251" t="s">
        <v>238</v>
      </c>
      <c r="E181" s="252" t="s">
        <v>2287</v>
      </c>
      <c r="F181" s="253" t="s">
        <v>2288</v>
      </c>
      <c r="G181" s="254" t="s">
        <v>842</v>
      </c>
      <c r="H181" s="255">
        <v>5</v>
      </c>
      <c r="I181" s="256"/>
      <c r="J181" s="257">
        <f>ROUND(I181*H181,2)</f>
        <v>0</v>
      </c>
      <c r="K181" s="253" t="s">
        <v>177</v>
      </c>
      <c r="L181" s="258"/>
      <c r="M181" s="259" t="s">
        <v>75</v>
      </c>
      <c r="N181" s="260" t="s">
        <v>47</v>
      </c>
      <c r="O181" s="79"/>
      <c r="P181" s="224">
        <f>O181*H181</f>
        <v>0</v>
      </c>
      <c r="Q181" s="224">
        <v>0</v>
      </c>
      <c r="R181" s="224">
        <f>Q181*H181</f>
        <v>0</v>
      </c>
      <c r="S181" s="224">
        <v>0</v>
      </c>
      <c r="T181" s="225">
        <f>S181*H181</f>
        <v>0</v>
      </c>
      <c r="AR181" s="17" t="s">
        <v>241</v>
      </c>
      <c r="AT181" s="17" t="s">
        <v>238</v>
      </c>
      <c r="AU181" s="17" t="s">
        <v>173</v>
      </c>
      <c r="AY181" s="17" t="s">
        <v>152</v>
      </c>
      <c r="BE181" s="226">
        <f>IF(N181="základní",J181,0)</f>
        <v>0</v>
      </c>
      <c r="BF181" s="226">
        <f>IF(N181="snížená",J181,0)</f>
        <v>0</v>
      </c>
      <c r="BG181" s="226">
        <f>IF(N181="zákl. přenesená",J181,0)</f>
        <v>0</v>
      </c>
      <c r="BH181" s="226">
        <f>IF(N181="sníž. přenesená",J181,0)</f>
        <v>0</v>
      </c>
      <c r="BI181" s="226">
        <f>IF(N181="nulová",J181,0)</f>
        <v>0</v>
      </c>
      <c r="BJ181" s="17" t="s">
        <v>84</v>
      </c>
      <c r="BK181" s="226">
        <f>ROUND(I181*H181,2)</f>
        <v>0</v>
      </c>
      <c r="BL181" s="17" t="s">
        <v>227</v>
      </c>
      <c r="BM181" s="17" t="s">
        <v>2289</v>
      </c>
    </row>
    <row r="182" spans="2:65" s="1" customFormat="1" ht="16.5" customHeight="1">
      <c r="B182" s="38"/>
      <c r="C182" s="251" t="s">
        <v>716</v>
      </c>
      <c r="D182" s="251" t="s">
        <v>238</v>
      </c>
      <c r="E182" s="252" t="s">
        <v>2290</v>
      </c>
      <c r="F182" s="253" t="s">
        <v>2291</v>
      </c>
      <c r="G182" s="254" t="s">
        <v>168</v>
      </c>
      <c r="H182" s="255">
        <v>1530</v>
      </c>
      <c r="I182" s="256"/>
      <c r="J182" s="257">
        <f>ROUND(I182*H182,2)</f>
        <v>0</v>
      </c>
      <c r="K182" s="253" t="s">
        <v>177</v>
      </c>
      <c r="L182" s="258"/>
      <c r="M182" s="259" t="s">
        <v>75</v>
      </c>
      <c r="N182" s="260" t="s">
        <v>47</v>
      </c>
      <c r="O182" s="79"/>
      <c r="P182" s="224">
        <f>O182*H182</f>
        <v>0</v>
      </c>
      <c r="Q182" s="224">
        <v>0</v>
      </c>
      <c r="R182" s="224">
        <f>Q182*H182</f>
        <v>0</v>
      </c>
      <c r="S182" s="224">
        <v>0</v>
      </c>
      <c r="T182" s="225">
        <f>S182*H182</f>
        <v>0</v>
      </c>
      <c r="AR182" s="17" t="s">
        <v>241</v>
      </c>
      <c r="AT182" s="17" t="s">
        <v>238</v>
      </c>
      <c r="AU182" s="17" t="s">
        <v>173</v>
      </c>
      <c r="AY182" s="17" t="s">
        <v>152</v>
      </c>
      <c r="BE182" s="226">
        <f>IF(N182="základní",J182,0)</f>
        <v>0</v>
      </c>
      <c r="BF182" s="226">
        <f>IF(N182="snížená",J182,0)</f>
        <v>0</v>
      </c>
      <c r="BG182" s="226">
        <f>IF(N182="zákl. přenesená",J182,0)</f>
        <v>0</v>
      </c>
      <c r="BH182" s="226">
        <f>IF(N182="sníž. přenesená",J182,0)</f>
        <v>0</v>
      </c>
      <c r="BI182" s="226">
        <f>IF(N182="nulová",J182,0)</f>
        <v>0</v>
      </c>
      <c r="BJ182" s="17" t="s">
        <v>84</v>
      </c>
      <c r="BK182" s="226">
        <f>ROUND(I182*H182,2)</f>
        <v>0</v>
      </c>
      <c r="BL182" s="17" t="s">
        <v>227</v>
      </c>
      <c r="BM182" s="17" t="s">
        <v>2292</v>
      </c>
    </row>
    <row r="183" spans="2:65" s="1" customFormat="1" ht="16.5" customHeight="1">
      <c r="B183" s="38"/>
      <c r="C183" s="251" t="s">
        <v>720</v>
      </c>
      <c r="D183" s="251" t="s">
        <v>238</v>
      </c>
      <c r="E183" s="252" t="s">
        <v>2293</v>
      </c>
      <c r="F183" s="253" t="s">
        <v>2099</v>
      </c>
      <c r="G183" s="254" t="s">
        <v>842</v>
      </c>
      <c r="H183" s="255">
        <v>2</v>
      </c>
      <c r="I183" s="256"/>
      <c r="J183" s="257">
        <f>ROUND(I183*H183,2)</f>
        <v>0</v>
      </c>
      <c r="K183" s="253" t="s">
        <v>177</v>
      </c>
      <c r="L183" s="258"/>
      <c r="M183" s="259" t="s">
        <v>75</v>
      </c>
      <c r="N183" s="260" t="s">
        <v>47</v>
      </c>
      <c r="O183" s="79"/>
      <c r="P183" s="224">
        <f>O183*H183</f>
        <v>0</v>
      </c>
      <c r="Q183" s="224">
        <v>0</v>
      </c>
      <c r="R183" s="224">
        <f>Q183*H183</f>
        <v>0</v>
      </c>
      <c r="S183" s="224">
        <v>0</v>
      </c>
      <c r="T183" s="225">
        <f>S183*H183</f>
        <v>0</v>
      </c>
      <c r="AR183" s="17" t="s">
        <v>241</v>
      </c>
      <c r="AT183" s="17" t="s">
        <v>238</v>
      </c>
      <c r="AU183" s="17" t="s">
        <v>173</v>
      </c>
      <c r="AY183" s="17" t="s">
        <v>152</v>
      </c>
      <c r="BE183" s="226">
        <f>IF(N183="základní",J183,0)</f>
        <v>0</v>
      </c>
      <c r="BF183" s="226">
        <f>IF(N183="snížená",J183,0)</f>
        <v>0</v>
      </c>
      <c r="BG183" s="226">
        <f>IF(N183="zákl. přenesená",J183,0)</f>
        <v>0</v>
      </c>
      <c r="BH183" s="226">
        <f>IF(N183="sníž. přenesená",J183,0)</f>
        <v>0</v>
      </c>
      <c r="BI183" s="226">
        <f>IF(N183="nulová",J183,0)</f>
        <v>0</v>
      </c>
      <c r="BJ183" s="17" t="s">
        <v>84</v>
      </c>
      <c r="BK183" s="226">
        <f>ROUND(I183*H183,2)</f>
        <v>0</v>
      </c>
      <c r="BL183" s="17" t="s">
        <v>227</v>
      </c>
      <c r="BM183" s="17" t="s">
        <v>2294</v>
      </c>
    </row>
    <row r="184" spans="2:65" s="1" customFormat="1" ht="16.5" customHeight="1">
      <c r="B184" s="38"/>
      <c r="C184" s="251" t="s">
        <v>724</v>
      </c>
      <c r="D184" s="251" t="s">
        <v>238</v>
      </c>
      <c r="E184" s="252" t="s">
        <v>2295</v>
      </c>
      <c r="F184" s="253" t="s">
        <v>2108</v>
      </c>
      <c r="G184" s="254" t="s">
        <v>168</v>
      </c>
      <c r="H184" s="255">
        <v>10</v>
      </c>
      <c r="I184" s="256"/>
      <c r="J184" s="257">
        <f>ROUND(I184*H184,2)</f>
        <v>0</v>
      </c>
      <c r="K184" s="253" t="s">
        <v>177</v>
      </c>
      <c r="L184" s="258"/>
      <c r="M184" s="259" t="s">
        <v>75</v>
      </c>
      <c r="N184" s="260" t="s">
        <v>47</v>
      </c>
      <c r="O184" s="79"/>
      <c r="P184" s="224">
        <f>O184*H184</f>
        <v>0</v>
      </c>
      <c r="Q184" s="224">
        <v>0</v>
      </c>
      <c r="R184" s="224">
        <f>Q184*H184</f>
        <v>0</v>
      </c>
      <c r="S184" s="224">
        <v>0</v>
      </c>
      <c r="T184" s="225">
        <f>S184*H184</f>
        <v>0</v>
      </c>
      <c r="AR184" s="17" t="s">
        <v>241</v>
      </c>
      <c r="AT184" s="17" t="s">
        <v>238</v>
      </c>
      <c r="AU184" s="17" t="s">
        <v>173</v>
      </c>
      <c r="AY184" s="17" t="s">
        <v>152</v>
      </c>
      <c r="BE184" s="226">
        <f>IF(N184="základní",J184,0)</f>
        <v>0</v>
      </c>
      <c r="BF184" s="226">
        <f>IF(N184="snížená",J184,0)</f>
        <v>0</v>
      </c>
      <c r="BG184" s="226">
        <f>IF(N184="zákl. přenesená",J184,0)</f>
        <v>0</v>
      </c>
      <c r="BH184" s="226">
        <f>IF(N184="sníž. přenesená",J184,0)</f>
        <v>0</v>
      </c>
      <c r="BI184" s="226">
        <f>IF(N184="nulová",J184,0)</f>
        <v>0</v>
      </c>
      <c r="BJ184" s="17" t="s">
        <v>84</v>
      </c>
      <c r="BK184" s="226">
        <f>ROUND(I184*H184,2)</f>
        <v>0</v>
      </c>
      <c r="BL184" s="17" t="s">
        <v>227</v>
      </c>
      <c r="BM184" s="17" t="s">
        <v>2296</v>
      </c>
    </row>
    <row r="185" spans="2:65" s="1" customFormat="1" ht="16.5" customHeight="1">
      <c r="B185" s="38"/>
      <c r="C185" s="251" t="s">
        <v>729</v>
      </c>
      <c r="D185" s="251" t="s">
        <v>238</v>
      </c>
      <c r="E185" s="252" t="s">
        <v>2297</v>
      </c>
      <c r="F185" s="253" t="s">
        <v>2298</v>
      </c>
      <c r="G185" s="254" t="s">
        <v>168</v>
      </c>
      <c r="H185" s="255">
        <v>5</v>
      </c>
      <c r="I185" s="256"/>
      <c r="J185" s="257">
        <f>ROUND(I185*H185,2)</f>
        <v>0</v>
      </c>
      <c r="K185" s="253" t="s">
        <v>177</v>
      </c>
      <c r="L185" s="258"/>
      <c r="M185" s="259" t="s">
        <v>75</v>
      </c>
      <c r="N185" s="260" t="s">
        <v>47</v>
      </c>
      <c r="O185" s="79"/>
      <c r="P185" s="224">
        <f>O185*H185</f>
        <v>0</v>
      </c>
      <c r="Q185" s="224">
        <v>0</v>
      </c>
      <c r="R185" s="224">
        <f>Q185*H185</f>
        <v>0</v>
      </c>
      <c r="S185" s="224">
        <v>0</v>
      </c>
      <c r="T185" s="225">
        <f>S185*H185</f>
        <v>0</v>
      </c>
      <c r="AR185" s="17" t="s">
        <v>241</v>
      </c>
      <c r="AT185" s="17" t="s">
        <v>238</v>
      </c>
      <c r="AU185" s="17" t="s">
        <v>173</v>
      </c>
      <c r="AY185" s="17" t="s">
        <v>152</v>
      </c>
      <c r="BE185" s="226">
        <f>IF(N185="základní",J185,0)</f>
        <v>0</v>
      </c>
      <c r="BF185" s="226">
        <f>IF(N185="snížená",J185,0)</f>
        <v>0</v>
      </c>
      <c r="BG185" s="226">
        <f>IF(N185="zákl. přenesená",J185,0)</f>
        <v>0</v>
      </c>
      <c r="BH185" s="226">
        <f>IF(N185="sníž. přenesená",J185,0)</f>
        <v>0</v>
      </c>
      <c r="BI185" s="226">
        <f>IF(N185="nulová",J185,0)</f>
        <v>0</v>
      </c>
      <c r="BJ185" s="17" t="s">
        <v>84</v>
      </c>
      <c r="BK185" s="226">
        <f>ROUND(I185*H185,2)</f>
        <v>0</v>
      </c>
      <c r="BL185" s="17" t="s">
        <v>227</v>
      </c>
      <c r="BM185" s="17" t="s">
        <v>2299</v>
      </c>
    </row>
    <row r="186" spans="2:65" s="1" customFormat="1" ht="16.5" customHeight="1">
      <c r="B186" s="38"/>
      <c r="C186" s="251" t="s">
        <v>731</v>
      </c>
      <c r="D186" s="251" t="s">
        <v>238</v>
      </c>
      <c r="E186" s="252" t="s">
        <v>2300</v>
      </c>
      <c r="F186" s="253" t="s">
        <v>2301</v>
      </c>
      <c r="G186" s="254" t="s">
        <v>168</v>
      </c>
      <c r="H186" s="255">
        <v>1150</v>
      </c>
      <c r="I186" s="256"/>
      <c r="J186" s="257">
        <f>ROUND(I186*H186,2)</f>
        <v>0</v>
      </c>
      <c r="K186" s="253" t="s">
        <v>177</v>
      </c>
      <c r="L186" s="258"/>
      <c r="M186" s="259" t="s">
        <v>75</v>
      </c>
      <c r="N186" s="260" t="s">
        <v>47</v>
      </c>
      <c r="O186" s="79"/>
      <c r="P186" s="224">
        <f>O186*H186</f>
        <v>0</v>
      </c>
      <c r="Q186" s="224">
        <v>0</v>
      </c>
      <c r="R186" s="224">
        <f>Q186*H186</f>
        <v>0</v>
      </c>
      <c r="S186" s="224">
        <v>0</v>
      </c>
      <c r="T186" s="225">
        <f>S186*H186</f>
        <v>0</v>
      </c>
      <c r="AR186" s="17" t="s">
        <v>241</v>
      </c>
      <c r="AT186" s="17" t="s">
        <v>238</v>
      </c>
      <c r="AU186" s="17" t="s">
        <v>173</v>
      </c>
      <c r="AY186" s="17" t="s">
        <v>152</v>
      </c>
      <c r="BE186" s="226">
        <f>IF(N186="základní",J186,0)</f>
        <v>0</v>
      </c>
      <c r="BF186" s="226">
        <f>IF(N186="snížená",J186,0)</f>
        <v>0</v>
      </c>
      <c r="BG186" s="226">
        <f>IF(N186="zákl. přenesená",J186,0)</f>
        <v>0</v>
      </c>
      <c r="BH186" s="226">
        <f>IF(N186="sníž. přenesená",J186,0)</f>
        <v>0</v>
      </c>
      <c r="BI186" s="226">
        <f>IF(N186="nulová",J186,0)</f>
        <v>0</v>
      </c>
      <c r="BJ186" s="17" t="s">
        <v>84</v>
      </c>
      <c r="BK186" s="226">
        <f>ROUND(I186*H186,2)</f>
        <v>0</v>
      </c>
      <c r="BL186" s="17" t="s">
        <v>227</v>
      </c>
      <c r="BM186" s="17" t="s">
        <v>2302</v>
      </c>
    </row>
    <row r="187" spans="2:65" s="1" customFormat="1" ht="16.5" customHeight="1">
      <c r="B187" s="38"/>
      <c r="C187" s="251" t="s">
        <v>734</v>
      </c>
      <c r="D187" s="251" t="s">
        <v>238</v>
      </c>
      <c r="E187" s="252" t="s">
        <v>2303</v>
      </c>
      <c r="F187" s="253" t="s">
        <v>2304</v>
      </c>
      <c r="G187" s="254" t="s">
        <v>168</v>
      </c>
      <c r="H187" s="255">
        <v>50</v>
      </c>
      <c r="I187" s="256"/>
      <c r="J187" s="257">
        <f>ROUND(I187*H187,2)</f>
        <v>0</v>
      </c>
      <c r="K187" s="253" t="s">
        <v>177</v>
      </c>
      <c r="L187" s="258"/>
      <c r="M187" s="259" t="s">
        <v>75</v>
      </c>
      <c r="N187" s="260" t="s">
        <v>47</v>
      </c>
      <c r="O187" s="79"/>
      <c r="P187" s="224">
        <f>O187*H187</f>
        <v>0</v>
      </c>
      <c r="Q187" s="224">
        <v>0</v>
      </c>
      <c r="R187" s="224">
        <f>Q187*H187</f>
        <v>0</v>
      </c>
      <c r="S187" s="224">
        <v>0</v>
      </c>
      <c r="T187" s="225">
        <f>S187*H187</f>
        <v>0</v>
      </c>
      <c r="AR187" s="17" t="s">
        <v>241</v>
      </c>
      <c r="AT187" s="17" t="s">
        <v>238</v>
      </c>
      <c r="AU187" s="17" t="s">
        <v>173</v>
      </c>
      <c r="AY187" s="17" t="s">
        <v>152</v>
      </c>
      <c r="BE187" s="226">
        <f>IF(N187="základní",J187,0)</f>
        <v>0</v>
      </c>
      <c r="BF187" s="226">
        <f>IF(N187="snížená",J187,0)</f>
        <v>0</v>
      </c>
      <c r="BG187" s="226">
        <f>IF(N187="zákl. přenesená",J187,0)</f>
        <v>0</v>
      </c>
      <c r="BH187" s="226">
        <f>IF(N187="sníž. přenesená",J187,0)</f>
        <v>0</v>
      </c>
      <c r="BI187" s="226">
        <f>IF(N187="nulová",J187,0)</f>
        <v>0</v>
      </c>
      <c r="BJ187" s="17" t="s">
        <v>84</v>
      </c>
      <c r="BK187" s="226">
        <f>ROUND(I187*H187,2)</f>
        <v>0</v>
      </c>
      <c r="BL187" s="17" t="s">
        <v>227</v>
      </c>
      <c r="BM187" s="17" t="s">
        <v>2305</v>
      </c>
    </row>
    <row r="188" spans="2:65" s="1" customFormat="1" ht="16.5" customHeight="1">
      <c r="B188" s="38"/>
      <c r="C188" s="251" t="s">
        <v>738</v>
      </c>
      <c r="D188" s="251" t="s">
        <v>238</v>
      </c>
      <c r="E188" s="252" t="s">
        <v>2306</v>
      </c>
      <c r="F188" s="253" t="s">
        <v>2189</v>
      </c>
      <c r="G188" s="254" t="s">
        <v>842</v>
      </c>
      <c r="H188" s="255">
        <v>1460</v>
      </c>
      <c r="I188" s="256"/>
      <c r="J188" s="257">
        <f>ROUND(I188*H188,2)</f>
        <v>0</v>
      </c>
      <c r="K188" s="253" t="s">
        <v>177</v>
      </c>
      <c r="L188" s="258"/>
      <c r="M188" s="259" t="s">
        <v>75</v>
      </c>
      <c r="N188" s="260" t="s">
        <v>47</v>
      </c>
      <c r="O188" s="79"/>
      <c r="P188" s="224">
        <f>O188*H188</f>
        <v>0</v>
      </c>
      <c r="Q188" s="224">
        <v>0</v>
      </c>
      <c r="R188" s="224">
        <f>Q188*H188</f>
        <v>0</v>
      </c>
      <c r="S188" s="224">
        <v>0</v>
      </c>
      <c r="T188" s="225">
        <f>S188*H188</f>
        <v>0</v>
      </c>
      <c r="AR188" s="17" t="s">
        <v>241</v>
      </c>
      <c r="AT188" s="17" t="s">
        <v>238</v>
      </c>
      <c r="AU188" s="17" t="s">
        <v>173</v>
      </c>
      <c r="AY188" s="17" t="s">
        <v>152</v>
      </c>
      <c r="BE188" s="226">
        <f>IF(N188="základní",J188,0)</f>
        <v>0</v>
      </c>
      <c r="BF188" s="226">
        <f>IF(N188="snížená",J188,0)</f>
        <v>0</v>
      </c>
      <c r="BG188" s="226">
        <f>IF(N188="zákl. přenesená",J188,0)</f>
        <v>0</v>
      </c>
      <c r="BH188" s="226">
        <f>IF(N188="sníž. přenesená",J188,0)</f>
        <v>0</v>
      </c>
      <c r="BI188" s="226">
        <f>IF(N188="nulová",J188,0)</f>
        <v>0</v>
      </c>
      <c r="BJ188" s="17" t="s">
        <v>84</v>
      </c>
      <c r="BK188" s="226">
        <f>ROUND(I188*H188,2)</f>
        <v>0</v>
      </c>
      <c r="BL188" s="17" t="s">
        <v>227</v>
      </c>
      <c r="BM188" s="17" t="s">
        <v>2307</v>
      </c>
    </row>
    <row r="189" spans="2:65" s="1" customFormat="1" ht="16.5" customHeight="1">
      <c r="B189" s="38"/>
      <c r="C189" s="215" t="s">
        <v>740</v>
      </c>
      <c r="D189" s="215" t="s">
        <v>155</v>
      </c>
      <c r="E189" s="216" t="s">
        <v>2308</v>
      </c>
      <c r="F189" s="217" t="s">
        <v>2223</v>
      </c>
      <c r="G189" s="218" t="s">
        <v>842</v>
      </c>
      <c r="H189" s="219">
        <v>1460</v>
      </c>
      <c r="I189" s="220"/>
      <c r="J189" s="221">
        <f>ROUND(I189*H189,2)</f>
        <v>0</v>
      </c>
      <c r="K189" s="217" t="s">
        <v>177</v>
      </c>
      <c r="L189" s="43"/>
      <c r="M189" s="222" t="s">
        <v>75</v>
      </c>
      <c r="N189" s="223" t="s">
        <v>47</v>
      </c>
      <c r="O189" s="79"/>
      <c r="P189" s="224">
        <f>O189*H189</f>
        <v>0</v>
      </c>
      <c r="Q189" s="224">
        <v>0</v>
      </c>
      <c r="R189" s="224">
        <f>Q189*H189</f>
        <v>0</v>
      </c>
      <c r="S189" s="224">
        <v>0</v>
      </c>
      <c r="T189" s="225">
        <f>S189*H189</f>
        <v>0</v>
      </c>
      <c r="AR189" s="17" t="s">
        <v>227</v>
      </c>
      <c r="AT189" s="17" t="s">
        <v>155</v>
      </c>
      <c r="AU189" s="17" t="s">
        <v>173</v>
      </c>
      <c r="AY189" s="17" t="s">
        <v>152</v>
      </c>
      <c r="BE189" s="226">
        <f>IF(N189="základní",J189,0)</f>
        <v>0</v>
      </c>
      <c r="BF189" s="226">
        <f>IF(N189="snížená",J189,0)</f>
        <v>0</v>
      </c>
      <c r="BG189" s="226">
        <f>IF(N189="zákl. přenesená",J189,0)</f>
        <v>0</v>
      </c>
      <c r="BH189" s="226">
        <f>IF(N189="sníž. přenesená",J189,0)</f>
        <v>0</v>
      </c>
      <c r="BI189" s="226">
        <f>IF(N189="nulová",J189,0)</f>
        <v>0</v>
      </c>
      <c r="BJ189" s="17" t="s">
        <v>84</v>
      </c>
      <c r="BK189" s="226">
        <f>ROUND(I189*H189,2)</f>
        <v>0</v>
      </c>
      <c r="BL189" s="17" t="s">
        <v>227</v>
      </c>
      <c r="BM189" s="17" t="s">
        <v>2309</v>
      </c>
    </row>
    <row r="190" spans="2:63" s="11" customFormat="1" ht="20.85" customHeight="1">
      <c r="B190" s="199"/>
      <c r="C190" s="200"/>
      <c r="D190" s="201" t="s">
        <v>76</v>
      </c>
      <c r="E190" s="213" t="s">
        <v>2310</v>
      </c>
      <c r="F190" s="213" t="s">
        <v>2311</v>
      </c>
      <c r="G190" s="200"/>
      <c r="H190" s="200"/>
      <c r="I190" s="203"/>
      <c r="J190" s="214">
        <f>BK190</f>
        <v>0</v>
      </c>
      <c r="K190" s="200"/>
      <c r="L190" s="205"/>
      <c r="M190" s="206"/>
      <c r="N190" s="207"/>
      <c r="O190" s="207"/>
      <c r="P190" s="208">
        <f>SUM(P191:P210)</f>
        <v>0</v>
      </c>
      <c r="Q190" s="207"/>
      <c r="R190" s="208">
        <f>SUM(R191:R210)</f>
        <v>0</v>
      </c>
      <c r="S190" s="207"/>
      <c r="T190" s="209">
        <f>SUM(T191:T210)</f>
        <v>0</v>
      </c>
      <c r="AR190" s="210" t="s">
        <v>86</v>
      </c>
      <c r="AT190" s="211" t="s">
        <v>76</v>
      </c>
      <c r="AU190" s="211" t="s">
        <v>86</v>
      </c>
      <c r="AY190" s="210" t="s">
        <v>152</v>
      </c>
      <c r="BK190" s="212">
        <f>SUM(BK191:BK210)</f>
        <v>0</v>
      </c>
    </row>
    <row r="191" spans="2:65" s="1" customFormat="1" ht="16.5" customHeight="1">
      <c r="B191" s="38"/>
      <c r="C191" s="215" t="s">
        <v>742</v>
      </c>
      <c r="D191" s="215" t="s">
        <v>155</v>
      </c>
      <c r="E191" s="216" t="s">
        <v>2312</v>
      </c>
      <c r="F191" s="217" t="s">
        <v>2313</v>
      </c>
      <c r="G191" s="218" t="s">
        <v>577</v>
      </c>
      <c r="H191" s="219">
        <v>1</v>
      </c>
      <c r="I191" s="220"/>
      <c r="J191" s="221">
        <f>ROUND(I191*H191,2)</f>
        <v>0</v>
      </c>
      <c r="K191" s="217" t="s">
        <v>177</v>
      </c>
      <c r="L191" s="43"/>
      <c r="M191" s="222" t="s">
        <v>75</v>
      </c>
      <c r="N191" s="223" t="s">
        <v>47</v>
      </c>
      <c r="O191" s="79"/>
      <c r="P191" s="224">
        <f>O191*H191</f>
        <v>0</v>
      </c>
      <c r="Q191" s="224">
        <v>0</v>
      </c>
      <c r="R191" s="224">
        <f>Q191*H191</f>
        <v>0</v>
      </c>
      <c r="S191" s="224">
        <v>0</v>
      </c>
      <c r="T191" s="225">
        <f>S191*H191</f>
        <v>0</v>
      </c>
      <c r="AR191" s="17" t="s">
        <v>227</v>
      </c>
      <c r="AT191" s="17" t="s">
        <v>155</v>
      </c>
      <c r="AU191" s="17" t="s">
        <v>173</v>
      </c>
      <c r="AY191" s="17" t="s">
        <v>152</v>
      </c>
      <c r="BE191" s="226">
        <f>IF(N191="základní",J191,0)</f>
        <v>0</v>
      </c>
      <c r="BF191" s="226">
        <f>IF(N191="snížená",J191,0)</f>
        <v>0</v>
      </c>
      <c r="BG191" s="226">
        <f>IF(N191="zákl. přenesená",J191,0)</f>
        <v>0</v>
      </c>
      <c r="BH191" s="226">
        <f>IF(N191="sníž. přenesená",J191,0)</f>
        <v>0</v>
      </c>
      <c r="BI191" s="226">
        <f>IF(N191="nulová",J191,0)</f>
        <v>0</v>
      </c>
      <c r="BJ191" s="17" t="s">
        <v>84</v>
      </c>
      <c r="BK191" s="226">
        <f>ROUND(I191*H191,2)</f>
        <v>0</v>
      </c>
      <c r="BL191" s="17" t="s">
        <v>227</v>
      </c>
      <c r="BM191" s="17" t="s">
        <v>2314</v>
      </c>
    </row>
    <row r="192" spans="2:65" s="1" customFormat="1" ht="16.5" customHeight="1">
      <c r="B192" s="38"/>
      <c r="C192" s="251" t="s">
        <v>746</v>
      </c>
      <c r="D192" s="251" t="s">
        <v>238</v>
      </c>
      <c r="E192" s="252" t="s">
        <v>2315</v>
      </c>
      <c r="F192" s="253" t="s">
        <v>2316</v>
      </c>
      <c r="G192" s="254" t="s">
        <v>842</v>
      </c>
      <c r="H192" s="255">
        <v>2</v>
      </c>
      <c r="I192" s="256"/>
      <c r="J192" s="257">
        <f>ROUND(I192*H192,2)</f>
        <v>0</v>
      </c>
      <c r="K192" s="253" t="s">
        <v>177</v>
      </c>
      <c r="L192" s="258"/>
      <c r="M192" s="259" t="s">
        <v>75</v>
      </c>
      <c r="N192" s="260" t="s">
        <v>47</v>
      </c>
      <c r="O192" s="79"/>
      <c r="P192" s="224">
        <f>O192*H192</f>
        <v>0</v>
      </c>
      <c r="Q192" s="224">
        <v>0</v>
      </c>
      <c r="R192" s="224">
        <f>Q192*H192</f>
        <v>0</v>
      </c>
      <c r="S192" s="224">
        <v>0</v>
      </c>
      <c r="T192" s="225">
        <f>S192*H192</f>
        <v>0</v>
      </c>
      <c r="AR192" s="17" t="s">
        <v>241</v>
      </c>
      <c r="AT192" s="17" t="s">
        <v>238</v>
      </c>
      <c r="AU192" s="17" t="s">
        <v>173</v>
      </c>
      <c r="AY192" s="17" t="s">
        <v>152</v>
      </c>
      <c r="BE192" s="226">
        <f>IF(N192="základní",J192,0)</f>
        <v>0</v>
      </c>
      <c r="BF192" s="226">
        <f>IF(N192="snížená",J192,0)</f>
        <v>0</v>
      </c>
      <c r="BG192" s="226">
        <f>IF(N192="zákl. přenesená",J192,0)</f>
        <v>0</v>
      </c>
      <c r="BH192" s="226">
        <f>IF(N192="sníž. přenesená",J192,0)</f>
        <v>0</v>
      </c>
      <c r="BI192" s="226">
        <f>IF(N192="nulová",J192,0)</f>
        <v>0</v>
      </c>
      <c r="BJ192" s="17" t="s">
        <v>84</v>
      </c>
      <c r="BK192" s="226">
        <f>ROUND(I192*H192,2)</f>
        <v>0</v>
      </c>
      <c r="BL192" s="17" t="s">
        <v>227</v>
      </c>
      <c r="BM192" s="17" t="s">
        <v>2317</v>
      </c>
    </row>
    <row r="193" spans="2:65" s="1" customFormat="1" ht="16.5" customHeight="1">
      <c r="B193" s="38"/>
      <c r="C193" s="251" t="s">
        <v>750</v>
      </c>
      <c r="D193" s="251" t="s">
        <v>238</v>
      </c>
      <c r="E193" s="252" t="s">
        <v>2318</v>
      </c>
      <c r="F193" s="253" t="s">
        <v>2319</v>
      </c>
      <c r="G193" s="254" t="s">
        <v>842</v>
      </c>
      <c r="H193" s="255">
        <v>3</v>
      </c>
      <c r="I193" s="256"/>
      <c r="J193" s="257">
        <f>ROUND(I193*H193,2)</f>
        <v>0</v>
      </c>
      <c r="K193" s="253" t="s">
        <v>177</v>
      </c>
      <c r="L193" s="258"/>
      <c r="M193" s="259" t="s">
        <v>75</v>
      </c>
      <c r="N193" s="260" t="s">
        <v>47</v>
      </c>
      <c r="O193" s="79"/>
      <c r="P193" s="224">
        <f>O193*H193</f>
        <v>0</v>
      </c>
      <c r="Q193" s="224">
        <v>0</v>
      </c>
      <c r="R193" s="224">
        <f>Q193*H193</f>
        <v>0</v>
      </c>
      <c r="S193" s="224">
        <v>0</v>
      </c>
      <c r="T193" s="225">
        <f>S193*H193</f>
        <v>0</v>
      </c>
      <c r="AR193" s="17" t="s">
        <v>241</v>
      </c>
      <c r="AT193" s="17" t="s">
        <v>238</v>
      </c>
      <c r="AU193" s="17" t="s">
        <v>173</v>
      </c>
      <c r="AY193" s="17" t="s">
        <v>152</v>
      </c>
      <c r="BE193" s="226">
        <f>IF(N193="základní",J193,0)</f>
        <v>0</v>
      </c>
      <c r="BF193" s="226">
        <f>IF(N193="snížená",J193,0)</f>
        <v>0</v>
      </c>
      <c r="BG193" s="226">
        <f>IF(N193="zákl. přenesená",J193,0)</f>
        <v>0</v>
      </c>
      <c r="BH193" s="226">
        <f>IF(N193="sníž. přenesená",J193,0)</f>
        <v>0</v>
      </c>
      <c r="BI193" s="226">
        <f>IF(N193="nulová",J193,0)</f>
        <v>0</v>
      </c>
      <c r="BJ193" s="17" t="s">
        <v>84</v>
      </c>
      <c r="BK193" s="226">
        <f>ROUND(I193*H193,2)</f>
        <v>0</v>
      </c>
      <c r="BL193" s="17" t="s">
        <v>227</v>
      </c>
      <c r="BM193" s="17" t="s">
        <v>2320</v>
      </c>
    </row>
    <row r="194" spans="2:65" s="1" customFormat="1" ht="16.5" customHeight="1">
      <c r="B194" s="38"/>
      <c r="C194" s="251" t="s">
        <v>754</v>
      </c>
      <c r="D194" s="251" t="s">
        <v>238</v>
      </c>
      <c r="E194" s="252" t="s">
        <v>2321</v>
      </c>
      <c r="F194" s="253" t="s">
        <v>2322</v>
      </c>
      <c r="G194" s="254" t="s">
        <v>842</v>
      </c>
      <c r="H194" s="255">
        <v>0</v>
      </c>
      <c r="I194" s="256"/>
      <c r="J194" s="257">
        <f>ROUND(I194*H194,2)</f>
        <v>0</v>
      </c>
      <c r="K194" s="253" t="s">
        <v>177</v>
      </c>
      <c r="L194" s="258"/>
      <c r="M194" s="259" t="s">
        <v>75</v>
      </c>
      <c r="N194" s="260" t="s">
        <v>47</v>
      </c>
      <c r="O194" s="79"/>
      <c r="P194" s="224">
        <f>O194*H194</f>
        <v>0</v>
      </c>
      <c r="Q194" s="224">
        <v>0</v>
      </c>
      <c r="R194" s="224">
        <f>Q194*H194</f>
        <v>0</v>
      </c>
      <c r="S194" s="224">
        <v>0</v>
      </c>
      <c r="T194" s="225">
        <f>S194*H194</f>
        <v>0</v>
      </c>
      <c r="AR194" s="17" t="s">
        <v>241</v>
      </c>
      <c r="AT194" s="17" t="s">
        <v>238</v>
      </c>
      <c r="AU194" s="17" t="s">
        <v>173</v>
      </c>
      <c r="AY194" s="17" t="s">
        <v>152</v>
      </c>
      <c r="BE194" s="226">
        <f>IF(N194="základní",J194,0)</f>
        <v>0</v>
      </c>
      <c r="BF194" s="226">
        <f>IF(N194="snížená",J194,0)</f>
        <v>0</v>
      </c>
      <c r="BG194" s="226">
        <f>IF(N194="zákl. přenesená",J194,0)</f>
        <v>0</v>
      </c>
      <c r="BH194" s="226">
        <f>IF(N194="sníž. přenesená",J194,0)</f>
        <v>0</v>
      </c>
      <c r="BI194" s="226">
        <f>IF(N194="nulová",J194,0)</f>
        <v>0</v>
      </c>
      <c r="BJ194" s="17" t="s">
        <v>84</v>
      </c>
      <c r="BK194" s="226">
        <f>ROUND(I194*H194,2)</f>
        <v>0</v>
      </c>
      <c r="BL194" s="17" t="s">
        <v>227</v>
      </c>
      <c r="BM194" s="17" t="s">
        <v>2323</v>
      </c>
    </row>
    <row r="195" spans="2:65" s="1" customFormat="1" ht="16.5" customHeight="1">
      <c r="B195" s="38"/>
      <c r="C195" s="251" t="s">
        <v>760</v>
      </c>
      <c r="D195" s="251" t="s">
        <v>238</v>
      </c>
      <c r="E195" s="252" t="s">
        <v>2324</v>
      </c>
      <c r="F195" s="253" t="s">
        <v>2325</v>
      </c>
      <c r="G195" s="254" t="s">
        <v>842</v>
      </c>
      <c r="H195" s="255">
        <v>0</v>
      </c>
      <c r="I195" s="256"/>
      <c r="J195" s="257">
        <f>ROUND(I195*H195,2)</f>
        <v>0</v>
      </c>
      <c r="K195" s="253" t="s">
        <v>177</v>
      </c>
      <c r="L195" s="258"/>
      <c r="M195" s="259" t="s">
        <v>75</v>
      </c>
      <c r="N195" s="260" t="s">
        <v>47</v>
      </c>
      <c r="O195" s="79"/>
      <c r="P195" s="224">
        <f>O195*H195</f>
        <v>0</v>
      </c>
      <c r="Q195" s="224">
        <v>0</v>
      </c>
      <c r="R195" s="224">
        <f>Q195*H195</f>
        <v>0</v>
      </c>
      <c r="S195" s="224">
        <v>0</v>
      </c>
      <c r="T195" s="225">
        <f>S195*H195</f>
        <v>0</v>
      </c>
      <c r="AR195" s="17" t="s">
        <v>241</v>
      </c>
      <c r="AT195" s="17" t="s">
        <v>238</v>
      </c>
      <c r="AU195" s="17" t="s">
        <v>173</v>
      </c>
      <c r="AY195" s="17" t="s">
        <v>152</v>
      </c>
      <c r="BE195" s="226">
        <f>IF(N195="základní",J195,0)</f>
        <v>0</v>
      </c>
      <c r="BF195" s="226">
        <f>IF(N195="snížená",J195,0)</f>
        <v>0</v>
      </c>
      <c r="BG195" s="226">
        <f>IF(N195="zákl. přenesená",J195,0)</f>
        <v>0</v>
      </c>
      <c r="BH195" s="226">
        <f>IF(N195="sníž. přenesená",J195,0)</f>
        <v>0</v>
      </c>
      <c r="BI195" s="226">
        <f>IF(N195="nulová",J195,0)</f>
        <v>0</v>
      </c>
      <c r="BJ195" s="17" t="s">
        <v>84</v>
      </c>
      <c r="BK195" s="226">
        <f>ROUND(I195*H195,2)</f>
        <v>0</v>
      </c>
      <c r="BL195" s="17" t="s">
        <v>227</v>
      </c>
      <c r="BM195" s="17" t="s">
        <v>2326</v>
      </c>
    </row>
    <row r="196" spans="2:65" s="1" customFormat="1" ht="16.5" customHeight="1">
      <c r="B196" s="38"/>
      <c r="C196" s="251" t="s">
        <v>764</v>
      </c>
      <c r="D196" s="251" t="s">
        <v>238</v>
      </c>
      <c r="E196" s="252" t="s">
        <v>2327</v>
      </c>
      <c r="F196" s="253" t="s">
        <v>2328</v>
      </c>
      <c r="G196" s="254" t="s">
        <v>842</v>
      </c>
      <c r="H196" s="255">
        <v>5</v>
      </c>
      <c r="I196" s="256"/>
      <c r="J196" s="257">
        <f>ROUND(I196*H196,2)</f>
        <v>0</v>
      </c>
      <c r="K196" s="253" t="s">
        <v>177</v>
      </c>
      <c r="L196" s="258"/>
      <c r="M196" s="259" t="s">
        <v>75</v>
      </c>
      <c r="N196" s="260" t="s">
        <v>47</v>
      </c>
      <c r="O196" s="79"/>
      <c r="P196" s="224">
        <f>O196*H196</f>
        <v>0</v>
      </c>
      <c r="Q196" s="224">
        <v>0</v>
      </c>
      <c r="R196" s="224">
        <f>Q196*H196</f>
        <v>0</v>
      </c>
      <c r="S196" s="224">
        <v>0</v>
      </c>
      <c r="T196" s="225">
        <f>S196*H196</f>
        <v>0</v>
      </c>
      <c r="AR196" s="17" t="s">
        <v>241</v>
      </c>
      <c r="AT196" s="17" t="s">
        <v>238</v>
      </c>
      <c r="AU196" s="17" t="s">
        <v>173</v>
      </c>
      <c r="AY196" s="17" t="s">
        <v>152</v>
      </c>
      <c r="BE196" s="226">
        <f>IF(N196="základní",J196,0)</f>
        <v>0</v>
      </c>
      <c r="BF196" s="226">
        <f>IF(N196="snížená",J196,0)</f>
        <v>0</v>
      </c>
      <c r="BG196" s="226">
        <f>IF(N196="zákl. přenesená",J196,0)</f>
        <v>0</v>
      </c>
      <c r="BH196" s="226">
        <f>IF(N196="sníž. přenesená",J196,0)</f>
        <v>0</v>
      </c>
      <c r="BI196" s="226">
        <f>IF(N196="nulová",J196,0)</f>
        <v>0</v>
      </c>
      <c r="BJ196" s="17" t="s">
        <v>84</v>
      </c>
      <c r="BK196" s="226">
        <f>ROUND(I196*H196,2)</f>
        <v>0</v>
      </c>
      <c r="BL196" s="17" t="s">
        <v>227</v>
      </c>
      <c r="BM196" s="17" t="s">
        <v>2329</v>
      </c>
    </row>
    <row r="197" spans="2:65" s="1" customFormat="1" ht="16.5" customHeight="1">
      <c r="B197" s="38"/>
      <c r="C197" s="251" t="s">
        <v>771</v>
      </c>
      <c r="D197" s="251" t="s">
        <v>238</v>
      </c>
      <c r="E197" s="252" t="s">
        <v>2330</v>
      </c>
      <c r="F197" s="253" t="s">
        <v>2331</v>
      </c>
      <c r="G197" s="254" t="s">
        <v>842</v>
      </c>
      <c r="H197" s="255">
        <v>3</v>
      </c>
      <c r="I197" s="256"/>
      <c r="J197" s="257">
        <f>ROUND(I197*H197,2)</f>
        <v>0</v>
      </c>
      <c r="K197" s="253" t="s">
        <v>177</v>
      </c>
      <c r="L197" s="258"/>
      <c r="M197" s="259" t="s">
        <v>75</v>
      </c>
      <c r="N197" s="260" t="s">
        <v>47</v>
      </c>
      <c r="O197" s="79"/>
      <c r="P197" s="224">
        <f>O197*H197</f>
        <v>0</v>
      </c>
      <c r="Q197" s="224">
        <v>0</v>
      </c>
      <c r="R197" s="224">
        <f>Q197*H197</f>
        <v>0</v>
      </c>
      <c r="S197" s="224">
        <v>0</v>
      </c>
      <c r="T197" s="225">
        <f>S197*H197</f>
        <v>0</v>
      </c>
      <c r="AR197" s="17" t="s">
        <v>241</v>
      </c>
      <c r="AT197" s="17" t="s">
        <v>238</v>
      </c>
      <c r="AU197" s="17" t="s">
        <v>173</v>
      </c>
      <c r="AY197" s="17" t="s">
        <v>152</v>
      </c>
      <c r="BE197" s="226">
        <f>IF(N197="základní",J197,0)</f>
        <v>0</v>
      </c>
      <c r="BF197" s="226">
        <f>IF(N197="snížená",J197,0)</f>
        <v>0</v>
      </c>
      <c r="BG197" s="226">
        <f>IF(N197="zákl. přenesená",J197,0)</f>
        <v>0</v>
      </c>
      <c r="BH197" s="226">
        <f>IF(N197="sníž. přenesená",J197,0)</f>
        <v>0</v>
      </c>
      <c r="BI197" s="226">
        <f>IF(N197="nulová",J197,0)</f>
        <v>0</v>
      </c>
      <c r="BJ197" s="17" t="s">
        <v>84</v>
      </c>
      <c r="BK197" s="226">
        <f>ROUND(I197*H197,2)</f>
        <v>0</v>
      </c>
      <c r="BL197" s="17" t="s">
        <v>227</v>
      </c>
      <c r="BM197" s="17" t="s">
        <v>2332</v>
      </c>
    </row>
    <row r="198" spans="2:65" s="1" customFormat="1" ht="16.5" customHeight="1">
      <c r="B198" s="38"/>
      <c r="C198" s="251" t="s">
        <v>776</v>
      </c>
      <c r="D198" s="251" t="s">
        <v>238</v>
      </c>
      <c r="E198" s="252" t="s">
        <v>2333</v>
      </c>
      <c r="F198" s="253" t="s">
        <v>2334</v>
      </c>
      <c r="G198" s="254" t="s">
        <v>842</v>
      </c>
      <c r="H198" s="255">
        <v>3</v>
      </c>
      <c r="I198" s="256"/>
      <c r="J198" s="257">
        <f>ROUND(I198*H198,2)</f>
        <v>0</v>
      </c>
      <c r="K198" s="253" t="s">
        <v>177</v>
      </c>
      <c r="L198" s="258"/>
      <c r="M198" s="259" t="s">
        <v>75</v>
      </c>
      <c r="N198" s="260" t="s">
        <v>47</v>
      </c>
      <c r="O198" s="79"/>
      <c r="P198" s="224">
        <f>O198*H198</f>
        <v>0</v>
      </c>
      <c r="Q198" s="224">
        <v>0</v>
      </c>
      <c r="R198" s="224">
        <f>Q198*H198</f>
        <v>0</v>
      </c>
      <c r="S198" s="224">
        <v>0</v>
      </c>
      <c r="T198" s="225">
        <f>S198*H198</f>
        <v>0</v>
      </c>
      <c r="AR198" s="17" t="s">
        <v>241</v>
      </c>
      <c r="AT198" s="17" t="s">
        <v>238</v>
      </c>
      <c r="AU198" s="17" t="s">
        <v>173</v>
      </c>
      <c r="AY198" s="17" t="s">
        <v>152</v>
      </c>
      <c r="BE198" s="226">
        <f>IF(N198="základní",J198,0)</f>
        <v>0</v>
      </c>
      <c r="BF198" s="226">
        <f>IF(N198="snížená",J198,0)</f>
        <v>0</v>
      </c>
      <c r="BG198" s="226">
        <f>IF(N198="zákl. přenesená",J198,0)</f>
        <v>0</v>
      </c>
      <c r="BH198" s="226">
        <f>IF(N198="sníž. přenesená",J198,0)</f>
        <v>0</v>
      </c>
      <c r="BI198" s="226">
        <f>IF(N198="nulová",J198,0)</f>
        <v>0</v>
      </c>
      <c r="BJ198" s="17" t="s">
        <v>84</v>
      </c>
      <c r="BK198" s="226">
        <f>ROUND(I198*H198,2)</f>
        <v>0</v>
      </c>
      <c r="BL198" s="17" t="s">
        <v>227</v>
      </c>
      <c r="BM198" s="17" t="s">
        <v>2335</v>
      </c>
    </row>
    <row r="199" spans="2:65" s="1" customFormat="1" ht="16.5" customHeight="1">
      <c r="B199" s="38"/>
      <c r="C199" s="251" t="s">
        <v>781</v>
      </c>
      <c r="D199" s="251" t="s">
        <v>238</v>
      </c>
      <c r="E199" s="252" t="s">
        <v>2336</v>
      </c>
      <c r="F199" s="253" t="s">
        <v>2337</v>
      </c>
      <c r="G199" s="254" t="s">
        <v>842</v>
      </c>
      <c r="H199" s="255">
        <v>0</v>
      </c>
      <c r="I199" s="256"/>
      <c r="J199" s="257">
        <f>ROUND(I199*H199,2)</f>
        <v>0</v>
      </c>
      <c r="K199" s="253" t="s">
        <v>177</v>
      </c>
      <c r="L199" s="258"/>
      <c r="M199" s="259" t="s">
        <v>75</v>
      </c>
      <c r="N199" s="260" t="s">
        <v>47</v>
      </c>
      <c r="O199" s="79"/>
      <c r="P199" s="224">
        <f>O199*H199</f>
        <v>0</v>
      </c>
      <c r="Q199" s="224">
        <v>0</v>
      </c>
      <c r="R199" s="224">
        <f>Q199*H199</f>
        <v>0</v>
      </c>
      <c r="S199" s="224">
        <v>0</v>
      </c>
      <c r="T199" s="225">
        <f>S199*H199</f>
        <v>0</v>
      </c>
      <c r="AR199" s="17" t="s">
        <v>241</v>
      </c>
      <c r="AT199" s="17" t="s">
        <v>238</v>
      </c>
      <c r="AU199" s="17" t="s">
        <v>173</v>
      </c>
      <c r="AY199" s="17" t="s">
        <v>152</v>
      </c>
      <c r="BE199" s="226">
        <f>IF(N199="základní",J199,0)</f>
        <v>0</v>
      </c>
      <c r="BF199" s="226">
        <f>IF(N199="snížená",J199,0)</f>
        <v>0</v>
      </c>
      <c r="BG199" s="226">
        <f>IF(N199="zákl. přenesená",J199,0)</f>
        <v>0</v>
      </c>
      <c r="BH199" s="226">
        <f>IF(N199="sníž. přenesená",J199,0)</f>
        <v>0</v>
      </c>
      <c r="BI199" s="226">
        <f>IF(N199="nulová",J199,0)</f>
        <v>0</v>
      </c>
      <c r="BJ199" s="17" t="s">
        <v>84</v>
      </c>
      <c r="BK199" s="226">
        <f>ROUND(I199*H199,2)</f>
        <v>0</v>
      </c>
      <c r="BL199" s="17" t="s">
        <v>227</v>
      </c>
      <c r="BM199" s="17" t="s">
        <v>2338</v>
      </c>
    </row>
    <row r="200" spans="2:65" s="1" customFormat="1" ht="16.5" customHeight="1">
      <c r="B200" s="38"/>
      <c r="C200" s="251" t="s">
        <v>787</v>
      </c>
      <c r="D200" s="251" t="s">
        <v>238</v>
      </c>
      <c r="E200" s="252" t="s">
        <v>2339</v>
      </c>
      <c r="F200" s="253" t="s">
        <v>2340</v>
      </c>
      <c r="G200" s="254" t="s">
        <v>842</v>
      </c>
      <c r="H200" s="255">
        <v>9</v>
      </c>
      <c r="I200" s="256"/>
      <c r="J200" s="257">
        <f>ROUND(I200*H200,2)</f>
        <v>0</v>
      </c>
      <c r="K200" s="253" t="s">
        <v>177</v>
      </c>
      <c r="L200" s="258"/>
      <c r="M200" s="259" t="s">
        <v>75</v>
      </c>
      <c r="N200" s="260" t="s">
        <v>47</v>
      </c>
      <c r="O200" s="79"/>
      <c r="P200" s="224">
        <f>O200*H200</f>
        <v>0</v>
      </c>
      <c r="Q200" s="224">
        <v>0</v>
      </c>
      <c r="R200" s="224">
        <f>Q200*H200</f>
        <v>0</v>
      </c>
      <c r="S200" s="224">
        <v>0</v>
      </c>
      <c r="T200" s="225">
        <f>S200*H200</f>
        <v>0</v>
      </c>
      <c r="AR200" s="17" t="s">
        <v>241</v>
      </c>
      <c r="AT200" s="17" t="s">
        <v>238</v>
      </c>
      <c r="AU200" s="17" t="s">
        <v>173</v>
      </c>
      <c r="AY200" s="17" t="s">
        <v>152</v>
      </c>
      <c r="BE200" s="226">
        <f>IF(N200="základní",J200,0)</f>
        <v>0</v>
      </c>
      <c r="BF200" s="226">
        <f>IF(N200="snížená",J200,0)</f>
        <v>0</v>
      </c>
      <c r="BG200" s="226">
        <f>IF(N200="zákl. přenesená",J200,0)</f>
        <v>0</v>
      </c>
      <c r="BH200" s="226">
        <f>IF(N200="sníž. přenesená",J200,0)</f>
        <v>0</v>
      </c>
      <c r="BI200" s="226">
        <f>IF(N200="nulová",J200,0)</f>
        <v>0</v>
      </c>
      <c r="BJ200" s="17" t="s">
        <v>84</v>
      </c>
      <c r="BK200" s="226">
        <f>ROUND(I200*H200,2)</f>
        <v>0</v>
      </c>
      <c r="BL200" s="17" t="s">
        <v>227</v>
      </c>
      <c r="BM200" s="17" t="s">
        <v>2341</v>
      </c>
    </row>
    <row r="201" spans="2:65" s="1" customFormat="1" ht="16.5" customHeight="1">
      <c r="B201" s="38"/>
      <c r="C201" s="251" t="s">
        <v>791</v>
      </c>
      <c r="D201" s="251" t="s">
        <v>238</v>
      </c>
      <c r="E201" s="252" t="s">
        <v>2342</v>
      </c>
      <c r="F201" s="253" t="s">
        <v>2288</v>
      </c>
      <c r="G201" s="254" t="s">
        <v>842</v>
      </c>
      <c r="H201" s="255">
        <v>28</v>
      </c>
      <c r="I201" s="256"/>
      <c r="J201" s="257">
        <f>ROUND(I201*H201,2)</f>
        <v>0</v>
      </c>
      <c r="K201" s="253" t="s">
        <v>177</v>
      </c>
      <c r="L201" s="258"/>
      <c r="M201" s="259" t="s">
        <v>75</v>
      </c>
      <c r="N201" s="260" t="s">
        <v>47</v>
      </c>
      <c r="O201" s="79"/>
      <c r="P201" s="224">
        <f>O201*H201</f>
        <v>0</v>
      </c>
      <c r="Q201" s="224">
        <v>0</v>
      </c>
      <c r="R201" s="224">
        <f>Q201*H201</f>
        <v>0</v>
      </c>
      <c r="S201" s="224">
        <v>0</v>
      </c>
      <c r="T201" s="225">
        <f>S201*H201</f>
        <v>0</v>
      </c>
      <c r="AR201" s="17" t="s">
        <v>241</v>
      </c>
      <c r="AT201" s="17" t="s">
        <v>238</v>
      </c>
      <c r="AU201" s="17" t="s">
        <v>173</v>
      </c>
      <c r="AY201" s="17" t="s">
        <v>152</v>
      </c>
      <c r="BE201" s="226">
        <f>IF(N201="základní",J201,0)</f>
        <v>0</v>
      </c>
      <c r="BF201" s="226">
        <f>IF(N201="snížená",J201,0)</f>
        <v>0</v>
      </c>
      <c r="BG201" s="226">
        <f>IF(N201="zákl. přenesená",J201,0)</f>
        <v>0</v>
      </c>
      <c r="BH201" s="226">
        <f>IF(N201="sníž. přenesená",J201,0)</f>
        <v>0</v>
      </c>
      <c r="BI201" s="226">
        <f>IF(N201="nulová",J201,0)</f>
        <v>0</v>
      </c>
      <c r="BJ201" s="17" t="s">
        <v>84</v>
      </c>
      <c r="BK201" s="226">
        <f>ROUND(I201*H201,2)</f>
        <v>0</v>
      </c>
      <c r="BL201" s="17" t="s">
        <v>227</v>
      </c>
      <c r="BM201" s="17" t="s">
        <v>2343</v>
      </c>
    </row>
    <row r="202" spans="2:65" s="1" customFormat="1" ht="16.5" customHeight="1">
      <c r="B202" s="38"/>
      <c r="C202" s="251" t="s">
        <v>797</v>
      </c>
      <c r="D202" s="251" t="s">
        <v>238</v>
      </c>
      <c r="E202" s="252" t="s">
        <v>2344</v>
      </c>
      <c r="F202" s="253" t="s">
        <v>2291</v>
      </c>
      <c r="G202" s="254" t="s">
        <v>168</v>
      </c>
      <c r="H202" s="255">
        <v>930</v>
      </c>
      <c r="I202" s="256"/>
      <c r="J202" s="257">
        <f>ROUND(I202*H202,2)</f>
        <v>0</v>
      </c>
      <c r="K202" s="253" t="s">
        <v>177</v>
      </c>
      <c r="L202" s="258"/>
      <c r="M202" s="259" t="s">
        <v>75</v>
      </c>
      <c r="N202" s="260" t="s">
        <v>47</v>
      </c>
      <c r="O202" s="79"/>
      <c r="P202" s="224">
        <f>O202*H202</f>
        <v>0</v>
      </c>
      <c r="Q202" s="224">
        <v>0</v>
      </c>
      <c r="R202" s="224">
        <f>Q202*H202</f>
        <v>0</v>
      </c>
      <c r="S202" s="224">
        <v>0</v>
      </c>
      <c r="T202" s="225">
        <f>S202*H202</f>
        <v>0</v>
      </c>
      <c r="AR202" s="17" t="s">
        <v>241</v>
      </c>
      <c r="AT202" s="17" t="s">
        <v>238</v>
      </c>
      <c r="AU202" s="17" t="s">
        <v>173</v>
      </c>
      <c r="AY202" s="17" t="s">
        <v>152</v>
      </c>
      <c r="BE202" s="226">
        <f>IF(N202="základní",J202,0)</f>
        <v>0</v>
      </c>
      <c r="BF202" s="226">
        <f>IF(N202="snížená",J202,0)</f>
        <v>0</v>
      </c>
      <c r="BG202" s="226">
        <f>IF(N202="zákl. přenesená",J202,0)</f>
        <v>0</v>
      </c>
      <c r="BH202" s="226">
        <f>IF(N202="sníž. přenesená",J202,0)</f>
        <v>0</v>
      </c>
      <c r="BI202" s="226">
        <f>IF(N202="nulová",J202,0)</f>
        <v>0</v>
      </c>
      <c r="BJ202" s="17" t="s">
        <v>84</v>
      </c>
      <c r="BK202" s="226">
        <f>ROUND(I202*H202,2)</f>
        <v>0</v>
      </c>
      <c r="BL202" s="17" t="s">
        <v>227</v>
      </c>
      <c r="BM202" s="17" t="s">
        <v>2345</v>
      </c>
    </row>
    <row r="203" spans="2:65" s="1" customFormat="1" ht="16.5" customHeight="1">
      <c r="B203" s="38"/>
      <c r="C203" s="251" t="s">
        <v>801</v>
      </c>
      <c r="D203" s="251" t="s">
        <v>238</v>
      </c>
      <c r="E203" s="252" t="s">
        <v>2346</v>
      </c>
      <c r="F203" s="253" t="s">
        <v>2347</v>
      </c>
      <c r="G203" s="254" t="s">
        <v>168</v>
      </c>
      <c r="H203" s="255">
        <v>1150</v>
      </c>
      <c r="I203" s="256"/>
      <c r="J203" s="257">
        <f>ROUND(I203*H203,2)</f>
        <v>0</v>
      </c>
      <c r="K203" s="253" t="s">
        <v>177</v>
      </c>
      <c r="L203" s="258"/>
      <c r="M203" s="259" t="s">
        <v>75</v>
      </c>
      <c r="N203" s="260" t="s">
        <v>47</v>
      </c>
      <c r="O203" s="79"/>
      <c r="P203" s="224">
        <f>O203*H203</f>
        <v>0</v>
      </c>
      <c r="Q203" s="224">
        <v>0</v>
      </c>
      <c r="R203" s="224">
        <f>Q203*H203</f>
        <v>0</v>
      </c>
      <c r="S203" s="224">
        <v>0</v>
      </c>
      <c r="T203" s="225">
        <f>S203*H203</f>
        <v>0</v>
      </c>
      <c r="AR203" s="17" t="s">
        <v>241</v>
      </c>
      <c r="AT203" s="17" t="s">
        <v>238</v>
      </c>
      <c r="AU203" s="17" t="s">
        <v>173</v>
      </c>
      <c r="AY203" s="17" t="s">
        <v>152</v>
      </c>
      <c r="BE203" s="226">
        <f>IF(N203="základní",J203,0)</f>
        <v>0</v>
      </c>
      <c r="BF203" s="226">
        <f>IF(N203="snížená",J203,0)</f>
        <v>0</v>
      </c>
      <c r="BG203" s="226">
        <f>IF(N203="zákl. přenesená",J203,0)</f>
        <v>0</v>
      </c>
      <c r="BH203" s="226">
        <f>IF(N203="sníž. přenesená",J203,0)</f>
        <v>0</v>
      </c>
      <c r="BI203" s="226">
        <f>IF(N203="nulová",J203,0)</f>
        <v>0</v>
      </c>
      <c r="BJ203" s="17" t="s">
        <v>84</v>
      </c>
      <c r="BK203" s="226">
        <f>ROUND(I203*H203,2)</f>
        <v>0</v>
      </c>
      <c r="BL203" s="17" t="s">
        <v>227</v>
      </c>
      <c r="BM203" s="17" t="s">
        <v>2348</v>
      </c>
    </row>
    <row r="204" spans="2:65" s="1" customFormat="1" ht="16.5" customHeight="1">
      <c r="B204" s="38"/>
      <c r="C204" s="251" t="s">
        <v>806</v>
      </c>
      <c r="D204" s="251" t="s">
        <v>238</v>
      </c>
      <c r="E204" s="252" t="s">
        <v>2349</v>
      </c>
      <c r="F204" s="253" t="s">
        <v>2099</v>
      </c>
      <c r="G204" s="254" t="s">
        <v>842</v>
      </c>
      <c r="H204" s="255">
        <v>40</v>
      </c>
      <c r="I204" s="256"/>
      <c r="J204" s="257">
        <f>ROUND(I204*H204,2)</f>
        <v>0</v>
      </c>
      <c r="K204" s="253" t="s">
        <v>177</v>
      </c>
      <c r="L204" s="258"/>
      <c r="M204" s="259" t="s">
        <v>75</v>
      </c>
      <c r="N204" s="260" t="s">
        <v>47</v>
      </c>
      <c r="O204" s="79"/>
      <c r="P204" s="224">
        <f>O204*H204</f>
        <v>0</v>
      </c>
      <c r="Q204" s="224">
        <v>0</v>
      </c>
      <c r="R204" s="224">
        <f>Q204*H204</f>
        <v>0</v>
      </c>
      <c r="S204" s="224">
        <v>0</v>
      </c>
      <c r="T204" s="225">
        <f>S204*H204</f>
        <v>0</v>
      </c>
      <c r="AR204" s="17" t="s">
        <v>241</v>
      </c>
      <c r="AT204" s="17" t="s">
        <v>238</v>
      </c>
      <c r="AU204" s="17" t="s">
        <v>173</v>
      </c>
      <c r="AY204" s="17" t="s">
        <v>152</v>
      </c>
      <c r="BE204" s="226">
        <f>IF(N204="základní",J204,0)</f>
        <v>0</v>
      </c>
      <c r="BF204" s="226">
        <f>IF(N204="snížená",J204,0)</f>
        <v>0</v>
      </c>
      <c r="BG204" s="226">
        <f>IF(N204="zákl. přenesená",J204,0)</f>
        <v>0</v>
      </c>
      <c r="BH204" s="226">
        <f>IF(N204="sníž. přenesená",J204,0)</f>
        <v>0</v>
      </c>
      <c r="BI204" s="226">
        <f>IF(N204="nulová",J204,0)</f>
        <v>0</v>
      </c>
      <c r="BJ204" s="17" t="s">
        <v>84</v>
      </c>
      <c r="BK204" s="226">
        <f>ROUND(I204*H204,2)</f>
        <v>0</v>
      </c>
      <c r="BL204" s="17" t="s">
        <v>227</v>
      </c>
      <c r="BM204" s="17" t="s">
        <v>2350</v>
      </c>
    </row>
    <row r="205" spans="2:65" s="1" customFormat="1" ht="16.5" customHeight="1">
      <c r="B205" s="38"/>
      <c r="C205" s="251" t="s">
        <v>811</v>
      </c>
      <c r="D205" s="251" t="s">
        <v>238</v>
      </c>
      <c r="E205" s="252" t="s">
        <v>2351</v>
      </c>
      <c r="F205" s="253" t="s">
        <v>2108</v>
      </c>
      <c r="G205" s="254" t="s">
        <v>168</v>
      </c>
      <c r="H205" s="255">
        <v>110</v>
      </c>
      <c r="I205" s="256"/>
      <c r="J205" s="257">
        <f>ROUND(I205*H205,2)</f>
        <v>0</v>
      </c>
      <c r="K205" s="253" t="s">
        <v>177</v>
      </c>
      <c r="L205" s="258"/>
      <c r="M205" s="259" t="s">
        <v>75</v>
      </c>
      <c r="N205" s="260" t="s">
        <v>47</v>
      </c>
      <c r="O205" s="79"/>
      <c r="P205" s="224">
        <f>O205*H205</f>
        <v>0</v>
      </c>
      <c r="Q205" s="224">
        <v>0</v>
      </c>
      <c r="R205" s="224">
        <f>Q205*H205</f>
        <v>0</v>
      </c>
      <c r="S205" s="224">
        <v>0</v>
      </c>
      <c r="T205" s="225">
        <f>S205*H205</f>
        <v>0</v>
      </c>
      <c r="AR205" s="17" t="s">
        <v>241</v>
      </c>
      <c r="AT205" s="17" t="s">
        <v>238</v>
      </c>
      <c r="AU205" s="17" t="s">
        <v>173</v>
      </c>
      <c r="AY205" s="17" t="s">
        <v>152</v>
      </c>
      <c r="BE205" s="226">
        <f>IF(N205="základní",J205,0)</f>
        <v>0</v>
      </c>
      <c r="BF205" s="226">
        <f>IF(N205="snížená",J205,0)</f>
        <v>0</v>
      </c>
      <c r="BG205" s="226">
        <f>IF(N205="zákl. přenesená",J205,0)</f>
        <v>0</v>
      </c>
      <c r="BH205" s="226">
        <f>IF(N205="sníž. přenesená",J205,0)</f>
        <v>0</v>
      </c>
      <c r="BI205" s="226">
        <f>IF(N205="nulová",J205,0)</f>
        <v>0</v>
      </c>
      <c r="BJ205" s="17" t="s">
        <v>84</v>
      </c>
      <c r="BK205" s="226">
        <f>ROUND(I205*H205,2)</f>
        <v>0</v>
      </c>
      <c r="BL205" s="17" t="s">
        <v>227</v>
      </c>
      <c r="BM205" s="17" t="s">
        <v>2352</v>
      </c>
    </row>
    <row r="206" spans="2:65" s="1" customFormat="1" ht="16.5" customHeight="1">
      <c r="B206" s="38"/>
      <c r="C206" s="251" t="s">
        <v>817</v>
      </c>
      <c r="D206" s="251" t="s">
        <v>238</v>
      </c>
      <c r="E206" s="252" t="s">
        <v>2353</v>
      </c>
      <c r="F206" s="253" t="s">
        <v>2298</v>
      </c>
      <c r="G206" s="254" t="s">
        <v>168</v>
      </c>
      <c r="H206" s="255">
        <v>5</v>
      </c>
      <c r="I206" s="256"/>
      <c r="J206" s="257">
        <f>ROUND(I206*H206,2)</f>
        <v>0</v>
      </c>
      <c r="K206" s="253" t="s">
        <v>177</v>
      </c>
      <c r="L206" s="258"/>
      <c r="M206" s="259" t="s">
        <v>75</v>
      </c>
      <c r="N206" s="260" t="s">
        <v>47</v>
      </c>
      <c r="O206" s="79"/>
      <c r="P206" s="224">
        <f>O206*H206</f>
        <v>0</v>
      </c>
      <c r="Q206" s="224">
        <v>0</v>
      </c>
      <c r="R206" s="224">
        <f>Q206*H206</f>
        <v>0</v>
      </c>
      <c r="S206" s="224">
        <v>0</v>
      </c>
      <c r="T206" s="225">
        <f>S206*H206</f>
        <v>0</v>
      </c>
      <c r="AR206" s="17" t="s">
        <v>241</v>
      </c>
      <c r="AT206" s="17" t="s">
        <v>238</v>
      </c>
      <c r="AU206" s="17" t="s">
        <v>173</v>
      </c>
      <c r="AY206" s="17" t="s">
        <v>152</v>
      </c>
      <c r="BE206" s="226">
        <f>IF(N206="základní",J206,0)</f>
        <v>0</v>
      </c>
      <c r="BF206" s="226">
        <f>IF(N206="snížená",J206,0)</f>
        <v>0</v>
      </c>
      <c r="BG206" s="226">
        <f>IF(N206="zákl. přenesená",J206,0)</f>
        <v>0</v>
      </c>
      <c r="BH206" s="226">
        <f>IF(N206="sníž. přenesená",J206,0)</f>
        <v>0</v>
      </c>
      <c r="BI206" s="226">
        <f>IF(N206="nulová",J206,0)</f>
        <v>0</v>
      </c>
      <c r="BJ206" s="17" t="s">
        <v>84</v>
      </c>
      <c r="BK206" s="226">
        <f>ROUND(I206*H206,2)</f>
        <v>0</v>
      </c>
      <c r="BL206" s="17" t="s">
        <v>227</v>
      </c>
      <c r="BM206" s="17" t="s">
        <v>2354</v>
      </c>
    </row>
    <row r="207" spans="2:65" s="1" customFormat="1" ht="16.5" customHeight="1">
      <c r="B207" s="38"/>
      <c r="C207" s="251" t="s">
        <v>823</v>
      </c>
      <c r="D207" s="251" t="s">
        <v>238</v>
      </c>
      <c r="E207" s="252" t="s">
        <v>2355</v>
      </c>
      <c r="F207" s="253" t="s">
        <v>2301</v>
      </c>
      <c r="G207" s="254" t="s">
        <v>168</v>
      </c>
      <c r="H207" s="255">
        <v>1340</v>
      </c>
      <c r="I207" s="256"/>
      <c r="J207" s="257">
        <f>ROUND(I207*H207,2)</f>
        <v>0</v>
      </c>
      <c r="K207" s="253" t="s">
        <v>177</v>
      </c>
      <c r="L207" s="258"/>
      <c r="M207" s="259" t="s">
        <v>75</v>
      </c>
      <c r="N207" s="260" t="s">
        <v>47</v>
      </c>
      <c r="O207" s="79"/>
      <c r="P207" s="224">
        <f>O207*H207</f>
        <v>0</v>
      </c>
      <c r="Q207" s="224">
        <v>0</v>
      </c>
      <c r="R207" s="224">
        <f>Q207*H207</f>
        <v>0</v>
      </c>
      <c r="S207" s="224">
        <v>0</v>
      </c>
      <c r="T207" s="225">
        <f>S207*H207</f>
        <v>0</v>
      </c>
      <c r="AR207" s="17" t="s">
        <v>241</v>
      </c>
      <c r="AT207" s="17" t="s">
        <v>238</v>
      </c>
      <c r="AU207" s="17" t="s">
        <v>173</v>
      </c>
      <c r="AY207" s="17" t="s">
        <v>152</v>
      </c>
      <c r="BE207" s="226">
        <f>IF(N207="základní",J207,0)</f>
        <v>0</v>
      </c>
      <c r="BF207" s="226">
        <f>IF(N207="snížená",J207,0)</f>
        <v>0</v>
      </c>
      <c r="BG207" s="226">
        <f>IF(N207="zákl. přenesená",J207,0)</f>
        <v>0</v>
      </c>
      <c r="BH207" s="226">
        <f>IF(N207="sníž. přenesená",J207,0)</f>
        <v>0</v>
      </c>
      <c r="BI207" s="226">
        <f>IF(N207="nulová",J207,0)</f>
        <v>0</v>
      </c>
      <c r="BJ207" s="17" t="s">
        <v>84</v>
      </c>
      <c r="BK207" s="226">
        <f>ROUND(I207*H207,2)</f>
        <v>0</v>
      </c>
      <c r="BL207" s="17" t="s">
        <v>227</v>
      </c>
      <c r="BM207" s="17" t="s">
        <v>2356</v>
      </c>
    </row>
    <row r="208" spans="2:65" s="1" customFormat="1" ht="16.5" customHeight="1">
      <c r="B208" s="38"/>
      <c r="C208" s="251" t="s">
        <v>828</v>
      </c>
      <c r="D208" s="251" t="s">
        <v>238</v>
      </c>
      <c r="E208" s="252" t="s">
        <v>2357</v>
      </c>
      <c r="F208" s="253" t="s">
        <v>2304</v>
      </c>
      <c r="G208" s="254" t="s">
        <v>168</v>
      </c>
      <c r="H208" s="255">
        <v>150</v>
      </c>
      <c r="I208" s="256"/>
      <c r="J208" s="257">
        <f>ROUND(I208*H208,2)</f>
        <v>0</v>
      </c>
      <c r="K208" s="253" t="s">
        <v>177</v>
      </c>
      <c r="L208" s="258"/>
      <c r="M208" s="259" t="s">
        <v>75</v>
      </c>
      <c r="N208" s="260" t="s">
        <v>47</v>
      </c>
      <c r="O208" s="79"/>
      <c r="P208" s="224">
        <f>O208*H208</f>
        <v>0</v>
      </c>
      <c r="Q208" s="224">
        <v>0</v>
      </c>
      <c r="R208" s="224">
        <f>Q208*H208</f>
        <v>0</v>
      </c>
      <c r="S208" s="224">
        <v>0</v>
      </c>
      <c r="T208" s="225">
        <f>S208*H208</f>
        <v>0</v>
      </c>
      <c r="AR208" s="17" t="s">
        <v>241</v>
      </c>
      <c r="AT208" s="17" t="s">
        <v>238</v>
      </c>
      <c r="AU208" s="17" t="s">
        <v>173</v>
      </c>
      <c r="AY208" s="17" t="s">
        <v>152</v>
      </c>
      <c r="BE208" s="226">
        <f>IF(N208="základní",J208,0)</f>
        <v>0</v>
      </c>
      <c r="BF208" s="226">
        <f>IF(N208="snížená",J208,0)</f>
        <v>0</v>
      </c>
      <c r="BG208" s="226">
        <f>IF(N208="zákl. přenesená",J208,0)</f>
        <v>0</v>
      </c>
      <c r="BH208" s="226">
        <f>IF(N208="sníž. přenesená",J208,0)</f>
        <v>0</v>
      </c>
      <c r="BI208" s="226">
        <f>IF(N208="nulová",J208,0)</f>
        <v>0</v>
      </c>
      <c r="BJ208" s="17" t="s">
        <v>84</v>
      </c>
      <c r="BK208" s="226">
        <f>ROUND(I208*H208,2)</f>
        <v>0</v>
      </c>
      <c r="BL208" s="17" t="s">
        <v>227</v>
      </c>
      <c r="BM208" s="17" t="s">
        <v>2358</v>
      </c>
    </row>
    <row r="209" spans="2:65" s="1" customFormat="1" ht="16.5" customHeight="1">
      <c r="B209" s="38"/>
      <c r="C209" s="251" t="s">
        <v>833</v>
      </c>
      <c r="D209" s="251" t="s">
        <v>238</v>
      </c>
      <c r="E209" s="252" t="s">
        <v>2359</v>
      </c>
      <c r="F209" s="253" t="s">
        <v>2189</v>
      </c>
      <c r="G209" s="254" t="s">
        <v>842</v>
      </c>
      <c r="H209" s="255">
        <v>1510</v>
      </c>
      <c r="I209" s="256"/>
      <c r="J209" s="257">
        <f>ROUND(I209*H209,2)</f>
        <v>0</v>
      </c>
      <c r="K209" s="253" t="s">
        <v>177</v>
      </c>
      <c r="L209" s="258"/>
      <c r="M209" s="259" t="s">
        <v>75</v>
      </c>
      <c r="N209" s="260" t="s">
        <v>47</v>
      </c>
      <c r="O209" s="79"/>
      <c r="P209" s="224">
        <f>O209*H209</f>
        <v>0</v>
      </c>
      <c r="Q209" s="224">
        <v>0</v>
      </c>
      <c r="R209" s="224">
        <f>Q209*H209</f>
        <v>0</v>
      </c>
      <c r="S209" s="224">
        <v>0</v>
      </c>
      <c r="T209" s="225">
        <f>S209*H209</f>
        <v>0</v>
      </c>
      <c r="AR209" s="17" t="s">
        <v>241</v>
      </c>
      <c r="AT209" s="17" t="s">
        <v>238</v>
      </c>
      <c r="AU209" s="17" t="s">
        <v>173</v>
      </c>
      <c r="AY209" s="17" t="s">
        <v>152</v>
      </c>
      <c r="BE209" s="226">
        <f>IF(N209="základní",J209,0)</f>
        <v>0</v>
      </c>
      <c r="BF209" s="226">
        <f>IF(N209="snížená",J209,0)</f>
        <v>0</v>
      </c>
      <c r="BG209" s="226">
        <f>IF(N209="zákl. přenesená",J209,0)</f>
        <v>0</v>
      </c>
      <c r="BH209" s="226">
        <f>IF(N209="sníž. přenesená",J209,0)</f>
        <v>0</v>
      </c>
      <c r="BI209" s="226">
        <f>IF(N209="nulová",J209,0)</f>
        <v>0</v>
      </c>
      <c r="BJ209" s="17" t="s">
        <v>84</v>
      </c>
      <c r="BK209" s="226">
        <f>ROUND(I209*H209,2)</f>
        <v>0</v>
      </c>
      <c r="BL209" s="17" t="s">
        <v>227</v>
      </c>
      <c r="BM209" s="17" t="s">
        <v>2360</v>
      </c>
    </row>
    <row r="210" spans="2:65" s="1" customFormat="1" ht="16.5" customHeight="1">
      <c r="B210" s="38"/>
      <c r="C210" s="215" t="s">
        <v>839</v>
      </c>
      <c r="D210" s="215" t="s">
        <v>155</v>
      </c>
      <c r="E210" s="216" t="s">
        <v>2361</v>
      </c>
      <c r="F210" s="217" t="s">
        <v>2223</v>
      </c>
      <c r="G210" s="218" t="s">
        <v>842</v>
      </c>
      <c r="H210" s="219">
        <v>1510</v>
      </c>
      <c r="I210" s="220"/>
      <c r="J210" s="221">
        <f>ROUND(I210*H210,2)</f>
        <v>0</v>
      </c>
      <c r="K210" s="217" t="s">
        <v>177</v>
      </c>
      <c r="L210" s="43"/>
      <c r="M210" s="222" t="s">
        <v>75</v>
      </c>
      <c r="N210" s="223" t="s">
        <v>47</v>
      </c>
      <c r="O210" s="79"/>
      <c r="P210" s="224">
        <f>O210*H210</f>
        <v>0</v>
      </c>
      <c r="Q210" s="224">
        <v>0</v>
      </c>
      <c r="R210" s="224">
        <f>Q210*H210</f>
        <v>0</v>
      </c>
      <c r="S210" s="224">
        <v>0</v>
      </c>
      <c r="T210" s="225">
        <f>S210*H210</f>
        <v>0</v>
      </c>
      <c r="AR210" s="17" t="s">
        <v>227</v>
      </c>
      <c r="AT210" s="17" t="s">
        <v>155</v>
      </c>
      <c r="AU210" s="17" t="s">
        <v>173</v>
      </c>
      <c r="AY210" s="17" t="s">
        <v>152</v>
      </c>
      <c r="BE210" s="226">
        <f>IF(N210="základní",J210,0)</f>
        <v>0</v>
      </c>
      <c r="BF210" s="226">
        <f>IF(N210="snížená",J210,0)</f>
        <v>0</v>
      </c>
      <c r="BG210" s="226">
        <f>IF(N210="zákl. přenesená",J210,0)</f>
        <v>0</v>
      </c>
      <c r="BH210" s="226">
        <f>IF(N210="sníž. přenesená",J210,0)</f>
        <v>0</v>
      </c>
      <c r="BI210" s="226">
        <f>IF(N210="nulová",J210,0)</f>
        <v>0</v>
      </c>
      <c r="BJ210" s="17" t="s">
        <v>84</v>
      </c>
      <c r="BK210" s="226">
        <f>ROUND(I210*H210,2)</f>
        <v>0</v>
      </c>
      <c r="BL210" s="17" t="s">
        <v>227</v>
      </c>
      <c r="BM210" s="17" t="s">
        <v>2362</v>
      </c>
    </row>
    <row r="211" spans="2:63" s="11" customFormat="1" ht="20.85" customHeight="1">
      <c r="B211" s="199"/>
      <c r="C211" s="200"/>
      <c r="D211" s="201" t="s">
        <v>76</v>
      </c>
      <c r="E211" s="213" t="s">
        <v>2363</v>
      </c>
      <c r="F211" s="213" t="s">
        <v>2364</v>
      </c>
      <c r="G211" s="200"/>
      <c r="H211" s="200"/>
      <c r="I211" s="203"/>
      <c r="J211" s="214">
        <f>BK211</f>
        <v>0</v>
      </c>
      <c r="K211" s="200"/>
      <c r="L211" s="205"/>
      <c r="M211" s="206"/>
      <c r="N211" s="207"/>
      <c r="O211" s="207"/>
      <c r="P211" s="208">
        <f>SUM(P212:P221)</f>
        <v>0</v>
      </c>
      <c r="Q211" s="207"/>
      <c r="R211" s="208">
        <f>SUM(R212:R221)</f>
        <v>0</v>
      </c>
      <c r="S211" s="207"/>
      <c r="T211" s="209">
        <f>SUM(T212:T221)</f>
        <v>0</v>
      </c>
      <c r="AR211" s="210" t="s">
        <v>86</v>
      </c>
      <c r="AT211" s="211" t="s">
        <v>76</v>
      </c>
      <c r="AU211" s="211" t="s">
        <v>86</v>
      </c>
      <c r="AY211" s="210" t="s">
        <v>152</v>
      </c>
      <c r="BK211" s="212">
        <f>SUM(BK212:BK221)</f>
        <v>0</v>
      </c>
    </row>
    <row r="212" spans="2:65" s="1" customFormat="1" ht="16.5" customHeight="1">
      <c r="B212" s="38"/>
      <c r="C212" s="215" t="s">
        <v>845</v>
      </c>
      <c r="D212" s="215" t="s">
        <v>155</v>
      </c>
      <c r="E212" s="216" t="s">
        <v>2365</v>
      </c>
      <c r="F212" s="217" t="s">
        <v>2366</v>
      </c>
      <c r="G212" s="218" t="s">
        <v>842</v>
      </c>
      <c r="H212" s="219">
        <v>45</v>
      </c>
      <c r="I212" s="220"/>
      <c r="J212" s="221">
        <f>ROUND(I212*H212,2)</f>
        <v>0</v>
      </c>
      <c r="K212" s="217" t="s">
        <v>177</v>
      </c>
      <c r="L212" s="43"/>
      <c r="M212" s="222" t="s">
        <v>75</v>
      </c>
      <c r="N212" s="223" t="s">
        <v>47</v>
      </c>
      <c r="O212" s="79"/>
      <c r="P212" s="224">
        <f>O212*H212</f>
        <v>0</v>
      </c>
      <c r="Q212" s="224">
        <v>0</v>
      </c>
      <c r="R212" s="224">
        <f>Q212*H212</f>
        <v>0</v>
      </c>
      <c r="S212" s="224">
        <v>0</v>
      </c>
      <c r="T212" s="225">
        <f>S212*H212</f>
        <v>0</v>
      </c>
      <c r="AR212" s="17" t="s">
        <v>227</v>
      </c>
      <c r="AT212" s="17" t="s">
        <v>155</v>
      </c>
      <c r="AU212" s="17" t="s">
        <v>173</v>
      </c>
      <c r="AY212" s="17" t="s">
        <v>152</v>
      </c>
      <c r="BE212" s="226">
        <f>IF(N212="základní",J212,0)</f>
        <v>0</v>
      </c>
      <c r="BF212" s="226">
        <f>IF(N212="snížená",J212,0)</f>
        <v>0</v>
      </c>
      <c r="BG212" s="226">
        <f>IF(N212="zákl. přenesená",J212,0)</f>
        <v>0</v>
      </c>
      <c r="BH212" s="226">
        <f>IF(N212="sníž. přenesená",J212,0)</f>
        <v>0</v>
      </c>
      <c r="BI212" s="226">
        <f>IF(N212="nulová",J212,0)</f>
        <v>0</v>
      </c>
      <c r="BJ212" s="17" t="s">
        <v>84</v>
      </c>
      <c r="BK212" s="226">
        <f>ROUND(I212*H212,2)</f>
        <v>0</v>
      </c>
      <c r="BL212" s="17" t="s">
        <v>227</v>
      </c>
      <c r="BM212" s="17" t="s">
        <v>2367</v>
      </c>
    </row>
    <row r="213" spans="2:47" s="1" customFormat="1" ht="12">
      <c r="B213" s="38"/>
      <c r="C213" s="39"/>
      <c r="D213" s="227" t="s">
        <v>243</v>
      </c>
      <c r="E213" s="39"/>
      <c r="F213" s="228" t="s">
        <v>2368</v>
      </c>
      <c r="G213" s="39"/>
      <c r="H213" s="39"/>
      <c r="I213" s="142"/>
      <c r="J213" s="39"/>
      <c r="K213" s="39"/>
      <c r="L213" s="43"/>
      <c r="M213" s="229"/>
      <c r="N213" s="79"/>
      <c r="O213" s="79"/>
      <c r="P213" s="79"/>
      <c r="Q213" s="79"/>
      <c r="R213" s="79"/>
      <c r="S213" s="79"/>
      <c r="T213" s="80"/>
      <c r="AT213" s="17" t="s">
        <v>243</v>
      </c>
      <c r="AU213" s="17" t="s">
        <v>173</v>
      </c>
    </row>
    <row r="214" spans="2:65" s="1" customFormat="1" ht="16.5" customHeight="1">
      <c r="B214" s="38"/>
      <c r="C214" s="215" t="s">
        <v>849</v>
      </c>
      <c r="D214" s="215" t="s">
        <v>155</v>
      </c>
      <c r="E214" s="216" t="s">
        <v>2369</v>
      </c>
      <c r="F214" s="217" t="s">
        <v>2370</v>
      </c>
      <c r="G214" s="218" t="s">
        <v>842</v>
      </c>
      <c r="H214" s="219">
        <v>10</v>
      </c>
      <c r="I214" s="220"/>
      <c r="J214" s="221">
        <f>ROUND(I214*H214,2)</f>
        <v>0</v>
      </c>
      <c r="K214" s="217" t="s">
        <v>177</v>
      </c>
      <c r="L214" s="43"/>
      <c r="M214" s="222" t="s">
        <v>75</v>
      </c>
      <c r="N214" s="223" t="s">
        <v>47</v>
      </c>
      <c r="O214" s="79"/>
      <c r="P214" s="224">
        <f>O214*H214</f>
        <v>0</v>
      </c>
      <c r="Q214" s="224">
        <v>0</v>
      </c>
      <c r="R214" s="224">
        <f>Q214*H214</f>
        <v>0</v>
      </c>
      <c r="S214" s="224">
        <v>0</v>
      </c>
      <c r="T214" s="225">
        <f>S214*H214</f>
        <v>0</v>
      </c>
      <c r="AR214" s="17" t="s">
        <v>227</v>
      </c>
      <c r="AT214" s="17" t="s">
        <v>155</v>
      </c>
      <c r="AU214" s="17" t="s">
        <v>173</v>
      </c>
      <c r="AY214" s="17" t="s">
        <v>152</v>
      </c>
      <c r="BE214" s="226">
        <f>IF(N214="základní",J214,0)</f>
        <v>0</v>
      </c>
      <c r="BF214" s="226">
        <f>IF(N214="snížená",J214,0)</f>
        <v>0</v>
      </c>
      <c r="BG214" s="226">
        <f>IF(N214="zákl. přenesená",J214,0)</f>
        <v>0</v>
      </c>
      <c r="BH214" s="226">
        <f>IF(N214="sníž. přenesená",J214,0)</f>
        <v>0</v>
      </c>
      <c r="BI214" s="226">
        <f>IF(N214="nulová",J214,0)</f>
        <v>0</v>
      </c>
      <c r="BJ214" s="17" t="s">
        <v>84</v>
      </c>
      <c r="BK214" s="226">
        <f>ROUND(I214*H214,2)</f>
        <v>0</v>
      </c>
      <c r="BL214" s="17" t="s">
        <v>227</v>
      </c>
      <c r="BM214" s="17" t="s">
        <v>2371</v>
      </c>
    </row>
    <row r="215" spans="2:65" s="1" customFormat="1" ht="16.5" customHeight="1">
      <c r="B215" s="38"/>
      <c r="C215" s="215" t="s">
        <v>854</v>
      </c>
      <c r="D215" s="215" t="s">
        <v>155</v>
      </c>
      <c r="E215" s="216" t="s">
        <v>2372</v>
      </c>
      <c r="F215" s="217" t="s">
        <v>2373</v>
      </c>
      <c r="G215" s="218" t="s">
        <v>168</v>
      </c>
      <c r="H215" s="219">
        <v>160</v>
      </c>
      <c r="I215" s="220"/>
      <c r="J215" s="221">
        <f>ROUND(I215*H215,2)</f>
        <v>0</v>
      </c>
      <c r="K215" s="217" t="s">
        <v>177</v>
      </c>
      <c r="L215" s="43"/>
      <c r="M215" s="222" t="s">
        <v>75</v>
      </c>
      <c r="N215" s="223" t="s">
        <v>47</v>
      </c>
      <c r="O215" s="79"/>
      <c r="P215" s="224">
        <f>O215*H215</f>
        <v>0</v>
      </c>
      <c r="Q215" s="224">
        <v>0</v>
      </c>
      <c r="R215" s="224">
        <f>Q215*H215</f>
        <v>0</v>
      </c>
      <c r="S215" s="224">
        <v>0</v>
      </c>
      <c r="T215" s="225">
        <f>S215*H215</f>
        <v>0</v>
      </c>
      <c r="AR215" s="17" t="s">
        <v>227</v>
      </c>
      <c r="AT215" s="17" t="s">
        <v>155</v>
      </c>
      <c r="AU215" s="17" t="s">
        <v>173</v>
      </c>
      <c r="AY215" s="17" t="s">
        <v>152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227</v>
      </c>
      <c r="BM215" s="17" t="s">
        <v>2374</v>
      </c>
    </row>
    <row r="216" spans="2:65" s="1" customFormat="1" ht="16.5" customHeight="1">
      <c r="B216" s="38"/>
      <c r="C216" s="215" t="s">
        <v>858</v>
      </c>
      <c r="D216" s="215" t="s">
        <v>155</v>
      </c>
      <c r="E216" s="216" t="s">
        <v>2375</v>
      </c>
      <c r="F216" s="217" t="s">
        <v>2376</v>
      </c>
      <c r="G216" s="218" t="s">
        <v>168</v>
      </c>
      <c r="H216" s="219">
        <v>52</v>
      </c>
      <c r="I216" s="220"/>
      <c r="J216" s="221">
        <f>ROUND(I216*H216,2)</f>
        <v>0</v>
      </c>
      <c r="K216" s="217" t="s">
        <v>177</v>
      </c>
      <c r="L216" s="43"/>
      <c r="M216" s="222" t="s">
        <v>75</v>
      </c>
      <c r="N216" s="223" t="s">
        <v>47</v>
      </c>
      <c r="O216" s="79"/>
      <c r="P216" s="224">
        <f>O216*H216</f>
        <v>0</v>
      </c>
      <c r="Q216" s="224">
        <v>0</v>
      </c>
      <c r="R216" s="224">
        <f>Q216*H216</f>
        <v>0</v>
      </c>
      <c r="S216" s="224">
        <v>0</v>
      </c>
      <c r="T216" s="225">
        <f>S216*H216</f>
        <v>0</v>
      </c>
      <c r="AR216" s="17" t="s">
        <v>227</v>
      </c>
      <c r="AT216" s="17" t="s">
        <v>155</v>
      </c>
      <c r="AU216" s="17" t="s">
        <v>173</v>
      </c>
      <c r="AY216" s="17" t="s">
        <v>152</v>
      </c>
      <c r="BE216" s="226">
        <f>IF(N216="základní",J216,0)</f>
        <v>0</v>
      </c>
      <c r="BF216" s="226">
        <f>IF(N216="snížená",J216,0)</f>
        <v>0</v>
      </c>
      <c r="BG216" s="226">
        <f>IF(N216="zákl. přenesená",J216,0)</f>
        <v>0</v>
      </c>
      <c r="BH216" s="226">
        <f>IF(N216="sníž. přenesená",J216,0)</f>
        <v>0</v>
      </c>
      <c r="BI216" s="226">
        <f>IF(N216="nulová",J216,0)</f>
        <v>0</v>
      </c>
      <c r="BJ216" s="17" t="s">
        <v>84</v>
      </c>
      <c r="BK216" s="226">
        <f>ROUND(I216*H216,2)</f>
        <v>0</v>
      </c>
      <c r="BL216" s="17" t="s">
        <v>227</v>
      </c>
      <c r="BM216" s="17" t="s">
        <v>2377</v>
      </c>
    </row>
    <row r="217" spans="2:65" s="1" customFormat="1" ht="16.5" customHeight="1">
      <c r="B217" s="38"/>
      <c r="C217" s="215" t="s">
        <v>863</v>
      </c>
      <c r="D217" s="215" t="s">
        <v>155</v>
      </c>
      <c r="E217" s="216" t="s">
        <v>2378</v>
      </c>
      <c r="F217" s="217" t="s">
        <v>2379</v>
      </c>
      <c r="G217" s="218" t="s">
        <v>168</v>
      </c>
      <c r="H217" s="219">
        <v>50</v>
      </c>
      <c r="I217" s="220"/>
      <c r="J217" s="221">
        <f>ROUND(I217*H217,2)</f>
        <v>0</v>
      </c>
      <c r="K217" s="217" t="s">
        <v>177</v>
      </c>
      <c r="L217" s="43"/>
      <c r="M217" s="222" t="s">
        <v>75</v>
      </c>
      <c r="N217" s="223" t="s">
        <v>47</v>
      </c>
      <c r="O217" s="79"/>
      <c r="P217" s="224">
        <f>O217*H217</f>
        <v>0</v>
      </c>
      <c r="Q217" s="224">
        <v>0</v>
      </c>
      <c r="R217" s="224">
        <f>Q217*H217</f>
        <v>0</v>
      </c>
      <c r="S217" s="224">
        <v>0</v>
      </c>
      <c r="T217" s="225">
        <f>S217*H217</f>
        <v>0</v>
      </c>
      <c r="AR217" s="17" t="s">
        <v>227</v>
      </c>
      <c r="AT217" s="17" t="s">
        <v>155</v>
      </c>
      <c r="AU217" s="17" t="s">
        <v>173</v>
      </c>
      <c r="AY217" s="17" t="s">
        <v>152</v>
      </c>
      <c r="BE217" s="226">
        <f>IF(N217="základní",J217,0)</f>
        <v>0</v>
      </c>
      <c r="BF217" s="226">
        <f>IF(N217="snížená",J217,0)</f>
        <v>0</v>
      </c>
      <c r="BG217" s="226">
        <f>IF(N217="zákl. přenesená",J217,0)</f>
        <v>0</v>
      </c>
      <c r="BH217" s="226">
        <f>IF(N217="sníž. přenesená",J217,0)</f>
        <v>0</v>
      </c>
      <c r="BI217" s="226">
        <f>IF(N217="nulová",J217,0)</f>
        <v>0</v>
      </c>
      <c r="BJ217" s="17" t="s">
        <v>84</v>
      </c>
      <c r="BK217" s="226">
        <f>ROUND(I217*H217,2)</f>
        <v>0</v>
      </c>
      <c r="BL217" s="17" t="s">
        <v>227</v>
      </c>
      <c r="BM217" s="17" t="s">
        <v>2380</v>
      </c>
    </row>
    <row r="218" spans="2:65" s="1" customFormat="1" ht="16.5" customHeight="1">
      <c r="B218" s="38"/>
      <c r="C218" s="215" t="s">
        <v>868</v>
      </c>
      <c r="D218" s="215" t="s">
        <v>155</v>
      </c>
      <c r="E218" s="216" t="s">
        <v>2381</v>
      </c>
      <c r="F218" s="217" t="s">
        <v>2382</v>
      </c>
      <c r="G218" s="218" t="s">
        <v>842</v>
      </c>
      <c r="H218" s="219">
        <v>23</v>
      </c>
      <c r="I218" s="220"/>
      <c r="J218" s="221">
        <f>ROUND(I218*H218,2)</f>
        <v>0</v>
      </c>
      <c r="K218" s="217" t="s">
        <v>177</v>
      </c>
      <c r="L218" s="43"/>
      <c r="M218" s="222" t="s">
        <v>75</v>
      </c>
      <c r="N218" s="223" t="s">
        <v>47</v>
      </c>
      <c r="O218" s="79"/>
      <c r="P218" s="224">
        <f>O218*H218</f>
        <v>0</v>
      </c>
      <c r="Q218" s="224">
        <v>0</v>
      </c>
      <c r="R218" s="224">
        <f>Q218*H218</f>
        <v>0</v>
      </c>
      <c r="S218" s="224">
        <v>0</v>
      </c>
      <c r="T218" s="225">
        <f>S218*H218</f>
        <v>0</v>
      </c>
      <c r="AR218" s="17" t="s">
        <v>227</v>
      </c>
      <c r="AT218" s="17" t="s">
        <v>155</v>
      </c>
      <c r="AU218" s="17" t="s">
        <v>173</v>
      </c>
      <c r="AY218" s="17" t="s">
        <v>152</v>
      </c>
      <c r="BE218" s="226">
        <f>IF(N218="základní",J218,0)</f>
        <v>0</v>
      </c>
      <c r="BF218" s="226">
        <f>IF(N218="snížená",J218,0)</f>
        <v>0</v>
      </c>
      <c r="BG218" s="226">
        <f>IF(N218="zákl. přenesená",J218,0)</f>
        <v>0</v>
      </c>
      <c r="BH218" s="226">
        <f>IF(N218="sníž. přenesená",J218,0)</f>
        <v>0</v>
      </c>
      <c r="BI218" s="226">
        <f>IF(N218="nulová",J218,0)</f>
        <v>0</v>
      </c>
      <c r="BJ218" s="17" t="s">
        <v>84</v>
      </c>
      <c r="BK218" s="226">
        <f>ROUND(I218*H218,2)</f>
        <v>0</v>
      </c>
      <c r="BL218" s="17" t="s">
        <v>227</v>
      </c>
      <c r="BM218" s="17" t="s">
        <v>2383</v>
      </c>
    </row>
    <row r="219" spans="2:65" s="1" customFormat="1" ht="16.5" customHeight="1">
      <c r="B219" s="38"/>
      <c r="C219" s="215" t="s">
        <v>872</v>
      </c>
      <c r="D219" s="215" t="s">
        <v>155</v>
      </c>
      <c r="E219" s="216" t="s">
        <v>2384</v>
      </c>
      <c r="F219" s="217" t="s">
        <v>2385</v>
      </c>
      <c r="G219" s="218" t="s">
        <v>842</v>
      </c>
      <c r="H219" s="219">
        <v>33</v>
      </c>
      <c r="I219" s="220"/>
      <c r="J219" s="221">
        <f>ROUND(I219*H219,2)</f>
        <v>0</v>
      </c>
      <c r="K219" s="217" t="s">
        <v>177</v>
      </c>
      <c r="L219" s="43"/>
      <c r="M219" s="222" t="s">
        <v>75</v>
      </c>
      <c r="N219" s="223" t="s">
        <v>47</v>
      </c>
      <c r="O219" s="79"/>
      <c r="P219" s="224">
        <f>O219*H219</f>
        <v>0</v>
      </c>
      <c r="Q219" s="224">
        <v>0</v>
      </c>
      <c r="R219" s="224">
        <f>Q219*H219</f>
        <v>0</v>
      </c>
      <c r="S219" s="224">
        <v>0</v>
      </c>
      <c r="T219" s="225">
        <f>S219*H219</f>
        <v>0</v>
      </c>
      <c r="AR219" s="17" t="s">
        <v>227</v>
      </c>
      <c r="AT219" s="17" t="s">
        <v>155</v>
      </c>
      <c r="AU219" s="17" t="s">
        <v>173</v>
      </c>
      <c r="AY219" s="17" t="s">
        <v>152</v>
      </c>
      <c r="BE219" s="226">
        <f>IF(N219="základní",J219,0)</f>
        <v>0</v>
      </c>
      <c r="BF219" s="226">
        <f>IF(N219="snížená",J219,0)</f>
        <v>0</v>
      </c>
      <c r="BG219" s="226">
        <f>IF(N219="zákl. přenesená",J219,0)</f>
        <v>0</v>
      </c>
      <c r="BH219" s="226">
        <f>IF(N219="sníž. přenesená",J219,0)</f>
        <v>0</v>
      </c>
      <c r="BI219" s="226">
        <f>IF(N219="nulová",J219,0)</f>
        <v>0</v>
      </c>
      <c r="BJ219" s="17" t="s">
        <v>84</v>
      </c>
      <c r="BK219" s="226">
        <f>ROUND(I219*H219,2)</f>
        <v>0</v>
      </c>
      <c r="BL219" s="17" t="s">
        <v>227</v>
      </c>
      <c r="BM219" s="17" t="s">
        <v>2386</v>
      </c>
    </row>
    <row r="220" spans="2:65" s="1" customFormat="1" ht="16.5" customHeight="1">
      <c r="B220" s="38"/>
      <c r="C220" s="215" t="s">
        <v>875</v>
      </c>
      <c r="D220" s="215" t="s">
        <v>155</v>
      </c>
      <c r="E220" s="216" t="s">
        <v>2387</v>
      </c>
      <c r="F220" s="217" t="s">
        <v>2388</v>
      </c>
      <c r="G220" s="218" t="s">
        <v>842</v>
      </c>
      <c r="H220" s="219">
        <v>9</v>
      </c>
      <c r="I220" s="220"/>
      <c r="J220" s="221">
        <f>ROUND(I220*H220,2)</f>
        <v>0</v>
      </c>
      <c r="K220" s="217" t="s">
        <v>177</v>
      </c>
      <c r="L220" s="43"/>
      <c r="M220" s="222" t="s">
        <v>75</v>
      </c>
      <c r="N220" s="223" t="s">
        <v>47</v>
      </c>
      <c r="O220" s="79"/>
      <c r="P220" s="224">
        <f>O220*H220</f>
        <v>0</v>
      </c>
      <c r="Q220" s="224">
        <v>0</v>
      </c>
      <c r="R220" s="224">
        <f>Q220*H220</f>
        <v>0</v>
      </c>
      <c r="S220" s="224">
        <v>0</v>
      </c>
      <c r="T220" s="225">
        <f>S220*H220</f>
        <v>0</v>
      </c>
      <c r="AR220" s="17" t="s">
        <v>227</v>
      </c>
      <c r="AT220" s="17" t="s">
        <v>155</v>
      </c>
      <c r="AU220" s="17" t="s">
        <v>173</v>
      </c>
      <c r="AY220" s="17" t="s">
        <v>152</v>
      </c>
      <c r="BE220" s="226">
        <f>IF(N220="základní",J220,0)</f>
        <v>0</v>
      </c>
      <c r="BF220" s="226">
        <f>IF(N220="snížená",J220,0)</f>
        <v>0</v>
      </c>
      <c r="BG220" s="226">
        <f>IF(N220="zákl. přenesená",J220,0)</f>
        <v>0</v>
      </c>
      <c r="BH220" s="226">
        <f>IF(N220="sníž. přenesená",J220,0)</f>
        <v>0</v>
      </c>
      <c r="BI220" s="226">
        <f>IF(N220="nulová",J220,0)</f>
        <v>0</v>
      </c>
      <c r="BJ220" s="17" t="s">
        <v>84</v>
      </c>
      <c r="BK220" s="226">
        <f>ROUND(I220*H220,2)</f>
        <v>0</v>
      </c>
      <c r="BL220" s="17" t="s">
        <v>227</v>
      </c>
      <c r="BM220" s="17" t="s">
        <v>2389</v>
      </c>
    </row>
    <row r="221" spans="2:65" s="1" customFormat="1" ht="16.5" customHeight="1">
      <c r="B221" s="38"/>
      <c r="C221" s="215" t="s">
        <v>881</v>
      </c>
      <c r="D221" s="215" t="s">
        <v>155</v>
      </c>
      <c r="E221" s="216" t="s">
        <v>2390</v>
      </c>
      <c r="F221" s="217" t="s">
        <v>2391</v>
      </c>
      <c r="G221" s="218" t="s">
        <v>577</v>
      </c>
      <c r="H221" s="219">
        <v>1</v>
      </c>
      <c r="I221" s="220"/>
      <c r="J221" s="221">
        <f>ROUND(I221*H221,2)</f>
        <v>0</v>
      </c>
      <c r="K221" s="217" t="s">
        <v>177</v>
      </c>
      <c r="L221" s="43"/>
      <c r="M221" s="222" t="s">
        <v>75</v>
      </c>
      <c r="N221" s="223" t="s">
        <v>47</v>
      </c>
      <c r="O221" s="79"/>
      <c r="P221" s="224">
        <f>O221*H221</f>
        <v>0</v>
      </c>
      <c r="Q221" s="224">
        <v>0</v>
      </c>
      <c r="R221" s="224">
        <f>Q221*H221</f>
        <v>0</v>
      </c>
      <c r="S221" s="224">
        <v>0</v>
      </c>
      <c r="T221" s="225">
        <f>S221*H221</f>
        <v>0</v>
      </c>
      <c r="AR221" s="17" t="s">
        <v>227</v>
      </c>
      <c r="AT221" s="17" t="s">
        <v>155</v>
      </c>
      <c r="AU221" s="17" t="s">
        <v>173</v>
      </c>
      <c r="AY221" s="17" t="s">
        <v>152</v>
      </c>
      <c r="BE221" s="226">
        <f>IF(N221="základní",J221,0)</f>
        <v>0</v>
      </c>
      <c r="BF221" s="226">
        <f>IF(N221="snížená",J221,0)</f>
        <v>0</v>
      </c>
      <c r="BG221" s="226">
        <f>IF(N221="zákl. přenesená",J221,0)</f>
        <v>0</v>
      </c>
      <c r="BH221" s="226">
        <f>IF(N221="sníž. přenesená",J221,0)</f>
        <v>0</v>
      </c>
      <c r="BI221" s="226">
        <f>IF(N221="nulová",J221,0)</f>
        <v>0</v>
      </c>
      <c r="BJ221" s="17" t="s">
        <v>84</v>
      </c>
      <c r="BK221" s="226">
        <f>ROUND(I221*H221,2)</f>
        <v>0</v>
      </c>
      <c r="BL221" s="17" t="s">
        <v>227</v>
      </c>
      <c r="BM221" s="17" t="s">
        <v>2392</v>
      </c>
    </row>
    <row r="222" spans="2:63" s="11" customFormat="1" ht="20.85" customHeight="1">
      <c r="B222" s="199"/>
      <c r="C222" s="200"/>
      <c r="D222" s="201" t="s">
        <v>76</v>
      </c>
      <c r="E222" s="213" t="s">
        <v>2393</v>
      </c>
      <c r="F222" s="213" t="s">
        <v>2394</v>
      </c>
      <c r="G222" s="200"/>
      <c r="H222" s="200"/>
      <c r="I222" s="203"/>
      <c r="J222" s="214">
        <f>BK222</f>
        <v>0</v>
      </c>
      <c r="K222" s="200"/>
      <c r="L222" s="205"/>
      <c r="M222" s="206"/>
      <c r="N222" s="207"/>
      <c r="O222" s="207"/>
      <c r="P222" s="208">
        <f>SUM(P223:P237)</f>
        <v>0</v>
      </c>
      <c r="Q222" s="207"/>
      <c r="R222" s="208">
        <f>SUM(R223:R237)</f>
        <v>0</v>
      </c>
      <c r="S222" s="207"/>
      <c r="T222" s="209">
        <f>SUM(T223:T237)</f>
        <v>0</v>
      </c>
      <c r="AR222" s="210" t="s">
        <v>86</v>
      </c>
      <c r="AT222" s="211" t="s">
        <v>76</v>
      </c>
      <c r="AU222" s="211" t="s">
        <v>86</v>
      </c>
      <c r="AY222" s="210" t="s">
        <v>152</v>
      </c>
      <c r="BK222" s="212">
        <f>SUM(BK223:BK237)</f>
        <v>0</v>
      </c>
    </row>
    <row r="223" spans="2:65" s="1" customFormat="1" ht="16.5" customHeight="1">
      <c r="B223" s="38"/>
      <c r="C223" s="215" t="s">
        <v>886</v>
      </c>
      <c r="D223" s="215" t="s">
        <v>155</v>
      </c>
      <c r="E223" s="216" t="s">
        <v>2395</v>
      </c>
      <c r="F223" s="217" t="s">
        <v>2396</v>
      </c>
      <c r="G223" s="218" t="s">
        <v>2229</v>
      </c>
      <c r="H223" s="219">
        <v>3</v>
      </c>
      <c r="I223" s="220"/>
      <c r="J223" s="221">
        <f>ROUND(I223*H223,2)</f>
        <v>0</v>
      </c>
      <c r="K223" s="217" t="s">
        <v>177</v>
      </c>
      <c r="L223" s="43"/>
      <c r="M223" s="222" t="s">
        <v>75</v>
      </c>
      <c r="N223" s="223" t="s">
        <v>47</v>
      </c>
      <c r="O223" s="79"/>
      <c r="P223" s="224">
        <f>O223*H223</f>
        <v>0</v>
      </c>
      <c r="Q223" s="224">
        <v>0</v>
      </c>
      <c r="R223" s="224">
        <f>Q223*H223</f>
        <v>0</v>
      </c>
      <c r="S223" s="224">
        <v>0</v>
      </c>
      <c r="T223" s="225">
        <f>S223*H223</f>
        <v>0</v>
      </c>
      <c r="AR223" s="17" t="s">
        <v>227</v>
      </c>
      <c r="AT223" s="17" t="s">
        <v>155</v>
      </c>
      <c r="AU223" s="17" t="s">
        <v>173</v>
      </c>
      <c r="AY223" s="17" t="s">
        <v>152</v>
      </c>
      <c r="BE223" s="226">
        <f>IF(N223="základní",J223,0)</f>
        <v>0</v>
      </c>
      <c r="BF223" s="226">
        <f>IF(N223="snížená",J223,0)</f>
        <v>0</v>
      </c>
      <c r="BG223" s="226">
        <f>IF(N223="zákl. přenesená",J223,0)</f>
        <v>0</v>
      </c>
      <c r="BH223" s="226">
        <f>IF(N223="sníž. přenesená",J223,0)</f>
        <v>0</v>
      </c>
      <c r="BI223" s="226">
        <f>IF(N223="nulová",J223,0)</f>
        <v>0</v>
      </c>
      <c r="BJ223" s="17" t="s">
        <v>84</v>
      </c>
      <c r="BK223" s="226">
        <f>ROUND(I223*H223,2)</f>
        <v>0</v>
      </c>
      <c r="BL223" s="17" t="s">
        <v>227</v>
      </c>
      <c r="BM223" s="17" t="s">
        <v>2397</v>
      </c>
    </row>
    <row r="224" spans="2:65" s="1" customFormat="1" ht="16.5" customHeight="1">
      <c r="B224" s="38"/>
      <c r="C224" s="215" t="s">
        <v>890</v>
      </c>
      <c r="D224" s="215" t="s">
        <v>155</v>
      </c>
      <c r="E224" s="216" t="s">
        <v>2398</v>
      </c>
      <c r="F224" s="217" t="s">
        <v>2399</v>
      </c>
      <c r="G224" s="218" t="s">
        <v>2229</v>
      </c>
      <c r="H224" s="219">
        <v>0</v>
      </c>
      <c r="I224" s="220"/>
      <c r="J224" s="221">
        <f>ROUND(I224*H224,2)</f>
        <v>0</v>
      </c>
      <c r="K224" s="217" t="s">
        <v>177</v>
      </c>
      <c r="L224" s="43"/>
      <c r="M224" s="222" t="s">
        <v>75</v>
      </c>
      <c r="N224" s="223" t="s">
        <v>47</v>
      </c>
      <c r="O224" s="79"/>
      <c r="P224" s="224">
        <f>O224*H224</f>
        <v>0</v>
      </c>
      <c r="Q224" s="224">
        <v>0</v>
      </c>
      <c r="R224" s="224">
        <f>Q224*H224</f>
        <v>0</v>
      </c>
      <c r="S224" s="224">
        <v>0</v>
      </c>
      <c r="T224" s="225">
        <f>S224*H224</f>
        <v>0</v>
      </c>
      <c r="AR224" s="17" t="s">
        <v>227</v>
      </c>
      <c r="AT224" s="17" t="s">
        <v>155</v>
      </c>
      <c r="AU224" s="17" t="s">
        <v>173</v>
      </c>
      <c r="AY224" s="17" t="s">
        <v>152</v>
      </c>
      <c r="BE224" s="226">
        <f>IF(N224="základní",J224,0)</f>
        <v>0</v>
      </c>
      <c r="BF224" s="226">
        <f>IF(N224="snížená",J224,0)</f>
        <v>0</v>
      </c>
      <c r="BG224" s="226">
        <f>IF(N224="zákl. přenesená",J224,0)</f>
        <v>0</v>
      </c>
      <c r="BH224" s="226">
        <f>IF(N224="sníž. přenesená",J224,0)</f>
        <v>0</v>
      </c>
      <c r="BI224" s="226">
        <f>IF(N224="nulová",J224,0)</f>
        <v>0</v>
      </c>
      <c r="BJ224" s="17" t="s">
        <v>84</v>
      </c>
      <c r="BK224" s="226">
        <f>ROUND(I224*H224,2)</f>
        <v>0</v>
      </c>
      <c r="BL224" s="17" t="s">
        <v>227</v>
      </c>
      <c r="BM224" s="17" t="s">
        <v>2400</v>
      </c>
    </row>
    <row r="225" spans="2:65" s="1" customFormat="1" ht="16.5" customHeight="1">
      <c r="B225" s="38"/>
      <c r="C225" s="215" t="s">
        <v>895</v>
      </c>
      <c r="D225" s="215" t="s">
        <v>155</v>
      </c>
      <c r="E225" s="216" t="s">
        <v>2401</v>
      </c>
      <c r="F225" s="217" t="s">
        <v>2402</v>
      </c>
      <c r="G225" s="218" t="s">
        <v>168</v>
      </c>
      <c r="H225" s="219">
        <v>30</v>
      </c>
      <c r="I225" s="220"/>
      <c r="J225" s="221">
        <f>ROUND(I225*H225,2)</f>
        <v>0</v>
      </c>
      <c r="K225" s="217" t="s">
        <v>177</v>
      </c>
      <c r="L225" s="43"/>
      <c r="M225" s="222" t="s">
        <v>75</v>
      </c>
      <c r="N225" s="223" t="s">
        <v>47</v>
      </c>
      <c r="O225" s="79"/>
      <c r="P225" s="224">
        <f>O225*H225</f>
        <v>0</v>
      </c>
      <c r="Q225" s="224">
        <v>0</v>
      </c>
      <c r="R225" s="224">
        <f>Q225*H225</f>
        <v>0</v>
      </c>
      <c r="S225" s="224">
        <v>0</v>
      </c>
      <c r="T225" s="225">
        <f>S225*H225</f>
        <v>0</v>
      </c>
      <c r="AR225" s="17" t="s">
        <v>227</v>
      </c>
      <c r="AT225" s="17" t="s">
        <v>155</v>
      </c>
      <c r="AU225" s="17" t="s">
        <v>173</v>
      </c>
      <c r="AY225" s="17" t="s">
        <v>152</v>
      </c>
      <c r="BE225" s="226">
        <f>IF(N225="základní",J225,0)</f>
        <v>0</v>
      </c>
      <c r="BF225" s="226">
        <f>IF(N225="snížená",J225,0)</f>
        <v>0</v>
      </c>
      <c r="BG225" s="226">
        <f>IF(N225="zákl. přenesená",J225,0)</f>
        <v>0</v>
      </c>
      <c r="BH225" s="226">
        <f>IF(N225="sníž. přenesená",J225,0)</f>
        <v>0</v>
      </c>
      <c r="BI225" s="226">
        <f>IF(N225="nulová",J225,0)</f>
        <v>0</v>
      </c>
      <c r="BJ225" s="17" t="s">
        <v>84</v>
      </c>
      <c r="BK225" s="226">
        <f>ROUND(I225*H225,2)</f>
        <v>0</v>
      </c>
      <c r="BL225" s="17" t="s">
        <v>227</v>
      </c>
      <c r="BM225" s="17" t="s">
        <v>2403</v>
      </c>
    </row>
    <row r="226" spans="2:65" s="1" customFormat="1" ht="16.5" customHeight="1">
      <c r="B226" s="38"/>
      <c r="C226" s="215" t="s">
        <v>897</v>
      </c>
      <c r="D226" s="215" t="s">
        <v>155</v>
      </c>
      <c r="E226" s="216" t="s">
        <v>2404</v>
      </c>
      <c r="F226" s="217" t="s">
        <v>2405</v>
      </c>
      <c r="G226" s="218" t="s">
        <v>168</v>
      </c>
      <c r="H226" s="219">
        <v>30</v>
      </c>
      <c r="I226" s="220"/>
      <c r="J226" s="221">
        <f>ROUND(I226*H226,2)</f>
        <v>0</v>
      </c>
      <c r="K226" s="217" t="s">
        <v>177</v>
      </c>
      <c r="L226" s="43"/>
      <c r="M226" s="222" t="s">
        <v>75</v>
      </c>
      <c r="N226" s="223" t="s">
        <v>47</v>
      </c>
      <c r="O226" s="79"/>
      <c r="P226" s="224">
        <f>O226*H226</f>
        <v>0</v>
      </c>
      <c r="Q226" s="224">
        <v>0</v>
      </c>
      <c r="R226" s="224">
        <f>Q226*H226</f>
        <v>0</v>
      </c>
      <c r="S226" s="224">
        <v>0</v>
      </c>
      <c r="T226" s="225">
        <f>S226*H226</f>
        <v>0</v>
      </c>
      <c r="AR226" s="17" t="s">
        <v>227</v>
      </c>
      <c r="AT226" s="17" t="s">
        <v>155</v>
      </c>
      <c r="AU226" s="17" t="s">
        <v>173</v>
      </c>
      <c r="AY226" s="17" t="s">
        <v>152</v>
      </c>
      <c r="BE226" s="226">
        <f>IF(N226="základní",J226,0)</f>
        <v>0</v>
      </c>
      <c r="BF226" s="226">
        <f>IF(N226="snížená",J226,0)</f>
        <v>0</v>
      </c>
      <c r="BG226" s="226">
        <f>IF(N226="zákl. přenesená",J226,0)</f>
        <v>0</v>
      </c>
      <c r="BH226" s="226">
        <f>IF(N226="sníž. přenesená",J226,0)</f>
        <v>0</v>
      </c>
      <c r="BI226" s="226">
        <f>IF(N226="nulová",J226,0)</f>
        <v>0</v>
      </c>
      <c r="BJ226" s="17" t="s">
        <v>84</v>
      </c>
      <c r="BK226" s="226">
        <f>ROUND(I226*H226,2)</f>
        <v>0</v>
      </c>
      <c r="BL226" s="17" t="s">
        <v>227</v>
      </c>
      <c r="BM226" s="17" t="s">
        <v>2406</v>
      </c>
    </row>
    <row r="227" spans="2:65" s="1" customFormat="1" ht="16.5" customHeight="1">
      <c r="B227" s="38"/>
      <c r="C227" s="215" t="s">
        <v>899</v>
      </c>
      <c r="D227" s="215" t="s">
        <v>155</v>
      </c>
      <c r="E227" s="216" t="s">
        <v>2407</v>
      </c>
      <c r="F227" s="217" t="s">
        <v>2408</v>
      </c>
      <c r="G227" s="218" t="s">
        <v>168</v>
      </c>
      <c r="H227" s="219">
        <v>5</v>
      </c>
      <c r="I227" s="220"/>
      <c r="J227" s="221">
        <f>ROUND(I227*H227,2)</f>
        <v>0</v>
      </c>
      <c r="K227" s="217" t="s">
        <v>177</v>
      </c>
      <c r="L227" s="43"/>
      <c r="M227" s="222" t="s">
        <v>75</v>
      </c>
      <c r="N227" s="223" t="s">
        <v>47</v>
      </c>
      <c r="O227" s="79"/>
      <c r="P227" s="224">
        <f>O227*H227</f>
        <v>0</v>
      </c>
      <c r="Q227" s="224">
        <v>0</v>
      </c>
      <c r="R227" s="224">
        <f>Q227*H227</f>
        <v>0</v>
      </c>
      <c r="S227" s="224">
        <v>0</v>
      </c>
      <c r="T227" s="225">
        <f>S227*H227</f>
        <v>0</v>
      </c>
      <c r="AR227" s="17" t="s">
        <v>227</v>
      </c>
      <c r="AT227" s="17" t="s">
        <v>155</v>
      </c>
      <c r="AU227" s="17" t="s">
        <v>173</v>
      </c>
      <c r="AY227" s="17" t="s">
        <v>152</v>
      </c>
      <c r="BE227" s="226">
        <f>IF(N227="základní",J227,0)</f>
        <v>0</v>
      </c>
      <c r="BF227" s="226">
        <f>IF(N227="snížená",J227,0)</f>
        <v>0</v>
      </c>
      <c r="BG227" s="226">
        <f>IF(N227="zákl. přenesená",J227,0)</f>
        <v>0</v>
      </c>
      <c r="BH227" s="226">
        <f>IF(N227="sníž. přenesená",J227,0)</f>
        <v>0</v>
      </c>
      <c r="BI227" s="226">
        <f>IF(N227="nulová",J227,0)</f>
        <v>0</v>
      </c>
      <c r="BJ227" s="17" t="s">
        <v>84</v>
      </c>
      <c r="BK227" s="226">
        <f>ROUND(I227*H227,2)</f>
        <v>0</v>
      </c>
      <c r="BL227" s="17" t="s">
        <v>227</v>
      </c>
      <c r="BM227" s="17" t="s">
        <v>2409</v>
      </c>
    </row>
    <row r="228" spans="2:65" s="1" customFormat="1" ht="16.5" customHeight="1">
      <c r="B228" s="38"/>
      <c r="C228" s="215" t="s">
        <v>1191</v>
      </c>
      <c r="D228" s="215" t="s">
        <v>155</v>
      </c>
      <c r="E228" s="216" t="s">
        <v>2410</v>
      </c>
      <c r="F228" s="217" t="s">
        <v>2411</v>
      </c>
      <c r="G228" s="218" t="s">
        <v>168</v>
      </c>
      <c r="H228" s="219">
        <v>5</v>
      </c>
      <c r="I228" s="220"/>
      <c r="J228" s="221">
        <f>ROUND(I228*H228,2)</f>
        <v>0</v>
      </c>
      <c r="K228" s="217" t="s">
        <v>177</v>
      </c>
      <c r="L228" s="43"/>
      <c r="M228" s="222" t="s">
        <v>75</v>
      </c>
      <c r="N228" s="223" t="s">
        <v>47</v>
      </c>
      <c r="O228" s="79"/>
      <c r="P228" s="224">
        <f>O228*H228</f>
        <v>0</v>
      </c>
      <c r="Q228" s="224">
        <v>0</v>
      </c>
      <c r="R228" s="224">
        <f>Q228*H228</f>
        <v>0</v>
      </c>
      <c r="S228" s="224">
        <v>0</v>
      </c>
      <c r="T228" s="225">
        <f>S228*H228</f>
        <v>0</v>
      </c>
      <c r="AR228" s="17" t="s">
        <v>227</v>
      </c>
      <c r="AT228" s="17" t="s">
        <v>155</v>
      </c>
      <c r="AU228" s="17" t="s">
        <v>173</v>
      </c>
      <c r="AY228" s="17" t="s">
        <v>152</v>
      </c>
      <c r="BE228" s="226">
        <f>IF(N228="základní",J228,0)</f>
        <v>0</v>
      </c>
      <c r="BF228" s="226">
        <f>IF(N228="snížená",J228,0)</f>
        <v>0</v>
      </c>
      <c r="BG228" s="226">
        <f>IF(N228="zákl. přenesená",J228,0)</f>
        <v>0</v>
      </c>
      <c r="BH228" s="226">
        <f>IF(N228="sníž. přenesená",J228,0)</f>
        <v>0</v>
      </c>
      <c r="BI228" s="226">
        <f>IF(N228="nulová",J228,0)</f>
        <v>0</v>
      </c>
      <c r="BJ228" s="17" t="s">
        <v>84</v>
      </c>
      <c r="BK228" s="226">
        <f>ROUND(I228*H228,2)</f>
        <v>0</v>
      </c>
      <c r="BL228" s="17" t="s">
        <v>227</v>
      </c>
      <c r="BM228" s="17" t="s">
        <v>2412</v>
      </c>
    </row>
    <row r="229" spans="2:65" s="1" customFormat="1" ht="16.5" customHeight="1">
      <c r="B229" s="38"/>
      <c r="C229" s="215" t="s">
        <v>1195</v>
      </c>
      <c r="D229" s="215" t="s">
        <v>155</v>
      </c>
      <c r="E229" s="216" t="s">
        <v>2413</v>
      </c>
      <c r="F229" s="217" t="s">
        <v>2414</v>
      </c>
      <c r="G229" s="218" t="s">
        <v>168</v>
      </c>
      <c r="H229" s="219">
        <v>5</v>
      </c>
      <c r="I229" s="220"/>
      <c r="J229" s="221">
        <f>ROUND(I229*H229,2)</f>
        <v>0</v>
      </c>
      <c r="K229" s="217" t="s">
        <v>177</v>
      </c>
      <c r="L229" s="43"/>
      <c r="M229" s="222" t="s">
        <v>75</v>
      </c>
      <c r="N229" s="223" t="s">
        <v>47</v>
      </c>
      <c r="O229" s="79"/>
      <c r="P229" s="224">
        <f>O229*H229</f>
        <v>0</v>
      </c>
      <c r="Q229" s="224">
        <v>0</v>
      </c>
      <c r="R229" s="224">
        <f>Q229*H229</f>
        <v>0</v>
      </c>
      <c r="S229" s="224">
        <v>0</v>
      </c>
      <c r="T229" s="225">
        <f>S229*H229</f>
        <v>0</v>
      </c>
      <c r="AR229" s="17" t="s">
        <v>227</v>
      </c>
      <c r="AT229" s="17" t="s">
        <v>155</v>
      </c>
      <c r="AU229" s="17" t="s">
        <v>173</v>
      </c>
      <c r="AY229" s="17" t="s">
        <v>152</v>
      </c>
      <c r="BE229" s="226">
        <f>IF(N229="základní",J229,0)</f>
        <v>0</v>
      </c>
      <c r="BF229" s="226">
        <f>IF(N229="snížená",J229,0)</f>
        <v>0</v>
      </c>
      <c r="BG229" s="226">
        <f>IF(N229="zákl. přenesená",J229,0)</f>
        <v>0</v>
      </c>
      <c r="BH229" s="226">
        <f>IF(N229="sníž. přenesená",J229,0)</f>
        <v>0</v>
      </c>
      <c r="BI229" s="226">
        <f>IF(N229="nulová",J229,0)</f>
        <v>0</v>
      </c>
      <c r="BJ229" s="17" t="s">
        <v>84</v>
      </c>
      <c r="BK229" s="226">
        <f>ROUND(I229*H229,2)</f>
        <v>0</v>
      </c>
      <c r="BL229" s="17" t="s">
        <v>227</v>
      </c>
      <c r="BM229" s="17" t="s">
        <v>2415</v>
      </c>
    </row>
    <row r="230" spans="2:65" s="1" customFormat="1" ht="16.5" customHeight="1">
      <c r="B230" s="38"/>
      <c r="C230" s="215" t="s">
        <v>1200</v>
      </c>
      <c r="D230" s="215" t="s">
        <v>155</v>
      </c>
      <c r="E230" s="216" t="s">
        <v>2416</v>
      </c>
      <c r="F230" s="217" t="s">
        <v>2417</v>
      </c>
      <c r="G230" s="218" t="s">
        <v>168</v>
      </c>
      <c r="H230" s="219">
        <v>35</v>
      </c>
      <c r="I230" s="220"/>
      <c r="J230" s="221">
        <f>ROUND(I230*H230,2)</f>
        <v>0</v>
      </c>
      <c r="K230" s="217" t="s">
        <v>177</v>
      </c>
      <c r="L230" s="43"/>
      <c r="M230" s="222" t="s">
        <v>75</v>
      </c>
      <c r="N230" s="223" t="s">
        <v>47</v>
      </c>
      <c r="O230" s="79"/>
      <c r="P230" s="224">
        <f>O230*H230</f>
        <v>0</v>
      </c>
      <c r="Q230" s="224">
        <v>0</v>
      </c>
      <c r="R230" s="224">
        <f>Q230*H230</f>
        <v>0</v>
      </c>
      <c r="S230" s="224">
        <v>0</v>
      </c>
      <c r="T230" s="225">
        <f>S230*H230</f>
        <v>0</v>
      </c>
      <c r="AR230" s="17" t="s">
        <v>227</v>
      </c>
      <c r="AT230" s="17" t="s">
        <v>155</v>
      </c>
      <c r="AU230" s="17" t="s">
        <v>173</v>
      </c>
      <c r="AY230" s="17" t="s">
        <v>152</v>
      </c>
      <c r="BE230" s="226">
        <f>IF(N230="základní",J230,0)</f>
        <v>0</v>
      </c>
      <c r="BF230" s="226">
        <f>IF(N230="snížená",J230,0)</f>
        <v>0</v>
      </c>
      <c r="BG230" s="226">
        <f>IF(N230="zákl. přenesená",J230,0)</f>
        <v>0</v>
      </c>
      <c r="BH230" s="226">
        <f>IF(N230="sníž. přenesená",J230,0)</f>
        <v>0</v>
      </c>
      <c r="BI230" s="226">
        <f>IF(N230="nulová",J230,0)</f>
        <v>0</v>
      </c>
      <c r="BJ230" s="17" t="s">
        <v>84</v>
      </c>
      <c r="BK230" s="226">
        <f>ROUND(I230*H230,2)</f>
        <v>0</v>
      </c>
      <c r="BL230" s="17" t="s">
        <v>227</v>
      </c>
      <c r="BM230" s="17" t="s">
        <v>2418</v>
      </c>
    </row>
    <row r="231" spans="2:65" s="1" customFormat="1" ht="16.5" customHeight="1">
      <c r="B231" s="38"/>
      <c r="C231" s="215" t="s">
        <v>1205</v>
      </c>
      <c r="D231" s="215" t="s">
        <v>155</v>
      </c>
      <c r="E231" s="216" t="s">
        <v>2419</v>
      </c>
      <c r="F231" s="217" t="s">
        <v>2420</v>
      </c>
      <c r="G231" s="218" t="s">
        <v>168</v>
      </c>
      <c r="H231" s="219">
        <v>5</v>
      </c>
      <c r="I231" s="220"/>
      <c r="J231" s="221">
        <f>ROUND(I231*H231,2)</f>
        <v>0</v>
      </c>
      <c r="K231" s="217" t="s">
        <v>177</v>
      </c>
      <c r="L231" s="43"/>
      <c r="M231" s="222" t="s">
        <v>75</v>
      </c>
      <c r="N231" s="223" t="s">
        <v>47</v>
      </c>
      <c r="O231" s="79"/>
      <c r="P231" s="224">
        <f>O231*H231</f>
        <v>0</v>
      </c>
      <c r="Q231" s="224">
        <v>0</v>
      </c>
      <c r="R231" s="224">
        <f>Q231*H231</f>
        <v>0</v>
      </c>
      <c r="S231" s="224">
        <v>0</v>
      </c>
      <c r="T231" s="225">
        <f>S231*H231</f>
        <v>0</v>
      </c>
      <c r="AR231" s="17" t="s">
        <v>227</v>
      </c>
      <c r="AT231" s="17" t="s">
        <v>155</v>
      </c>
      <c r="AU231" s="17" t="s">
        <v>173</v>
      </c>
      <c r="AY231" s="17" t="s">
        <v>152</v>
      </c>
      <c r="BE231" s="226">
        <f>IF(N231="základní",J231,0)</f>
        <v>0</v>
      </c>
      <c r="BF231" s="226">
        <f>IF(N231="snížená",J231,0)</f>
        <v>0</v>
      </c>
      <c r="BG231" s="226">
        <f>IF(N231="zákl. přenesená",J231,0)</f>
        <v>0</v>
      </c>
      <c r="BH231" s="226">
        <f>IF(N231="sníž. přenesená",J231,0)</f>
        <v>0</v>
      </c>
      <c r="BI231" s="226">
        <f>IF(N231="nulová",J231,0)</f>
        <v>0</v>
      </c>
      <c r="BJ231" s="17" t="s">
        <v>84</v>
      </c>
      <c r="BK231" s="226">
        <f>ROUND(I231*H231,2)</f>
        <v>0</v>
      </c>
      <c r="BL231" s="17" t="s">
        <v>227</v>
      </c>
      <c r="BM231" s="17" t="s">
        <v>2421</v>
      </c>
    </row>
    <row r="232" spans="2:65" s="1" customFormat="1" ht="16.5" customHeight="1">
      <c r="B232" s="38"/>
      <c r="C232" s="215" t="s">
        <v>1209</v>
      </c>
      <c r="D232" s="215" t="s">
        <v>155</v>
      </c>
      <c r="E232" s="216" t="s">
        <v>2422</v>
      </c>
      <c r="F232" s="217" t="s">
        <v>2423</v>
      </c>
      <c r="G232" s="218" t="s">
        <v>1582</v>
      </c>
      <c r="H232" s="219">
        <v>1</v>
      </c>
      <c r="I232" s="220"/>
      <c r="J232" s="221">
        <f>ROUND(I232*H232,2)</f>
        <v>0</v>
      </c>
      <c r="K232" s="217" t="s">
        <v>177</v>
      </c>
      <c r="L232" s="43"/>
      <c r="M232" s="222" t="s">
        <v>75</v>
      </c>
      <c r="N232" s="223" t="s">
        <v>47</v>
      </c>
      <c r="O232" s="79"/>
      <c r="P232" s="224">
        <f>O232*H232</f>
        <v>0</v>
      </c>
      <c r="Q232" s="224">
        <v>0</v>
      </c>
      <c r="R232" s="224">
        <f>Q232*H232</f>
        <v>0</v>
      </c>
      <c r="S232" s="224">
        <v>0</v>
      </c>
      <c r="T232" s="225">
        <f>S232*H232</f>
        <v>0</v>
      </c>
      <c r="AR232" s="17" t="s">
        <v>227</v>
      </c>
      <c r="AT232" s="17" t="s">
        <v>155</v>
      </c>
      <c r="AU232" s="17" t="s">
        <v>173</v>
      </c>
      <c r="AY232" s="17" t="s">
        <v>152</v>
      </c>
      <c r="BE232" s="226">
        <f>IF(N232="základní",J232,0)</f>
        <v>0</v>
      </c>
      <c r="BF232" s="226">
        <f>IF(N232="snížená",J232,0)</f>
        <v>0</v>
      </c>
      <c r="BG232" s="226">
        <f>IF(N232="zákl. přenesená",J232,0)</f>
        <v>0</v>
      </c>
      <c r="BH232" s="226">
        <f>IF(N232="sníž. přenesená",J232,0)</f>
        <v>0</v>
      </c>
      <c r="BI232" s="226">
        <f>IF(N232="nulová",J232,0)</f>
        <v>0</v>
      </c>
      <c r="BJ232" s="17" t="s">
        <v>84</v>
      </c>
      <c r="BK232" s="226">
        <f>ROUND(I232*H232,2)</f>
        <v>0</v>
      </c>
      <c r="BL232" s="17" t="s">
        <v>227</v>
      </c>
      <c r="BM232" s="17" t="s">
        <v>2424</v>
      </c>
    </row>
    <row r="233" spans="2:65" s="1" customFormat="1" ht="16.5" customHeight="1">
      <c r="B233" s="38"/>
      <c r="C233" s="215" t="s">
        <v>1214</v>
      </c>
      <c r="D233" s="215" t="s">
        <v>155</v>
      </c>
      <c r="E233" s="216" t="s">
        <v>2425</v>
      </c>
      <c r="F233" s="217" t="s">
        <v>2426</v>
      </c>
      <c r="G233" s="218" t="s">
        <v>168</v>
      </c>
      <c r="H233" s="219">
        <v>5</v>
      </c>
      <c r="I233" s="220"/>
      <c r="J233" s="221">
        <f>ROUND(I233*H233,2)</f>
        <v>0</v>
      </c>
      <c r="K233" s="217" t="s">
        <v>177</v>
      </c>
      <c r="L233" s="43"/>
      <c r="M233" s="222" t="s">
        <v>75</v>
      </c>
      <c r="N233" s="223" t="s">
        <v>47</v>
      </c>
      <c r="O233" s="79"/>
      <c r="P233" s="224">
        <f>O233*H233</f>
        <v>0</v>
      </c>
      <c r="Q233" s="224">
        <v>0</v>
      </c>
      <c r="R233" s="224">
        <f>Q233*H233</f>
        <v>0</v>
      </c>
      <c r="S233" s="224">
        <v>0</v>
      </c>
      <c r="T233" s="225">
        <f>S233*H233</f>
        <v>0</v>
      </c>
      <c r="AR233" s="17" t="s">
        <v>227</v>
      </c>
      <c r="AT233" s="17" t="s">
        <v>155</v>
      </c>
      <c r="AU233" s="17" t="s">
        <v>173</v>
      </c>
      <c r="AY233" s="17" t="s">
        <v>152</v>
      </c>
      <c r="BE233" s="226">
        <f>IF(N233="základní",J233,0)</f>
        <v>0</v>
      </c>
      <c r="BF233" s="226">
        <f>IF(N233="snížená",J233,0)</f>
        <v>0</v>
      </c>
      <c r="BG233" s="226">
        <f>IF(N233="zákl. přenesená",J233,0)</f>
        <v>0</v>
      </c>
      <c r="BH233" s="226">
        <f>IF(N233="sníž. přenesená",J233,0)</f>
        <v>0</v>
      </c>
      <c r="BI233" s="226">
        <f>IF(N233="nulová",J233,0)</f>
        <v>0</v>
      </c>
      <c r="BJ233" s="17" t="s">
        <v>84</v>
      </c>
      <c r="BK233" s="226">
        <f>ROUND(I233*H233,2)</f>
        <v>0</v>
      </c>
      <c r="BL233" s="17" t="s">
        <v>227</v>
      </c>
      <c r="BM233" s="17" t="s">
        <v>2427</v>
      </c>
    </row>
    <row r="234" spans="2:65" s="1" customFormat="1" ht="16.5" customHeight="1">
      <c r="B234" s="38"/>
      <c r="C234" s="215" t="s">
        <v>1218</v>
      </c>
      <c r="D234" s="215" t="s">
        <v>155</v>
      </c>
      <c r="E234" s="216" t="s">
        <v>2428</v>
      </c>
      <c r="F234" s="217" t="s">
        <v>2429</v>
      </c>
      <c r="G234" s="218" t="s">
        <v>158</v>
      </c>
      <c r="H234" s="219">
        <v>4</v>
      </c>
      <c r="I234" s="220"/>
      <c r="J234" s="221">
        <f>ROUND(I234*H234,2)</f>
        <v>0</v>
      </c>
      <c r="K234" s="217" t="s">
        <v>177</v>
      </c>
      <c r="L234" s="43"/>
      <c r="M234" s="222" t="s">
        <v>75</v>
      </c>
      <c r="N234" s="223" t="s">
        <v>47</v>
      </c>
      <c r="O234" s="79"/>
      <c r="P234" s="224">
        <f>O234*H234</f>
        <v>0</v>
      </c>
      <c r="Q234" s="224">
        <v>0</v>
      </c>
      <c r="R234" s="224">
        <f>Q234*H234</f>
        <v>0</v>
      </c>
      <c r="S234" s="224">
        <v>0</v>
      </c>
      <c r="T234" s="225">
        <f>S234*H234</f>
        <v>0</v>
      </c>
      <c r="AR234" s="17" t="s">
        <v>227</v>
      </c>
      <c r="AT234" s="17" t="s">
        <v>155</v>
      </c>
      <c r="AU234" s="17" t="s">
        <v>173</v>
      </c>
      <c r="AY234" s="17" t="s">
        <v>152</v>
      </c>
      <c r="BE234" s="226">
        <f>IF(N234="základní",J234,0)</f>
        <v>0</v>
      </c>
      <c r="BF234" s="226">
        <f>IF(N234="snížená",J234,0)</f>
        <v>0</v>
      </c>
      <c r="BG234" s="226">
        <f>IF(N234="zákl. přenesená",J234,0)</f>
        <v>0</v>
      </c>
      <c r="BH234" s="226">
        <f>IF(N234="sníž. přenesená",J234,0)</f>
        <v>0</v>
      </c>
      <c r="BI234" s="226">
        <f>IF(N234="nulová",J234,0)</f>
        <v>0</v>
      </c>
      <c r="BJ234" s="17" t="s">
        <v>84</v>
      </c>
      <c r="BK234" s="226">
        <f>ROUND(I234*H234,2)</f>
        <v>0</v>
      </c>
      <c r="BL234" s="17" t="s">
        <v>227</v>
      </c>
      <c r="BM234" s="17" t="s">
        <v>2430</v>
      </c>
    </row>
    <row r="235" spans="2:65" s="1" customFormat="1" ht="16.5" customHeight="1">
      <c r="B235" s="38"/>
      <c r="C235" s="215" t="s">
        <v>1222</v>
      </c>
      <c r="D235" s="215" t="s">
        <v>155</v>
      </c>
      <c r="E235" s="216" t="s">
        <v>2431</v>
      </c>
      <c r="F235" s="217" t="s">
        <v>2432</v>
      </c>
      <c r="G235" s="218" t="s">
        <v>158</v>
      </c>
      <c r="H235" s="219">
        <v>4</v>
      </c>
      <c r="I235" s="220"/>
      <c r="J235" s="221">
        <f>ROUND(I235*H235,2)</f>
        <v>0</v>
      </c>
      <c r="K235" s="217" t="s">
        <v>177</v>
      </c>
      <c r="L235" s="43"/>
      <c r="M235" s="222" t="s">
        <v>75</v>
      </c>
      <c r="N235" s="223" t="s">
        <v>47</v>
      </c>
      <c r="O235" s="79"/>
      <c r="P235" s="224">
        <f>O235*H235</f>
        <v>0</v>
      </c>
      <c r="Q235" s="224">
        <v>0</v>
      </c>
      <c r="R235" s="224">
        <f>Q235*H235</f>
        <v>0</v>
      </c>
      <c r="S235" s="224">
        <v>0</v>
      </c>
      <c r="T235" s="225">
        <f>S235*H235</f>
        <v>0</v>
      </c>
      <c r="AR235" s="17" t="s">
        <v>227</v>
      </c>
      <c r="AT235" s="17" t="s">
        <v>155</v>
      </c>
      <c r="AU235" s="17" t="s">
        <v>173</v>
      </c>
      <c r="AY235" s="17" t="s">
        <v>152</v>
      </c>
      <c r="BE235" s="226">
        <f>IF(N235="základní",J235,0)</f>
        <v>0</v>
      </c>
      <c r="BF235" s="226">
        <f>IF(N235="snížená",J235,0)</f>
        <v>0</v>
      </c>
      <c r="BG235" s="226">
        <f>IF(N235="zákl. přenesená",J235,0)</f>
        <v>0</v>
      </c>
      <c r="BH235" s="226">
        <f>IF(N235="sníž. přenesená",J235,0)</f>
        <v>0</v>
      </c>
      <c r="BI235" s="226">
        <f>IF(N235="nulová",J235,0)</f>
        <v>0</v>
      </c>
      <c r="BJ235" s="17" t="s">
        <v>84</v>
      </c>
      <c r="BK235" s="226">
        <f>ROUND(I235*H235,2)</f>
        <v>0</v>
      </c>
      <c r="BL235" s="17" t="s">
        <v>227</v>
      </c>
      <c r="BM235" s="17" t="s">
        <v>2433</v>
      </c>
    </row>
    <row r="236" spans="2:65" s="1" customFormat="1" ht="16.5" customHeight="1">
      <c r="B236" s="38"/>
      <c r="C236" s="215" t="s">
        <v>1228</v>
      </c>
      <c r="D236" s="215" t="s">
        <v>155</v>
      </c>
      <c r="E236" s="216" t="s">
        <v>2434</v>
      </c>
      <c r="F236" s="217" t="s">
        <v>2435</v>
      </c>
      <c r="G236" s="218" t="s">
        <v>158</v>
      </c>
      <c r="H236" s="219">
        <v>7</v>
      </c>
      <c r="I236" s="220"/>
      <c r="J236" s="221">
        <f>ROUND(I236*H236,2)</f>
        <v>0</v>
      </c>
      <c r="K236" s="217" t="s">
        <v>177</v>
      </c>
      <c r="L236" s="43"/>
      <c r="M236" s="222" t="s">
        <v>75</v>
      </c>
      <c r="N236" s="223" t="s">
        <v>47</v>
      </c>
      <c r="O236" s="79"/>
      <c r="P236" s="224">
        <f>O236*H236</f>
        <v>0</v>
      </c>
      <c r="Q236" s="224">
        <v>0</v>
      </c>
      <c r="R236" s="224">
        <f>Q236*H236</f>
        <v>0</v>
      </c>
      <c r="S236" s="224">
        <v>0</v>
      </c>
      <c r="T236" s="225">
        <f>S236*H236</f>
        <v>0</v>
      </c>
      <c r="AR236" s="17" t="s">
        <v>227</v>
      </c>
      <c r="AT236" s="17" t="s">
        <v>155</v>
      </c>
      <c r="AU236" s="17" t="s">
        <v>173</v>
      </c>
      <c r="AY236" s="17" t="s">
        <v>152</v>
      </c>
      <c r="BE236" s="226">
        <f>IF(N236="základní",J236,0)</f>
        <v>0</v>
      </c>
      <c r="BF236" s="226">
        <f>IF(N236="snížená",J236,0)</f>
        <v>0</v>
      </c>
      <c r="BG236" s="226">
        <f>IF(N236="zákl. přenesená",J236,0)</f>
        <v>0</v>
      </c>
      <c r="BH236" s="226">
        <f>IF(N236="sníž. přenesená",J236,0)</f>
        <v>0</v>
      </c>
      <c r="BI236" s="226">
        <f>IF(N236="nulová",J236,0)</f>
        <v>0</v>
      </c>
      <c r="BJ236" s="17" t="s">
        <v>84</v>
      </c>
      <c r="BK236" s="226">
        <f>ROUND(I236*H236,2)</f>
        <v>0</v>
      </c>
      <c r="BL236" s="17" t="s">
        <v>227</v>
      </c>
      <c r="BM236" s="17" t="s">
        <v>2436</v>
      </c>
    </row>
    <row r="237" spans="2:65" s="1" customFormat="1" ht="16.5" customHeight="1">
      <c r="B237" s="38"/>
      <c r="C237" s="215" t="s">
        <v>1230</v>
      </c>
      <c r="D237" s="215" t="s">
        <v>155</v>
      </c>
      <c r="E237" s="216" t="s">
        <v>2437</v>
      </c>
      <c r="F237" s="217" t="s">
        <v>2438</v>
      </c>
      <c r="G237" s="218" t="s">
        <v>158</v>
      </c>
      <c r="H237" s="219">
        <v>4</v>
      </c>
      <c r="I237" s="220"/>
      <c r="J237" s="221">
        <f>ROUND(I237*H237,2)</f>
        <v>0</v>
      </c>
      <c r="K237" s="217" t="s">
        <v>177</v>
      </c>
      <c r="L237" s="43"/>
      <c r="M237" s="262" t="s">
        <v>75</v>
      </c>
      <c r="N237" s="263" t="s">
        <v>47</v>
      </c>
      <c r="O237" s="264"/>
      <c r="P237" s="265">
        <f>O237*H237</f>
        <v>0</v>
      </c>
      <c r="Q237" s="265">
        <v>0</v>
      </c>
      <c r="R237" s="265">
        <f>Q237*H237</f>
        <v>0</v>
      </c>
      <c r="S237" s="265">
        <v>0</v>
      </c>
      <c r="T237" s="266">
        <f>S237*H237</f>
        <v>0</v>
      </c>
      <c r="AR237" s="17" t="s">
        <v>227</v>
      </c>
      <c r="AT237" s="17" t="s">
        <v>155</v>
      </c>
      <c r="AU237" s="17" t="s">
        <v>173</v>
      </c>
      <c r="AY237" s="17" t="s">
        <v>152</v>
      </c>
      <c r="BE237" s="226">
        <f>IF(N237="základní",J237,0)</f>
        <v>0</v>
      </c>
      <c r="BF237" s="226">
        <f>IF(N237="snížená",J237,0)</f>
        <v>0</v>
      </c>
      <c r="BG237" s="226">
        <f>IF(N237="zákl. přenesená",J237,0)</f>
        <v>0</v>
      </c>
      <c r="BH237" s="226">
        <f>IF(N237="sníž. přenesená",J237,0)</f>
        <v>0</v>
      </c>
      <c r="BI237" s="226">
        <f>IF(N237="nulová",J237,0)</f>
        <v>0</v>
      </c>
      <c r="BJ237" s="17" t="s">
        <v>84</v>
      </c>
      <c r="BK237" s="226">
        <f>ROUND(I237*H237,2)</f>
        <v>0</v>
      </c>
      <c r="BL237" s="17" t="s">
        <v>227</v>
      </c>
      <c r="BM237" s="17" t="s">
        <v>2439</v>
      </c>
    </row>
    <row r="238" spans="2:12" s="1" customFormat="1" ht="6.95" customHeight="1">
      <c r="B238" s="57"/>
      <c r="C238" s="58"/>
      <c r="D238" s="58"/>
      <c r="E238" s="58"/>
      <c r="F238" s="58"/>
      <c r="G238" s="58"/>
      <c r="H238" s="58"/>
      <c r="I238" s="166"/>
      <c r="J238" s="58"/>
      <c r="K238" s="58"/>
      <c r="L238" s="43"/>
    </row>
  </sheetData>
  <sheetProtection password="CC35" sheet="1" objects="1" scenarios="1" formatColumns="0" formatRows="0" autoFilter="0"/>
  <autoFilter ref="C89:K237"/>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119</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s="1" customFormat="1" ht="12" customHeight="1">
      <c r="B8" s="43"/>
      <c r="D8" s="140" t="s">
        <v>121</v>
      </c>
      <c r="I8" s="142"/>
      <c r="L8" s="43"/>
    </row>
    <row r="9" spans="2:12" s="1" customFormat="1" ht="36.95" customHeight="1">
      <c r="B9" s="43"/>
      <c r="E9" s="143" t="s">
        <v>2440</v>
      </c>
      <c r="F9" s="1"/>
      <c r="G9" s="1"/>
      <c r="H9" s="1"/>
      <c r="I9" s="142"/>
      <c r="L9" s="43"/>
    </row>
    <row r="10" spans="2:12" s="1" customFormat="1" ht="12">
      <c r="B10" s="43"/>
      <c r="I10" s="142"/>
      <c r="L10" s="43"/>
    </row>
    <row r="11" spans="2:12" s="1" customFormat="1" ht="12" customHeight="1">
      <c r="B11" s="43"/>
      <c r="D11" s="140" t="s">
        <v>18</v>
      </c>
      <c r="F11" s="17" t="s">
        <v>19</v>
      </c>
      <c r="I11" s="144" t="s">
        <v>20</v>
      </c>
      <c r="J11" s="17" t="s">
        <v>21</v>
      </c>
      <c r="L11" s="43"/>
    </row>
    <row r="12" spans="2:12" s="1" customFormat="1" ht="12" customHeight="1">
      <c r="B12" s="43"/>
      <c r="D12" s="140" t="s">
        <v>22</v>
      </c>
      <c r="F12" s="17" t="s">
        <v>23</v>
      </c>
      <c r="I12" s="144" t="s">
        <v>24</v>
      </c>
      <c r="J12" s="145" t="str">
        <f>'Rekapitulace stavby'!AN8</f>
        <v>10. 12. 2018</v>
      </c>
      <c r="L12" s="43"/>
    </row>
    <row r="13" spans="2:12" s="1" customFormat="1" ht="10.8" customHeight="1">
      <c r="B13" s="43"/>
      <c r="I13" s="142"/>
      <c r="L13" s="43"/>
    </row>
    <row r="14" spans="2:12" s="1" customFormat="1" ht="12" customHeight="1">
      <c r="B14" s="43"/>
      <c r="D14" s="140" t="s">
        <v>26</v>
      </c>
      <c r="I14" s="144" t="s">
        <v>27</v>
      </c>
      <c r="J14" s="17" t="s">
        <v>28</v>
      </c>
      <c r="L14" s="43"/>
    </row>
    <row r="15" spans="2:12" s="1" customFormat="1" ht="18" customHeight="1">
      <c r="B15" s="43"/>
      <c r="E15" s="17" t="s">
        <v>29</v>
      </c>
      <c r="I15" s="144" t="s">
        <v>30</v>
      </c>
      <c r="J15" s="17" t="s">
        <v>31</v>
      </c>
      <c r="L15" s="43"/>
    </row>
    <row r="16" spans="2:12" s="1" customFormat="1" ht="6.95" customHeight="1">
      <c r="B16" s="43"/>
      <c r="I16" s="142"/>
      <c r="L16" s="43"/>
    </row>
    <row r="17" spans="2:12" s="1" customFormat="1" ht="12" customHeight="1">
      <c r="B17" s="43"/>
      <c r="D17" s="140" t="s">
        <v>32</v>
      </c>
      <c r="I17" s="144" t="s">
        <v>27</v>
      </c>
      <c r="J17" s="33" t="str">
        <f>'Rekapitulace stavby'!AN13</f>
        <v>Vyplň údaj</v>
      </c>
      <c r="L17" s="43"/>
    </row>
    <row r="18" spans="2:12" s="1" customFormat="1" ht="18" customHeight="1">
      <c r="B18" s="43"/>
      <c r="E18" s="33" t="str">
        <f>'Rekapitulace stavby'!E14</f>
        <v>Vyplň údaj</v>
      </c>
      <c r="F18" s="17"/>
      <c r="G18" s="17"/>
      <c r="H18" s="17"/>
      <c r="I18" s="144" t="s">
        <v>30</v>
      </c>
      <c r="J18" s="33" t="str">
        <f>'Rekapitulace stavby'!AN14</f>
        <v>Vyplň údaj</v>
      </c>
      <c r="L18" s="43"/>
    </row>
    <row r="19" spans="2:12" s="1" customFormat="1" ht="6.95" customHeight="1">
      <c r="B19" s="43"/>
      <c r="I19" s="142"/>
      <c r="L19" s="43"/>
    </row>
    <row r="20" spans="2:12" s="1" customFormat="1" ht="12" customHeight="1">
      <c r="B20" s="43"/>
      <c r="D20" s="140" t="s">
        <v>34</v>
      </c>
      <c r="I20" s="144" t="s">
        <v>27</v>
      </c>
      <c r="J20" s="17" t="s">
        <v>35</v>
      </c>
      <c r="L20" s="43"/>
    </row>
    <row r="21" spans="2:12" s="1" customFormat="1" ht="18" customHeight="1">
      <c r="B21" s="43"/>
      <c r="E21" s="17" t="s">
        <v>36</v>
      </c>
      <c r="I21" s="144" t="s">
        <v>30</v>
      </c>
      <c r="J21" s="17" t="s">
        <v>37</v>
      </c>
      <c r="L21" s="43"/>
    </row>
    <row r="22" spans="2:12" s="1" customFormat="1" ht="6.95" customHeight="1">
      <c r="B22" s="43"/>
      <c r="I22" s="142"/>
      <c r="L22" s="43"/>
    </row>
    <row r="23" spans="2:12" s="1" customFormat="1" ht="12" customHeight="1">
      <c r="B23" s="43"/>
      <c r="D23" s="140" t="s">
        <v>39</v>
      </c>
      <c r="I23" s="144" t="s">
        <v>27</v>
      </c>
      <c r="J23" s="17" t="s">
        <v>35</v>
      </c>
      <c r="L23" s="43"/>
    </row>
    <row r="24" spans="2:12" s="1" customFormat="1" ht="18" customHeight="1">
      <c r="B24" s="43"/>
      <c r="E24" s="17" t="s">
        <v>36</v>
      </c>
      <c r="I24" s="144" t="s">
        <v>30</v>
      </c>
      <c r="J24" s="17" t="s">
        <v>37</v>
      </c>
      <c r="L24" s="43"/>
    </row>
    <row r="25" spans="2:12" s="1" customFormat="1" ht="6.95" customHeight="1">
      <c r="B25" s="43"/>
      <c r="I25" s="142"/>
      <c r="L25" s="43"/>
    </row>
    <row r="26" spans="2:12" s="1" customFormat="1" ht="12" customHeight="1">
      <c r="B26" s="43"/>
      <c r="D26" s="140" t="s">
        <v>40</v>
      </c>
      <c r="I26" s="142"/>
      <c r="L26" s="43"/>
    </row>
    <row r="27" spans="2:12" s="7" customFormat="1" ht="16.5" customHeight="1">
      <c r="B27" s="146"/>
      <c r="E27" s="147" t="s">
        <v>75</v>
      </c>
      <c r="F27" s="147"/>
      <c r="G27" s="147"/>
      <c r="H27" s="147"/>
      <c r="I27" s="148"/>
      <c r="L27" s="146"/>
    </row>
    <row r="28" spans="2:12" s="1" customFormat="1" ht="6.95" customHeight="1">
      <c r="B28" s="43"/>
      <c r="I28" s="142"/>
      <c r="L28" s="43"/>
    </row>
    <row r="29" spans="2:12" s="1" customFormat="1" ht="6.95" customHeight="1">
      <c r="B29" s="43"/>
      <c r="D29" s="71"/>
      <c r="E29" s="71"/>
      <c r="F29" s="71"/>
      <c r="G29" s="71"/>
      <c r="H29" s="71"/>
      <c r="I29" s="149"/>
      <c r="J29" s="71"/>
      <c r="K29" s="71"/>
      <c r="L29" s="43"/>
    </row>
    <row r="30" spans="2:12" s="1" customFormat="1" ht="25.4" customHeight="1">
      <c r="B30" s="43"/>
      <c r="D30" s="150" t="s">
        <v>42</v>
      </c>
      <c r="I30" s="142"/>
      <c r="J30" s="151">
        <f>ROUND(J84,2)</f>
        <v>0</v>
      </c>
      <c r="L30" s="43"/>
    </row>
    <row r="31" spans="2:12" s="1" customFormat="1" ht="6.95" customHeight="1">
      <c r="B31" s="43"/>
      <c r="D31" s="71"/>
      <c r="E31" s="71"/>
      <c r="F31" s="71"/>
      <c r="G31" s="71"/>
      <c r="H31" s="71"/>
      <c r="I31" s="149"/>
      <c r="J31" s="71"/>
      <c r="K31" s="71"/>
      <c r="L31" s="43"/>
    </row>
    <row r="32" spans="2:12" s="1" customFormat="1" ht="14.4" customHeight="1">
      <c r="B32" s="43"/>
      <c r="F32" s="152" t="s">
        <v>44</v>
      </c>
      <c r="I32" s="153" t="s">
        <v>43</v>
      </c>
      <c r="J32" s="152" t="s">
        <v>45</v>
      </c>
      <c r="L32" s="43"/>
    </row>
    <row r="33" spans="2:12" s="1" customFormat="1" ht="14.4" customHeight="1">
      <c r="B33" s="43"/>
      <c r="D33" s="140" t="s">
        <v>46</v>
      </c>
      <c r="E33" s="140" t="s">
        <v>47</v>
      </c>
      <c r="F33" s="154">
        <f>ROUND((SUM(BE84:BE94)),2)</f>
        <v>0</v>
      </c>
      <c r="I33" s="155">
        <v>0.21</v>
      </c>
      <c r="J33" s="154">
        <f>ROUND(((SUM(BE84:BE94))*I33),2)</f>
        <v>0</v>
      </c>
      <c r="L33" s="43"/>
    </row>
    <row r="34" spans="2:12" s="1" customFormat="1" ht="14.4" customHeight="1">
      <c r="B34" s="43"/>
      <c r="E34" s="140" t="s">
        <v>48</v>
      </c>
      <c r="F34" s="154">
        <f>ROUND((SUM(BF84:BF94)),2)</f>
        <v>0</v>
      </c>
      <c r="I34" s="155">
        <v>0.15</v>
      </c>
      <c r="J34" s="154">
        <f>ROUND(((SUM(BF84:BF94))*I34),2)</f>
        <v>0</v>
      </c>
      <c r="L34" s="43"/>
    </row>
    <row r="35" spans="2:12" s="1" customFormat="1" ht="14.4" customHeight="1" hidden="1">
      <c r="B35" s="43"/>
      <c r="E35" s="140" t="s">
        <v>49</v>
      </c>
      <c r="F35" s="154">
        <f>ROUND((SUM(BG84:BG94)),2)</f>
        <v>0</v>
      </c>
      <c r="I35" s="155">
        <v>0.21</v>
      </c>
      <c r="J35" s="154">
        <f>0</f>
        <v>0</v>
      </c>
      <c r="L35" s="43"/>
    </row>
    <row r="36" spans="2:12" s="1" customFormat="1" ht="14.4" customHeight="1" hidden="1">
      <c r="B36" s="43"/>
      <c r="E36" s="140" t="s">
        <v>50</v>
      </c>
      <c r="F36" s="154">
        <f>ROUND((SUM(BH84:BH94)),2)</f>
        <v>0</v>
      </c>
      <c r="I36" s="155">
        <v>0.15</v>
      </c>
      <c r="J36" s="154">
        <f>0</f>
        <v>0</v>
      </c>
      <c r="L36" s="43"/>
    </row>
    <row r="37" spans="2:12" s="1" customFormat="1" ht="14.4" customHeight="1" hidden="1">
      <c r="B37" s="43"/>
      <c r="E37" s="140" t="s">
        <v>51</v>
      </c>
      <c r="F37" s="154">
        <f>ROUND((SUM(BI84:BI94)),2)</f>
        <v>0</v>
      </c>
      <c r="I37" s="155">
        <v>0</v>
      </c>
      <c r="J37" s="154">
        <f>0</f>
        <v>0</v>
      </c>
      <c r="L37" s="43"/>
    </row>
    <row r="38" spans="2:12" s="1" customFormat="1" ht="6.95" customHeight="1">
      <c r="B38" s="43"/>
      <c r="I38" s="142"/>
      <c r="L38" s="43"/>
    </row>
    <row r="39" spans="2:12" s="1" customFormat="1" ht="25.4" customHeight="1">
      <c r="B39" s="43"/>
      <c r="C39" s="156"/>
      <c r="D39" s="157" t="s">
        <v>52</v>
      </c>
      <c r="E39" s="158"/>
      <c r="F39" s="158"/>
      <c r="G39" s="159" t="s">
        <v>53</v>
      </c>
      <c r="H39" s="160" t="s">
        <v>54</v>
      </c>
      <c r="I39" s="161"/>
      <c r="J39" s="162">
        <f>SUM(J30:J37)</f>
        <v>0</v>
      </c>
      <c r="K39" s="163"/>
      <c r="L39" s="43"/>
    </row>
    <row r="40" spans="2:12" s="1" customFormat="1" ht="14.4" customHeight="1">
      <c r="B40" s="164"/>
      <c r="C40" s="165"/>
      <c r="D40" s="165"/>
      <c r="E40" s="165"/>
      <c r="F40" s="165"/>
      <c r="G40" s="165"/>
      <c r="H40" s="165"/>
      <c r="I40" s="166"/>
      <c r="J40" s="165"/>
      <c r="K40" s="165"/>
      <c r="L40" s="43"/>
    </row>
    <row r="44" spans="2:12" s="1" customFormat="1" ht="6.95" customHeight="1">
      <c r="B44" s="167"/>
      <c r="C44" s="168"/>
      <c r="D44" s="168"/>
      <c r="E44" s="168"/>
      <c r="F44" s="168"/>
      <c r="G44" s="168"/>
      <c r="H44" s="168"/>
      <c r="I44" s="169"/>
      <c r="J44" s="168"/>
      <c r="K44" s="168"/>
      <c r="L44" s="43"/>
    </row>
    <row r="45" spans="2:12" s="1" customFormat="1" ht="24.95" customHeight="1">
      <c r="B45" s="38"/>
      <c r="C45" s="23" t="s">
        <v>125</v>
      </c>
      <c r="D45" s="39"/>
      <c r="E45" s="39"/>
      <c r="F45" s="39"/>
      <c r="G45" s="39"/>
      <c r="H45" s="39"/>
      <c r="I45" s="142"/>
      <c r="J45" s="39"/>
      <c r="K45" s="39"/>
      <c r="L45" s="43"/>
    </row>
    <row r="46" spans="2:12" s="1" customFormat="1" ht="6.95" customHeight="1">
      <c r="B46" s="38"/>
      <c r="C46" s="39"/>
      <c r="D46" s="39"/>
      <c r="E46" s="39"/>
      <c r="F46" s="39"/>
      <c r="G46" s="39"/>
      <c r="H46" s="39"/>
      <c r="I46" s="142"/>
      <c r="J46" s="39"/>
      <c r="K46" s="39"/>
      <c r="L46" s="43"/>
    </row>
    <row r="47" spans="2:12" s="1" customFormat="1" ht="12" customHeight="1">
      <c r="B47" s="38"/>
      <c r="C47" s="32" t="s">
        <v>16</v>
      </c>
      <c r="D47" s="39"/>
      <c r="E47" s="39"/>
      <c r="F47" s="39"/>
      <c r="G47" s="39"/>
      <c r="H47" s="39"/>
      <c r="I47" s="142"/>
      <c r="J47" s="39"/>
      <c r="K47" s="39"/>
      <c r="L47" s="43"/>
    </row>
    <row r="48" spans="2:12" s="1" customFormat="1" ht="16.5" customHeight="1">
      <c r="B48" s="38"/>
      <c r="C48" s="39"/>
      <c r="D48" s="39"/>
      <c r="E48" s="170" t="str">
        <f>E7</f>
        <v>Město bez bariér - ZŠ, Školní 786, Horní Slavkov, ETAPA 1</v>
      </c>
      <c r="F48" s="32"/>
      <c r="G48" s="32"/>
      <c r="H48" s="32"/>
      <c r="I48" s="142"/>
      <c r="J48" s="39"/>
      <c r="K48" s="39"/>
      <c r="L48" s="43"/>
    </row>
    <row r="49" spans="2:12" s="1" customFormat="1" ht="12" customHeight="1">
      <c r="B49" s="38"/>
      <c r="C49" s="32" t="s">
        <v>121</v>
      </c>
      <c r="D49" s="39"/>
      <c r="E49" s="39"/>
      <c r="F49" s="39"/>
      <c r="G49" s="39"/>
      <c r="H49" s="39"/>
      <c r="I49" s="142"/>
      <c r="J49" s="39"/>
      <c r="K49" s="39"/>
      <c r="L49" s="43"/>
    </row>
    <row r="50" spans="2:12" s="1" customFormat="1" ht="16.5" customHeight="1">
      <c r="B50" s="38"/>
      <c r="C50" s="39"/>
      <c r="D50" s="39"/>
      <c r="E50" s="64" t="str">
        <f>E9</f>
        <v>03 - ETAPA 1, objekt SO_01 - VRN</v>
      </c>
      <c r="F50" s="39"/>
      <c r="G50" s="39"/>
      <c r="H50" s="39"/>
      <c r="I50" s="142"/>
      <c r="J50" s="39"/>
      <c r="K50" s="39"/>
      <c r="L50" s="43"/>
    </row>
    <row r="51" spans="2:12" s="1" customFormat="1" ht="6.95" customHeight="1">
      <c r="B51" s="38"/>
      <c r="C51" s="39"/>
      <c r="D51" s="39"/>
      <c r="E51" s="39"/>
      <c r="F51" s="39"/>
      <c r="G51" s="39"/>
      <c r="H51" s="39"/>
      <c r="I51" s="142"/>
      <c r="J51" s="39"/>
      <c r="K51" s="39"/>
      <c r="L51" s="43"/>
    </row>
    <row r="52" spans="2:12" s="1" customFormat="1" ht="12" customHeight="1">
      <c r="B52" s="38"/>
      <c r="C52" s="32" t="s">
        <v>22</v>
      </c>
      <c r="D52" s="39"/>
      <c r="E52" s="39"/>
      <c r="F52" s="27" t="str">
        <f>F12</f>
        <v>Horní Slavkov</v>
      </c>
      <c r="G52" s="39"/>
      <c r="H52" s="39"/>
      <c r="I52" s="144" t="s">
        <v>24</v>
      </c>
      <c r="J52" s="67" t="str">
        <f>IF(J12="","",J12)</f>
        <v>10. 12. 2018</v>
      </c>
      <c r="K52" s="39"/>
      <c r="L52" s="43"/>
    </row>
    <row r="53" spans="2:12" s="1" customFormat="1" ht="6.95" customHeight="1">
      <c r="B53" s="38"/>
      <c r="C53" s="39"/>
      <c r="D53" s="39"/>
      <c r="E53" s="39"/>
      <c r="F53" s="39"/>
      <c r="G53" s="39"/>
      <c r="H53" s="39"/>
      <c r="I53" s="142"/>
      <c r="J53" s="39"/>
      <c r="K53" s="39"/>
      <c r="L53" s="43"/>
    </row>
    <row r="54" spans="2:12" s="1" customFormat="1" ht="13.65" customHeight="1">
      <c r="B54" s="38"/>
      <c r="C54" s="32" t="s">
        <v>26</v>
      </c>
      <c r="D54" s="39"/>
      <c r="E54" s="39"/>
      <c r="F54" s="27" t="str">
        <f>E15</f>
        <v>Město Horní Slavkov</v>
      </c>
      <c r="G54" s="39"/>
      <c r="H54" s="39"/>
      <c r="I54" s="144" t="s">
        <v>34</v>
      </c>
      <c r="J54" s="36" t="str">
        <f>E21</f>
        <v>CENTRA STAV s.r.o.</v>
      </c>
      <c r="K54" s="39"/>
      <c r="L54" s="43"/>
    </row>
    <row r="55" spans="2:12" s="1" customFormat="1" ht="13.65" customHeight="1">
      <c r="B55" s="38"/>
      <c r="C55" s="32" t="s">
        <v>32</v>
      </c>
      <c r="D55" s="39"/>
      <c r="E55" s="39"/>
      <c r="F55" s="27" t="str">
        <f>IF(E18="","",E18)</f>
        <v>Vyplň údaj</v>
      </c>
      <c r="G55" s="39"/>
      <c r="H55" s="39"/>
      <c r="I55" s="144" t="s">
        <v>39</v>
      </c>
      <c r="J55" s="36" t="str">
        <f>E24</f>
        <v>CENTRA STAV s.r.o.</v>
      </c>
      <c r="K55" s="39"/>
      <c r="L55" s="43"/>
    </row>
    <row r="56" spans="2:12" s="1" customFormat="1" ht="10.3" customHeight="1">
      <c r="B56" s="38"/>
      <c r="C56" s="39"/>
      <c r="D56" s="39"/>
      <c r="E56" s="39"/>
      <c r="F56" s="39"/>
      <c r="G56" s="39"/>
      <c r="H56" s="39"/>
      <c r="I56" s="142"/>
      <c r="J56" s="39"/>
      <c r="K56" s="39"/>
      <c r="L56" s="43"/>
    </row>
    <row r="57" spans="2:12" s="1" customFormat="1" ht="29.25" customHeight="1">
      <c r="B57" s="38"/>
      <c r="C57" s="171" t="s">
        <v>126</v>
      </c>
      <c r="D57" s="172"/>
      <c r="E57" s="172"/>
      <c r="F57" s="172"/>
      <c r="G57" s="172"/>
      <c r="H57" s="172"/>
      <c r="I57" s="173"/>
      <c r="J57" s="174" t="s">
        <v>127</v>
      </c>
      <c r="K57" s="172"/>
      <c r="L57" s="43"/>
    </row>
    <row r="58" spans="2:12" s="1" customFormat="1" ht="10.3" customHeight="1">
      <c r="B58" s="38"/>
      <c r="C58" s="39"/>
      <c r="D58" s="39"/>
      <c r="E58" s="39"/>
      <c r="F58" s="39"/>
      <c r="G58" s="39"/>
      <c r="H58" s="39"/>
      <c r="I58" s="142"/>
      <c r="J58" s="39"/>
      <c r="K58" s="39"/>
      <c r="L58" s="43"/>
    </row>
    <row r="59" spans="2:47" s="1" customFormat="1" ht="22.8" customHeight="1">
      <c r="B59" s="38"/>
      <c r="C59" s="175" t="s">
        <v>74</v>
      </c>
      <c r="D59" s="39"/>
      <c r="E59" s="39"/>
      <c r="F59" s="39"/>
      <c r="G59" s="39"/>
      <c r="H59" s="39"/>
      <c r="I59" s="142"/>
      <c r="J59" s="97">
        <f>J84</f>
        <v>0</v>
      </c>
      <c r="K59" s="39"/>
      <c r="L59" s="43"/>
      <c r="AU59" s="17" t="s">
        <v>128</v>
      </c>
    </row>
    <row r="60" spans="2:12" s="8" customFormat="1" ht="24.95" customHeight="1">
      <c r="B60" s="176"/>
      <c r="C60" s="177"/>
      <c r="D60" s="178" t="s">
        <v>2441</v>
      </c>
      <c r="E60" s="179"/>
      <c r="F60" s="179"/>
      <c r="G60" s="179"/>
      <c r="H60" s="179"/>
      <c r="I60" s="180"/>
      <c r="J60" s="181">
        <f>J85</f>
        <v>0</v>
      </c>
      <c r="K60" s="177"/>
      <c r="L60" s="182"/>
    </row>
    <row r="61" spans="2:12" s="9" customFormat="1" ht="19.9" customHeight="1">
      <c r="B61" s="183"/>
      <c r="C61" s="121"/>
      <c r="D61" s="184" t="s">
        <v>2442</v>
      </c>
      <c r="E61" s="185"/>
      <c r="F61" s="185"/>
      <c r="G61" s="185"/>
      <c r="H61" s="185"/>
      <c r="I61" s="186"/>
      <c r="J61" s="187">
        <f>J86</f>
        <v>0</v>
      </c>
      <c r="K61" s="121"/>
      <c r="L61" s="188"/>
    </row>
    <row r="62" spans="2:12" s="9" customFormat="1" ht="19.9" customHeight="1">
      <c r="B62" s="183"/>
      <c r="C62" s="121"/>
      <c r="D62" s="184" t="s">
        <v>2443</v>
      </c>
      <c r="E62" s="185"/>
      <c r="F62" s="185"/>
      <c r="G62" s="185"/>
      <c r="H62" s="185"/>
      <c r="I62" s="186"/>
      <c r="J62" s="187">
        <f>J88</f>
        <v>0</v>
      </c>
      <c r="K62" s="121"/>
      <c r="L62" s="188"/>
    </row>
    <row r="63" spans="2:12" s="9" customFormat="1" ht="19.9" customHeight="1">
      <c r="B63" s="183"/>
      <c r="C63" s="121"/>
      <c r="D63" s="184" t="s">
        <v>2444</v>
      </c>
      <c r="E63" s="185"/>
      <c r="F63" s="185"/>
      <c r="G63" s="185"/>
      <c r="H63" s="185"/>
      <c r="I63" s="186"/>
      <c r="J63" s="187">
        <f>J91</f>
        <v>0</v>
      </c>
      <c r="K63" s="121"/>
      <c r="L63" s="188"/>
    </row>
    <row r="64" spans="2:12" s="9" customFormat="1" ht="19.9" customHeight="1">
      <c r="B64" s="183"/>
      <c r="C64" s="121"/>
      <c r="D64" s="184" t="s">
        <v>2445</v>
      </c>
      <c r="E64" s="185"/>
      <c r="F64" s="185"/>
      <c r="G64" s="185"/>
      <c r="H64" s="185"/>
      <c r="I64" s="186"/>
      <c r="J64" s="187">
        <f>J93</f>
        <v>0</v>
      </c>
      <c r="K64" s="121"/>
      <c r="L64" s="188"/>
    </row>
    <row r="65" spans="2:12" s="1" customFormat="1" ht="21.8" customHeight="1">
      <c r="B65" s="38"/>
      <c r="C65" s="39"/>
      <c r="D65" s="39"/>
      <c r="E65" s="39"/>
      <c r="F65" s="39"/>
      <c r="G65" s="39"/>
      <c r="H65" s="39"/>
      <c r="I65" s="142"/>
      <c r="J65" s="39"/>
      <c r="K65" s="39"/>
      <c r="L65" s="43"/>
    </row>
    <row r="66" spans="2:12" s="1" customFormat="1" ht="6.95" customHeight="1">
      <c r="B66" s="57"/>
      <c r="C66" s="58"/>
      <c r="D66" s="58"/>
      <c r="E66" s="58"/>
      <c r="F66" s="58"/>
      <c r="G66" s="58"/>
      <c r="H66" s="58"/>
      <c r="I66" s="166"/>
      <c r="J66" s="58"/>
      <c r="K66" s="58"/>
      <c r="L66" s="43"/>
    </row>
    <row r="70" spans="2:12" s="1" customFormat="1" ht="6.95" customHeight="1">
      <c r="B70" s="59"/>
      <c r="C70" s="60"/>
      <c r="D70" s="60"/>
      <c r="E70" s="60"/>
      <c r="F70" s="60"/>
      <c r="G70" s="60"/>
      <c r="H70" s="60"/>
      <c r="I70" s="169"/>
      <c r="J70" s="60"/>
      <c r="K70" s="60"/>
      <c r="L70" s="43"/>
    </row>
    <row r="71" spans="2:12" s="1" customFormat="1" ht="24.95" customHeight="1">
      <c r="B71" s="38"/>
      <c r="C71" s="23" t="s">
        <v>137</v>
      </c>
      <c r="D71" s="39"/>
      <c r="E71" s="39"/>
      <c r="F71" s="39"/>
      <c r="G71" s="39"/>
      <c r="H71" s="39"/>
      <c r="I71" s="142"/>
      <c r="J71" s="39"/>
      <c r="K71" s="39"/>
      <c r="L71" s="43"/>
    </row>
    <row r="72" spans="2:12" s="1" customFormat="1" ht="6.95" customHeight="1">
      <c r="B72" s="38"/>
      <c r="C72" s="39"/>
      <c r="D72" s="39"/>
      <c r="E72" s="39"/>
      <c r="F72" s="39"/>
      <c r="G72" s="39"/>
      <c r="H72" s="39"/>
      <c r="I72" s="142"/>
      <c r="J72" s="39"/>
      <c r="K72" s="39"/>
      <c r="L72" s="43"/>
    </row>
    <row r="73" spans="2:12" s="1" customFormat="1" ht="12" customHeight="1">
      <c r="B73" s="38"/>
      <c r="C73" s="32" t="s">
        <v>16</v>
      </c>
      <c r="D73" s="39"/>
      <c r="E73" s="39"/>
      <c r="F73" s="39"/>
      <c r="G73" s="39"/>
      <c r="H73" s="39"/>
      <c r="I73" s="142"/>
      <c r="J73" s="39"/>
      <c r="K73" s="39"/>
      <c r="L73" s="43"/>
    </row>
    <row r="74" spans="2:12" s="1" customFormat="1" ht="16.5" customHeight="1">
      <c r="B74" s="38"/>
      <c r="C74" s="39"/>
      <c r="D74" s="39"/>
      <c r="E74" s="170" t="str">
        <f>E7</f>
        <v>Město bez bariér - ZŠ, Školní 786, Horní Slavkov, ETAPA 1</v>
      </c>
      <c r="F74" s="32"/>
      <c r="G74" s="32"/>
      <c r="H74" s="32"/>
      <c r="I74" s="142"/>
      <c r="J74" s="39"/>
      <c r="K74" s="39"/>
      <c r="L74" s="43"/>
    </row>
    <row r="75" spans="2:12" s="1" customFormat="1" ht="12" customHeight="1">
      <c r="B75" s="38"/>
      <c r="C75" s="32" t="s">
        <v>121</v>
      </c>
      <c r="D75" s="39"/>
      <c r="E75" s="39"/>
      <c r="F75" s="39"/>
      <c r="G75" s="39"/>
      <c r="H75" s="39"/>
      <c r="I75" s="142"/>
      <c r="J75" s="39"/>
      <c r="K75" s="39"/>
      <c r="L75" s="43"/>
    </row>
    <row r="76" spans="2:12" s="1" customFormat="1" ht="16.5" customHeight="1">
      <c r="B76" s="38"/>
      <c r="C76" s="39"/>
      <c r="D76" s="39"/>
      <c r="E76" s="64" t="str">
        <f>E9</f>
        <v>03 - ETAPA 1, objekt SO_01 - VRN</v>
      </c>
      <c r="F76" s="39"/>
      <c r="G76" s="39"/>
      <c r="H76" s="39"/>
      <c r="I76" s="142"/>
      <c r="J76" s="39"/>
      <c r="K76" s="39"/>
      <c r="L76" s="43"/>
    </row>
    <row r="77" spans="2:12" s="1" customFormat="1" ht="6.95" customHeight="1">
      <c r="B77" s="38"/>
      <c r="C77" s="39"/>
      <c r="D77" s="39"/>
      <c r="E77" s="39"/>
      <c r="F77" s="39"/>
      <c r="G77" s="39"/>
      <c r="H77" s="39"/>
      <c r="I77" s="142"/>
      <c r="J77" s="39"/>
      <c r="K77" s="39"/>
      <c r="L77" s="43"/>
    </row>
    <row r="78" spans="2:12" s="1" customFormat="1" ht="12" customHeight="1">
      <c r="B78" s="38"/>
      <c r="C78" s="32" t="s">
        <v>22</v>
      </c>
      <c r="D78" s="39"/>
      <c r="E78" s="39"/>
      <c r="F78" s="27" t="str">
        <f>F12</f>
        <v>Horní Slavkov</v>
      </c>
      <c r="G78" s="39"/>
      <c r="H78" s="39"/>
      <c r="I78" s="144" t="s">
        <v>24</v>
      </c>
      <c r="J78" s="67" t="str">
        <f>IF(J12="","",J12)</f>
        <v>10. 12. 2018</v>
      </c>
      <c r="K78" s="39"/>
      <c r="L78" s="43"/>
    </row>
    <row r="79" spans="2:12" s="1" customFormat="1" ht="6.95" customHeight="1">
      <c r="B79" s="38"/>
      <c r="C79" s="39"/>
      <c r="D79" s="39"/>
      <c r="E79" s="39"/>
      <c r="F79" s="39"/>
      <c r="G79" s="39"/>
      <c r="H79" s="39"/>
      <c r="I79" s="142"/>
      <c r="J79" s="39"/>
      <c r="K79" s="39"/>
      <c r="L79" s="43"/>
    </row>
    <row r="80" spans="2:12" s="1" customFormat="1" ht="13.65" customHeight="1">
      <c r="B80" s="38"/>
      <c r="C80" s="32" t="s">
        <v>26</v>
      </c>
      <c r="D80" s="39"/>
      <c r="E80" s="39"/>
      <c r="F80" s="27" t="str">
        <f>E15</f>
        <v>Město Horní Slavkov</v>
      </c>
      <c r="G80" s="39"/>
      <c r="H80" s="39"/>
      <c r="I80" s="144" t="s">
        <v>34</v>
      </c>
      <c r="J80" s="36" t="str">
        <f>E21</f>
        <v>CENTRA STAV s.r.o.</v>
      </c>
      <c r="K80" s="39"/>
      <c r="L80" s="43"/>
    </row>
    <row r="81" spans="2:12" s="1" customFormat="1" ht="13.65" customHeight="1">
      <c r="B81" s="38"/>
      <c r="C81" s="32" t="s">
        <v>32</v>
      </c>
      <c r="D81" s="39"/>
      <c r="E81" s="39"/>
      <c r="F81" s="27" t="str">
        <f>IF(E18="","",E18)</f>
        <v>Vyplň údaj</v>
      </c>
      <c r="G81" s="39"/>
      <c r="H81" s="39"/>
      <c r="I81" s="144" t="s">
        <v>39</v>
      </c>
      <c r="J81" s="36" t="str">
        <f>E24</f>
        <v>CENTRA STAV s.r.o.</v>
      </c>
      <c r="K81" s="39"/>
      <c r="L81" s="43"/>
    </row>
    <row r="82" spans="2:12" s="1" customFormat="1" ht="10.3" customHeight="1">
      <c r="B82" s="38"/>
      <c r="C82" s="39"/>
      <c r="D82" s="39"/>
      <c r="E82" s="39"/>
      <c r="F82" s="39"/>
      <c r="G82" s="39"/>
      <c r="H82" s="39"/>
      <c r="I82" s="142"/>
      <c r="J82" s="39"/>
      <c r="K82" s="39"/>
      <c r="L82" s="43"/>
    </row>
    <row r="83" spans="2:20" s="10" customFormat="1" ht="29.25" customHeight="1">
      <c r="B83" s="189"/>
      <c r="C83" s="190" t="s">
        <v>138</v>
      </c>
      <c r="D83" s="191" t="s">
        <v>61</v>
      </c>
      <c r="E83" s="191" t="s">
        <v>57</v>
      </c>
      <c r="F83" s="191" t="s">
        <v>58</v>
      </c>
      <c r="G83" s="191" t="s">
        <v>139</v>
      </c>
      <c r="H83" s="191" t="s">
        <v>140</v>
      </c>
      <c r="I83" s="192" t="s">
        <v>141</v>
      </c>
      <c r="J83" s="191" t="s">
        <v>127</v>
      </c>
      <c r="K83" s="193" t="s">
        <v>142</v>
      </c>
      <c r="L83" s="194"/>
      <c r="M83" s="87" t="s">
        <v>75</v>
      </c>
      <c r="N83" s="88" t="s">
        <v>46</v>
      </c>
      <c r="O83" s="88" t="s">
        <v>143</v>
      </c>
      <c r="P83" s="88" t="s">
        <v>144</v>
      </c>
      <c r="Q83" s="88" t="s">
        <v>145</v>
      </c>
      <c r="R83" s="88" t="s">
        <v>146</v>
      </c>
      <c r="S83" s="88" t="s">
        <v>147</v>
      </c>
      <c r="T83" s="89" t="s">
        <v>148</v>
      </c>
    </row>
    <row r="84" spans="2:63" s="1" customFormat="1" ht="22.8" customHeight="1">
      <c r="B84" s="38"/>
      <c r="C84" s="94" t="s">
        <v>149</v>
      </c>
      <c r="D84" s="39"/>
      <c r="E84" s="39"/>
      <c r="F84" s="39"/>
      <c r="G84" s="39"/>
      <c r="H84" s="39"/>
      <c r="I84" s="142"/>
      <c r="J84" s="195">
        <f>BK84</f>
        <v>0</v>
      </c>
      <c r="K84" s="39"/>
      <c r="L84" s="43"/>
      <c r="M84" s="90"/>
      <c r="N84" s="91"/>
      <c r="O84" s="91"/>
      <c r="P84" s="196">
        <f>P85</f>
        <v>0</v>
      </c>
      <c r="Q84" s="91"/>
      <c r="R84" s="196">
        <f>R85</f>
        <v>0</v>
      </c>
      <c r="S84" s="91"/>
      <c r="T84" s="197">
        <f>T85</f>
        <v>0</v>
      </c>
      <c r="AT84" s="17" t="s">
        <v>76</v>
      </c>
      <c r="AU84" s="17" t="s">
        <v>128</v>
      </c>
      <c r="BK84" s="198">
        <f>BK85</f>
        <v>0</v>
      </c>
    </row>
    <row r="85" spans="2:63" s="11" customFormat="1" ht="25.9" customHeight="1">
      <c r="B85" s="199"/>
      <c r="C85" s="200"/>
      <c r="D85" s="201" t="s">
        <v>76</v>
      </c>
      <c r="E85" s="202" t="s">
        <v>2446</v>
      </c>
      <c r="F85" s="202" t="s">
        <v>2447</v>
      </c>
      <c r="G85" s="200"/>
      <c r="H85" s="200"/>
      <c r="I85" s="203"/>
      <c r="J85" s="204">
        <f>BK85</f>
        <v>0</v>
      </c>
      <c r="K85" s="200"/>
      <c r="L85" s="205"/>
      <c r="M85" s="206"/>
      <c r="N85" s="207"/>
      <c r="O85" s="207"/>
      <c r="P85" s="208">
        <f>P86+P88+P91+P93</f>
        <v>0</v>
      </c>
      <c r="Q85" s="207"/>
      <c r="R85" s="208">
        <f>R86+R88+R91+R93</f>
        <v>0</v>
      </c>
      <c r="S85" s="207"/>
      <c r="T85" s="209">
        <f>T86+T88+T91+T93</f>
        <v>0</v>
      </c>
      <c r="AR85" s="210" t="s">
        <v>186</v>
      </c>
      <c r="AT85" s="211" t="s">
        <v>76</v>
      </c>
      <c r="AU85" s="211" t="s">
        <v>77</v>
      </c>
      <c r="AY85" s="210" t="s">
        <v>152</v>
      </c>
      <c r="BK85" s="212">
        <f>BK86+BK88+BK91+BK93</f>
        <v>0</v>
      </c>
    </row>
    <row r="86" spans="2:63" s="11" customFormat="1" ht="22.8" customHeight="1">
      <c r="B86" s="199"/>
      <c r="C86" s="200"/>
      <c r="D86" s="201" t="s">
        <v>76</v>
      </c>
      <c r="E86" s="213" t="s">
        <v>2448</v>
      </c>
      <c r="F86" s="213" t="s">
        <v>2449</v>
      </c>
      <c r="G86" s="200"/>
      <c r="H86" s="200"/>
      <c r="I86" s="203"/>
      <c r="J86" s="214">
        <f>BK86</f>
        <v>0</v>
      </c>
      <c r="K86" s="200"/>
      <c r="L86" s="205"/>
      <c r="M86" s="206"/>
      <c r="N86" s="207"/>
      <c r="O86" s="207"/>
      <c r="P86" s="208">
        <f>P87</f>
        <v>0</v>
      </c>
      <c r="Q86" s="207"/>
      <c r="R86" s="208">
        <f>R87</f>
        <v>0</v>
      </c>
      <c r="S86" s="207"/>
      <c r="T86" s="209">
        <f>T87</f>
        <v>0</v>
      </c>
      <c r="AR86" s="210" t="s">
        <v>186</v>
      </c>
      <c r="AT86" s="211" t="s">
        <v>76</v>
      </c>
      <c r="AU86" s="211" t="s">
        <v>84</v>
      </c>
      <c r="AY86" s="210" t="s">
        <v>152</v>
      </c>
      <c r="BK86" s="212">
        <f>BK87</f>
        <v>0</v>
      </c>
    </row>
    <row r="87" spans="2:65" s="1" customFormat="1" ht="16.5" customHeight="1">
      <c r="B87" s="38"/>
      <c r="C87" s="215" t="s">
        <v>84</v>
      </c>
      <c r="D87" s="215" t="s">
        <v>155</v>
      </c>
      <c r="E87" s="216" t="s">
        <v>2450</v>
      </c>
      <c r="F87" s="217" t="s">
        <v>2449</v>
      </c>
      <c r="G87" s="218" t="s">
        <v>2451</v>
      </c>
      <c r="H87" s="219">
        <v>1</v>
      </c>
      <c r="I87" s="220"/>
      <c r="J87" s="221">
        <f>ROUND(I87*H87,2)</f>
        <v>0</v>
      </c>
      <c r="K87" s="217" t="s">
        <v>159</v>
      </c>
      <c r="L87" s="43"/>
      <c r="M87" s="222" t="s">
        <v>75</v>
      </c>
      <c r="N87" s="223" t="s">
        <v>47</v>
      </c>
      <c r="O87" s="79"/>
      <c r="P87" s="224">
        <f>O87*H87</f>
        <v>0</v>
      </c>
      <c r="Q87" s="224">
        <v>0</v>
      </c>
      <c r="R87" s="224">
        <f>Q87*H87</f>
        <v>0</v>
      </c>
      <c r="S87" s="224">
        <v>0</v>
      </c>
      <c r="T87" s="225">
        <f>S87*H87</f>
        <v>0</v>
      </c>
      <c r="AR87" s="17" t="s">
        <v>2452</v>
      </c>
      <c r="AT87" s="17" t="s">
        <v>155</v>
      </c>
      <c r="AU87" s="17" t="s">
        <v>86</v>
      </c>
      <c r="AY87" s="17" t="s">
        <v>152</v>
      </c>
      <c r="BE87" s="226">
        <f>IF(N87="základní",J87,0)</f>
        <v>0</v>
      </c>
      <c r="BF87" s="226">
        <f>IF(N87="snížená",J87,0)</f>
        <v>0</v>
      </c>
      <c r="BG87" s="226">
        <f>IF(N87="zákl. přenesená",J87,0)</f>
        <v>0</v>
      </c>
      <c r="BH87" s="226">
        <f>IF(N87="sníž. přenesená",J87,0)</f>
        <v>0</v>
      </c>
      <c r="BI87" s="226">
        <f>IF(N87="nulová",J87,0)</f>
        <v>0</v>
      </c>
      <c r="BJ87" s="17" t="s">
        <v>84</v>
      </c>
      <c r="BK87" s="226">
        <f>ROUND(I87*H87,2)</f>
        <v>0</v>
      </c>
      <c r="BL87" s="17" t="s">
        <v>2452</v>
      </c>
      <c r="BM87" s="17" t="s">
        <v>2453</v>
      </c>
    </row>
    <row r="88" spans="2:63" s="11" customFormat="1" ht="22.8" customHeight="1">
      <c r="B88" s="199"/>
      <c r="C88" s="200"/>
      <c r="D88" s="201" t="s">
        <v>76</v>
      </c>
      <c r="E88" s="213" t="s">
        <v>2454</v>
      </c>
      <c r="F88" s="213" t="s">
        <v>2455</v>
      </c>
      <c r="G88" s="200"/>
      <c r="H88" s="200"/>
      <c r="I88" s="203"/>
      <c r="J88" s="214">
        <f>BK88</f>
        <v>0</v>
      </c>
      <c r="K88" s="200"/>
      <c r="L88" s="205"/>
      <c r="M88" s="206"/>
      <c r="N88" s="207"/>
      <c r="O88" s="207"/>
      <c r="P88" s="208">
        <f>SUM(P89:P90)</f>
        <v>0</v>
      </c>
      <c r="Q88" s="207"/>
      <c r="R88" s="208">
        <f>SUM(R89:R90)</f>
        <v>0</v>
      </c>
      <c r="S88" s="207"/>
      <c r="T88" s="209">
        <f>SUM(T89:T90)</f>
        <v>0</v>
      </c>
      <c r="AR88" s="210" t="s">
        <v>186</v>
      </c>
      <c r="AT88" s="211" t="s">
        <v>76</v>
      </c>
      <c r="AU88" s="211" t="s">
        <v>84</v>
      </c>
      <c r="AY88" s="210" t="s">
        <v>152</v>
      </c>
      <c r="BK88" s="212">
        <f>SUM(BK89:BK90)</f>
        <v>0</v>
      </c>
    </row>
    <row r="89" spans="2:65" s="1" customFormat="1" ht="16.5" customHeight="1">
      <c r="B89" s="38"/>
      <c r="C89" s="215" t="s">
        <v>86</v>
      </c>
      <c r="D89" s="215" t="s">
        <v>155</v>
      </c>
      <c r="E89" s="216" t="s">
        <v>2456</v>
      </c>
      <c r="F89" s="217" t="s">
        <v>2457</v>
      </c>
      <c r="G89" s="218" t="s">
        <v>2451</v>
      </c>
      <c r="H89" s="219">
        <v>1</v>
      </c>
      <c r="I89" s="220"/>
      <c r="J89" s="221">
        <f>ROUND(I89*H89,2)</f>
        <v>0</v>
      </c>
      <c r="K89" s="217" t="s">
        <v>159</v>
      </c>
      <c r="L89" s="43"/>
      <c r="M89" s="222" t="s">
        <v>75</v>
      </c>
      <c r="N89" s="223" t="s">
        <v>47</v>
      </c>
      <c r="O89" s="79"/>
      <c r="P89" s="224">
        <f>O89*H89</f>
        <v>0</v>
      </c>
      <c r="Q89" s="224">
        <v>0</v>
      </c>
      <c r="R89" s="224">
        <f>Q89*H89</f>
        <v>0</v>
      </c>
      <c r="S89" s="224">
        <v>0</v>
      </c>
      <c r="T89" s="225">
        <f>S89*H89</f>
        <v>0</v>
      </c>
      <c r="AR89" s="17" t="s">
        <v>2452</v>
      </c>
      <c r="AT89" s="17" t="s">
        <v>155</v>
      </c>
      <c r="AU89" s="17" t="s">
        <v>86</v>
      </c>
      <c r="AY89" s="17" t="s">
        <v>152</v>
      </c>
      <c r="BE89" s="226">
        <f>IF(N89="základní",J89,0)</f>
        <v>0</v>
      </c>
      <c r="BF89" s="226">
        <f>IF(N89="snížená",J89,0)</f>
        <v>0</v>
      </c>
      <c r="BG89" s="226">
        <f>IF(N89="zákl. přenesená",J89,0)</f>
        <v>0</v>
      </c>
      <c r="BH89" s="226">
        <f>IF(N89="sníž. přenesená",J89,0)</f>
        <v>0</v>
      </c>
      <c r="BI89" s="226">
        <f>IF(N89="nulová",J89,0)</f>
        <v>0</v>
      </c>
      <c r="BJ89" s="17" t="s">
        <v>84</v>
      </c>
      <c r="BK89" s="226">
        <f>ROUND(I89*H89,2)</f>
        <v>0</v>
      </c>
      <c r="BL89" s="17" t="s">
        <v>2452</v>
      </c>
      <c r="BM89" s="17" t="s">
        <v>2458</v>
      </c>
    </row>
    <row r="90" spans="2:65" s="1" customFormat="1" ht="16.5" customHeight="1">
      <c r="B90" s="38"/>
      <c r="C90" s="215" t="s">
        <v>173</v>
      </c>
      <c r="D90" s="215" t="s">
        <v>155</v>
      </c>
      <c r="E90" s="216" t="s">
        <v>2459</v>
      </c>
      <c r="F90" s="217" t="s">
        <v>2460</v>
      </c>
      <c r="G90" s="218" t="s">
        <v>2461</v>
      </c>
      <c r="H90" s="219">
        <v>1</v>
      </c>
      <c r="I90" s="220"/>
      <c r="J90" s="221">
        <f>ROUND(I90*H90,2)</f>
        <v>0</v>
      </c>
      <c r="K90" s="217" t="s">
        <v>159</v>
      </c>
      <c r="L90" s="43"/>
      <c r="M90" s="222" t="s">
        <v>75</v>
      </c>
      <c r="N90" s="223" t="s">
        <v>47</v>
      </c>
      <c r="O90" s="79"/>
      <c r="P90" s="224">
        <f>O90*H90</f>
        <v>0</v>
      </c>
      <c r="Q90" s="224">
        <v>0</v>
      </c>
      <c r="R90" s="224">
        <f>Q90*H90</f>
        <v>0</v>
      </c>
      <c r="S90" s="224">
        <v>0</v>
      </c>
      <c r="T90" s="225">
        <f>S90*H90</f>
        <v>0</v>
      </c>
      <c r="AR90" s="17" t="s">
        <v>2452</v>
      </c>
      <c r="AT90" s="17" t="s">
        <v>155</v>
      </c>
      <c r="AU90" s="17" t="s">
        <v>86</v>
      </c>
      <c r="AY90" s="17" t="s">
        <v>152</v>
      </c>
      <c r="BE90" s="226">
        <f>IF(N90="základní",J90,0)</f>
        <v>0</v>
      </c>
      <c r="BF90" s="226">
        <f>IF(N90="snížená",J90,0)</f>
        <v>0</v>
      </c>
      <c r="BG90" s="226">
        <f>IF(N90="zákl. přenesená",J90,0)</f>
        <v>0</v>
      </c>
      <c r="BH90" s="226">
        <f>IF(N90="sníž. přenesená",J90,0)</f>
        <v>0</v>
      </c>
      <c r="BI90" s="226">
        <f>IF(N90="nulová",J90,0)</f>
        <v>0</v>
      </c>
      <c r="BJ90" s="17" t="s">
        <v>84</v>
      </c>
      <c r="BK90" s="226">
        <f>ROUND(I90*H90,2)</f>
        <v>0</v>
      </c>
      <c r="BL90" s="17" t="s">
        <v>2452</v>
      </c>
      <c r="BM90" s="17" t="s">
        <v>2462</v>
      </c>
    </row>
    <row r="91" spans="2:63" s="11" customFormat="1" ht="22.8" customHeight="1">
      <c r="B91" s="199"/>
      <c r="C91" s="200"/>
      <c r="D91" s="201" t="s">
        <v>76</v>
      </c>
      <c r="E91" s="213" t="s">
        <v>2463</v>
      </c>
      <c r="F91" s="213" t="s">
        <v>2464</v>
      </c>
      <c r="G91" s="200"/>
      <c r="H91" s="200"/>
      <c r="I91" s="203"/>
      <c r="J91" s="214">
        <f>BK91</f>
        <v>0</v>
      </c>
      <c r="K91" s="200"/>
      <c r="L91" s="205"/>
      <c r="M91" s="206"/>
      <c r="N91" s="207"/>
      <c r="O91" s="207"/>
      <c r="P91" s="208">
        <f>P92</f>
        <v>0</v>
      </c>
      <c r="Q91" s="207"/>
      <c r="R91" s="208">
        <f>R92</f>
        <v>0</v>
      </c>
      <c r="S91" s="207"/>
      <c r="T91" s="209">
        <f>T92</f>
        <v>0</v>
      </c>
      <c r="AR91" s="210" t="s">
        <v>186</v>
      </c>
      <c r="AT91" s="211" t="s">
        <v>76</v>
      </c>
      <c r="AU91" s="211" t="s">
        <v>84</v>
      </c>
      <c r="AY91" s="210" t="s">
        <v>152</v>
      </c>
      <c r="BK91" s="212">
        <f>BK92</f>
        <v>0</v>
      </c>
    </row>
    <row r="92" spans="2:65" s="1" customFormat="1" ht="16.5" customHeight="1">
      <c r="B92" s="38"/>
      <c r="C92" s="215" t="s">
        <v>160</v>
      </c>
      <c r="D92" s="215" t="s">
        <v>155</v>
      </c>
      <c r="E92" s="216" t="s">
        <v>2465</v>
      </c>
      <c r="F92" s="217" t="s">
        <v>2464</v>
      </c>
      <c r="G92" s="218" t="s">
        <v>2451</v>
      </c>
      <c r="H92" s="219">
        <v>1</v>
      </c>
      <c r="I92" s="220"/>
      <c r="J92" s="221">
        <f>ROUND(I92*H92,2)</f>
        <v>0</v>
      </c>
      <c r="K92" s="217" t="s">
        <v>159</v>
      </c>
      <c r="L92" s="43"/>
      <c r="M92" s="222" t="s">
        <v>75</v>
      </c>
      <c r="N92" s="223" t="s">
        <v>47</v>
      </c>
      <c r="O92" s="79"/>
      <c r="P92" s="224">
        <f>O92*H92</f>
        <v>0</v>
      </c>
      <c r="Q92" s="224">
        <v>0</v>
      </c>
      <c r="R92" s="224">
        <f>Q92*H92</f>
        <v>0</v>
      </c>
      <c r="S92" s="224">
        <v>0</v>
      </c>
      <c r="T92" s="225">
        <f>S92*H92</f>
        <v>0</v>
      </c>
      <c r="AR92" s="17" t="s">
        <v>2452</v>
      </c>
      <c r="AT92" s="17" t="s">
        <v>155</v>
      </c>
      <c r="AU92" s="17" t="s">
        <v>86</v>
      </c>
      <c r="AY92" s="17" t="s">
        <v>152</v>
      </c>
      <c r="BE92" s="226">
        <f>IF(N92="základní",J92,0)</f>
        <v>0</v>
      </c>
      <c r="BF92" s="226">
        <f>IF(N92="snížená",J92,0)</f>
        <v>0</v>
      </c>
      <c r="BG92" s="226">
        <f>IF(N92="zákl. přenesená",J92,0)</f>
        <v>0</v>
      </c>
      <c r="BH92" s="226">
        <f>IF(N92="sníž. přenesená",J92,0)</f>
        <v>0</v>
      </c>
      <c r="BI92" s="226">
        <f>IF(N92="nulová",J92,0)</f>
        <v>0</v>
      </c>
      <c r="BJ92" s="17" t="s">
        <v>84</v>
      </c>
      <c r="BK92" s="226">
        <f>ROUND(I92*H92,2)</f>
        <v>0</v>
      </c>
      <c r="BL92" s="17" t="s">
        <v>2452</v>
      </c>
      <c r="BM92" s="17" t="s">
        <v>2466</v>
      </c>
    </row>
    <row r="93" spans="2:63" s="11" customFormat="1" ht="22.8" customHeight="1">
      <c r="B93" s="199"/>
      <c r="C93" s="200"/>
      <c r="D93" s="201" t="s">
        <v>76</v>
      </c>
      <c r="E93" s="213" t="s">
        <v>2467</v>
      </c>
      <c r="F93" s="213" t="s">
        <v>2468</v>
      </c>
      <c r="G93" s="200"/>
      <c r="H93" s="200"/>
      <c r="I93" s="203"/>
      <c r="J93" s="214">
        <f>BK93</f>
        <v>0</v>
      </c>
      <c r="K93" s="200"/>
      <c r="L93" s="205"/>
      <c r="M93" s="206"/>
      <c r="N93" s="207"/>
      <c r="O93" s="207"/>
      <c r="P93" s="208">
        <f>P94</f>
        <v>0</v>
      </c>
      <c r="Q93" s="207"/>
      <c r="R93" s="208">
        <f>R94</f>
        <v>0</v>
      </c>
      <c r="S93" s="207"/>
      <c r="T93" s="209">
        <f>T94</f>
        <v>0</v>
      </c>
      <c r="AR93" s="210" t="s">
        <v>186</v>
      </c>
      <c r="AT93" s="211" t="s">
        <v>76</v>
      </c>
      <c r="AU93" s="211" t="s">
        <v>84</v>
      </c>
      <c r="AY93" s="210" t="s">
        <v>152</v>
      </c>
      <c r="BK93" s="212">
        <f>BK94</f>
        <v>0</v>
      </c>
    </row>
    <row r="94" spans="2:65" s="1" customFormat="1" ht="16.5" customHeight="1">
      <c r="B94" s="38"/>
      <c r="C94" s="215" t="s">
        <v>186</v>
      </c>
      <c r="D94" s="215" t="s">
        <v>155</v>
      </c>
      <c r="E94" s="216" t="s">
        <v>2469</v>
      </c>
      <c r="F94" s="217" t="s">
        <v>2470</v>
      </c>
      <c r="G94" s="218" t="s">
        <v>2471</v>
      </c>
      <c r="H94" s="219">
        <v>1</v>
      </c>
      <c r="I94" s="220"/>
      <c r="J94" s="221">
        <f>ROUND(I94*H94,2)</f>
        <v>0</v>
      </c>
      <c r="K94" s="217" t="s">
        <v>159</v>
      </c>
      <c r="L94" s="43"/>
      <c r="M94" s="262" t="s">
        <v>75</v>
      </c>
      <c r="N94" s="263" t="s">
        <v>47</v>
      </c>
      <c r="O94" s="264"/>
      <c r="P94" s="265">
        <f>O94*H94</f>
        <v>0</v>
      </c>
      <c r="Q94" s="265">
        <v>0</v>
      </c>
      <c r="R94" s="265">
        <f>Q94*H94</f>
        <v>0</v>
      </c>
      <c r="S94" s="265">
        <v>0</v>
      </c>
      <c r="T94" s="266">
        <f>S94*H94</f>
        <v>0</v>
      </c>
      <c r="AR94" s="17" t="s">
        <v>2452</v>
      </c>
      <c r="AT94" s="17" t="s">
        <v>155</v>
      </c>
      <c r="AU94" s="17" t="s">
        <v>86</v>
      </c>
      <c r="AY94" s="17" t="s">
        <v>152</v>
      </c>
      <c r="BE94" s="226">
        <f>IF(N94="základní",J94,0)</f>
        <v>0</v>
      </c>
      <c r="BF94" s="226">
        <f>IF(N94="snížená",J94,0)</f>
        <v>0</v>
      </c>
      <c r="BG94" s="226">
        <f>IF(N94="zákl. přenesená",J94,0)</f>
        <v>0</v>
      </c>
      <c r="BH94" s="226">
        <f>IF(N94="sníž. přenesená",J94,0)</f>
        <v>0</v>
      </c>
      <c r="BI94" s="226">
        <f>IF(N94="nulová",J94,0)</f>
        <v>0</v>
      </c>
      <c r="BJ94" s="17" t="s">
        <v>84</v>
      </c>
      <c r="BK94" s="226">
        <f>ROUND(I94*H94,2)</f>
        <v>0</v>
      </c>
      <c r="BL94" s="17" t="s">
        <v>2452</v>
      </c>
      <c r="BM94" s="17" t="s">
        <v>2472</v>
      </c>
    </row>
    <row r="95" spans="2:12" s="1" customFormat="1" ht="6.95" customHeight="1">
      <c r="B95" s="57"/>
      <c r="C95" s="58"/>
      <c r="D95" s="58"/>
      <c r="E95" s="58"/>
      <c r="F95" s="58"/>
      <c r="G95" s="58"/>
      <c r="H95" s="58"/>
      <c r="I95" s="166"/>
      <c r="J95" s="58"/>
      <c r="K95" s="58"/>
      <c r="L95" s="43"/>
    </row>
  </sheetData>
  <sheetProtection password="CC35" sheet="1" objects="1" scenarios="1" formatColumns="0" formatRows="0" autoFilter="0"/>
  <autoFilter ref="C83:K94"/>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ht="37.5" customHeight="1"/>
    <row r="2" spans="2:11" ht="7.5" customHeight="1">
      <c r="B2" s="284"/>
      <c r="C2" s="285"/>
      <c r="D2" s="285"/>
      <c r="E2" s="285"/>
      <c r="F2" s="285"/>
      <c r="G2" s="285"/>
      <c r="H2" s="285"/>
      <c r="I2" s="285"/>
      <c r="J2" s="285"/>
      <c r="K2" s="286"/>
    </row>
    <row r="3" spans="2:11" s="15" customFormat="1" ht="45" customHeight="1">
      <c r="B3" s="287"/>
      <c r="C3" s="288" t="s">
        <v>2473</v>
      </c>
      <c r="D3" s="288"/>
      <c r="E3" s="288"/>
      <c r="F3" s="288"/>
      <c r="G3" s="288"/>
      <c r="H3" s="288"/>
      <c r="I3" s="288"/>
      <c r="J3" s="288"/>
      <c r="K3" s="289"/>
    </row>
    <row r="4" spans="2:11" ht="25.5" customHeight="1">
      <c r="B4" s="290"/>
      <c r="C4" s="291" t="s">
        <v>2474</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2475</v>
      </c>
      <c r="D6" s="294"/>
      <c r="E6" s="294"/>
      <c r="F6" s="294"/>
      <c r="G6" s="294"/>
      <c r="H6" s="294"/>
      <c r="I6" s="294"/>
      <c r="J6" s="294"/>
      <c r="K6" s="292"/>
    </row>
    <row r="7" spans="2:11" ht="15" customHeight="1">
      <c r="B7" s="295"/>
      <c r="C7" s="294" t="s">
        <v>2476</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2477</v>
      </c>
      <c r="D9" s="294"/>
      <c r="E9" s="294"/>
      <c r="F9" s="294"/>
      <c r="G9" s="294"/>
      <c r="H9" s="294"/>
      <c r="I9" s="294"/>
      <c r="J9" s="294"/>
      <c r="K9" s="292"/>
    </row>
    <row r="10" spans="2:11" ht="15" customHeight="1">
      <c r="B10" s="295"/>
      <c r="C10" s="294"/>
      <c r="D10" s="294" t="s">
        <v>2478</v>
      </c>
      <c r="E10" s="294"/>
      <c r="F10" s="294"/>
      <c r="G10" s="294"/>
      <c r="H10" s="294"/>
      <c r="I10" s="294"/>
      <c r="J10" s="294"/>
      <c r="K10" s="292"/>
    </row>
    <row r="11" spans="2:11" ht="15" customHeight="1">
      <c r="B11" s="295"/>
      <c r="C11" s="296"/>
      <c r="D11" s="294" t="s">
        <v>2479</v>
      </c>
      <c r="E11" s="294"/>
      <c r="F11" s="294"/>
      <c r="G11" s="294"/>
      <c r="H11" s="294"/>
      <c r="I11" s="294"/>
      <c r="J11" s="294"/>
      <c r="K11" s="292"/>
    </row>
    <row r="12" spans="2:11" ht="15" customHeight="1">
      <c r="B12" s="295"/>
      <c r="C12" s="296"/>
      <c r="D12" s="294"/>
      <c r="E12" s="294"/>
      <c r="F12" s="294"/>
      <c r="G12" s="294"/>
      <c r="H12" s="294"/>
      <c r="I12" s="294"/>
      <c r="J12" s="294"/>
      <c r="K12" s="292"/>
    </row>
    <row r="13" spans="2:11" ht="15" customHeight="1">
      <c r="B13" s="295"/>
      <c r="C13" s="296"/>
      <c r="D13" s="297" t="s">
        <v>2480</v>
      </c>
      <c r="E13" s="294"/>
      <c r="F13" s="294"/>
      <c r="G13" s="294"/>
      <c r="H13" s="294"/>
      <c r="I13" s="294"/>
      <c r="J13" s="294"/>
      <c r="K13" s="292"/>
    </row>
    <row r="14" spans="2:11" ht="12.75" customHeight="1">
      <c r="B14" s="295"/>
      <c r="C14" s="296"/>
      <c r="D14" s="296"/>
      <c r="E14" s="296"/>
      <c r="F14" s="296"/>
      <c r="G14" s="296"/>
      <c r="H14" s="296"/>
      <c r="I14" s="296"/>
      <c r="J14" s="296"/>
      <c r="K14" s="292"/>
    </row>
    <row r="15" spans="2:11" ht="15" customHeight="1">
      <c r="B15" s="295"/>
      <c r="C15" s="296"/>
      <c r="D15" s="294" t="s">
        <v>2481</v>
      </c>
      <c r="E15" s="294"/>
      <c r="F15" s="294"/>
      <c r="G15" s="294"/>
      <c r="H15" s="294"/>
      <c r="I15" s="294"/>
      <c r="J15" s="294"/>
      <c r="K15" s="292"/>
    </row>
    <row r="16" spans="2:11" ht="15" customHeight="1">
      <c r="B16" s="295"/>
      <c r="C16" s="296"/>
      <c r="D16" s="294" t="s">
        <v>2482</v>
      </c>
      <c r="E16" s="294"/>
      <c r="F16" s="294"/>
      <c r="G16" s="294"/>
      <c r="H16" s="294"/>
      <c r="I16" s="294"/>
      <c r="J16" s="294"/>
      <c r="K16" s="292"/>
    </row>
    <row r="17" spans="2:11" ht="15" customHeight="1">
      <c r="B17" s="295"/>
      <c r="C17" s="296"/>
      <c r="D17" s="294" t="s">
        <v>2483</v>
      </c>
      <c r="E17" s="294"/>
      <c r="F17" s="294"/>
      <c r="G17" s="294"/>
      <c r="H17" s="294"/>
      <c r="I17" s="294"/>
      <c r="J17" s="294"/>
      <c r="K17" s="292"/>
    </row>
    <row r="18" spans="2:11" ht="15" customHeight="1">
      <c r="B18" s="295"/>
      <c r="C18" s="296"/>
      <c r="D18" s="296"/>
      <c r="E18" s="298" t="s">
        <v>83</v>
      </c>
      <c r="F18" s="294" t="s">
        <v>2484</v>
      </c>
      <c r="G18" s="294"/>
      <c r="H18" s="294"/>
      <c r="I18" s="294"/>
      <c r="J18" s="294"/>
      <c r="K18" s="292"/>
    </row>
    <row r="19" spans="2:11" ht="15" customHeight="1">
      <c r="B19" s="295"/>
      <c r="C19" s="296"/>
      <c r="D19" s="296"/>
      <c r="E19" s="298" t="s">
        <v>2485</v>
      </c>
      <c r="F19" s="294" t="s">
        <v>2486</v>
      </c>
      <c r="G19" s="294"/>
      <c r="H19" s="294"/>
      <c r="I19" s="294"/>
      <c r="J19" s="294"/>
      <c r="K19" s="292"/>
    </row>
    <row r="20" spans="2:11" ht="15" customHeight="1">
      <c r="B20" s="295"/>
      <c r="C20" s="296"/>
      <c r="D20" s="296"/>
      <c r="E20" s="298" t="s">
        <v>2487</v>
      </c>
      <c r="F20" s="294" t="s">
        <v>2488</v>
      </c>
      <c r="G20" s="294"/>
      <c r="H20" s="294"/>
      <c r="I20" s="294"/>
      <c r="J20" s="294"/>
      <c r="K20" s="292"/>
    </row>
    <row r="21" spans="2:11" ht="15" customHeight="1">
      <c r="B21" s="295"/>
      <c r="C21" s="296"/>
      <c r="D21" s="296"/>
      <c r="E21" s="298" t="s">
        <v>118</v>
      </c>
      <c r="F21" s="294" t="s">
        <v>2489</v>
      </c>
      <c r="G21" s="294"/>
      <c r="H21" s="294"/>
      <c r="I21" s="294"/>
      <c r="J21" s="294"/>
      <c r="K21" s="292"/>
    </row>
    <row r="22" spans="2:11" ht="15" customHeight="1">
      <c r="B22" s="295"/>
      <c r="C22" s="296"/>
      <c r="D22" s="296"/>
      <c r="E22" s="298" t="s">
        <v>2490</v>
      </c>
      <c r="F22" s="294" t="s">
        <v>2491</v>
      </c>
      <c r="G22" s="294"/>
      <c r="H22" s="294"/>
      <c r="I22" s="294"/>
      <c r="J22" s="294"/>
      <c r="K22" s="292"/>
    </row>
    <row r="23" spans="2:11" ht="15" customHeight="1">
      <c r="B23" s="295"/>
      <c r="C23" s="296"/>
      <c r="D23" s="296"/>
      <c r="E23" s="298" t="s">
        <v>90</v>
      </c>
      <c r="F23" s="294" t="s">
        <v>2492</v>
      </c>
      <c r="G23" s="294"/>
      <c r="H23" s="294"/>
      <c r="I23" s="294"/>
      <c r="J23" s="294"/>
      <c r="K23" s="292"/>
    </row>
    <row r="24" spans="2:11" ht="12.75" customHeight="1">
      <c r="B24" s="295"/>
      <c r="C24" s="296"/>
      <c r="D24" s="296"/>
      <c r="E24" s="296"/>
      <c r="F24" s="296"/>
      <c r="G24" s="296"/>
      <c r="H24" s="296"/>
      <c r="I24" s="296"/>
      <c r="J24" s="296"/>
      <c r="K24" s="292"/>
    </row>
    <row r="25" spans="2:11" ht="15" customHeight="1">
      <c r="B25" s="295"/>
      <c r="C25" s="294" t="s">
        <v>2493</v>
      </c>
      <c r="D25" s="294"/>
      <c r="E25" s="294"/>
      <c r="F25" s="294"/>
      <c r="G25" s="294"/>
      <c r="H25" s="294"/>
      <c r="I25" s="294"/>
      <c r="J25" s="294"/>
      <c r="K25" s="292"/>
    </row>
    <row r="26" spans="2:11" ht="15" customHeight="1">
      <c r="B26" s="295"/>
      <c r="C26" s="294" t="s">
        <v>2494</v>
      </c>
      <c r="D26" s="294"/>
      <c r="E26" s="294"/>
      <c r="F26" s="294"/>
      <c r="G26" s="294"/>
      <c r="H26" s="294"/>
      <c r="I26" s="294"/>
      <c r="J26" s="294"/>
      <c r="K26" s="292"/>
    </row>
    <row r="27" spans="2:11" ht="15" customHeight="1">
      <c r="B27" s="295"/>
      <c r="C27" s="294"/>
      <c r="D27" s="294" t="s">
        <v>2495</v>
      </c>
      <c r="E27" s="294"/>
      <c r="F27" s="294"/>
      <c r="G27" s="294"/>
      <c r="H27" s="294"/>
      <c r="I27" s="294"/>
      <c r="J27" s="294"/>
      <c r="K27" s="292"/>
    </row>
    <row r="28" spans="2:11" ht="15" customHeight="1">
      <c r="B28" s="295"/>
      <c r="C28" s="296"/>
      <c r="D28" s="294" t="s">
        <v>2496</v>
      </c>
      <c r="E28" s="294"/>
      <c r="F28" s="294"/>
      <c r="G28" s="294"/>
      <c r="H28" s="294"/>
      <c r="I28" s="294"/>
      <c r="J28" s="294"/>
      <c r="K28" s="292"/>
    </row>
    <row r="29" spans="2:11" ht="12.75" customHeight="1">
      <c r="B29" s="295"/>
      <c r="C29" s="296"/>
      <c r="D29" s="296"/>
      <c r="E29" s="296"/>
      <c r="F29" s="296"/>
      <c r="G29" s="296"/>
      <c r="H29" s="296"/>
      <c r="I29" s="296"/>
      <c r="J29" s="296"/>
      <c r="K29" s="292"/>
    </row>
    <row r="30" spans="2:11" ht="15" customHeight="1">
      <c r="B30" s="295"/>
      <c r="C30" s="296"/>
      <c r="D30" s="294" t="s">
        <v>2497</v>
      </c>
      <c r="E30" s="294"/>
      <c r="F30" s="294"/>
      <c r="G30" s="294"/>
      <c r="H30" s="294"/>
      <c r="I30" s="294"/>
      <c r="J30" s="294"/>
      <c r="K30" s="292"/>
    </row>
    <row r="31" spans="2:11" ht="15" customHeight="1">
      <c r="B31" s="295"/>
      <c r="C31" s="296"/>
      <c r="D31" s="294" t="s">
        <v>2498</v>
      </c>
      <c r="E31" s="294"/>
      <c r="F31" s="294"/>
      <c r="G31" s="294"/>
      <c r="H31" s="294"/>
      <c r="I31" s="294"/>
      <c r="J31" s="294"/>
      <c r="K31" s="292"/>
    </row>
    <row r="32" spans="2:11" ht="12.75" customHeight="1">
      <c r="B32" s="295"/>
      <c r="C32" s="296"/>
      <c r="D32" s="296"/>
      <c r="E32" s="296"/>
      <c r="F32" s="296"/>
      <c r="G32" s="296"/>
      <c r="H32" s="296"/>
      <c r="I32" s="296"/>
      <c r="J32" s="296"/>
      <c r="K32" s="292"/>
    </row>
    <row r="33" spans="2:11" ht="15" customHeight="1">
      <c r="B33" s="295"/>
      <c r="C33" s="296"/>
      <c r="D33" s="294" t="s">
        <v>2499</v>
      </c>
      <c r="E33" s="294"/>
      <c r="F33" s="294"/>
      <c r="G33" s="294"/>
      <c r="H33" s="294"/>
      <c r="I33" s="294"/>
      <c r="J33" s="294"/>
      <c r="K33" s="292"/>
    </row>
    <row r="34" spans="2:11" ht="15" customHeight="1">
      <c r="B34" s="295"/>
      <c r="C34" s="296"/>
      <c r="D34" s="294" t="s">
        <v>2500</v>
      </c>
      <c r="E34" s="294"/>
      <c r="F34" s="294"/>
      <c r="G34" s="294"/>
      <c r="H34" s="294"/>
      <c r="I34" s="294"/>
      <c r="J34" s="294"/>
      <c r="K34" s="292"/>
    </row>
    <row r="35" spans="2:11" ht="15" customHeight="1">
      <c r="B35" s="295"/>
      <c r="C35" s="296"/>
      <c r="D35" s="294" t="s">
        <v>2501</v>
      </c>
      <c r="E35" s="294"/>
      <c r="F35" s="294"/>
      <c r="G35" s="294"/>
      <c r="H35" s="294"/>
      <c r="I35" s="294"/>
      <c r="J35" s="294"/>
      <c r="K35" s="292"/>
    </row>
    <row r="36" spans="2:11" ht="15" customHeight="1">
      <c r="B36" s="295"/>
      <c r="C36" s="296"/>
      <c r="D36" s="294"/>
      <c r="E36" s="297" t="s">
        <v>138</v>
      </c>
      <c r="F36" s="294"/>
      <c r="G36" s="294" t="s">
        <v>2502</v>
      </c>
      <c r="H36" s="294"/>
      <c r="I36" s="294"/>
      <c r="J36" s="294"/>
      <c r="K36" s="292"/>
    </row>
    <row r="37" spans="2:11" ht="30.75" customHeight="1">
      <c r="B37" s="295"/>
      <c r="C37" s="296"/>
      <c r="D37" s="294"/>
      <c r="E37" s="297" t="s">
        <v>2503</v>
      </c>
      <c r="F37" s="294"/>
      <c r="G37" s="294" t="s">
        <v>2504</v>
      </c>
      <c r="H37" s="294"/>
      <c r="I37" s="294"/>
      <c r="J37" s="294"/>
      <c r="K37" s="292"/>
    </row>
    <row r="38" spans="2:11" ht="15" customHeight="1">
      <c r="B38" s="295"/>
      <c r="C38" s="296"/>
      <c r="D38" s="294"/>
      <c r="E38" s="297" t="s">
        <v>57</v>
      </c>
      <c r="F38" s="294"/>
      <c r="G38" s="294" t="s">
        <v>2505</v>
      </c>
      <c r="H38" s="294"/>
      <c r="I38" s="294"/>
      <c r="J38" s="294"/>
      <c r="K38" s="292"/>
    </row>
    <row r="39" spans="2:11" ht="15" customHeight="1">
      <c r="B39" s="295"/>
      <c r="C39" s="296"/>
      <c r="D39" s="294"/>
      <c r="E39" s="297" t="s">
        <v>58</v>
      </c>
      <c r="F39" s="294"/>
      <c r="G39" s="294" t="s">
        <v>2506</v>
      </c>
      <c r="H39" s="294"/>
      <c r="I39" s="294"/>
      <c r="J39" s="294"/>
      <c r="K39" s="292"/>
    </row>
    <row r="40" spans="2:11" ht="15" customHeight="1">
      <c r="B40" s="295"/>
      <c r="C40" s="296"/>
      <c r="D40" s="294"/>
      <c r="E40" s="297" t="s">
        <v>139</v>
      </c>
      <c r="F40" s="294"/>
      <c r="G40" s="294" t="s">
        <v>2507</v>
      </c>
      <c r="H40" s="294"/>
      <c r="I40" s="294"/>
      <c r="J40" s="294"/>
      <c r="K40" s="292"/>
    </row>
    <row r="41" spans="2:11" ht="15" customHeight="1">
      <c r="B41" s="295"/>
      <c r="C41" s="296"/>
      <c r="D41" s="294"/>
      <c r="E41" s="297" t="s">
        <v>140</v>
      </c>
      <c r="F41" s="294"/>
      <c r="G41" s="294" t="s">
        <v>2508</v>
      </c>
      <c r="H41" s="294"/>
      <c r="I41" s="294"/>
      <c r="J41" s="294"/>
      <c r="K41" s="292"/>
    </row>
    <row r="42" spans="2:11" ht="15" customHeight="1">
      <c r="B42" s="295"/>
      <c r="C42" s="296"/>
      <c r="D42" s="294"/>
      <c r="E42" s="297" t="s">
        <v>2509</v>
      </c>
      <c r="F42" s="294"/>
      <c r="G42" s="294" t="s">
        <v>2510</v>
      </c>
      <c r="H42" s="294"/>
      <c r="I42" s="294"/>
      <c r="J42" s="294"/>
      <c r="K42" s="292"/>
    </row>
    <row r="43" spans="2:11" ht="15" customHeight="1">
      <c r="B43" s="295"/>
      <c r="C43" s="296"/>
      <c r="D43" s="294"/>
      <c r="E43" s="297"/>
      <c r="F43" s="294"/>
      <c r="G43" s="294" t="s">
        <v>2511</v>
      </c>
      <c r="H43" s="294"/>
      <c r="I43" s="294"/>
      <c r="J43" s="294"/>
      <c r="K43" s="292"/>
    </row>
    <row r="44" spans="2:11" ht="15" customHeight="1">
      <c r="B44" s="295"/>
      <c r="C44" s="296"/>
      <c r="D44" s="294"/>
      <c r="E44" s="297" t="s">
        <v>2512</v>
      </c>
      <c r="F44" s="294"/>
      <c r="G44" s="294" t="s">
        <v>2513</v>
      </c>
      <c r="H44" s="294"/>
      <c r="I44" s="294"/>
      <c r="J44" s="294"/>
      <c r="K44" s="292"/>
    </row>
    <row r="45" spans="2:11" ht="15" customHeight="1">
      <c r="B45" s="295"/>
      <c r="C45" s="296"/>
      <c r="D45" s="294"/>
      <c r="E45" s="297" t="s">
        <v>142</v>
      </c>
      <c r="F45" s="294"/>
      <c r="G45" s="294" t="s">
        <v>2514</v>
      </c>
      <c r="H45" s="294"/>
      <c r="I45" s="294"/>
      <c r="J45" s="294"/>
      <c r="K45" s="292"/>
    </row>
    <row r="46" spans="2:11" ht="12.75" customHeight="1">
      <c r="B46" s="295"/>
      <c r="C46" s="296"/>
      <c r="D46" s="294"/>
      <c r="E46" s="294"/>
      <c r="F46" s="294"/>
      <c r="G46" s="294"/>
      <c r="H46" s="294"/>
      <c r="I46" s="294"/>
      <c r="J46" s="294"/>
      <c r="K46" s="292"/>
    </row>
    <row r="47" spans="2:11" ht="15" customHeight="1">
      <c r="B47" s="295"/>
      <c r="C47" s="296"/>
      <c r="D47" s="294" t="s">
        <v>2515</v>
      </c>
      <c r="E47" s="294"/>
      <c r="F47" s="294"/>
      <c r="G47" s="294"/>
      <c r="H47" s="294"/>
      <c r="I47" s="294"/>
      <c r="J47" s="294"/>
      <c r="K47" s="292"/>
    </row>
    <row r="48" spans="2:11" ht="15" customHeight="1">
      <c r="B48" s="295"/>
      <c r="C48" s="296"/>
      <c r="D48" s="296"/>
      <c r="E48" s="294" t="s">
        <v>2516</v>
      </c>
      <c r="F48" s="294"/>
      <c r="G48" s="294"/>
      <c r="H48" s="294"/>
      <c r="I48" s="294"/>
      <c r="J48" s="294"/>
      <c r="K48" s="292"/>
    </row>
    <row r="49" spans="2:11" ht="15" customHeight="1">
      <c r="B49" s="295"/>
      <c r="C49" s="296"/>
      <c r="D49" s="296"/>
      <c r="E49" s="294" t="s">
        <v>2517</v>
      </c>
      <c r="F49" s="294"/>
      <c r="G49" s="294"/>
      <c r="H49" s="294"/>
      <c r="I49" s="294"/>
      <c r="J49" s="294"/>
      <c r="K49" s="292"/>
    </row>
    <row r="50" spans="2:11" ht="15" customHeight="1">
      <c r="B50" s="295"/>
      <c r="C50" s="296"/>
      <c r="D50" s="296"/>
      <c r="E50" s="294" t="s">
        <v>2518</v>
      </c>
      <c r="F50" s="294"/>
      <c r="G50" s="294"/>
      <c r="H50" s="294"/>
      <c r="I50" s="294"/>
      <c r="J50" s="294"/>
      <c r="K50" s="292"/>
    </row>
    <row r="51" spans="2:11" ht="15" customHeight="1">
      <c r="B51" s="295"/>
      <c r="C51" s="296"/>
      <c r="D51" s="294" t="s">
        <v>2519</v>
      </c>
      <c r="E51" s="294"/>
      <c r="F51" s="294"/>
      <c r="G51" s="294"/>
      <c r="H51" s="294"/>
      <c r="I51" s="294"/>
      <c r="J51" s="294"/>
      <c r="K51" s="292"/>
    </row>
    <row r="52" spans="2:11" ht="25.5" customHeight="1">
      <c r="B52" s="290"/>
      <c r="C52" s="291" t="s">
        <v>2520</v>
      </c>
      <c r="D52" s="291"/>
      <c r="E52" s="291"/>
      <c r="F52" s="291"/>
      <c r="G52" s="291"/>
      <c r="H52" s="291"/>
      <c r="I52" s="291"/>
      <c r="J52" s="291"/>
      <c r="K52" s="292"/>
    </row>
    <row r="53" spans="2:11" ht="5.25" customHeight="1">
      <c r="B53" s="290"/>
      <c r="C53" s="293"/>
      <c r="D53" s="293"/>
      <c r="E53" s="293"/>
      <c r="F53" s="293"/>
      <c r="G53" s="293"/>
      <c r="H53" s="293"/>
      <c r="I53" s="293"/>
      <c r="J53" s="293"/>
      <c r="K53" s="292"/>
    </row>
    <row r="54" spans="2:11" ht="15" customHeight="1">
      <c r="B54" s="290"/>
      <c r="C54" s="294" t="s">
        <v>2521</v>
      </c>
      <c r="D54" s="294"/>
      <c r="E54" s="294"/>
      <c r="F54" s="294"/>
      <c r="G54" s="294"/>
      <c r="H54" s="294"/>
      <c r="I54" s="294"/>
      <c r="J54" s="294"/>
      <c r="K54" s="292"/>
    </row>
    <row r="55" spans="2:11" ht="15" customHeight="1">
      <c r="B55" s="290"/>
      <c r="C55" s="294" t="s">
        <v>2522</v>
      </c>
      <c r="D55" s="294"/>
      <c r="E55" s="294"/>
      <c r="F55" s="294"/>
      <c r="G55" s="294"/>
      <c r="H55" s="294"/>
      <c r="I55" s="294"/>
      <c r="J55" s="294"/>
      <c r="K55" s="292"/>
    </row>
    <row r="56" spans="2:11" ht="12.75" customHeight="1">
      <c r="B56" s="290"/>
      <c r="C56" s="294"/>
      <c r="D56" s="294"/>
      <c r="E56" s="294"/>
      <c r="F56" s="294"/>
      <c r="G56" s="294"/>
      <c r="H56" s="294"/>
      <c r="I56" s="294"/>
      <c r="J56" s="294"/>
      <c r="K56" s="292"/>
    </row>
    <row r="57" spans="2:11" ht="15" customHeight="1">
      <c r="B57" s="290"/>
      <c r="C57" s="294" t="s">
        <v>2523</v>
      </c>
      <c r="D57" s="294"/>
      <c r="E57" s="294"/>
      <c r="F57" s="294"/>
      <c r="G57" s="294"/>
      <c r="H57" s="294"/>
      <c r="I57" s="294"/>
      <c r="J57" s="294"/>
      <c r="K57" s="292"/>
    </row>
    <row r="58" spans="2:11" ht="15" customHeight="1">
      <c r="B58" s="290"/>
      <c r="C58" s="296"/>
      <c r="D58" s="294" t="s">
        <v>2524</v>
      </c>
      <c r="E58" s="294"/>
      <c r="F58" s="294"/>
      <c r="G58" s="294"/>
      <c r="H58" s="294"/>
      <c r="I58" s="294"/>
      <c r="J58" s="294"/>
      <c r="K58" s="292"/>
    </row>
    <row r="59" spans="2:11" ht="15" customHeight="1">
      <c r="B59" s="290"/>
      <c r="C59" s="296"/>
      <c r="D59" s="294" t="s">
        <v>2525</v>
      </c>
      <c r="E59" s="294"/>
      <c r="F59" s="294"/>
      <c r="G59" s="294"/>
      <c r="H59" s="294"/>
      <c r="I59" s="294"/>
      <c r="J59" s="294"/>
      <c r="K59" s="292"/>
    </row>
    <row r="60" spans="2:11" ht="15" customHeight="1">
      <c r="B60" s="290"/>
      <c r="C60" s="296"/>
      <c r="D60" s="294" t="s">
        <v>2526</v>
      </c>
      <c r="E60" s="294"/>
      <c r="F60" s="294"/>
      <c r="G60" s="294"/>
      <c r="H60" s="294"/>
      <c r="I60" s="294"/>
      <c r="J60" s="294"/>
      <c r="K60" s="292"/>
    </row>
    <row r="61" spans="2:11" ht="15" customHeight="1">
      <c r="B61" s="290"/>
      <c r="C61" s="296"/>
      <c r="D61" s="294" t="s">
        <v>2527</v>
      </c>
      <c r="E61" s="294"/>
      <c r="F61" s="294"/>
      <c r="G61" s="294"/>
      <c r="H61" s="294"/>
      <c r="I61" s="294"/>
      <c r="J61" s="294"/>
      <c r="K61" s="292"/>
    </row>
    <row r="62" spans="2:11" ht="15" customHeight="1">
      <c r="B62" s="290"/>
      <c r="C62" s="296"/>
      <c r="D62" s="299" t="s">
        <v>2528</v>
      </c>
      <c r="E62" s="299"/>
      <c r="F62" s="299"/>
      <c r="G62" s="299"/>
      <c r="H62" s="299"/>
      <c r="I62" s="299"/>
      <c r="J62" s="299"/>
      <c r="K62" s="292"/>
    </row>
    <row r="63" spans="2:11" ht="15" customHeight="1">
      <c r="B63" s="290"/>
      <c r="C63" s="296"/>
      <c r="D63" s="294" t="s">
        <v>2529</v>
      </c>
      <c r="E63" s="294"/>
      <c r="F63" s="294"/>
      <c r="G63" s="294"/>
      <c r="H63" s="294"/>
      <c r="I63" s="294"/>
      <c r="J63" s="294"/>
      <c r="K63" s="292"/>
    </row>
    <row r="64" spans="2:11" ht="12.75" customHeight="1">
      <c r="B64" s="290"/>
      <c r="C64" s="296"/>
      <c r="D64" s="296"/>
      <c r="E64" s="300"/>
      <c r="F64" s="296"/>
      <c r="G64" s="296"/>
      <c r="H64" s="296"/>
      <c r="I64" s="296"/>
      <c r="J64" s="296"/>
      <c r="K64" s="292"/>
    </row>
    <row r="65" spans="2:11" ht="15" customHeight="1">
      <c r="B65" s="290"/>
      <c r="C65" s="296"/>
      <c r="D65" s="294" t="s">
        <v>2530</v>
      </c>
      <c r="E65" s="294"/>
      <c r="F65" s="294"/>
      <c r="G65" s="294"/>
      <c r="H65" s="294"/>
      <c r="I65" s="294"/>
      <c r="J65" s="294"/>
      <c r="K65" s="292"/>
    </row>
    <row r="66" spans="2:11" ht="15" customHeight="1">
      <c r="B66" s="290"/>
      <c r="C66" s="296"/>
      <c r="D66" s="299" t="s">
        <v>2531</v>
      </c>
      <c r="E66" s="299"/>
      <c r="F66" s="299"/>
      <c r="G66" s="299"/>
      <c r="H66" s="299"/>
      <c r="I66" s="299"/>
      <c r="J66" s="299"/>
      <c r="K66" s="292"/>
    </row>
    <row r="67" spans="2:11" ht="15" customHeight="1">
      <c r="B67" s="290"/>
      <c r="C67" s="296"/>
      <c r="D67" s="294" t="s">
        <v>2532</v>
      </c>
      <c r="E67" s="294"/>
      <c r="F67" s="294"/>
      <c r="G67" s="294"/>
      <c r="H67" s="294"/>
      <c r="I67" s="294"/>
      <c r="J67" s="294"/>
      <c r="K67" s="292"/>
    </row>
    <row r="68" spans="2:11" ht="15" customHeight="1">
      <c r="B68" s="290"/>
      <c r="C68" s="296"/>
      <c r="D68" s="294" t="s">
        <v>2533</v>
      </c>
      <c r="E68" s="294"/>
      <c r="F68" s="294"/>
      <c r="G68" s="294"/>
      <c r="H68" s="294"/>
      <c r="I68" s="294"/>
      <c r="J68" s="294"/>
      <c r="K68" s="292"/>
    </row>
    <row r="69" spans="2:11" ht="15" customHeight="1">
      <c r="B69" s="290"/>
      <c r="C69" s="296"/>
      <c r="D69" s="294" t="s">
        <v>2534</v>
      </c>
      <c r="E69" s="294"/>
      <c r="F69" s="294"/>
      <c r="G69" s="294"/>
      <c r="H69" s="294"/>
      <c r="I69" s="294"/>
      <c r="J69" s="294"/>
      <c r="K69" s="292"/>
    </row>
    <row r="70" spans="2:11" ht="15" customHeight="1">
      <c r="B70" s="290"/>
      <c r="C70" s="296"/>
      <c r="D70" s="294" t="s">
        <v>2535</v>
      </c>
      <c r="E70" s="294"/>
      <c r="F70" s="294"/>
      <c r="G70" s="294"/>
      <c r="H70" s="294"/>
      <c r="I70" s="294"/>
      <c r="J70" s="294"/>
      <c r="K70" s="292"/>
    </row>
    <row r="71" spans="2:11" ht="12.75" customHeight="1">
      <c r="B71" s="301"/>
      <c r="C71" s="302"/>
      <c r="D71" s="302"/>
      <c r="E71" s="302"/>
      <c r="F71" s="302"/>
      <c r="G71" s="302"/>
      <c r="H71" s="302"/>
      <c r="I71" s="302"/>
      <c r="J71" s="302"/>
      <c r="K71" s="303"/>
    </row>
    <row r="72" spans="2:11" ht="18.75" customHeight="1">
      <c r="B72" s="304"/>
      <c r="C72" s="304"/>
      <c r="D72" s="304"/>
      <c r="E72" s="304"/>
      <c r="F72" s="304"/>
      <c r="G72" s="304"/>
      <c r="H72" s="304"/>
      <c r="I72" s="304"/>
      <c r="J72" s="304"/>
      <c r="K72" s="305"/>
    </row>
    <row r="73" spans="2:11" ht="18.75" customHeight="1">
      <c r="B73" s="305"/>
      <c r="C73" s="305"/>
      <c r="D73" s="305"/>
      <c r="E73" s="305"/>
      <c r="F73" s="305"/>
      <c r="G73" s="305"/>
      <c r="H73" s="305"/>
      <c r="I73" s="305"/>
      <c r="J73" s="305"/>
      <c r="K73" s="305"/>
    </row>
    <row r="74" spans="2:11" ht="7.5" customHeight="1">
      <c r="B74" s="306"/>
      <c r="C74" s="307"/>
      <c r="D74" s="307"/>
      <c r="E74" s="307"/>
      <c r="F74" s="307"/>
      <c r="G74" s="307"/>
      <c r="H74" s="307"/>
      <c r="I74" s="307"/>
      <c r="J74" s="307"/>
      <c r="K74" s="308"/>
    </row>
    <row r="75" spans="2:11" ht="45" customHeight="1">
      <c r="B75" s="309"/>
      <c r="C75" s="310" t="s">
        <v>2536</v>
      </c>
      <c r="D75" s="310"/>
      <c r="E75" s="310"/>
      <c r="F75" s="310"/>
      <c r="G75" s="310"/>
      <c r="H75" s="310"/>
      <c r="I75" s="310"/>
      <c r="J75" s="310"/>
      <c r="K75" s="311"/>
    </row>
    <row r="76" spans="2:11" ht="17.25" customHeight="1">
      <c r="B76" s="309"/>
      <c r="C76" s="312" t="s">
        <v>2537</v>
      </c>
      <c r="D76" s="312"/>
      <c r="E76" s="312"/>
      <c r="F76" s="312" t="s">
        <v>2538</v>
      </c>
      <c r="G76" s="313"/>
      <c r="H76" s="312" t="s">
        <v>58</v>
      </c>
      <c r="I76" s="312" t="s">
        <v>61</v>
      </c>
      <c r="J76" s="312" t="s">
        <v>2539</v>
      </c>
      <c r="K76" s="311"/>
    </row>
    <row r="77" spans="2:11" ht="17.25" customHeight="1">
      <c r="B77" s="309"/>
      <c r="C77" s="314" t="s">
        <v>2540</v>
      </c>
      <c r="D77" s="314"/>
      <c r="E77" s="314"/>
      <c r="F77" s="315" t="s">
        <v>2541</v>
      </c>
      <c r="G77" s="316"/>
      <c r="H77" s="314"/>
      <c r="I77" s="314"/>
      <c r="J77" s="314" t="s">
        <v>2542</v>
      </c>
      <c r="K77" s="311"/>
    </row>
    <row r="78" spans="2:11" ht="5.25" customHeight="1">
      <c r="B78" s="309"/>
      <c r="C78" s="317"/>
      <c r="D78" s="317"/>
      <c r="E78" s="317"/>
      <c r="F78" s="317"/>
      <c r="G78" s="318"/>
      <c r="H78" s="317"/>
      <c r="I78" s="317"/>
      <c r="J78" s="317"/>
      <c r="K78" s="311"/>
    </row>
    <row r="79" spans="2:11" ht="15" customHeight="1">
      <c r="B79" s="309"/>
      <c r="C79" s="297" t="s">
        <v>57</v>
      </c>
      <c r="D79" s="317"/>
      <c r="E79" s="317"/>
      <c r="F79" s="319" t="s">
        <v>2543</v>
      </c>
      <c r="G79" s="318"/>
      <c r="H79" s="297" t="s">
        <v>2544</v>
      </c>
      <c r="I79" s="297" t="s">
        <v>2545</v>
      </c>
      <c r="J79" s="297">
        <v>20</v>
      </c>
      <c r="K79" s="311"/>
    </row>
    <row r="80" spans="2:11" ht="15" customHeight="1">
      <c r="B80" s="309"/>
      <c r="C80" s="297" t="s">
        <v>2546</v>
      </c>
      <c r="D80" s="297"/>
      <c r="E80" s="297"/>
      <c r="F80" s="319" t="s">
        <v>2543</v>
      </c>
      <c r="G80" s="318"/>
      <c r="H80" s="297" t="s">
        <v>2547</v>
      </c>
      <c r="I80" s="297" t="s">
        <v>2545</v>
      </c>
      <c r="J80" s="297">
        <v>120</v>
      </c>
      <c r="K80" s="311"/>
    </row>
    <row r="81" spans="2:11" ht="15" customHeight="1">
      <c r="B81" s="320"/>
      <c r="C81" s="297" t="s">
        <v>2548</v>
      </c>
      <c r="D81" s="297"/>
      <c r="E81" s="297"/>
      <c r="F81" s="319" t="s">
        <v>2549</v>
      </c>
      <c r="G81" s="318"/>
      <c r="H81" s="297" t="s">
        <v>2550</v>
      </c>
      <c r="I81" s="297" t="s">
        <v>2545</v>
      </c>
      <c r="J81" s="297">
        <v>50</v>
      </c>
      <c r="K81" s="311"/>
    </row>
    <row r="82" spans="2:11" ht="15" customHeight="1">
      <c r="B82" s="320"/>
      <c r="C82" s="297" t="s">
        <v>2551</v>
      </c>
      <c r="D82" s="297"/>
      <c r="E82" s="297"/>
      <c r="F82" s="319" t="s">
        <v>2543</v>
      </c>
      <c r="G82" s="318"/>
      <c r="H82" s="297" t="s">
        <v>2552</v>
      </c>
      <c r="I82" s="297" t="s">
        <v>2553</v>
      </c>
      <c r="J82" s="297"/>
      <c r="K82" s="311"/>
    </row>
    <row r="83" spans="2:11" ht="15" customHeight="1">
      <c r="B83" s="320"/>
      <c r="C83" s="321" t="s">
        <v>2554</v>
      </c>
      <c r="D83" s="321"/>
      <c r="E83" s="321"/>
      <c r="F83" s="322" t="s">
        <v>2549</v>
      </c>
      <c r="G83" s="321"/>
      <c r="H83" s="321" t="s">
        <v>2555</v>
      </c>
      <c r="I83" s="321" t="s">
        <v>2545</v>
      </c>
      <c r="J83" s="321">
        <v>15</v>
      </c>
      <c r="K83" s="311"/>
    </row>
    <row r="84" spans="2:11" ht="15" customHeight="1">
      <c r="B84" s="320"/>
      <c r="C84" s="321" t="s">
        <v>2556</v>
      </c>
      <c r="D84" s="321"/>
      <c r="E84" s="321"/>
      <c r="F84" s="322" t="s">
        <v>2549</v>
      </c>
      <c r="G84" s="321"/>
      <c r="H84" s="321" t="s">
        <v>2557</v>
      </c>
      <c r="I84" s="321" t="s">
        <v>2545</v>
      </c>
      <c r="J84" s="321">
        <v>15</v>
      </c>
      <c r="K84" s="311"/>
    </row>
    <row r="85" spans="2:11" ht="15" customHeight="1">
      <c r="B85" s="320"/>
      <c r="C85" s="321" t="s">
        <v>2558</v>
      </c>
      <c r="D85" s="321"/>
      <c r="E85" s="321"/>
      <c r="F85" s="322" t="s">
        <v>2549</v>
      </c>
      <c r="G85" s="321"/>
      <c r="H85" s="321" t="s">
        <v>2559</v>
      </c>
      <c r="I85" s="321" t="s">
        <v>2545</v>
      </c>
      <c r="J85" s="321">
        <v>20</v>
      </c>
      <c r="K85" s="311"/>
    </row>
    <row r="86" spans="2:11" ht="15" customHeight="1">
      <c r="B86" s="320"/>
      <c r="C86" s="321" t="s">
        <v>2560</v>
      </c>
      <c r="D86" s="321"/>
      <c r="E86" s="321"/>
      <c r="F86" s="322" t="s">
        <v>2549</v>
      </c>
      <c r="G86" s="321"/>
      <c r="H86" s="321" t="s">
        <v>2561</v>
      </c>
      <c r="I86" s="321" t="s">
        <v>2545</v>
      </c>
      <c r="J86" s="321">
        <v>20</v>
      </c>
      <c r="K86" s="311"/>
    </row>
    <row r="87" spans="2:11" ht="15" customHeight="1">
      <c r="B87" s="320"/>
      <c r="C87" s="297" t="s">
        <v>2562</v>
      </c>
      <c r="D87" s="297"/>
      <c r="E87" s="297"/>
      <c r="F87" s="319" t="s">
        <v>2549</v>
      </c>
      <c r="G87" s="318"/>
      <c r="H87" s="297" t="s">
        <v>2563</v>
      </c>
      <c r="I87" s="297" t="s">
        <v>2545</v>
      </c>
      <c r="J87" s="297">
        <v>50</v>
      </c>
      <c r="K87" s="311"/>
    </row>
    <row r="88" spans="2:11" ht="15" customHeight="1">
      <c r="B88" s="320"/>
      <c r="C88" s="297" t="s">
        <v>2564</v>
      </c>
      <c r="D88" s="297"/>
      <c r="E88" s="297"/>
      <c r="F88" s="319" t="s">
        <v>2549</v>
      </c>
      <c r="G88" s="318"/>
      <c r="H88" s="297" t="s">
        <v>2565</v>
      </c>
      <c r="I88" s="297" t="s">
        <v>2545</v>
      </c>
      <c r="J88" s="297">
        <v>20</v>
      </c>
      <c r="K88" s="311"/>
    </row>
    <row r="89" spans="2:11" ht="15" customHeight="1">
      <c r="B89" s="320"/>
      <c r="C89" s="297" t="s">
        <v>2566</v>
      </c>
      <c r="D89" s="297"/>
      <c r="E89" s="297"/>
      <c r="F89" s="319" t="s">
        <v>2549</v>
      </c>
      <c r="G89" s="318"/>
      <c r="H89" s="297" t="s">
        <v>2567</v>
      </c>
      <c r="I89" s="297" t="s">
        <v>2545</v>
      </c>
      <c r="J89" s="297">
        <v>20</v>
      </c>
      <c r="K89" s="311"/>
    </row>
    <row r="90" spans="2:11" ht="15" customHeight="1">
      <c r="B90" s="320"/>
      <c r="C90" s="297" t="s">
        <v>2568</v>
      </c>
      <c r="D90" s="297"/>
      <c r="E90" s="297"/>
      <c r="F90" s="319" t="s">
        <v>2549</v>
      </c>
      <c r="G90" s="318"/>
      <c r="H90" s="297" t="s">
        <v>2569</v>
      </c>
      <c r="I90" s="297" t="s">
        <v>2545</v>
      </c>
      <c r="J90" s="297">
        <v>50</v>
      </c>
      <c r="K90" s="311"/>
    </row>
    <row r="91" spans="2:11" ht="15" customHeight="1">
      <c r="B91" s="320"/>
      <c r="C91" s="297" t="s">
        <v>2570</v>
      </c>
      <c r="D91" s="297"/>
      <c r="E91" s="297"/>
      <c r="F91" s="319" t="s">
        <v>2549</v>
      </c>
      <c r="G91" s="318"/>
      <c r="H91" s="297" t="s">
        <v>2570</v>
      </c>
      <c r="I91" s="297" t="s">
        <v>2545</v>
      </c>
      <c r="J91" s="297">
        <v>50</v>
      </c>
      <c r="K91" s="311"/>
    </row>
    <row r="92" spans="2:11" ht="15" customHeight="1">
      <c r="B92" s="320"/>
      <c r="C92" s="297" t="s">
        <v>2571</v>
      </c>
      <c r="D92" s="297"/>
      <c r="E92" s="297"/>
      <c r="F92" s="319" t="s">
        <v>2549</v>
      </c>
      <c r="G92" s="318"/>
      <c r="H92" s="297" t="s">
        <v>2572</v>
      </c>
      <c r="I92" s="297" t="s">
        <v>2545</v>
      </c>
      <c r="J92" s="297">
        <v>255</v>
      </c>
      <c r="K92" s="311"/>
    </row>
    <row r="93" spans="2:11" ht="15" customHeight="1">
      <c r="B93" s="320"/>
      <c r="C93" s="297" t="s">
        <v>2573</v>
      </c>
      <c r="D93" s="297"/>
      <c r="E93" s="297"/>
      <c r="F93" s="319" t="s">
        <v>2543</v>
      </c>
      <c r="G93" s="318"/>
      <c r="H93" s="297" t="s">
        <v>2574</v>
      </c>
      <c r="I93" s="297" t="s">
        <v>2575</v>
      </c>
      <c r="J93" s="297"/>
      <c r="K93" s="311"/>
    </row>
    <row r="94" spans="2:11" ht="15" customHeight="1">
      <c r="B94" s="320"/>
      <c r="C94" s="297" t="s">
        <v>2576</v>
      </c>
      <c r="D94" s="297"/>
      <c r="E94" s="297"/>
      <c r="F94" s="319" t="s">
        <v>2543</v>
      </c>
      <c r="G94" s="318"/>
      <c r="H94" s="297" t="s">
        <v>2577</v>
      </c>
      <c r="I94" s="297" t="s">
        <v>2578</v>
      </c>
      <c r="J94" s="297"/>
      <c r="K94" s="311"/>
    </row>
    <row r="95" spans="2:11" ht="15" customHeight="1">
      <c r="B95" s="320"/>
      <c r="C95" s="297" t="s">
        <v>2579</v>
      </c>
      <c r="D95" s="297"/>
      <c r="E95" s="297"/>
      <c r="F95" s="319" t="s">
        <v>2543</v>
      </c>
      <c r="G95" s="318"/>
      <c r="H95" s="297" t="s">
        <v>2579</v>
      </c>
      <c r="I95" s="297" t="s">
        <v>2578</v>
      </c>
      <c r="J95" s="297"/>
      <c r="K95" s="311"/>
    </row>
    <row r="96" spans="2:11" ht="15" customHeight="1">
      <c r="B96" s="320"/>
      <c r="C96" s="297" t="s">
        <v>42</v>
      </c>
      <c r="D96" s="297"/>
      <c r="E96" s="297"/>
      <c r="F96" s="319" t="s">
        <v>2543</v>
      </c>
      <c r="G96" s="318"/>
      <c r="H96" s="297" t="s">
        <v>2580</v>
      </c>
      <c r="I96" s="297" t="s">
        <v>2578</v>
      </c>
      <c r="J96" s="297"/>
      <c r="K96" s="311"/>
    </row>
    <row r="97" spans="2:11" ht="15" customHeight="1">
      <c r="B97" s="320"/>
      <c r="C97" s="297" t="s">
        <v>52</v>
      </c>
      <c r="D97" s="297"/>
      <c r="E97" s="297"/>
      <c r="F97" s="319" t="s">
        <v>2543</v>
      </c>
      <c r="G97" s="318"/>
      <c r="H97" s="297" t="s">
        <v>2581</v>
      </c>
      <c r="I97" s="297" t="s">
        <v>2578</v>
      </c>
      <c r="J97" s="297"/>
      <c r="K97" s="311"/>
    </row>
    <row r="98" spans="2:11" ht="15" customHeight="1">
      <c r="B98" s="323"/>
      <c r="C98" s="324"/>
      <c r="D98" s="324"/>
      <c r="E98" s="324"/>
      <c r="F98" s="324"/>
      <c r="G98" s="324"/>
      <c r="H98" s="324"/>
      <c r="I98" s="324"/>
      <c r="J98" s="324"/>
      <c r="K98" s="325"/>
    </row>
    <row r="99" spans="2:11" ht="18.75" customHeight="1">
      <c r="B99" s="326"/>
      <c r="C99" s="327"/>
      <c r="D99" s="327"/>
      <c r="E99" s="327"/>
      <c r="F99" s="327"/>
      <c r="G99" s="327"/>
      <c r="H99" s="327"/>
      <c r="I99" s="327"/>
      <c r="J99" s="327"/>
      <c r="K99" s="326"/>
    </row>
    <row r="100" spans="2:11" ht="18.75" customHeight="1">
      <c r="B100" s="305"/>
      <c r="C100" s="305"/>
      <c r="D100" s="305"/>
      <c r="E100" s="305"/>
      <c r="F100" s="305"/>
      <c r="G100" s="305"/>
      <c r="H100" s="305"/>
      <c r="I100" s="305"/>
      <c r="J100" s="305"/>
      <c r="K100" s="305"/>
    </row>
    <row r="101" spans="2:11" ht="7.5" customHeight="1">
      <c r="B101" s="306"/>
      <c r="C101" s="307"/>
      <c r="D101" s="307"/>
      <c r="E101" s="307"/>
      <c r="F101" s="307"/>
      <c r="G101" s="307"/>
      <c r="H101" s="307"/>
      <c r="I101" s="307"/>
      <c r="J101" s="307"/>
      <c r="K101" s="308"/>
    </row>
    <row r="102" spans="2:11" ht="45" customHeight="1">
      <c r="B102" s="309"/>
      <c r="C102" s="310" t="s">
        <v>2582</v>
      </c>
      <c r="D102" s="310"/>
      <c r="E102" s="310"/>
      <c r="F102" s="310"/>
      <c r="G102" s="310"/>
      <c r="H102" s="310"/>
      <c r="I102" s="310"/>
      <c r="J102" s="310"/>
      <c r="K102" s="311"/>
    </row>
    <row r="103" spans="2:11" ht="17.25" customHeight="1">
      <c r="B103" s="309"/>
      <c r="C103" s="312" t="s">
        <v>2537</v>
      </c>
      <c r="D103" s="312"/>
      <c r="E103" s="312"/>
      <c r="F103" s="312" t="s">
        <v>2538</v>
      </c>
      <c r="G103" s="313"/>
      <c r="H103" s="312" t="s">
        <v>58</v>
      </c>
      <c r="I103" s="312" t="s">
        <v>61</v>
      </c>
      <c r="J103" s="312" t="s">
        <v>2539</v>
      </c>
      <c r="K103" s="311"/>
    </row>
    <row r="104" spans="2:11" ht="17.25" customHeight="1">
      <c r="B104" s="309"/>
      <c r="C104" s="314" t="s">
        <v>2540</v>
      </c>
      <c r="D104" s="314"/>
      <c r="E104" s="314"/>
      <c r="F104" s="315" t="s">
        <v>2541</v>
      </c>
      <c r="G104" s="316"/>
      <c r="H104" s="314"/>
      <c r="I104" s="314"/>
      <c r="J104" s="314" t="s">
        <v>2542</v>
      </c>
      <c r="K104" s="311"/>
    </row>
    <row r="105" spans="2:11" ht="5.25" customHeight="1">
      <c r="B105" s="309"/>
      <c r="C105" s="312"/>
      <c r="D105" s="312"/>
      <c r="E105" s="312"/>
      <c r="F105" s="312"/>
      <c r="G105" s="328"/>
      <c r="H105" s="312"/>
      <c r="I105" s="312"/>
      <c r="J105" s="312"/>
      <c r="K105" s="311"/>
    </row>
    <row r="106" spans="2:11" ht="15" customHeight="1">
      <c r="B106" s="309"/>
      <c r="C106" s="297" t="s">
        <v>57</v>
      </c>
      <c r="D106" s="317"/>
      <c r="E106" s="317"/>
      <c r="F106" s="319" t="s">
        <v>2543</v>
      </c>
      <c r="G106" s="328"/>
      <c r="H106" s="297" t="s">
        <v>2583</v>
      </c>
      <c r="I106" s="297" t="s">
        <v>2545</v>
      </c>
      <c r="J106" s="297">
        <v>20</v>
      </c>
      <c r="K106" s="311"/>
    </row>
    <row r="107" spans="2:11" ht="15" customHeight="1">
      <c r="B107" s="309"/>
      <c r="C107" s="297" t="s">
        <v>2546</v>
      </c>
      <c r="D107" s="297"/>
      <c r="E107" s="297"/>
      <c r="F107" s="319" t="s">
        <v>2543</v>
      </c>
      <c r="G107" s="297"/>
      <c r="H107" s="297" t="s">
        <v>2583</v>
      </c>
      <c r="I107" s="297" t="s">
        <v>2545</v>
      </c>
      <c r="J107" s="297">
        <v>120</v>
      </c>
      <c r="K107" s="311"/>
    </row>
    <row r="108" spans="2:11" ht="15" customHeight="1">
      <c r="B108" s="320"/>
      <c r="C108" s="297" t="s">
        <v>2548</v>
      </c>
      <c r="D108" s="297"/>
      <c r="E108" s="297"/>
      <c r="F108" s="319" t="s">
        <v>2549</v>
      </c>
      <c r="G108" s="297"/>
      <c r="H108" s="297" t="s">
        <v>2583</v>
      </c>
      <c r="I108" s="297" t="s">
        <v>2545</v>
      </c>
      <c r="J108" s="297">
        <v>50</v>
      </c>
      <c r="K108" s="311"/>
    </row>
    <row r="109" spans="2:11" ht="15" customHeight="1">
      <c r="B109" s="320"/>
      <c r="C109" s="297" t="s">
        <v>2551</v>
      </c>
      <c r="D109" s="297"/>
      <c r="E109" s="297"/>
      <c r="F109" s="319" t="s">
        <v>2543</v>
      </c>
      <c r="G109" s="297"/>
      <c r="H109" s="297" t="s">
        <v>2583</v>
      </c>
      <c r="I109" s="297" t="s">
        <v>2553</v>
      </c>
      <c r="J109" s="297"/>
      <c r="K109" s="311"/>
    </row>
    <row r="110" spans="2:11" ht="15" customHeight="1">
      <c r="B110" s="320"/>
      <c r="C110" s="297" t="s">
        <v>2562</v>
      </c>
      <c r="D110" s="297"/>
      <c r="E110" s="297"/>
      <c r="F110" s="319" t="s">
        <v>2549</v>
      </c>
      <c r="G110" s="297"/>
      <c r="H110" s="297" t="s">
        <v>2583</v>
      </c>
      <c r="I110" s="297" t="s">
        <v>2545</v>
      </c>
      <c r="J110" s="297">
        <v>50</v>
      </c>
      <c r="K110" s="311"/>
    </row>
    <row r="111" spans="2:11" ht="15" customHeight="1">
      <c r="B111" s="320"/>
      <c r="C111" s="297" t="s">
        <v>2570</v>
      </c>
      <c r="D111" s="297"/>
      <c r="E111" s="297"/>
      <c r="F111" s="319" t="s">
        <v>2549</v>
      </c>
      <c r="G111" s="297"/>
      <c r="H111" s="297" t="s">
        <v>2583</v>
      </c>
      <c r="I111" s="297" t="s">
        <v>2545</v>
      </c>
      <c r="J111" s="297">
        <v>50</v>
      </c>
      <c r="K111" s="311"/>
    </row>
    <row r="112" spans="2:11" ht="15" customHeight="1">
      <c r="B112" s="320"/>
      <c r="C112" s="297" t="s">
        <v>2568</v>
      </c>
      <c r="D112" s="297"/>
      <c r="E112" s="297"/>
      <c r="F112" s="319" t="s">
        <v>2549</v>
      </c>
      <c r="G112" s="297"/>
      <c r="H112" s="297" t="s">
        <v>2583</v>
      </c>
      <c r="I112" s="297" t="s">
        <v>2545</v>
      </c>
      <c r="J112" s="297">
        <v>50</v>
      </c>
      <c r="K112" s="311"/>
    </row>
    <row r="113" spans="2:11" ht="15" customHeight="1">
      <c r="B113" s="320"/>
      <c r="C113" s="297" t="s">
        <v>57</v>
      </c>
      <c r="D113" s="297"/>
      <c r="E113" s="297"/>
      <c r="F113" s="319" t="s">
        <v>2543</v>
      </c>
      <c r="G113" s="297"/>
      <c r="H113" s="297" t="s">
        <v>2584</v>
      </c>
      <c r="I113" s="297" t="s">
        <v>2545</v>
      </c>
      <c r="J113" s="297">
        <v>20</v>
      </c>
      <c r="K113" s="311"/>
    </row>
    <row r="114" spans="2:11" ht="15" customHeight="1">
      <c r="B114" s="320"/>
      <c r="C114" s="297" t="s">
        <v>2585</v>
      </c>
      <c r="D114" s="297"/>
      <c r="E114" s="297"/>
      <c r="F114" s="319" t="s">
        <v>2543</v>
      </c>
      <c r="G114" s="297"/>
      <c r="H114" s="297" t="s">
        <v>2586</v>
      </c>
      <c r="I114" s="297" t="s">
        <v>2545</v>
      </c>
      <c r="J114" s="297">
        <v>120</v>
      </c>
      <c r="K114" s="311"/>
    </row>
    <row r="115" spans="2:11" ht="15" customHeight="1">
      <c r="B115" s="320"/>
      <c r="C115" s="297" t="s">
        <v>42</v>
      </c>
      <c r="D115" s="297"/>
      <c r="E115" s="297"/>
      <c r="F115" s="319" t="s">
        <v>2543</v>
      </c>
      <c r="G115" s="297"/>
      <c r="H115" s="297" t="s">
        <v>2587</v>
      </c>
      <c r="I115" s="297" t="s">
        <v>2578</v>
      </c>
      <c r="J115" s="297"/>
      <c r="K115" s="311"/>
    </row>
    <row r="116" spans="2:11" ht="15" customHeight="1">
      <c r="B116" s="320"/>
      <c r="C116" s="297" t="s">
        <v>52</v>
      </c>
      <c r="D116" s="297"/>
      <c r="E116" s="297"/>
      <c r="F116" s="319" t="s">
        <v>2543</v>
      </c>
      <c r="G116" s="297"/>
      <c r="H116" s="297" t="s">
        <v>2588</v>
      </c>
      <c r="I116" s="297" t="s">
        <v>2578</v>
      </c>
      <c r="J116" s="297"/>
      <c r="K116" s="311"/>
    </row>
    <row r="117" spans="2:11" ht="15" customHeight="1">
      <c r="B117" s="320"/>
      <c r="C117" s="297" t="s">
        <v>61</v>
      </c>
      <c r="D117" s="297"/>
      <c r="E117" s="297"/>
      <c r="F117" s="319" t="s">
        <v>2543</v>
      </c>
      <c r="G117" s="297"/>
      <c r="H117" s="297" t="s">
        <v>2589</v>
      </c>
      <c r="I117" s="297" t="s">
        <v>2590</v>
      </c>
      <c r="J117" s="297"/>
      <c r="K117" s="311"/>
    </row>
    <row r="118" spans="2:11" ht="15" customHeight="1">
      <c r="B118" s="323"/>
      <c r="C118" s="329"/>
      <c r="D118" s="329"/>
      <c r="E118" s="329"/>
      <c r="F118" s="329"/>
      <c r="G118" s="329"/>
      <c r="H118" s="329"/>
      <c r="I118" s="329"/>
      <c r="J118" s="329"/>
      <c r="K118" s="325"/>
    </row>
    <row r="119" spans="2:11" ht="18.75" customHeight="1">
      <c r="B119" s="330"/>
      <c r="C119" s="294"/>
      <c r="D119" s="294"/>
      <c r="E119" s="294"/>
      <c r="F119" s="331"/>
      <c r="G119" s="294"/>
      <c r="H119" s="294"/>
      <c r="I119" s="294"/>
      <c r="J119" s="294"/>
      <c r="K119" s="330"/>
    </row>
    <row r="120" spans="2:11" ht="18.75" customHeight="1">
      <c r="B120" s="305"/>
      <c r="C120" s="305"/>
      <c r="D120" s="305"/>
      <c r="E120" s="305"/>
      <c r="F120" s="305"/>
      <c r="G120" s="305"/>
      <c r="H120" s="305"/>
      <c r="I120" s="305"/>
      <c r="J120" s="305"/>
      <c r="K120" s="305"/>
    </row>
    <row r="121" spans="2:11" ht="7.5" customHeight="1">
      <c r="B121" s="332"/>
      <c r="C121" s="333"/>
      <c r="D121" s="333"/>
      <c r="E121" s="333"/>
      <c r="F121" s="333"/>
      <c r="G121" s="333"/>
      <c r="H121" s="333"/>
      <c r="I121" s="333"/>
      <c r="J121" s="333"/>
      <c r="K121" s="334"/>
    </row>
    <row r="122" spans="2:11" ht="45" customHeight="1">
      <c r="B122" s="335"/>
      <c r="C122" s="288" t="s">
        <v>2591</v>
      </c>
      <c r="D122" s="288"/>
      <c r="E122" s="288"/>
      <c r="F122" s="288"/>
      <c r="G122" s="288"/>
      <c r="H122" s="288"/>
      <c r="I122" s="288"/>
      <c r="J122" s="288"/>
      <c r="K122" s="336"/>
    </row>
    <row r="123" spans="2:11" ht="17.25" customHeight="1">
      <c r="B123" s="337"/>
      <c r="C123" s="312" t="s">
        <v>2537</v>
      </c>
      <c r="D123" s="312"/>
      <c r="E123" s="312"/>
      <c r="F123" s="312" t="s">
        <v>2538</v>
      </c>
      <c r="G123" s="313"/>
      <c r="H123" s="312" t="s">
        <v>58</v>
      </c>
      <c r="I123" s="312" t="s">
        <v>61</v>
      </c>
      <c r="J123" s="312" t="s">
        <v>2539</v>
      </c>
      <c r="K123" s="338"/>
    </row>
    <row r="124" spans="2:11" ht="17.25" customHeight="1">
      <c r="B124" s="337"/>
      <c r="C124" s="314" t="s">
        <v>2540</v>
      </c>
      <c r="D124" s="314"/>
      <c r="E124" s="314"/>
      <c r="F124" s="315" t="s">
        <v>2541</v>
      </c>
      <c r="G124" s="316"/>
      <c r="H124" s="314"/>
      <c r="I124" s="314"/>
      <c r="J124" s="314" t="s">
        <v>2542</v>
      </c>
      <c r="K124" s="338"/>
    </row>
    <row r="125" spans="2:11" ht="5.25" customHeight="1">
      <c r="B125" s="339"/>
      <c r="C125" s="317"/>
      <c r="D125" s="317"/>
      <c r="E125" s="317"/>
      <c r="F125" s="317"/>
      <c r="G125" s="297"/>
      <c r="H125" s="317"/>
      <c r="I125" s="317"/>
      <c r="J125" s="317"/>
      <c r="K125" s="340"/>
    </row>
    <row r="126" spans="2:11" ht="15" customHeight="1">
      <c r="B126" s="339"/>
      <c r="C126" s="297" t="s">
        <v>2546</v>
      </c>
      <c r="D126" s="317"/>
      <c r="E126" s="317"/>
      <c r="F126" s="319" t="s">
        <v>2543</v>
      </c>
      <c r="G126" s="297"/>
      <c r="H126" s="297" t="s">
        <v>2583</v>
      </c>
      <c r="I126" s="297" t="s">
        <v>2545</v>
      </c>
      <c r="J126" s="297">
        <v>120</v>
      </c>
      <c r="K126" s="341"/>
    </row>
    <row r="127" spans="2:11" ht="15" customHeight="1">
      <c r="B127" s="339"/>
      <c r="C127" s="297" t="s">
        <v>2592</v>
      </c>
      <c r="D127" s="297"/>
      <c r="E127" s="297"/>
      <c r="F127" s="319" t="s">
        <v>2543</v>
      </c>
      <c r="G127" s="297"/>
      <c r="H127" s="297" t="s">
        <v>2593</v>
      </c>
      <c r="I127" s="297" t="s">
        <v>2545</v>
      </c>
      <c r="J127" s="297" t="s">
        <v>2594</v>
      </c>
      <c r="K127" s="341"/>
    </row>
    <row r="128" spans="2:11" ht="15" customHeight="1">
      <c r="B128" s="339"/>
      <c r="C128" s="297" t="s">
        <v>90</v>
      </c>
      <c r="D128" s="297"/>
      <c r="E128" s="297"/>
      <c r="F128" s="319" t="s">
        <v>2543</v>
      </c>
      <c r="G128" s="297"/>
      <c r="H128" s="297" t="s">
        <v>2595</v>
      </c>
      <c r="I128" s="297" t="s">
        <v>2545</v>
      </c>
      <c r="J128" s="297" t="s">
        <v>2594</v>
      </c>
      <c r="K128" s="341"/>
    </row>
    <row r="129" spans="2:11" ht="15" customHeight="1">
      <c r="B129" s="339"/>
      <c r="C129" s="297" t="s">
        <v>2554</v>
      </c>
      <c r="D129" s="297"/>
      <c r="E129" s="297"/>
      <c r="F129" s="319" t="s">
        <v>2549</v>
      </c>
      <c r="G129" s="297"/>
      <c r="H129" s="297" t="s">
        <v>2555</v>
      </c>
      <c r="I129" s="297" t="s">
        <v>2545</v>
      </c>
      <c r="J129" s="297">
        <v>15</v>
      </c>
      <c r="K129" s="341"/>
    </row>
    <row r="130" spans="2:11" ht="15" customHeight="1">
      <c r="B130" s="339"/>
      <c r="C130" s="321" t="s">
        <v>2556</v>
      </c>
      <c r="D130" s="321"/>
      <c r="E130" s="321"/>
      <c r="F130" s="322" t="s">
        <v>2549</v>
      </c>
      <c r="G130" s="321"/>
      <c r="H130" s="321" t="s">
        <v>2557</v>
      </c>
      <c r="I130" s="321" t="s">
        <v>2545</v>
      </c>
      <c r="J130" s="321">
        <v>15</v>
      </c>
      <c r="K130" s="341"/>
    </row>
    <row r="131" spans="2:11" ht="15" customHeight="1">
      <c r="B131" s="339"/>
      <c r="C131" s="321" t="s">
        <v>2558</v>
      </c>
      <c r="D131" s="321"/>
      <c r="E131" s="321"/>
      <c r="F131" s="322" t="s">
        <v>2549</v>
      </c>
      <c r="G131" s="321"/>
      <c r="H131" s="321" t="s">
        <v>2559</v>
      </c>
      <c r="I131" s="321" t="s">
        <v>2545</v>
      </c>
      <c r="J131" s="321">
        <v>20</v>
      </c>
      <c r="K131" s="341"/>
    </row>
    <row r="132" spans="2:11" ht="15" customHeight="1">
      <c r="B132" s="339"/>
      <c r="C132" s="321" t="s">
        <v>2560</v>
      </c>
      <c r="D132" s="321"/>
      <c r="E132" s="321"/>
      <c r="F132" s="322" t="s">
        <v>2549</v>
      </c>
      <c r="G132" s="321"/>
      <c r="H132" s="321" t="s">
        <v>2561</v>
      </c>
      <c r="I132" s="321" t="s">
        <v>2545</v>
      </c>
      <c r="J132" s="321">
        <v>20</v>
      </c>
      <c r="K132" s="341"/>
    </row>
    <row r="133" spans="2:11" ht="15" customHeight="1">
      <c r="B133" s="339"/>
      <c r="C133" s="297" t="s">
        <v>2548</v>
      </c>
      <c r="D133" s="297"/>
      <c r="E133" s="297"/>
      <c r="F133" s="319" t="s">
        <v>2549</v>
      </c>
      <c r="G133" s="297"/>
      <c r="H133" s="297" t="s">
        <v>2583</v>
      </c>
      <c r="I133" s="297" t="s">
        <v>2545</v>
      </c>
      <c r="J133" s="297">
        <v>50</v>
      </c>
      <c r="K133" s="341"/>
    </row>
    <row r="134" spans="2:11" ht="15" customHeight="1">
      <c r="B134" s="339"/>
      <c r="C134" s="297" t="s">
        <v>2562</v>
      </c>
      <c r="D134" s="297"/>
      <c r="E134" s="297"/>
      <c r="F134" s="319" t="s">
        <v>2549</v>
      </c>
      <c r="G134" s="297"/>
      <c r="H134" s="297" t="s">
        <v>2583</v>
      </c>
      <c r="I134" s="297" t="s">
        <v>2545</v>
      </c>
      <c r="J134" s="297">
        <v>50</v>
      </c>
      <c r="K134" s="341"/>
    </row>
    <row r="135" spans="2:11" ht="15" customHeight="1">
      <c r="B135" s="339"/>
      <c r="C135" s="297" t="s">
        <v>2568</v>
      </c>
      <c r="D135" s="297"/>
      <c r="E135" s="297"/>
      <c r="F135" s="319" t="s">
        <v>2549</v>
      </c>
      <c r="G135" s="297"/>
      <c r="H135" s="297" t="s">
        <v>2583</v>
      </c>
      <c r="I135" s="297" t="s">
        <v>2545</v>
      </c>
      <c r="J135" s="297">
        <v>50</v>
      </c>
      <c r="K135" s="341"/>
    </row>
    <row r="136" spans="2:11" ht="15" customHeight="1">
      <c r="B136" s="339"/>
      <c r="C136" s="297" t="s">
        <v>2570</v>
      </c>
      <c r="D136" s="297"/>
      <c r="E136" s="297"/>
      <c r="F136" s="319" t="s">
        <v>2549</v>
      </c>
      <c r="G136" s="297"/>
      <c r="H136" s="297" t="s">
        <v>2583</v>
      </c>
      <c r="I136" s="297" t="s">
        <v>2545</v>
      </c>
      <c r="J136" s="297">
        <v>50</v>
      </c>
      <c r="K136" s="341"/>
    </row>
    <row r="137" spans="2:11" ht="15" customHeight="1">
      <c r="B137" s="339"/>
      <c r="C137" s="297" t="s">
        <v>2571</v>
      </c>
      <c r="D137" s="297"/>
      <c r="E137" s="297"/>
      <c r="F137" s="319" t="s">
        <v>2549</v>
      </c>
      <c r="G137" s="297"/>
      <c r="H137" s="297" t="s">
        <v>2596</v>
      </c>
      <c r="I137" s="297" t="s">
        <v>2545</v>
      </c>
      <c r="J137" s="297">
        <v>255</v>
      </c>
      <c r="K137" s="341"/>
    </row>
    <row r="138" spans="2:11" ht="15" customHeight="1">
      <c r="B138" s="339"/>
      <c r="C138" s="297" t="s">
        <v>2573</v>
      </c>
      <c r="D138" s="297"/>
      <c r="E138" s="297"/>
      <c r="F138" s="319" t="s">
        <v>2543</v>
      </c>
      <c r="G138" s="297"/>
      <c r="H138" s="297" t="s">
        <v>2597</v>
      </c>
      <c r="I138" s="297" t="s">
        <v>2575</v>
      </c>
      <c r="J138" s="297"/>
      <c r="K138" s="341"/>
    </row>
    <row r="139" spans="2:11" ht="15" customHeight="1">
      <c r="B139" s="339"/>
      <c r="C139" s="297" t="s">
        <v>2576</v>
      </c>
      <c r="D139" s="297"/>
      <c r="E139" s="297"/>
      <c r="F139" s="319" t="s">
        <v>2543</v>
      </c>
      <c r="G139" s="297"/>
      <c r="H139" s="297" t="s">
        <v>2598</v>
      </c>
      <c r="I139" s="297" t="s">
        <v>2578</v>
      </c>
      <c r="J139" s="297"/>
      <c r="K139" s="341"/>
    </row>
    <row r="140" spans="2:11" ht="15" customHeight="1">
      <c r="B140" s="339"/>
      <c r="C140" s="297" t="s">
        <v>2579</v>
      </c>
      <c r="D140" s="297"/>
      <c r="E140" s="297"/>
      <c r="F140" s="319" t="s">
        <v>2543</v>
      </c>
      <c r="G140" s="297"/>
      <c r="H140" s="297" t="s">
        <v>2579</v>
      </c>
      <c r="I140" s="297" t="s">
        <v>2578</v>
      </c>
      <c r="J140" s="297"/>
      <c r="K140" s="341"/>
    </row>
    <row r="141" spans="2:11" ht="15" customHeight="1">
      <c r="B141" s="339"/>
      <c r="C141" s="297" t="s">
        <v>42</v>
      </c>
      <c r="D141" s="297"/>
      <c r="E141" s="297"/>
      <c r="F141" s="319" t="s">
        <v>2543</v>
      </c>
      <c r="G141" s="297"/>
      <c r="H141" s="297" t="s">
        <v>2599</v>
      </c>
      <c r="I141" s="297" t="s">
        <v>2578</v>
      </c>
      <c r="J141" s="297"/>
      <c r="K141" s="341"/>
    </row>
    <row r="142" spans="2:11" ht="15" customHeight="1">
      <c r="B142" s="339"/>
      <c r="C142" s="297" t="s">
        <v>2600</v>
      </c>
      <c r="D142" s="297"/>
      <c r="E142" s="297"/>
      <c r="F142" s="319" t="s">
        <v>2543</v>
      </c>
      <c r="G142" s="297"/>
      <c r="H142" s="297" t="s">
        <v>2601</v>
      </c>
      <c r="I142" s="297" t="s">
        <v>2578</v>
      </c>
      <c r="J142" s="297"/>
      <c r="K142" s="341"/>
    </row>
    <row r="143" spans="2:11" ht="15" customHeight="1">
      <c r="B143" s="342"/>
      <c r="C143" s="343"/>
      <c r="D143" s="343"/>
      <c r="E143" s="343"/>
      <c r="F143" s="343"/>
      <c r="G143" s="343"/>
      <c r="H143" s="343"/>
      <c r="I143" s="343"/>
      <c r="J143" s="343"/>
      <c r="K143" s="344"/>
    </row>
    <row r="144" spans="2:11" ht="18.75" customHeight="1">
      <c r="B144" s="294"/>
      <c r="C144" s="294"/>
      <c r="D144" s="294"/>
      <c r="E144" s="294"/>
      <c r="F144" s="331"/>
      <c r="G144" s="294"/>
      <c r="H144" s="294"/>
      <c r="I144" s="294"/>
      <c r="J144" s="294"/>
      <c r="K144" s="294"/>
    </row>
    <row r="145" spans="2:11" ht="18.75" customHeight="1">
      <c r="B145" s="305"/>
      <c r="C145" s="305"/>
      <c r="D145" s="305"/>
      <c r="E145" s="305"/>
      <c r="F145" s="305"/>
      <c r="G145" s="305"/>
      <c r="H145" s="305"/>
      <c r="I145" s="305"/>
      <c r="J145" s="305"/>
      <c r="K145" s="305"/>
    </row>
    <row r="146" spans="2:11" ht="7.5" customHeight="1">
      <c r="B146" s="306"/>
      <c r="C146" s="307"/>
      <c r="D146" s="307"/>
      <c r="E146" s="307"/>
      <c r="F146" s="307"/>
      <c r="G146" s="307"/>
      <c r="H146" s="307"/>
      <c r="I146" s="307"/>
      <c r="J146" s="307"/>
      <c r="K146" s="308"/>
    </row>
    <row r="147" spans="2:11" ht="45" customHeight="1">
      <c r="B147" s="309"/>
      <c r="C147" s="310" t="s">
        <v>2602</v>
      </c>
      <c r="D147" s="310"/>
      <c r="E147" s="310"/>
      <c r="F147" s="310"/>
      <c r="G147" s="310"/>
      <c r="H147" s="310"/>
      <c r="I147" s="310"/>
      <c r="J147" s="310"/>
      <c r="K147" s="311"/>
    </row>
    <row r="148" spans="2:11" ht="17.25" customHeight="1">
      <c r="B148" s="309"/>
      <c r="C148" s="312" t="s">
        <v>2537</v>
      </c>
      <c r="D148" s="312"/>
      <c r="E148" s="312"/>
      <c r="F148" s="312" t="s">
        <v>2538</v>
      </c>
      <c r="G148" s="313"/>
      <c r="H148" s="312" t="s">
        <v>58</v>
      </c>
      <c r="I148" s="312" t="s">
        <v>61</v>
      </c>
      <c r="J148" s="312" t="s">
        <v>2539</v>
      </c>
      <c r="K148" s="311"/>
    </row>
    <row r="149" spans="2:11" ht="17.25" customHeight="1">
      <c r="B149" s="309"/>
      <c r="C149" s="314" t="s">
        <v>2540</v>
      </c>
      <c r="D149" s="314"/>
      <c r="E149" s="314"/>
      <c r="F149" s="315" t="s">
        <v>2541</v>
      </c>
      <c r="G149" s="316"/>
      <c r="H149" s="314"/>
      <c r="I149" s="314"/>
      <c r="J149" s="314" t="s">
        <v>2542</v>
      </c>
      <c r="K149" s="311"/>
    </row>
    <row r="150" spans="2:11" ht="5.25" customHeight="1">
      <c r="B150" s="320"/>
      <c r="C150" s="317"/>
      <c r="D150" s="317"/>
      <c r="E150" s="317"/>
      <c r="F150" s="317"/>
      <c r="G150" s="318"/>
      <c r="H150" s="317"/>
      <c r="I150" s="317"/>
      <c r="J150" s="317"/>
      <c r="K150" s="341"/>
    </row>
    <row r="151" spans="2:11" ht="15" customHeight="1">
      <c r="B151" s="320"/>
      <c r="C151" s="345" t="s">
        <v>2546</v>
      </c>
      <c r="D151" s="297"/>
      <c r="E151" s="297"/>
      <c r="F151" s="346" t="s">
        <v>2543</v>
      </c>
      <c r="G151" s="297"/>
      <c r="H151" s="345" t="s">
        <v>2583</v>
      </c>
      <c r="I151" s="345" t="s">
        <v>2545</v>
      </c>
      <c r="J151" s="345">
        <v>120</v>
      </c>
      <c r="K151" s="341"/>
    </row>
    <row r="152" spans="2:11" ht="15" customHeight="1">
      <c r="B152" s="320"/>
      <c r="C152" s="345" t="s">
        <v>2592</v>
      </c>
      <c r="D152" s="297"/>
      <c r="E152" s="297"/>
      <c r="F152" s="346" t="s">
        <v>2543</v>
      </c>
      <c r="G152" s="297"/>
      <c r="H152" s="345" t="s">
        <v>2603</v>
      </c>
      <c r="I152" s="345" t="s">
        <v>2545</v>
      </c>
      <c r="J152" s="345" t="s">
        <v>2594</v>
      </c>
      <c r="K152" s="341"/>
    </row>
    <row r="153" spans="2:11" ht="15" customHeight="1">
      <c r="B153" s="320"/>
      <c r="C153" s="345" t="s">
        <v>90</v>
      </c>
      <c r="D153" s="297"/>
      <c r="E153" s="297"/>
      <c r="F153" s="346" t="s">
        <v>2543</v>
      </c>
      <c r="G153" s="297"/>
      <c r="H153" s="345" t="s">
        <v>2604</v>
      </c>
      <c r="I153" s="345" t="s">
        <v>2545</v>
      </c>
      <c r="J153" s="345" t="s">
        <v>2594</v>
      </c>
      <c r="K153" s="341"/>
    </row>
    <row r="154" spans="2:11" ht="15" customHeight="1">
      <c r="B154" s="320"/>
      <c r="C154" s="345" t="s">
        <v>2548</v>
      </c>
      <c r="D154" s="297"/>
      <c r="E154" s="297"/>
      <c r="F154" s="346" t="s">
        <v>2549</v>
      </c>
      <c r="G154" s="297"/>
      <c r="H154" s="345" t="s">
        <v>2583</v>
      </c>
      <c r="I154" s="345" t="s">
        <v>2545</v>
      </c>
      <c r="J154" s="345">
        <v>50</v>
      </c>
      <c r="K154" s="341"/>
    </row>
    <row r="155" spans="2:11" ht="15" customHeight="1">
      <c r="B155" s="320"/>
      <c r="C155" s="345" t="s">
        <v>2551</v>
      </c>
      <c r="D155" s="297"/>
      <c r="E155" s="297"/>
      <c r="F155" s="346" t="s">
        <v>2543</v>
      </c>
      <c r="G155" s="297"/>
      <c r="H155" s="345" t="s">
        <v>2583</v>
      </c>
      <c r="I155" s="345" t="s">
        <v>2553</v>
      </c>
      <c r="J155" s="345"/>
      <c r="K155" s="341"/>
    </row>
    <row r="156" spans="2:11" ht="15" customHeight="1">
      <c r="B156" s="320"/>
      <c r="C156" s="345" t="s">
        <v>2562</v>
      </c>
      <c r="D156" s="297"/>
      <c r="E156" s="297"/>
      <c r="F156" s="346" t="s">
        <v>2549</v>
      </c>
      <c r="G156" s="297"/>
      <c r="H156" s="345" t="s">
        <v>2583</v>
      </c>
      <c r="I156" s="345" t="s">
        <v>2545</v>
      </c>
      <c r="J156" s="345">
        <v>50</v>
      </c>
      <c r="K156" s="341"/>
    </row>
    <row r="157" spans="2:11" ht="15" customHeight="1">
      <c r="B157" s="320"/>
      <c r="C157" s="345" t="s">
        <v>2570</v>
      </c>
      <c r="D157" s="297"/>
      <c r="E157" s="297"/>
      <c r="F157" s="346" t="s">
        <v>2549</v>
      </c>
      <c r="G157" s="297"/>
      <c r="H157" s="345" t="s">
        <v>2583</v>
      </c>
      <c r="I157" s="345" t="s">
        <v>2545</v>
      </c>
      <c r="J157" s="345">
        <v>50</v>
      </c>
      <c r="K157" s="341"/>
    </row>
    <row r="158" spans="2:11" ht="15" customHeight="1">
      <c r="B158" s="320"/>
      <c r="C158" s="345" t="s">
        <v>2568</v>
      </c>
      <c r="D158" s="297"/>
      <c r="E158" s="297"/>
      <c r="F158" s="346" t="s">
        <v>2549</v>
      </c>
      <c r="G158" s="297"/>
      <c r="H158" s="345" t="s">
        <v>2583</v>
      </c>
      <c r="I158" s="345" t="s">
        <v>2545</v>
      </c>
      <c r="J158" s="345">
        <v>50</v>
      </c>
      <c r="K158" s="341"/>
    </row>
    <row r="159" spans="2:11" ht="15" customHeight="1">
      <c r="B159" s="320"/>
      <c r="C159" s="345" t="s">
        <v>126</v>
      </c>
      <c r="D159" s="297"/>
      <c r="E159" s="297"/>
      <c r="F159" s="346" t="s">
        <v>2543</v>
      </c>
      <c r="G159" s="297"/>
      <c r="H159" s="345" t="s">
        <v>2605</v>
      </c>
      <c r="I159" s="345" t="s">
        <v>2545</v>
      </c>
      <c r="J159" s="345" t="s">
        <v>2606</v>
      </c>
      <c r="K159" s="341"/>
    </row>
    <row r="160" spans="2:11" ht="15" customHeight="1">
      <c r="B160" s="320"/>
      <c r="C160" s="345" t="s">
        <v>2607</v>
      </c>
      <c r="D160" s="297"/>
      <c r="E160" s="297"/>
      <c r="F160" s="346" t="s">
        <v>2543</v>
      </c>
      <c r="G160" s="297"/>
      <c r="H160" s="345" t="s">
        <v>2608</v>
      </c>
      <c r="I160" s="345" t="s">
        <v>2578</v>
      </c>
      <c r="J160" s="345"/>
      <c r="K160" s="341"/>
    </row>
    <row r="161" spans="2:11" ht="15" customHeight="1">
      <c r="B161" s="347"/>
      <c r="C161" s="329"/>
      <c r="D161" s="329"/>
      <c r="E161" s="329"/>
      <c r="F161" s="329"/>
      <c r="G161" s="329"/>
      <c r="H161" s="329"/>
      <c r="I161" s="329"/>
      <c r="J161" s="329"/>
      <c r="K161" s="348"/>
    </row>
    <row r="162" spans="2:11" ht="18.75" customHeight="1">
      <c r="B162" s="294"/>
      <c r="C162" s="297"/>
      <c r="D162" s="297"/>
      <c r="E162" s="297"/>
      <c r="F162" s="319"/>
      <c r="G162" s="297"/>
      <c r="H162" s="297"/>
      <c r="I162" s="297"/>
      <c r="J162" s="297"/>
      <c r="K162" s="294"/>
    </row>
    <row r="163" spans="2:11" ht="18.75" customHeight="1">
      <c r="B163" s="305"/>
      <c r="C163" s="305"/>
      <c r="D163" s="305"/>
      <c r="E163" s="305"/>
      <c r="F163" s="305"/>
      <c r="G163" s="305"/>
      <c r="H163" s="305"/>
      <c r="I163" s="305"/>
      <c r="J163" s="305"/>
      <c r="K163" s="305"/>
    </row>
    <row r="164" spans="2:11" ht="7.5" customHeight="1">
      <c r="B164" s="284"/>
      <c r="C164" s="285"/>
      <c r="D164" s="285"/>
      <c r="E164" s="285"/>
      <c r="F164" s="285"/>
      <c r="G164" s="285"/>
      <c r="H164" s="285"/>
      <c r="I164" s="285"/>
      <c r="J164" s="285"/>
      <c r="K164" s="286"/>
    </row>
    <row r="165" spans="2:11" ht="45" customHeight="1">
      <c r="B165" s="287"/>
      <c r="C165" s="288" t="s">
        <v>2609</v>
      </c>
      <c r="D165" s="288"/>
      <c r="E165" s="288"/>
      <c r="F165" s="288"/>
      <c r="G165" s="288"/>
      <c r="H165" s="288"/>
      <c r="I165" s="288"/>
      <c r="J165" s="288"/>
      <c r="K165" s="289"/>
    </row>
    <row r="166" spans="2:11" ht="17.25" customHeight="1">
      <c r="B166" s="287"/>
      <c r="C166" s="312" t="s">
        <v>2537</v>
      </c>
      <c r="D166" s="312"/>
      <c r="E166" s="312"/>
      <c r="F166" s="312" t="s">
        <v>2538</v>
      </c>
      <c r="G166" s="349"/>
      <c r="H166" s="350" t="s">
        <v>58</v>
      </c>
      <c r="I166" s="350" t="s">
        <v>61</v>
      </c>
      <c r="J166" s="312" t="s">
        <v>2539</v>
      </c>
      <c r="K166" s="289"/>
    </row>
    <row r="167" spans="2:11" ht="17.25" customHeight="1">
      <c r="B167" s="290"/>
      <c r="C167" s="314" t="s">
        <v>2540</v>
      </c>
      <c r="D167" s="314"/>
      <c r="E167" s="314"/>
      <c r="F167" s="315" t="s">
        <v>2541</v>
      </c>
      <c r="G167" s="351"/>
      <c r="H167" s="352"/>
      <c r="I167" s="352"/>
      <c r="J167" s="314" t="s">
        <v>2542</v>
      </c>
      <c r="K167" s="292"/>
    </row>
    <row r="168" spans="2:11" ht="5.25" customHeight="1">
      <c r="B168" s="320"/>
      <c r="C168" s="317"/>
      <c r="D168" s="317"/>
      <c r="E168" s="317"/>
      <c r="F168" s="317"/>
      <c r="G168" s="318"/>
      <c r="H168" s="317"/>
      <c r="I168" s="317"/>
      <c r="J168" s="317"/>
      <c r="K168" s="341"/>
    </row>
    <row r="169" spans="2:11" ht="15" customHeight="1">
      <c r="B169" s="320"/>
      <c r="C169" s="297" t="s">
        <v>2546</v>
      </c>
      <c r="D169" s="297"/>
      <c r="E169" s="297"/>
      <c r="F169" s="319" t="s">
        <v>2543</v>
      </c>
      <c r="G169" s="297"/>
      <c r="H169" s="297" t="s">
        <v>2583</v>
      </c>
      <c r="I169" s="297" t="s">
        <v>2545</v>
      </c>
      <c r="J169" s="297">
        <v>120</v>
      </c>
      <c r="K169" s="341"/>
    </row>
    <row r="170" spans="2:11" ht="15" customHeight="1">
      <c r="B170" s="320"/>
      <c r="C170" s="297" t="s">
        <v>2592</v>
      </c>
      <c r="D170" s="297"/>
      <c r="E170" s="297"/>
      <c r="F170" s="319" t="s">
        <v>2543</v>
      </c>
      <c r="G170" s="297"/>
      <c r="H170" s="297" t="s">
        <v>2593</v>
      </c>
      <c r="I170" s="297" t="s">
        <v>2545</v>
      </c>
      <c r="J170" s="297" t="s">
        <v>2594</v>
      </c>
      <c r="K170" s="341"/>
    </row>
    <row r="171" spans="2:11" ht="15" customHeight="1">
      <c r="B171" s="320"/>
      <c r="C171" s="297" t="s">
        <v>90</v>
      </c>
      <c r="D171" s="297"/>
      <c r="E171" s="297"/>
      <c r="F171" s="319" t="s">
        <v>2543</v>
      </c>
      <c r="G171" s="297"/>
      <c r="H171" s="297" t="s">
        <v>2610</v>
      </c>
      <c r="I171" s="297" t="s">
        <v>2545</v>
      </c>
      <c r="J171" s="297" t="s">
        <v>2594</v>
      </c>
      <c r="K171" s="341"/>
    </row>
    <row r="172" spans="2:11" ht="15" customHeight="1">
      <c r="B172" s="320"/>
      <c r="C172" s="297" t="s">
        <v>2548</v>
      </c>
      <c r="D172" s="297"/>
      <c r="E172" s="297"/>
      <c r="F172" s="319" t="s">
        <v>2549</v>
      </c>
      <c r="G172" s="297"/>
      <c r="H172" s="297" t="s">
        <v>2610</v>
      </c>
      <c r="I172" s="297" t="s">
        <v>2545</v>
      </c>
      <c r="J172" s="297">
        <v>50</v>
      </c>
      <c r="K172" s="341"/>
    </row>
    <row r="173" spans="2:11" ht="15" customHeight="1">
      <c r="B173" s="320"/>
      <c r="C173" s="297" t="s">
        <v>2551</v>
      </c>
      <c r="D173" s="297"/>
      <c r="E173" s="297"/>
      <c r="F173" s="319" t="s">
        <v>2543</v>
      </c>
      <c r="G173" s="297"/>
      <c r="H173" s="297" t="s">
        <v>2610</v>
      </c>
      <c r="I173" s="297" t="s">
        <v>2553</v>
      </c>
      <c r="J173" s="297"/>
      <c r="K173" s="341"/>
    </row>
    <row r="174" spans="2:11" ht="15" customHeight="1">
      <c r="B174" s="320"/>
      <c r="C174" s="297" t="s">
        <v>2562</v>
      </c>
      <c r="D174" s="297"/>
      <c r="E174" s="297"/>
      <c r="F174" s="319" t="s">
        <v>2549</v>
      </c>
      <c r="G174" s="297"/>
      <c r="H174" s="297" t="s">
        <v>2610</v>
      </c>
      <c r="I174" s="297" t="s">
        <v>2545</v>
      </c>
      <c r="J174" s="297">
        <v>50</v>
      </c>
      <c r="K174" s="341"/>
    </row>
    <row r="175" spans="2:11" ht="15" customHeight="1">
      <c r="B175" s="320"/>
      <c r="C175" s="297" t="s">
        <v>2570</v>
      </c>
      <c r="D175" s="297"/>
      <c r="E175" s="297"/>
      <c r="F175" s="319" t="s">
        <v>2549</v>
      </c>
      <c r="G175" s="297"/>
      <c r="H175" s="297" t="s">
        <v>2610</v>
      </c>
      <c r="I175" s="297" t="s">
        <v>2545</v>
      </c>
      <c r="J175" s="297">
        <v>50</v>
      </c>
      <c r="K175" s="341"/>
    </row>
    <row r="176" spans="2:11" ht="15" customHeight="1">
      <c r="B176" s="320"/>
      <c r="C176" s="297" t="s">
        <v>2568</v>
      </c>
      <c r="D176" s="297"/>
      <c r="E176" s="297"/>
      <c r="F176" s="319" t="s">
        <v>2549</v>
      </c>
      <c r="G176" s="297"/>
      <c r="H176" s="297" t="s">
        <v>2610</v>
      </c>
      <c r="I176" s="297" t="s">
        <v>2545</v>
      </c>
      <c r="J176" s="297">
        <v>50</v>
      </c>
      <c r="K176" s="341"/>
    </row>
    <row r="177" spans="2:11" ht="15" customHeight="1">
      <c r="B177" s="320"/>
      <c r="C177" s="297" t="s">
        <v>138</v>
      </c>
      <c r="D177" s="297"/>
      <c r="E177" s="297"/>
      <c r="F177" s="319" t="s">
        <v>2543</v>
      </c>
      <c r="G177" s="297"/>
      <c r="H177" s="297" t="s">
        <v>2611</v>
      </c>
      <c r="I177" s="297" t="s">
        <v>2612</v>
      </c>
      <c r="J177" s="297"/>
      <c r="K177" s="341"/>
    </row>
    <row r="178" spans="2:11" ht="15" customHeight="1">
      <c r="B178" s="320"/>
      <c r="C178" s="297" t="s">
        <v>61</v>
      </c>
      <c r="D178" s="297"/>
      <c r="E178" s="297"/>
      <c r="F178" s="319" t="s">
        <v>2543</v>
      </c>
      <c r="G178" s="297"/>
      <c r="H178" s="297" t="s">
        <v>2613</v>
      </c>
      <c r="I178" s="297" t="s">
        <v>2614</v>
      </c>
      <c r="J178" s="297">
        <v>1</v>
      </c>
      <c r="K178" s="341"/>
    </row>
    <row r="179" spans="2:11" ht="15" customHeight="1">
      <c r="B179" s="320"/>
      <c r="C179" s="297" t="s">
        <v>57</v>
      </c>
      <c r="D179" s="297"/>
      <c r="E179" s="297"/>
      <c r="F179" s="319" t="s">
        <v>2543</v>
      </c>
      <c r="G179" s="297"/>
      <c r="H179" s="297" t="s">
        <v>2615</v>
      </c>
      <c r="I179" s="297" t="s">
        <v>2545</v>
      </c>
      <c r="J179" s="297">
        <v>20</v>
      </c>
      <c r="K179" s="341"/>
    </row>
    <row r="180" spans="2:11" ht="15" customHeight="1">
      <c r="B180" s="320"/>
      <c r="C180" s="297" t="s">
        <v>58</v>
      </c>
      <c r="D180" s="297"/>
      <c r="E180" s="297"/>
      <c r="F180" s="319" t="s">
        <v>2543</v>
      </c>
      <c r="G180" s="297"/>
      <c r="H180" s="297" t="s">
        <v>2616</v>
      </c>
      <c r="I180" s="297" t="s">
        <v>2545</v>
      </c>
      <c r="J180" s="297">
        <v>255</v>
      </c>
      <c r="K180" s="341"/>
    </row>
    <row r="181" spans="2:11" ht="15" customHeight="1">
      <c r="B181" s="320"/>
      <c r="C181" s="297" t="s">
        <v>139</v>
      </c>
      <c r="D181" s="297"/>
      <c r="E181" s="297"/>
      <c r="F181" s="319" t="s">
        <v>2543</v>
      </c>
      <c r="G181" s="297"/>
      <c r="H181" s="297" t="s">
        <v>2507</v>
      </c>
      <c r="I181" s="297" t="s">
        <v>2545</v>
      </c>
      <c r="J181" s="297">
        <v>10</v>
      </c>
      <c r="K181" s="341"/>
    </row>
    <row r="182" spans="2:11" ht="15" customHeight="1">
      <c r="B182" s="320"/>
      <c r="C182" s="297" t="s">
        <v>140</v>
      </c>
      <c r="D182" s="297"/>
      <c r="E182" s="297"/>
      <c r="F182" s="319" t="s">
        <v>2543</v>
      </c>
      <c r="G182" s="297"/>
      <c r="H182" s="297" t="s">
        <v>2617</v>
      </c>
      <c r="I182" s="297" t="s">
        <v>2578</v>
      </c>
      <c r="J182" s="297"/>
      <c r="K182" s="341"/>
    </row>
    <row r="183" spans="2:11" ht="15" customHeight="1">
      <c r="B183" s="320"/>
      <c r="C183" s="297" t="s">
        <v>2618</v>
      </c>
      <c r="D183" s="297"/>
      <c r="E183" s="297"/>
      <c r="F183" s="319" t="s">
        <v>2543</v>
      </c>
      <c r="G183" s="297"/>
      <c r="H183" s="297" t="s">
        <v>2619</v>
      </c>
      <c r="I183" s="297" t="s">
        <v>2578</v>
      </c>
      <c r="J183" s="297"/>
      <c r="K183" s="341"/>
    </row>
    <row r="184" spans="2:11" ht="15" customHeight="1">
      <c r="B184" s="320"/>
      <c r="C184" s="297" t="s">
        <v>2607</v>
      </c>
      <c r="D184" s="297"/>
      <c r="E184" s="297"/>
      <c r="F184" s="319" t="s">
        <v>2543</v>
      </c>
      <c r="G184" s="297"/>
      <c r="H184" s="297" t="s">
        <v>2620</v>
      </c>
      <c r="I184" s="297" t="s">
        <v>2578</v>
      </c>
      <c r="J184" s="297"/>
      <c r="K184" s="341"/>
    </row>
    <row r="185" spans="2:11" ht="15" customHeight="1">
      <c r="B185" s="320"/>
      <c r="C185" s="297" t="s">
        <v>142</v>
      </c>
      <c r="D185" s="297"/>
      <c r="E185" s="297"/>
      <c r="F185" s="319" t="s">
        <v>2549</v>
      </c>
      <c r="G185" s="297"/>
      <c r="H185" s="297" t="s">
        <v>2621</v>
      </c>
      <c r="I185" s="297" t="s">
        <v>2545</v>
      </c>
      <c r="J185" s="297">
        <v>50</v>
      </c>
      <c r="K185" s="341"/>
    </row>
    <row r="186" spans="2:11" ht="15" customHeight="1">
      <c r="B186" s="320"/>
      <c r="C186" s="297" t="s">
        <v>2622</v>
      </c>
      <c r="D186" s="297"/>
      <c r="E186" s="297"/>
      <c r="F186" s="319" t="s">
        <v>2549</v>
      </c>
      <c r="G186" s="297"/>
      <c r="H186" s="297" t="s">
        <v>2623</v>
      </c>
      <c r="I186" s="297" t="s">
        <v>2624</v>
      </c>
      <c r="J186" s="297"/>
      <c r="K186" s="341"/>
    </row>
    <row r="187" spans="2:11" ht="15" customHeight="1">
      <c r="B187" s="320"/>
      <c r="C187" s="297" t="s">
        <v>2625</v>
      </c>
      <c r="D187" s="297"/>
      <c r="E187" s="297"/>
      <c r="F187" s="319" t="s">
        <v>2549</v>
      </c>
      <c r="G187" s="297"/>
      <c r="H187" s="297" t="s">
        <v>2626</v>
      </c>
      <c r="I187" s="297" t="s">
        <v>2624</v>
      </c>
      <c r="J187" s="297"/>
      <c r="K187" s="341"/>
    </row>
    <row r="188" spans="2:11" ht="15" customHeight="1">
      <c r="B188" s="320"/>
      <c r="C188" s="297" t="s">
        <v>2627</v>
      </c>
      <c r="D188" s="297"/>
      <c r="E188" s="297"/>
      <c r="F188" s="319" t="s">
        <v>2549</v>
      </c>
      <c r="G188" s="297"/>
      <c r="H188" s="297" t="s">
        <v>2628</v>
      </c>
      <c r="I188" s="297" t="s">
        <v>2624</v>
      </c>
      <c r="J188" s="297"/>
      <c r="K188" s="341"/>
    </row>
    <row r="189" spans="2:11" ht="15" customHeight="1">
      <c r="B189" s="320"/>
      <c r="C189" s="353" t="s">
        <v>2629</v>
      </c>
      <c r="D189" s="297"/>
      <c r="E189" s="297"/>
      <c r="F189" s="319" t="s">
        <v>2549</v>
      </c>
      <c r="G189" s="297"/>
      <c r="H189" s="297" t="s">
        <v>2630</v>
      </c>
      <c r="I189" s="297" t="s">
        <v>2631</v>
      </c>
      <c r="J189" s="354" t="s">
        <v>2632</v>
      </c>
      <c r="K189" s="341"/>
    </row>
    <row r="190" spans="2:11" ht="15" customHeight="1">
      <c r="B190" s="320"/>
      <c r="C190" s="304" t="s">
        <v>46</v>
      </c>
      <c r="D190" s="297"/>
      <c r="E190" s="297"/>
      <c r="F190" s="319" t="s">
        <v>2543</v>
      </c>
      <c r="G190" s="297"/>
      <c r="H190" s="294" t="s">
        <v>2633</v>
      </c>
      <c r="I190" s="297" t="s">
        <v>2634</v>
      </c>
      <c r="J190" s="297"/>
      <c r="K190" s="341"/>
    </row>
    <row r="191" spans="2:11" ht="15" customHeight="1">
      <c r="B191" s="320"/>
      <c r="C191" s="304" t="s">
        <v>2635</v>
      </c>
      <c r="D191" s="297"/>
      <c r="E191" s="297"/>
      <c r="F191" s="319" t="s">
        <v>2543</v>
      </c>
      <c r="G191" s="297"/>
      <c r="H191" s="297" t="s">
        <v>2636</v>
      </c>
      <c r="I191" s="297" t="s">
        <v>2578</v>
      </c>
      <c r="J191" s="297"/>
      <c r="K191" s="341"/>
    </row>
    <row r="192" spans="2:11" ht="15" customHeight="1">
      <c r="B192" s="320"/>
      <c r="C192" s="304" t="s">
        <v>2637</v>
      </c>
      <c r="D192" s="297"/>
      <c r="E192" s="297"/>
      <c r="F192" s="319" t="s">
        <v>2543</v>
      </c>
      <c r="G192" s="297"/>
      <c r="H192" s="297" t="s">
        <v>2638</v>
      </c>
      <c r="I192" s="297" t="s">
        <v>2578</v>
      </c>
      <c r="J192" s="297"/>
      <c r="K192" s="341"/>
    </row>
    <row r="193" spans="2:11" ht="15" customHeight="1">
      <c r="B193" s="320"/>
      <c r="C193" s="304" t="s">
        <v>2229</v>
      </c>
      <c r="D193" s="297"/>
      <c r="E193" s="297"/>
      <c r="F193" s="319" t="s">
        <v>2549</v>
      </c>
      <c r="G193" s="297"/>
      <c r="H193" s="297" t="s">
        <v>2639</v>
      </c>
      <c r="I193" s="297" t="s">
        <v>2578</v>
      </c>
      <c r="J193" s="297"/>
      <c r="K193" s="341"/>
    </row>
    <row r="194" spans="2:11" ht="15" customHeight="1">
      <c r="B194" s="347"/>
      <c r="C194" s="355"/>
      <c r="D194" s="329"/>
      <c r="E194" s="329"/>
      <c r="F194" s="329"/>
      <c r="G194" s="329"/>
      <c r="H194" s="329"/>
      <c r="I194" s="329"/>
      <c r="J194" s="329"/>
      <c r="K194" s="348"/>
    </row>
    <row r="195" spans="2:11" ht="18.75" customHeight="1">
      <c r="B195" s="294"/>
      <c r="C195" s="297"/>
      <c r="D195" s="297"/>
      <c r="E195" s="297"/>
      <c r="F195" s="319"/>
      <c r="G195" s="297"/>
      <c r="H195" s="297"/>
      <c r="I195" s="297"/>
      <c r="J195" s="297"/>
      <c r="K195" s="294"/>
    </row>
    <row r="196" spans="2:11" ht="18.75" customHeight="1">
      <c r="B196" s="294"/>
      <c r="C196" s="297"/>
      <c r="D196" s="297"/>
      <c r="E196" s="297"/>
      <c r="F196" s="319"/>
      <c r="G196" s="297"/>
      <c r="H196" s="297"/>
      <c r="I196" s="297"/>
      <c r="J196" s="297"/>
      <c r="K196" s="294"/>
    </row>
    <row r="197" spans="2:11" ht="18.75" customHeight="1">
      <c r="B197" s="305"/>
      <c r="C197" s="305"/>
      <c r="D197" s="305"/>
      <c r="E197" s="305"/>
      <c r="F197" s="305"/>
      <c r="G197" s="305"/>
      <c r="H197" s="305"/>
      <c r="I197" s="305"/>
      <c r="J197" s="305"/>
      <c r="K197" s="305"/>
    </row>
    <row r="198" spans="2:11" ht="13.5">
      <c r="B198" s="284"/>
      <c r="C198" s="285"/>
      <c r="D198" s="285"/>
      <c r="E198" s="285"/>
      <c r="F198" s="285"/>
      <c r="G198" s="285"/>
      <c r="H198" s="285"/>
      <c r="I198" s="285"/>
      <c r="J198" s="285"/>
      <c r="K198" s="286"/>
    </row>
    <row r="199" spans="2:11" ht="21">
      <c r="B199" s="287"/>
      <c r="C199" s="288" t="s">
        <v>2640</v>
      </c>
      <c r="D199" s="288"/>
      <c r="E199" s="288"/>
      <c r="F199" s="288"/>
      <c r="G199" s="288"/>
      <c r="H199" s="288"/>
      <c r="I199" s="288"/>
      <c r="J199" s="288"/>
      <c r="K199" s="289"/>
    </row>
    <row r="200" spans="2:11" ht="25.5" customHeight="1">
      <c r="B200" s="287"/>
      <c r="C200" s="356" t="s">
        <v>2641</v>
      </c>
      <c r="D200" s="356"/>
      <c r="E200" s="356"/>
      <c r="F200" s="356" t="s">
        <v>2642</v>
      </c>
      <c r="G200" s="357"/>
      <c r="H200" s="356" t="s">
        <v>2643</v>
      </c>
      <c r="I200" s="356"/>
      <c r="J200" s="356"/>
      <c r="K200" s="289"/>
    </row>
    <row r="201" spans="2:11" ht="5.25" customHeight="1">
      <c r="B201" s="320"/>
      <c r="C201" s="317"/>
      <c r="D201" s="317"/>
      <c r="E201" s="317"/>
      <c r="F201" s="317"/>
      <c r="G201" s="297"/>
      <c r="H201" s="317"/>
      <c r="I201" s="317"/>
      <c r="J201" s="317"/>
      <c r="K201" s="341"/>
    </row>
    <row r="202" spans="2:11" ht="15" customHeight="1">
      <c r="B202" s="320"/>
      <c r="C202" s="297" t="s">
        <v>2634</v>
      </c>
      <c r="D202" s="297"/>
      <c r="E202" s="297"/>
      <c r="F202" s="319" t="s">
        <v>47</v>
      </c>
      <c r="G202" s="297"/>
      <c r="H202" s="297" t="s">
        <v>2644</v>
      </c>
      <c r="I202" s="297"/>
      <c r="J202" s="297"/>
      <c r="K202" s="341"/>
    </row>
    <row r="203" spans="2:11" ht="15" customHeight="1">
      <c r="B203" s="320"/>
      <c r="C203" s="326"/>
      <c r="D203" s="297"/>
      <c r="E203" s="297"/>
      <c r="F203" s="319" t="s">
        <v>48</v>
      </c>
      <c r="G203" s="297"/>
      <c r="H203" s="297" t="s">
        <v>2645</v>
      </c>
      <c r="I203" s="297"/>
      <c r="J203" s="297"/>
      <c r="K203" s="341"/>
    </row>
    <row r="204" spans="2:11" ht="15" customHeight="1">
      <c r="B204" s="320"/>
      <c r="C204" s="326"/>
      <c r="D204" s="297"/>
      <c r="E204" s="297"/>
      <c r="F204" s="319" t="s">
        <v>51</v>
      </c>
      <c r="G204" s="297"/>
      <c r="H204" s="297" t="s">
        <v>2646</v>
      </c>
      <c r="I204" s="297"/>
      <c r="J204" s="297"/>
      <c r="K204" s="341"/>
    </row>
    <row r="205" spans="2:11" ht="15" customHeight="1">
      <c r="B205" s="320"/>
      <c r="C205" s="297"/>
      <c r="D205" s="297"/>
      <c r="E205" s="297"/>
      <c r="F205" s="319" t="s">
        <v>49</v>
      </c>
      <c r="G205" s="297"/>
      <c r="H205" s="297" t="s">
        <v>2647</v>
      </c>
      <c r="I205" s="297"/>
      <c r="J205" s="297"/>
      <c r="K205" s="341"/>
    </row>
    <row r="206" spans="2:11" ht="15" customHeight="1">
      <c r="B206" s="320"/>
      <c r="C206" s="297"/>
      <c r="D206" s="297"/>
      <c r="E206" s="297"/>
      <c r="F206" s="319" t="s">
        <v>50</v>
      </c>
      <c r="G206" s="297"/>
      <c r="H206" s="297" t="s">
        <v>2648</v>
      </c>
      <c r="I206" s="297"/>
      <c r="J206" s="297"/>
      <c r="K206" s="341"/>
    </row>
    <row r="207" spans="2:11" ht="15" customHeight="1">
      <c r="B207" s="320"/>
      <c r="C207" s="297"/>
      <c r="D207" s="297"/>
      <c r="E207" s="297"/>
      <c r="F207" s="319"/>
      <c r="G207" s="297"/>
      <c r="H207" s="297"/>
      <c r="I207" s="297"/>
      <c r="J207" s="297"/>
      <c r="K207" s="341"/>
    </row>
    <row r="208" spans="2:11" ht="15" customHeight="1">
      <c r="B208" s="320"/>
      <c r="C208" s="297" t="s">
        <v>2590</v>
      </c>
      <c r="D208" s="297"/>
      <c r="E208" s="297"/>
      <c r="F208" s="319" t="s">
        <v>83</v>
      </c>
      <c r="G208" s="297"/>
      <c r="H208" s="297" t="s">
        <v>2649</v>
      </c>
      <c r="I208" s="297"/>
      <c r="J208" s="297"/>
      <c r="K208" s="341"/>
    </row>
    <row r="209" spans="2:11" ht="15" customHeight="1">
      <c r="B209" s="320"/>
      <c r="C209" s="326"/>
      <c r="D209" s="297"/>
      <c r="E209" s="297"/>
      <c r="F209" s="319" t="s">
        <v>2487</v>
      </c>
      <c r="G209" s="297"/>
      <c r="H209" s="297" t="s">
        <v>2488</v>
      </c>
      <c r="I209" s="297"/>
      <c r="J209" s="297"/>
      <c r="K209" s="341"/>
    </row>
    <row r="210" spans="2:11" ht="15" customHeight="1">
      <c r="B210" s="320"/>
      <c r="C210" s="297"/>
      <c r="D210" s="297"/>
      <c r="E210" s="297"/>
      <c r="F210" s="319" t="s">
        <v>2485</v>
      </c>
      <c r="G210" s="297"/>
      <c r="H210" s="297" t="s">
        <v>2650</v>
      </c>
      <c r="I210" s="297"/>
      <c r="J210" s="297"/>
      <c r="K210" s="341"/>
    </row>
    <row r="211" spans="2:11" ht="15" customHeight="1">
      <c r="B211" s="358"/>
      <c r="C211" s="326"/>
      <c r="D211" s="326"/>
      <c r="E211" s="326"/>
      <c r="F211" s="319" t="s">
        <v>118</v>
      </c>
      <c r="G211" s="304"/>
      <c r="H211" s="345" t="s">
        <v>2489</v>
      </c>
      <c r="I211" s="345"/>
      <c r="J211" s="345"/>
      <c r="K211" s="359"/>
    </row>
    <row r="212" spans="2:11" ht="15" customHeight="1">
      <c r="B212" s="358"/>
      <c r="C212" s="326"/>
      <c r="D212" s="326"/>
      <c r="E212" s="326"/>
      <c r="F212" s="319" t="s">
        <v>2490</v>
      </c>
      <c r="G212" s="304"/>
      <c r="H212" s="345" t="s">
        <v>2468</v>
      </c>
      <c r="I212" s="345"/>
      <c r="J212" s="345"/>
      <c r="K212" s="359"/>
    </row>
    <row r="213" spans="2:11" ht="15" customHeight="1">
      <c r="B213" s="358"/>
      <c r="C213" s="326"/>
      <c r="D213" s="326"/>
      <c r="E213" s="326"/>
      <c r="F213" s="360"/>
      <c r="G213" s="304"/>
      <c r="H213" s="361"/>
      <c r="I213" s="361"/>
      <c r="J213" s="361"/>
      <c r="K213" s="359"/>
    </row>
    <row r="214" spans="2:11" ht="15" customHeight="1">
      <c r="B214" s="358"/>
      <c r="C214" s="297" t="s">
        <v>2614</v>
      </c>
      <c r="D214" s="326"/>
      <c r="E214" s="326"/>
      <c r="F214" s="319">
        <v>1</v>
      </c>
      <c r="G214" s="304"/>
      <c r="H214" s="345" t="s">
        <v>2651</v>
      </c>
      <c r="I214" s="345"/>
      <c r="J214" s="345"/>
      <c r="K214" s="359"/>
    </row>
    <row r="215" spans="2:11" ht="15" customHeight="1">
      <c r="B215" s="358"/>
      <c r="C215" s="326"/>
      <c r="D215" s="326"/>
      <c r="E215" s="326"/>
      <c r="F215" s="319">
        <v>2</v>
      </c>
      <c r="G215" s="304"/>
      <c r="H215" s="345" t="s">
        <v>2652</v>
      </c>
      <c r="I215" s="345"/>
      <c r="J215" s="345"/>
      <c r="K215" s="359"/>
    </row>
    <row r="216" spans="2:11" ht="15" customHeight="1">
      <c r="B216" s="358"/>
      <c r="C216" s="326"/>
      <c r="D216" s="326"/>
      <c r="E216" s="326"/>
      <c r="F216" s="319">
        <v>3</v>
      </c>
      <c r="G216" s="304"/>
      <c r="H216" s="345" t="s">
        <v>2653</v>
      </c>
      <c r="I216" s="345"/>
      <c r="J216" s="345"/>
      <c r="K216" s="359"/>
    </row>
    <row r="217" spans="2:11" ht="15" customHeight="1">
      <c r="B217" s="358"/>
      <c r="C217" s="326"/>
      <c r="D217" s="326"/>
      <c r="E217" s="326"/>
      <c r="F217" s="319">
        <v>4</v>
      </c>
      <c r="G217" s="304"/>
      <c r="H217" s="345" t="s">
        <v>2654</v>
      </c>
      <c r="I217" s="345"/>
      <c r="J217" s="345"/>
      <c r="K217" s="359"/>
    </row>
    <row r="218" spans="2:11" ht="12.75" customHeight="1">
      <c r="B218" s="362"/>
      <c r="C218" s="363"/>
      <c r="D218" s="363"/>
      <c r="E218" s="363"/>
      <c r="F218" s="363"/>
      <c r="G218" s="363"/>
      <c r="H218" s="363"/>
      <c r="I218" s="363"/>
      <c r="J218" s="363"/>
      <c r="K218" s="364"/>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14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91</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124</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ROUND(J93,2)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ROUND((SUM(BE93:BE141)),2)</f>
        <v>0</v>
      </c>
      <c r="I35" s="155">
        <v>0.21</v>
      </c>
      <c r="J35" s="154">
        <f>ROUND(((SUM(BE93:BE141))*I35),2)</f>
        <v>0</v>
      </c>
      <c r="L35" s="43"/>
    </row>
    <row r="36" spans="2:12" s="1" customFormat="1" ht="14.4" customHeight="1">
      <c r="B36" s="43"/>
      <c r="E36" s="140" t="s">
        <v>48</v>
      </c>
      <c r="F36" s="154">
        <f>ROUND((SUM(BF93:BF141)),2)</f>
        <v>0</v>
      </c>
      <c r="I36" s="155">
        <v>0.15</v>
      </c>
      <c r="J36" s="154">
        <f>ROUND(((SUM(BF93:BF141))*I36),2)</f>
        <v>0</v>
      </c>
      <c r="L36" s="43"/>
    </row>
    <row r="37" spans="2:12" s="1" customFormat="1" ht="14.4" customHeight="1" hidden="1">
      <c r="B37" s="43"/>
      <c r="E37" s="140" t="s">
        <v>49</v>
      </c>
      <c r="F37" s="154">
        <f>ROUND((SUM(BG93:BG141)),2)</f>
        <v>0</v>
      </c>
      <c r="I37" s="155">
        <v>0.21</v>
      </c>
      <c r="J37" s="154">
        <f>0</f>
        <v>0</v>
      </c>
      <c r="L37" s="43"/>
    </row>
    <row r="38" spans="2:12" s="1" customFormat="1" ht="14.4" customHeight="1" hidden="1">
      <c r="B38" s="43"/>
      <c r="E38" s="140" t="s">
        <v>50</v>
      </c>
      <c r="F38" s="154">
        <f>ROUND((SUM(BH93:BH141)),2)</f>
        <v>0</v>
      </c>
      <c r="I38" s="155">
        <v>0.15</v>
      </c>
      <c r="J38" s="154">
        <f>0</f>
        <v>0</v>
      </c>
      <c r="L38" s="43"/>
    </row>
    <row r="39" spans="2:12" s="1" customFormat="1" ht="14.4" customHeight="1" hidden="1">
      <c r="B39" s="43"/>
      <c r="E39" s="140" t="s">
        <v>51</v>
      </c>
      <c r="F39" s="154">
        <f>ROUND((SUM(BI93:BI141)),2)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01.02 - Výměna vstupních dveří - POZ08</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J93</f>
        <v>0</v>
      </c>
      <c r="K63" s="39"/>
      <c r="L63" s="43"/>
      <c r="AU63" s="17" t="s">
        <v>128</v>
      </c>
    </row>
    <row r="64" spans="2:12" s="8" customFormat="1" ht="24.95" customHeight="1">
      <c r="B64" s="176"/>
      <c r="C64" s="177"/>
      <c r="D64" s="178" t="s">
        <v>129</v>
      </c>
      <c r="E64" s="179"/>
      <c r="F64" s="179"/>
      <c r="G64" s="179"/>
      <c r="H64" s="179"/>
      <c r="I64" s="180"/>
      <c r="J64" s="181">
        <f>J94</f>
        <v>0</v>
      </c>
      <c r="K64" s="177"/>
      <c r="L64" s="182"/>
    </row>
    <row r="65" spans="2:12" s="9" customFormat="1" ht="19.9" customHeight="1">
      <c r="B65" s="183"/>
      <c r="C65" s="121"/>
      <c r="D65" s="184" t="s">
        <v>130</v>
      </c>
      <c r="E65" s="185"/>
      <c r="F65" s="185"/>
      <c r="G65" s="185"/>
      <c r="H65" s="185"/>
      <c r="I65" s="186"/>
      <c r="J65" s="187">
        <f>J95</f>
        <v>0</v>
      </c>
      <c r="K65" s="121"/>
      <c r="L65" s="188"/>
    </row>
    <row r="66" spans="2:12" s="9" customFormat="1" ht="19.9" customHeight="1">
      <c r="B66" s="183"/>
      <c r="C66" s="121"/>
      <c r="D66" s="184" t="s">
        <v>131</v>
      </c>
      <c r="E66" s="185"/>
      <c r="F66" s="185"/>
      <c r="G66" s="185"/>
      <c r="H66" s="185"/>
      <c r="I66" s="186"/>
      <c r="J66" s="187">
        <f>J104</f>
        <v>0</v>
      </c>
      <c r="K66" s="121"/>
      <c r="L66" s="188"/>
    </row>
    <row r="67" spans="2:12" s="9" customFormat="1" ht="19.9" customHeight="1">
      <c r="B67" s="183"/>
      <c r="C67" s="121"/>
      <c r="D67" s="184" t="s">
        <v>132</v>
      </c>
      <c r="E67" s="185"/>
      <c r="F67" s="185"/>
      <c r="G67" s="185"/>
      <c r="H67" s="185"/>
      <c r="I67" s="186"/>
      <c r="J67" s="187">
        <f>J110</f>
        <v>0</v>
      </c>
      <c r="K67" s="121"/>
      <c r="L67" s="188"/>
    </row>
    <row r="68" spans="2:12" s="9" customFormat="1" ht="19.9" customHeight="1">
      <c r="B68" s="183"/>
      <c r="C68" s="121"/>
      <c r="D68" s="184" t="s">
        <v>133</v>
      </c>
      <c r="E68" s="185"/>
      <c r="F68" s="185"/>
      <c r="G68" s="185"/>
      <c r="H68" s="185"/>
      <c r="I68" s="186"/>
      <c r="J68" s="187">
        <f>J120</f>
        <v>0</v>
      </c>
      <c r="K68" s="121"/>
      <c r="L68" s="188"/>
    </row>
    <row r="69" spans="2:12" s="8" customFormat="1" ht="24.95" customHeight="1">
      <c r="B69" s="176"/>
      <c r="C69" s="177"/>
      <c r="D69" s="178" t="s">
        <v>134</v>
      </c>
      <c r="E69" s="179"/>
      <c r="F69" s="179"/>
      <c r="G69" s="179"/>
      <c r="H69" s="179"/>
      <c r="I69" s="180"/>
      <c r="J69" s="181">
        <f>J123</f>
        <v>0</v>
      </c>
      <c r="K69" s="177"/>
      <c r="L69" s="182"/>
    </row>
    <row r="70" spans="2:12" s="9" customFormat="1" ht="19.9" customHeight="1">
      <c r="B70" s="183"/>
      <c r="C70" s="121"/>
      <c r="D70" s="184" t="s">
        <v>135</v>
      </c>
      <c r="E70" s="185"/>
      <c r="F70" s="185"/>
      <c r="G70" s="185"/>
      <c r="H70" s="185"/>
      <c r="I70" s="186"/>
      <c r="J70" s="187">
        <f>J124</f>
        <v>0</v>
      </c>
      <c r="K70" s="121"/>
      <c r="L70" s="188"/>
    </row>
    <row r="71" spans="2:12" s="9" customFormat="1" ht="19.9" customHeight="1">
      <c r="B71" s="183"/>
      <c r="C71" s="121"/>
      <c r="D71" s="184" t="s">
        <v>136</v>
      </c>
      <c r="E71" s="185"/>
      <c r="F71" s="185"/>
      <c r="G71" s="185"/>
      <c r="H71" s="185"/>
      <c r="I71" s="186"/>
      <c r="J71" s="187">
        <f>J135</f>
        <v>0</v>
      </c>
      <c r="K71" s="121"/>
      <c r="L71" s="188"/>
    </row>
    <row r="72" spans="2:12" s="1" customFormat="1" ht="21.8" customHeight="1">
      <c r="B72" s="38"/>
      <c r="C72" s="39"/>
      <c r="D72" s="39"/>
      <c r="E72" s="39"/>
      <c r="F72" s="39"/>
      <c r="G72" s="39"/>
      <c r="H72" s="39"/>
      <c r="I72" s="142"/>
      <c r="J72" s="39"/>
      <c r="K72" s="39"/>
      <c r="L72" s="43"/>
    </row>
    <row r="73" spans="2:12" s="1" customFormat="1" ht="6.95" customHeight="1">
      <c r="B73" s="57"/>
      <c r="C73" s="58"/>
      <c r="D73" s="58"/>
      <c r="E73" s="58"/>
      <c r="F73" s="58"/>
      <c r="G73" s="58"/>
      <c r="H73" s="58"/>
      <c r="I73" s="166"/>
      <c r="J73" s="58"/>
      <c r="K73" s="58"/>
      <c r="L73" s="43"/>
    </row>
    <row r="77" spans="2:12" s="1" customFormat="1" ht="6.95" customHeight="1">
      <c r="B77" s="59"/>
      <c r="C77" s="60"/>
      <c r="D77" s="60"/>
      <c r="E77" s="60"/>
      <c r="F77" s="60"/>
      <c r="G77" s="60"/>
      <c r="H77" s="60"/>
      <c r="I77" s="169"/>
      <c r="J77" s="60"/>
      <c r="K77" s="60"/>
      <c r="L77" s="43"/>
    </row>
    <row r="78" spans="2:12" s="1" customFormat="1" ht="24.95" customHeight="1">
      <c r="B78" s="38"/>
      <c r="C78" s="23" t="s">
        <v>137</v>
      </c>
      <c r="D78" s="39"/>
      <c r="E78" s="39"/>
      <c r="F78" s="39"/>
      <c r="G78" s="39"/>
      <c r="H78" s="39"/>
      <c r="I78" s="142"/>
      <c r="J78" s="39"/>
      <c r="K78" s="39"/>
      <c r="L78" s="43"/>
    </row>
    <row r="79" spans="2:12" s="1" customFormat="1" ht="6.95" customHeight="1">
      <c r="B79" s="38"/>
      <c r="C79" s="39"/>
      <c r="D79" s="39"/>
      <c r="E79" s="39"/>
      <c r="F79" s="39"/>
      <c r="G79" s="39"/>
      <c r="H79" s="39"/>
      <c r="I79" s="142"/>
      <c r="J79" s="39"/>
      <c r="K79" s="39"/>
      <c r="L79" s="43"/>
    </row>
    <row r="80" spans="2:12" s="1" customFormat="1" ht="12" customHeight="1">
      <c r="B80" s="38"/>
      <c r="C80" s="32" t="s">
        <v>16</v>
      </c>
      <c r="D80" s="39"/>
      <c r="E80" s="39"/>
      <c r="F80" s="39"/>
      <c r="G80" s="39"/>
      <c r="H80" s="39"/>
      <c r="I80" s="142"/>
      <c r="J80" s="39"/>
      <c r="K80" s="39"/>
      <c r="L80" s="43"/>
    </row>
    <row r="81" spans="2:12" s="1" customFormat="1" ht="16.5" customHeight="1">
      <c r="B81" s="38"/>
      <c r="C81" s="39"/>
      <c r="D81" s="39"/>
      <c r="E81" s="170" t="str">
        <f>E7</f>
        <v>Město bez bariér - ZŠ, Školní 786, Horní Slavkov, ETAPA 1</v>
      </c>
      <c r="F81" s="32"/>
      <c r="G81" s="32"/>
      <c r="H81" s="32"/>
      <c r="I81" s="142"/>
      <c r="J81" s="39"/>
      <c r="K81" s="39"/>
      <c r="L81" s="43"/>
    </row>
    <row r="82" spans="2:12" ht="12" customHeight="1">
      <c r="B82" s="21"/>
      <c r="C82" s="32" t="s">
        <v>121</v>
      </c>
      <c r="D82" s="22"/>
      <c r="E82" s="22"/>
      <c r="F82" s="22"/>
      <c r="G82" s="22"/>
      <c r="H82" s="22"/>
      <c r="I82" s="135"/>
      <c r="J82" s="22"/>
      <c r="K82" s="22"/>
      <c r="L82" s="20"/>
    </row>
    <row r="83" spans="2:12" s="1" customFormat="1" ht="16.5" customHeight="1">
      <c r="B83" s="38"/>
      <c r="C83" s="39"/>
      <c r="D83" s="39"/>
      <c r="E83" s="170" t="s">
        <v>122</v>
      </c>
      <c r="F83" s="39"/>
      <c r="G83" s="39"/>
      <c r="H83" s="39"/>
      <c r="I83" s="142"/>
      <c r="J83" s="39"/>
      <c r="K83" s="39"/>
      <c r="L83" s="43"/>
    </row>
    <row r="84" spans="2:12" s="1" customFormat="1" ht="12" customHeight="1">
      <c r="B84" s="38"/>
      <c r="C84" s="32" t="s">
        <v>123</v>
      </c>
      <c r="D84" s="39"/>
      <c r="E84" s="39"/>
      <c r="F84" s="39"/>
      <c r="G84" s="39"/>
      <c r="H84" s="39"/>
      <c r="I84" s="142"/>
      <c r="J84" s="39"/>
      <c r="K84" s="39"/>
      <c r="L84" s="43"/>
    </row>
    <row r="85" spans="2:12" s="1" customFormat="1" ht="16.5" customHeight="1">
      <c r="B85" s="38"/>
      <c r="C85" s="39"/>
      <c r="D85" s="39"/>
      <c r="E85" s="64" t="str">
        <f>E11</f>
        <v>01.02 - Výměna vstupních dveří - POZ08</v>
      </c>
      <c r="F85" s="39"/>
      <c r="G85" s="39"/>
      <c r="H85" s="39"/>
      <c r="I85" s="142"/>
      <c r="J85" s="39"/>
      <c r="K85" s="39"/>
      <c r="L85" s="43"/>
    </row>
    <row r="86" spans="2:12" s="1" customFormat="1" ht="6.95" customHeight="1">
      <c r="B86" s="38"/>
      <c r="C86" s="39"/>
      <c r="D86" s="39"/>
      <c r="E86" s="39"/>
      <c r="F86" s="39"/>
      <c r="G86" s="39"/>
      <c r="H86" s="39"/>
      <c r="I86" s="142"/>
      <c r="J86" s="39"/>
      <c r="K86" s="39"/>
      <c r="L86" s="43"/>
    </row>
    <row r="87" spans="2:12" s="1" customFormat="1" ht="12" customHeight="1">
      <c r="B87" s="38"/>
      <c r="C87" s="32" t="s">
        <v>22</v>
      </c>
      <c r="D87" s="39"/>
      <c r="E87" s="39"/>
      <c r="F87" s="27" t="str">
        <f>F14</f>
        <v>Horní Slavkov</v>
      </c>
      <c r="G87" s="39"/>
      <c r="H87" s="39"/>
      <c r="I87" s="144" t="s">
        <v>24</v>
      </c>
      <c r="J87" s="67" t="str">
        <f>IF(J14="","",J14)</f>
        <v>10. 12. 2018</v>
      </c>
      <c r="K87" s="39"/>
      <c r="L87" s="43"/>
    </row>
    <row r="88" spans="2:12" s="1" customFormat="1" ht="6.95" customHeight="1">
      <c r="B88" s="38"/>
      <c r="C88" s="39"/>
      <c r="D88" s="39"/>
      <c r="E88" s="39"/>
      <c r="F88" s="39"/>
      <c r="G88" s="39"/>
      <c r="H88" s="39"/>
      <c r="I88" s="142"/>
      <c r="J88" s="39"/>
      <c r="K88" s="39"/>
      <c r="L88" s="43"/>
    </row>
    <row r="89" spans="2:12" s="1" customFormat="1" ht="13.65" customHeight="1">
      <c r="B89" s="38"/>
      <c r="C89" s="32" t="s">
        <v>26</v>
      </c>
      <c r="D89" s="39"/>
      <c r="E89" s="39"/>
      <c r="F89" s="27" t="str">
        <f>E17</f>
        <v>Město Horní Slavkov</v>
      </c>
      <c r="G89" s="39"/>
      <c r="H89" s="39"/>
      <c r="I89" s="144" t="s">
        <v>34</v>
      </c>
      <c r="J89" s="36" t="str">
        <f>E23</f>
        <v>CENTRA STAV s.r.o.</v>
      </c>
      <c r="K89" s="39"/>
      <c r="L89" s="43"/>
    </row>
    <row r="90" spans="2:12" s="1" customFormat="1" ht="13.65" customHeight="1">
      <c r="B90" s="38"/>
      <c r="C90" s="32" t="s">
        <v>32</v>
      </c>
      <c r="D90" s="39"/>
      <c r="E90" s="39"/>
      <c r="F90" s="27" t="str">
        <f>IF(E20="","",E20)</f>
        <v>Vyplň údaj</v>
      </c>
      <c r="G90" s="39"/>
      <c r="H90" s="39"/>
      <c r="I90" s="144" t="s">
        <v>39</v>
      </c>
      <c r="J90" s="36" t="str">
        <f>E26</f>
        <v>CENTRA STAV s.r.o.</v>
      </c>
      <c r="K90" s="39"/>
      <c r="L90" s="43"/>
    </row>
    <row r="91" spans="2:12" s="1" customFormat="1" ht="10.3" customHeight="1">
      <c r="B91" s="38"/>
      <c r="C91" s="39"/>
      <c r="D91" s="39"/>
      <c r="E91" s="39"/>
      <c r="F91" s="39"/>
      <c r="G91" s="39"/>
      <c r="H91" s="39"/>
      <c r="I91" s="142"/>
      <c r="J91" s="39"/>
      <c r="K91" s="39"/>
      <c r="L91" s="43"/>
    </row>
    <row r="92" spans="2:20" s="10" customFormat="1" ht="29.25" customHeight="1">
      <c r="B92" s="189"/>
      <c r="C92" s="190" t="s">
        <v>138</v>
      </c>
      <c r="D92" s="191" t="s">
        <v>61</v>
      </c>
      <c r="E92" s="191" t="s">
        <v>57</v>
      </c>
      <c r="F92" s="191" t="s">
        <v>58</v>
      </c>
      <c r="G92" s="191" t="s">
        <v>139</v>
      </c>
      <c r="H92" s="191" t="s">
        <v>140</v>
      </c>
      <c r="I92" s="192" t="s">
        <v>141</v>
      </c>
      <c r="J92" s="191" t="s">
        <v>127</v>
      </c>
      <c r="K92" s="193" t="s">
        <v>142</v>
      </c>
      <c r="L92" s="194"/>
      <c r="M92" s="87" t="s">
        <v>75</v>
      </c>
      <c r="N92" s="88" t="s">
        <v>46</v>
      </c>
      <c r="O92" s="88" t="s">
        <v>143</v>
      </c>
      <c r="P92" s="88" t="s">
        <v>144</v>
      </c>
      <c r="Q92" s="88" t="s">
        <v>145</v>
      </c>
      <c r="R92" s="88" t="s">
        <v>146</v>
      </c>
      <c r="S92" s="88" t="s">
        <v>147</v>
      </c>
      <c r="T92" s="89" t="s">
        <v>148</v>
      </c>
    </row>
    <row r="93" spans="2:63" s="1" customFormat="1" ht="22.8" customHeight="1">
      <c r="B93" s="38"/>
      <c r="C93" s="94" t="s">
        <v>149</v>
      </c>
      <c r="D93" s="39"/>
      <c r="E93" s="39"/>
      <c r="F93" s="39"/>
      <c r="G93" s="39"/>
      <c r="H93" s="39"/>
      <c r="I93" s="142"/>
      <c r="J93" s="195">
        <f>BK93</f>
        <v>0</v>
      </c>
      <c r="K93" s="39"/>
      <c r="L93" s="43"/>
      <c r="M93" s="90"/>
      <c r="N93" s="91"/>
      <c r="O93" s="91"/>
      <c r="P93" s="196">
        <f>P94+P123</f>
        <v>0</v>
      </c>
      <c r="Q93" s="91"/>
      <c r="R93" s="196">
        <f>R94+R123</f>
        <v>0.021585100000000003</v>
      </c>
      <c r="S93" s="91"/>
      <c r="T93" s="197">
        <f>T94+T123</f>
        <v>0.25381</v>
      </c>
      <c r="AT93" s="17" t="s">
        <v>76</v>
      </c>
      <c r="AU93" s="17" t="s">
        <v>128</v>
      </c>
      <c r="BK93" s="198">
        <f>BK94+BK123</f>
        <v>0</v>
      </c>
    </row>
    <row r="94" spans="2:63" s="11" customFormat="1" ht="25.9" customHeight="1">
      <c r="B94" s="199"/>
      <c r="C94" s="200"/>
      <c r="D94" s="201" t="s">
        <v>76</v>
      </c>
      <c r="E94" s="202" t="s">
        <v>150</v>
      </c>
      <c r="F94" s="202" t="s">
        <v>151</v>
      </c>
      <c r="G94" s="200"/>
      <c r="H94" s="200"/>
      <c r="I94" s="203"/>
      <c r="J94" s="204">
        <f>BK94</f>
        <v>0</v>
      </c>
      <c r="K94" s="200"/>
      <c r="L94" s="205"/>
      <c r="M94" s="206"/>
      <c r="N94" s="207"/>
      <c r="O94" s="207"/>
      <c r="P94" s="208">
        <f>P95+P104+P110+P120</f>
        <v>0</v>
      </c>
      <c r="Q94" s="207"/>
      <c r="R94" s="208">
        <f>R95+R104+R110+R120</f>
        <v>0.017570000000000002</v>
      </c>
      <c r="S94" s="207"/>
      <c r="T94" s="209">
        <f>T95+T104+T110+T120</f>
        <v>0.20181</v>
      </c>
      <c r="AR94" s="210" t="s">
        <v>84</v>
      </c>
      <c r="AT94" s="211" t="s">
        <v>76</v>
      </c>
      <c r="AU94" s="211" t="s">
        <v>77</v>
      </c>
      <c r="AY94" s="210" t="s">
        <v>152</v>
      </c>
      <c r="BK94" s="212">
        <f>BK95+BK104+BK110+BK120</f>
        <v>0</v>
      </c>
    </row>
    <row r="95" spans="2:63" s="11" customFormat="1" ht="22.8" customHeight="1">
      <c r="B95" s="199"/>
      <c r="C95" s="200"/>
      <c r="D95" s="201" t="s">
        <v>76</v>
      </c>
      <c r="E95" s="213" t="s">
        <v>153</v>
      </c>
      <c r="F95" s="213" t="s">
        <v>154</v>
      </c>
      <c r="G95" s="200"/>
      <c r="H95" s="200"/>
      <c r="I95" s="203"/>
      <c r="J95" s="214">
        <f>BK95</f>
        <v>0</v>
      </c>
      <c r="K95" s="200"/>
      <c r="L95" s="205"/>
      <c r="M95" s="206"/>
      <c r="N95" s="207"/>
      <c r="O95" s="207"/>
      <c r="P95" s="208">
        <f>SUM(P96:P103)</f>
        <v>0</v>
      </c>
      <c r="Q95" s="207"/>
      <c r="R95" s="208">
        <f>SUM(R96:R103)</f>
        <v>0.01725</v>
      </c>
      <c r="S95" s="207"/>
      <c r="T95" s="209">
        <f>SUM(T96:T103)</f>
        <v>0</v>
      </c>
      <c r="AR95" s="210" t="s">
        <v>84</v>
      </c>
      <c r="AT95" s="211" t="s">
        <v>76</v>
      </c>
      <c r="AU95" s="211" t="s">
        <v>84</v>
      </c>
      <c r="AY95" s="210" t="s">
        <v>152</v>
      </c>
      <c r="BK95" s="212">
        <f>SUM(BK96:BK103)</f>
        <v>0</v>
      </c>
    </row>
    <row r="96" spans="2:65" s="1" customFormat="1" ht="22.5" customHeight="1">
      <c r="B96" s="38"/>
      <c r="C96" s="215" t="s">
        <v>84</v>
      </c>
      <c r="D96" s="215" t="s">
        <v>155</v>
      </c>
      <c r="E96" s="216" t="s">
        <v>156</v>
      </c>
      <c r="F96" s="217" t="s">
        <v>157</v>
      </c>
      <c r="G96" s="218" t="s">
        <v>158</v>
      </c>
      <c r="H96" s="219">
        <v>8</v>
      </c>
      <c r="I96" s="220"/>
      <c r="J96" s="221">
        <f>ROUND(I96*H96,2)</f>
        <v>0</v>
      </c>
      <c r="K96" s="217" t="s">
        <v>159</v>
      </c>
      <c r="L96" s="43"/>
      <c r="M96" s="222" t="s">
        <v>75</v>
      </c>
      <c r="N96" s="223" t="s">
        <v>47</v>
      </c>
      <c r="O96" s="79"/>
      <c r="P96" s="224">
        <f>O96*H96</f>
        <v>0</v>
      </c>
      <c r="Q96" s="224">
        <v>0</v>
      </c>
      <c r="R96" s="224">
        <f>Q96*H96</f>
        <v>0</v>
      </c>
      <c r="S96" s="224">
        <v>0</v>
      </c>
      <c r="T96" s="225">
        <f>S96*H96</f>
        <v>0</v>
      </c>
      <c r="AR96" s="17" t="s">
        <v>160</v>
      </c>
      <c r="AT96" s="17" t="s">
        <v>155</v>
      </c>
      <c r="AU96" s="17" t="s">
        <v>86</v>
      </c>
      <c r="AY96" s="17" t="s">
        <v>152</v>
      </c>
      <c r="BE96" s="226">
        <f>IF(N96="základní",J96,0)</f>
        <v>0</v>
      </c>
      <c r="BF96" s="226">
        <f>IF(N96="snížená",J96,0)</f>
        <v>0</v>
      </c>
      <c r="BG96" s="226">
        <f>IF(N96="zákl. přenesená",J96,0)</f>
        <v>0</v>
      </c>
      <c r="BH96" s="226">
        <f>IF(N96="sníž. přenesená",J96,0)</f>
        <v>0</v>
      </c>
      <c r="BI96" s="226">
        <f>IF(N96="nulová",J96,0)</f>
        <v>0</v>
      </c>
      <c r="BJ96" s="17" t="s">
        <v>84</v>
      </c>
      <c r="BK96" s="226">
        <f>ROUND(I96*H96,2)</f>
        <v>0</v>
      </c>
      <c r="BL96" s="17" t="s">
        <v>160</v>
      </c>
      <c r="BM96" s="17" t="s">
        <v>161</v>
      </c>
    </row>
    <row r="97" spans="2:47" s="1" customFormat="1" ht="12">
      <c r="B97" s="38"/>
      <c r="C97" s="39"/>
      <c r="D97" s="227" t="s">
        <v>162</v>
      </c>
      <c r="E97" s="39"/>
      <c r="F97" s="228" t="s">
        <v>163</v>
      </c>
      <c r="G97" s="39"/>
      <c r="H97" s="39"/>
      <c r="I97" s="142"/>
      <c r="J97" s="39"/>
      <c r="K97" s="39"/>
      <c r="L97" s="43"/>
      <c r="M97" s="229"/>
      <c r="N97" s="79"/>
      <c r="O97" s="79"/>
      <c r="P97" s="79"/>
      <c r="Q97" s="79"/>
      <c r="R97" s="79"/>
      <c r="S97" s="79"/>
      <c r="T97" s="80"/>
      <c r="AT97" s="17" t="s">
        <v>162</v>
      </c>
      <c r="AU97" s="17" t="s">
        <v>86</v>
      </c>
    </row>
    <row r="98" spans="2:51" s="12" customFormat="1" ht="12">
      <c r="B98" s="230"/>
      <c r="C98" s="231"/>
      <c r="D98" s="227" t="s">
        <v>164</v>
      </c>
      <c r="E98" s="232" t="s">
        <v>75</v>
      </c>
      <c r="F98" s="233" t="s">
        <v>165</v>
      </c>
      <c r="G98" s="231"/>
      <c r="H98" s="234">
        <v>8</v>
      </c>
      <c r="I98" s="235"/>
      <c r="J98" s="231"/>
      <c r="K98" s="231"/>
      <c r="L98" s="236"/>
      <c r="M98" s="237"/>
      <c r="N98" s="238"/>
      <c r="O98" s="238"/>
      <c r="P98" s="238"/>
      <c r="Q98" s="238"/>
      <c r="R98" s="238"/>
      <c r="S98" s="238"/>
      <c r="T98" s="239"/>
      <c r="AT98" s="240" t="s">
        <v>164</v>
      </c>
      <c r="AU98" s="240" t="s">
        <v>86</v>
      </c>
      <c r="AV98" s="12" t="s">
        <v>86</v>
      </c>
      <c r="AW98" s="12" t="s">
        <v>38</v>
      </c>
      <c r="AX98" s="12" t="s">
        <v>84</v>
      </c>
      <c r="AY98" s="240" t="s">
        <v>152</v>
      </c>
    </row>
    <row r="99" spans="2:65" s="1" customFormat="1" ht="16.5" customHeight="1">
      <c r="B99" s="38"/>
      <c r="C99" s="215" t="s">
        <v>86</v>
      </c>
      <c r="D99" s="215" t="s">
        <v>155</v>
      </c>
      <c r="E99" s="216" t="s">
        <v>166</v>
      </c>
      <c r="F99" s="217" t="s">
        <v>167</v>
      </c>
      <c r="G99" s="218" t="s">
        <v>168</v>
      </c>
      <c r="H99" s="219">
        <v>11.5</v>
      </c>
      <c r="I99" s="220"/>
      <c r="J99" s="221">
        <f>ROUND(I99*H99,2)</f>
        <v>0</v>
      </c>
      <c r="K99" s="217" t="s">
        <v>159</v>
      </c>
      <c r="L99" s="43"/>
      <c r="M99" s="222" t="s">
        <v>75</v>
      </c>
      <c r="N99" s="223" t="s">
        <v>47</v>
      </c>
      <c r="O99" s="79"/>
      <c r="P99" s="224">
        <f>O99*H99</f>
        <v>0</v>
      </c>
      <c r="Q99" s="224">
        <v>0.0015</v>
      </c>
      <c r="R99" s="224">
        <f>Q99*H99</f>
        <v>0.01725</v>
      </c>
      <c r="S99" s="224">
        <v>0</v>
      </c>
      <c r="T99" s="225">
        <f>S99*H99</f>
        <v>0</v>
      </c>
      <c r="AR99" s="17" t="s">
        <v>160</v>
      </c>
      <c r="AT99" s="17" t="s">
        <v>155</v>
      </c>
      <c r="AU99" s="17" t="s">
        <v>86</v>
      </c>
      <c r="AY99" s="17" t="s">
        <v>152</v>
      </c>
      <c r="BE99" s="226">
        <f>IF(N99="základní",J99,0)</f>
        <v>0</v>
      </c>
      <c r="BF99" s="226">
        <f>IF(N99="snížená",J99,0)</f>
        <v>0</v>
      </c>
      <c r="BG99" s="226">
        <f>IF(N99="zákl. přenesená",J99,0)</f>
        <v>0</v>
      </c>
      <c r="BH99" s="226">
        <f>IF(N99="sníž. přenesená",J99,0)</f>
        <v>0</v>
      </c>
      <c r="BI99" s="226">
        <f>IF(N99="nulová",J99,0)</f>
        <v>0</v>
      </c>
      <c r="BJ99" s="17" t="s">
        <v>84</v>
      </c>
      <c r="BK99" s="226">
        <f>ROUND(I99*H99,2)</f>
        <v>0</v>
      </c>
      <c r="BL99" s="17" t="s">
        <v>160</v>
      </c>
      <c r="BM99" s="17" t="s">
        <v>169</v>
      </c>
    </row>
    <row r="100" spans="2:47" s="1" customFormat="1" ht="12">
      <c r="B100" s="38"/>
      <c r="C100" s="39"/>
      <c r="D100" s="227" t="s">
        <v>162</v>
      </c>
      <c r="E100" s="39"/>
      <c r="F100" s="228" t="s">
        <v>170</v>
      </c>
      <c r="G100" s="39"/>
      <c r="H100" s="39"/>
      <c r="I100" s="142"/>
      <c r="J100" s="39"/>
      <c r="K100" s="39"/>
      <c r="L100" s="43"/>
      <c r="M100" s="229"/>
      <c r="N100" s="79"/>
      <c r="O100" s="79"/>
      <c r="P100" s="79"/>
      <c r="Q100" s="79"/>
      <c r="R100" s="79"/>
      <c r="S100" s="79"/>
      <c r="T100" s="80"/>
      <c r="AT100" s="17" t="s">
        <v>162</v>
      </c>
      <c r="AU100" s="17" t="s">
        <v>86</v>
      </c>
    </row>
    <row r="101" spans="2:51" s="13" customFormat="1" ht="12">
      <c r="B101" s="241"/>
      <c r="C101" s="242"/>
      <c r="D101" s="227" t="s">
        <v>164</v>
      </c>
      <c r="E101" s="243" t="s">
        <v>75</v>
      </c>
      <c r="F101" s="244" t="s">
        <v>171</v>
      </c>
      <c r="G101" s="242"/>
      <c r="H101" s="243" t="s">
        <v>75</v>
      </c>
      <c r="I101" s="245"/>
      <c r="J101" s="242"/>
      <c r="K101" s="242"/>
      <c r="L101" s="246"/>
      <c r="M101" s="247"/>
      <c r="N101" s="248"/>
      <c r="O101" s="248"/>
      <c r="P101" s="248"/>
      <c r="Q101" s="248"/>
      <c r="R101" s="248"/>
      <c r="S101" s="248"/>
      <c r="T101" s="249"/>
      <c r="AT101" s="250" t="s">
        <v>164</v>
      </c>
      <c r="AU101" s="250" t="s">
        <v>86</v>
      </c>
      <c r="AV101" s="13" t="s">
        <v>84</v>
      </c>
      <c r="AW101" s="13" t="s">
        <v>38</v>
      </c>
      <c r="AX101" s="13" t="s">
        <v>77</v>
      </c>
      <c r="AY101" s="250" t="s">
        <v>152</v>
      </c>
    </row>
    <row r="102" spans="2:51" s="12" customFormat="1" ht="12">
      <c r="B102" s="230"/>
      <c r="C102" s="231"/>
      <c r="D102" s="227" t="s">
        <v>164</v>
      </c>
      <c r="E102" s="232" t="s">
        <v>75</v>
      </c>
      <c r="F102" s="233" t="s">
        <v>172</v>
      </c>
      <c r="G102" s="231"/>
      <c r="H102" s="234">
        <v>11.5</v>
      </c>
      <c r="I102" s="235"/>
      <c r="J102" s="231"/>
      <c r="K102" s="231"/>
      <c r="L102" s="236"/>
      <c r="M102" s="237"/>
      <c r="N102" s="238"/>
      <c r="O102" s="238"/>
      <c r="P102" s="238"/>
      <c r="Q102" s="238"/>
      <c r="R102" s="238"/>
      <c r="S102" s="238"/>
      <c r="T102" s="239"/>
      <c r="AT102" s="240" t="s">
        <v>164</v>
      </c>
      <c r="AU102" s="240" t="s">
        <v>86</v>
      </c>
      <c r="AV102" s="12" t="s">
        <v>86</v>
      </c>
      <c r="AW102" s="12" t="s">
        <v>38</v>
      </c>
      <c r="AX102" s="12" t="s">
        <v>84</v>
      </c>
      <c r="AY102" s="240" t="s">
        <v>152</v>
      </c>
    </row>
    <row r="103" spans="2:65" s="1" customFormat="1" ht="16.5" customHeight="1">
      <c r="B103" s="38"/>
      <c r="C103" s="215" t="s">
        <v>173</v>
      </c>
      <c r="D103" s="215" t="s">
        <v>155</v>
      </c>
      <c r="E103" s="216" t="s">
        <v>174</v>
      </c>
      <c r="F103" s="217" t="s">
        <v>175</v>
      </c>
      <c r="G103" s="218" t="s">
        <v>176</v>
      </c>
      <c r="H103" s="219">
        <v>1</v>
      </c>
      <c r="I103" s="220"/>
      <c r="J103" s="221">
        <f>ROUND(I103*H103,2)</f>
        <v>0</v>
      </c>
      <c r="K103" s="217" t="s">
        <v>177</v>
      </c>
      <c r="L103" s="43"/>
      <c r="M103" s="222" t="s">
        <v>75</v>
      </c>
      <c r="N103" s="223" t="s">
        <v>47</v>
      </c>
      <c r="O103" s="79"/>
      <c r="P103" s="224">
        <f>O103*H103</f>
        <v>0</v>
      </c>
      <c r="Q103" s="224">
        <v>0</v>
      </c>
      <c r="R103" s="224">
        <f>Q103*H103</f>
        <v>0</v>
      </c>
      <c r="S103" s="224">
        <v>0</v>
      </c>
      <c r="T103" s="225">
        <f>S103*H103</f>
        <v>0</v>
      </c>
      <c r="AR103" s="17" t="s">
        <v>160</v>
      </c>
      <c r="AT103" s="17" t="s">
        <v>155</v>
      </c>
      <c r="AU103" s="17" t="s">
        <v>86</v>
      </c>
      <c r="AY103" s="17" t="s">
        <v>152</v>
      </c>
      <c r="BE103" s="226">
        <f>IF(N103="základní",J103,0)</f>
        <v>0</v>
      </c>
      <c r="BF103" s="226">
        <f>IF(N103="snížená",J103,0)</f>
        <v>0</v>
      </c>
      <c r="BG103" s="226">
        <f>IF(N103="zákl. přenesená",J103,0)</f>
        <v>0</v>
      </c>
      <c r="BH103" s="226">
        <f>IF(N103="sníž. přenesená",J103,0)</f>
        <v>0</v>
      </c>
      <c r="BI103" s="226">
        <f>IF(N103="nulová",J103,0)</f>
        <v>0</v>
      </c>
      <c r="BJ103" s="17" t="s">
        <v>84</v>
      </c>
      <c r="BK103" s="226">
        <f>ROUND(I103*H103,2)</f>
        <v>0</v>
      </c>
      <c r="BL103" s="17" t="s">
        <v>160</v>
      </c>
      <c r="BM103" s="17" t="s">
        <v>178</v>
      </c>
    </row>
    <row r="104" spans="2:63" s="11" customFormat="1" ht="22.8" customHeight="1">
      <c r="B104" s="199"/>
      <c r="C104" s="200"/>
      <c r="D104" s="201" t="s">
        <v>76</v>
      </c>
      <c r="E104" s="213" t="s">
        <v>179</v>
      </c>
      <c r="F104" s="213" t="s">
        <v>180</v>
      </c>
      <c r="G104" s="200"/>
      <c r="H104" s="200"/>
      <c r="I104" s="203"/>
      <c r="J104" s="214">
        <f>BK104</f>
        <v>0</v>
      </c>
      <c r="K104" s="200"/>
      <c r="L104" s="205"/>
      <c r="M104" s="206"/>
      <c r="N104" s="207"/>
      <c r="O104" s="207"/>
      <c r="P104" s="208">
        <f>SUM(P105:P109)</f>
        <v>0</v>
      </c>
      <c r="Q104" s="207"/>
      <c r="R104" s="208">
        <f>SUM(R105:R109)</f>
        <v>0.00032</v>
      </c>
      <c r="S104" s="207"/>
      <c r="T104" s="209">
        <f>SUM(T105:T109)</f>
        <v>0.20181</v>
      </c>
      <c r="AR104" s="210" t="s">
        <v>84</v>
      </c>
      <c r="AT104" s="211" t="s">
        <v>76</v>
      </c>
      <c r="AU104" s="211" t="s">
        <v>84</v>
      </c>
      <c r="AY104" s="210" t="s">
        <v>152</v>
      </c>
      <c r="BK104" s="212">
        <f>SUM(BK105:BK109)</f>
        <v>0</v>
      </c>
    </row>
    <row r="105" spans="2:65" s="1" customFormat="1" ht="16.5" customHeight="1">
      <c r="B105" s="38"/>
      <c r="C105" s="215" t="s">
        <v>160</v>
      </c>
      <c r="D105" s="215" t="s">
        <v>155</v>
      </c>
      <c r="E105" s="216" t="s">
        <v>181</v>
      </c>
      <c r="F105" s="217" t="s">
        <v>182</v>
      </c>
      <c r="G105" s="218" t="s">
        <v>158</v>
      </c>
      <c r="H105" s="219">
        <v>3.255</v>
      </c>
      <c r="I105" s="220"/>
      <c r="J105" s="221">
        <f>ROUND(I105*H105,2)</f>
        <v>0</v>
      </c>
      <c r="K105" s="217" t="s">
        <v>159</v>
      </c>
      <c r="L105" s="43"/>
      <c r="M105" s="222" t="s">
        <v>75</v>
      </c>
      <c r="N105" s="223" t="s">
        <v>47</v>
      </c>
      <c r="O105" s="79"/>
      <c r="P105" s="224">
        <f>O105*H105</f>
        <v>0</v>
      </c>
      <c r="Q105" s="224">
        <v>0</v>
      </c>
      <c r="R105" s="224">
        <f>Q105*H105</f>
        <v>0</v>
      </c>
      <c r="S105" s="224">
        <v>0.062</v>
      </c>
      <c r="T105" s="225">
        <f>S105*H105</f>
        <v>0.20181</v>
      </c>
      <c r="AR105" s="17" t="s">
        <v>160</v>
      </c>
      <c r="AT105" s="17" t="s">
        <v>155</v>
      </c>
      <c r="AU105" s="17" t="s">
        <v>86</v>
      </c>
      <c r="AY105" s="17" t="s">
        <v>152</v>
      </c>
      <c r="BE105" s="226">
        <f>IF(N105="základní",J105,0)</f>
        <v>0</v>
      </c>
      <c r="BF105" s="226">
        <f>IF(N105="snížená",J105,0)</f>
        <v>0</v>
      </c>
      <c r="BG105" s="226">
        <f>IF(N105="zákl. přenesená",J105,0)</f>
        <v>0</v>
      </c>
      <c r="BH105" s="226">
        <f>IF(N105="sníž. přenesená",J105,0)</f>
        <v>0</v>
      </c>
      <c r="BI105" s="226">
        <f>IF(N105="nulová",J105,0)</f>
        <v>0</v>
      </c>
      <c r="BJ105" s="17" t="s">
        <v>84</v>
      </c>
      <c r="BK105" s="226">
        <f>ROUND(I105*H105,2)</f>
        <v>0</v>
      </c>
      <c r="BL105" s="17" t="s">
        <v>160</v>
      </c>
      <c r="BM105" s="17" t="s">
        <v>183</v>
      </c>
    </row>
    <row r="106" spans="2:47" s="1" customFormat="1" ht="12">
      <c r="B106" s="38"/>
      <c r="C106" s="39"/>
      <c r="D106" s="227" t="s">
        <v>162</v>
      </c>
      <c r="E106" s="39"/>
      <c r="F106" s="228" t="s">
        <v>184</v>
      </c>
      <c r="G106" s="39"/>
      <c r="H106" s="39"/>
      <c r="I106" s="142"/>
      <c r="J106" s="39"/>
      <c r="K106" s="39"/>
      <c r="L106" s="43"/>
      <c r="M106" s="229"/>
      <c r="N106" s="79"/>
      <c r="O106" s="79"/>
      <c r="P106" s="79"/>
      <c r="Q106" s="79"/>
      <c r="R106" s="79"/>
      <c r="S106" s="79"/>
      <c r="T106" s="80"/>
      <c r="AT106" s="17" t="s">
        <v>162</v>
      </c>
      <c r="AU106" s="17" t="s">
        <v>86</v>
      </c>
    </row>
    <row r="107" spans="2:51" s="12" customFormat="1" ht="12">
      <c r="B107" s="230"/>
      <c r="C107" s="231"/>
      <c r="D107" s="227" t="s">
        <v>164</v>
      </c>
      <c r="E107" s="232" t="s">
        <v>75</v>
      </c>
      <c r="F107" s="233" t="s">
        <v>185</v>
      </c>
      <c r="G107" s="231"/>
      <c r="H107" s="234">
        <v>3.255</v>
      </c>
      <c r="I107" s="235"/>
      <c r="J107" s="231"/>
      <c r="K107" s="231"/>
      <c r="L107" s="236"/>
      <c r="M107" s="237"/>
      <c r="N107" s="238"/>
      <c r="O107" s="238"/>
      <c r="P107" s="238"/>
      <c r="Q107" s="238"/>
      <c r="R107" s="238"/>
      <c r="S107" s="238"/>
      <c r="T107" s="239"/>
      <c r="AT107" s="240" t="s">
        <v>164</v>
      </c>
      <c r="AU107" s="240" t="s">
        <v>86</v>
      </c>
      <c r="AV107" s="12" t="s">
        <v>86</v>
      </c>
      <c r="AW107" s="12" t="s">
        <v>38</v>
      </c>
      <c r="AX107" s="12" t="s">
        <v>84</v>
      </c>
      <c r="AY107" s="240" t="s">
        <v>152</v>
      </c>
    </row>
    <row r="108" spans="2:65" s="1" customFormat="1" ht="16.5" customHeight="1">
      <c r="B108" s="38"/>
      <c r="C108" s="215" t="s">
        <v>186</v>
      </c>
      <c r="D108" s="215" t="s">
        <v>155</v>
      </c>
      <c r="E108" s="216" t="s">
        <v>187</v>
      </c>
      <c r="F108" s="217" t="s">
        <v>188</v>
      </c>
      <c r="G108" s="218" t="s">
        <v>158</v>
      </c>
      <c r="H108" s="219">
        <v>8</v>
      </c>
      <c r="I108" s="220"/>
      <c r="J108" s="221">
        <f>ROUND(I108*H108,2)</f>
        <v>0</v>
      </c>
      <c r="K108" s="217" t="s">
        <v>159</v>
      </c>
      <c r="L108" s="43"/>
      <c r="M108" s="222" t="s">
        <v>75</v>
      </c>
      <c r="N108" s="223" t="s">
        <v>47</v>
      </c>
      <c r="O108" s="79"/>
      <c r="P108" s="224">
        <f>O108*H108</f>
        <v>0</v>
      </c>
      <c r="Q108" s="224">
        <v>4E-05</v>
      </c>
      <c r="R108" s="224">
        <f>Q108*H108</f>
        <v>0.00032</v>
      </c>
      <c r="S108" s="224">
        <v>0</v>
      </c>
      <c r="T108" s="225">
        <f>S108*H108</f>
        <v>0</v>
      </c>
      <c r="AR108" s="17" t="s">
        <v>160</v>
      </c>
      <c r="AT108" s="17" t="s">
        <v>155</v>
      </c>
      <c r="AU108" s="17" t="s">
        <v>86</v>
      </c>
      <c r="AY108" s="17" t="s">
        <v>152</v>
      </c>
      <c r="BE108" s="226">
        <f>IF(N108="základní",J108,0)</f>
        <v>0</v>
      </c>
      <c r="BF108" s="226">
        <f>IF(N108="snížená",J108,0)</f>
        <v>0</v>
      </c>
      <c r="BG108" s="226">
        <f>IF(N108="zákl. přenesená",J108,0)</f>
        <v>0</v>
      </c>
      <c r="BH108" s="226">
        <f>IF(N108="sníž. přenesená",J108,0)</f>
        <v>0</v>
      </c>
      <c r="BI108" s="226">
        <f>IF(N108="nulová",J108,0)</f>
        <v>0</v>
      </c>
      <c r="BJ108" s="17" t="s">
        <v>84</v>
      </c>
      <c r="BK108" s="226">
        <f>ROUND(I108*H108,2)</f>
        <v>0</v>
      </c>
      <c r="BL108" s="17" t="s">
        <v>160</v>
      </c>
      <c r="BM108" s="17" t="s">
        <v>189</v>
      </c>
    </row>
    <row r="109" spans="2:47" s="1" customFormat="1" ht="12">
      <c r="B109" s="38"/>
      <c r="C109" s="39"/>
      <c r="D109" s="227" t="s">
        <v>162</v>
      </c>
      <c r="E109" s="39"/>
      <c r="F109" s="228" t="s">
        <v>190</v>
      </c>
      <c r="G109" s="39"/>
      <c r="H109" s="39"/>
      <c r="I109" s="142"/>
      <c r="J109" s="39"/>
      <c r="K109" s="39"/>
      <c r="L109" s="43"/>
      <c r="M109" s="229"/>
      <c r="N109" s="79"/>
      <c r="O109" s="79"/>
      <c r="P109" s="79"/>
      <c r="Q109" s="79"/>
      <c r="R109" s="79"/>
      <c r="S109" s="79"/>
      <c r="T109" s="80"/>
      <c r="AT109" s="17" t="s">
        <v>162</v>
      </c>
      <c r="AU109" s="17" t="s">
        <v>86</v>
      </c>
    </row>
    <row r="110" spans="2:63" s="11" customFormat="1" ht="22.8" customHeight="1">
      <c r="B110" s="199"/>
      <c r="C110" s="200"/>
      <c r="D110" s="201" t="s">
        <v>76</v>
      </c>
      <c r="E110" s="213" t="s">
        <v>191</v>
      </c>
      <c r="F110" s="213" t="s">
        <v>192</v>
      </c>
      <c r="G110" s="200"/>
      <c r="H110" s="200"/>
      <c r="I110" s="203"/>
      <c r="J110" s="214">
        <f>BK110</f>
        <v>0</v>
      </c>
      <c r="K110" s="200"/>
      <c r="L110" s="205"/>
      <c r="M110" s="206"/>
      <c r="N110" s="207"/>
      <c r="O110" s="207"/>
      <c r="P110" s="208">
        <f>SUM(P111:P119)</f>
        <v>0</v>
      </c>
      <c r="Q110" s="207"/>
      <c r="R110" s="208">
        <f>SUM(R111:R119)</f>
        <v>0</v>
      </c>
      <c r="S110" s="207"/>
      <c r="T110" s="209">
        <f>SUM(T111:T119)</f>
        <v>0</v>
      </c>
      <c r="AR110" s="210" t="s">
        <v>84</v>
      </c>
      <c r="AT110" s="211" t="s">
        <v>76</v>
      </c>
      <c r="AU110" s="211" t="s">
        <v>84</v>
      </c>
      <c r="AY110" s="210" t="s">
        <v>152</v>
      </c>
      <c r="BK110" s="212">
        <f>SUM(BK111:BK119)</f>
        <v>0</v>
      </c>
    </row>
    <row r="111" spans="2:65" s="1" customFormat="1" ht="22.5" customHeight="1">
      <c r="B111" s="38"/>
      <c r="C111" s="215" t="s">
        <v>153</v>
      </c>
      <c r="D111" s="215" t="s">
        <v>155</v>
      </c>
      <c r="E111" s="216" t="s">
        <v>193</v>
      </c>
      <c r="F111" s="217" t="s">
        <v>194</v>
      </c>
      <c r="G111" s="218" t="s">
        <v>195</v>
      </c>
      <c r="H111" s="219">
        <v>0.254</v>
      </c>
      <c r="I111" s="220"/>
      <c r="J111" s="221">
        <f>ROUND(I111*H111,2)</f>
        <v>0</v>
      </c>
      <c r="K111" s="217" t="s">
        <v>159</v>
      </c>
      <c r="L111" s="43"/>
      <c r="M111" s="222" t="s">
        <v>75</v>
      </c>
      <c r="N111" s="223" t="s">
        <v>47</v>
      </c>
      <c r="O111" s="79"/>
      <c r="P111" s="224">
        <f>O111*H111</f>
        <v>0</v>
      </c>
      <c r="Q111" s="224">
        <v>0</v>
      </c>
      <c r="R111" s="224">
        <f>Q111*H111</f>
        <v>0</v>
      </c>
      <c r="S111" s="224">
        <v>0</v>
      </c>
      <c r="T111" s="225">
        <f>S111*H111</f>
        <v>0</v>
      </c>
      <c r="AR111" s="17" t="s">
        <v>160</v>
      </c>
      <c r="AT111" s="17" t="s">
        <v>155</v>
      </c>
      <c r="AU111" s="17" t="s">
        <v>86</v>
      </c>
      <c r="AY111" s="17" t="s">
        <v>152</v>
      </c>
      <c r="BE111" s="226">
        <f>IF(N111="základní",J111,0)</f>
        <v>0</v>
      </c>
      <c r="BF111" s="226">
        <f>IF(N111="snížená",J111,0)</f>
        <v>0</v>
      </c>
      <c r="BG111" s="226">
        <f>IF(N111="zákl. přenesená",J111,0)</f>
        <v>0</v>
      </c>
      <c r="BH111" s="226">
        <f>IF(N111="sníž. přenesená",J111,0)</f>
        <v>0</v>
      </c>
      <c r="BI111" s="226">
        <f>IF(N111="nulová",J111,0)</f>
        <v>0</v>
      </c>
      <c r="BJ111" s="17" t="s">
        <v>84</v>
      </c>
      <c r="BK111" s="226">
        <f>ROUND(I111*H111,2)</f>
        <v>0</v>
      </c>
      <c r="BL111" s="17" t="s">
        <v>160</v>
      </c>
      <c r="BM111" s="17" t="s">
        <v>196</v>
      </c>
    </row>
    <row r="112" spans="2:47" s="1" customFormat="1" ht="12">
      <c r="B112" s="38"/>
      <c r="C112" s="39"/>
      <c r="D112" s="227" t="s">
        <v>162</v>
      </c>
      <c r="E112" s="39"/>
      <c r="F112" s="228" t="s">
        <v>197</v>
      </c>
      <c r="G112" s="39"/>
      <c r="H112" s="39"/>
      <c r="I112" s="142"/>
      <c r="J112" s="39"/>
      <c r="K112" s="39"/>
      <c r="L112" s="43"/>
      <c r="M112" s="229"/>
      <c r="N112" s="79"/>
      <c r="O112" s="79"/>
      <c r="P112" s="79"/>
      <c r="Q112" s="79"/>
      <c r="R112" s="79"/>
      <c r="S112" s="79"/>
      <c r="T112" s="80"/>
      <c r="AT112" s="17" t="s">
        <v>162</v>
      </c>
      <c r="AU112" s="17" t="s">
        <v>86</v>
      </c>
    </row>
    <row r="113" spans="2:65" s="1" customFormat="1" ht="16.5" customHeight="1">
      <c r="B113" s="38"/>
      <c r="C113" s="215" t="s">
        <v>198</v>
      </c>
      <c r="D113" s="215" t="s">
        <v>155</v>
      </c>
      <c r="E113" s="216" t="s">
        <v>199</v>
      </c>
      <c r="F113" s="217" t="s">
        <v>200</v>
      </c>
      <c r="G113" s="218" t="s">
        <v>195</v>
      </c>
      <c r="H113" s="219">
        <v>0.254</v>
      </c>
      <c r="I113" s="220"/>
      <c r="J113" s="221">
        <f>ROUND(I113*H113,2)</f>
        <v>0</v>
      </c>
      <c r="K113" s="217" t="s">
        <v>159</v>
      </c>
      <c r="L113" s="43"/>
      <c r="M113" s="222" t="s">
        <v>75</v>
      </c>
      <c r="N113" s="223" t="s">
        <v>47</v>
      </c>
      <c r="O113" s="79"/>
      <c r="P113" s="224">
        <f>O113*H113</f>
        <v>0</v>
      </c>
      <c r="Q113" s="224">
        <v>0</v>
      </c>
      <c r="R113" s="224">
        <f>Q113*H113</f>
        <v>0</v>
      </c>
      <c r="S113" s="224">
        <v>0</v>
      </c>
      <c r="T113" s="225">
        <f>S113*H113</f>
        <v>0</v>
      </c>
      <c r="AR113" s="17" t="s">
        <v>160</v>
      </c>
      <c r="AT113" s="17" t="s">
        <v>155</v>
      </c>
      <c r="AU113" s="17" t="s">
        <v>86</v>
      </c>
      <c r="AY113" s="17" t="s">
        <v>152</v>
      </c>
      <c r="BE113" s="226">
        <f>IF(N113="základní",J113,0)</f>
        <v>0</v>
      </c>
      <c r="BF113" s="226">
        <f>IF(N113="snížená",J113,0)</f>
        <v>0</v>
      </c>
      <c r="BG113" s="226">
        <f>IF(N113="zákl. přenesená",J113,0)</f>
        <v>0</v>
      </c>
      <c r="BH113" s="226">
        <f>IF(N113="sníž. přenesená",J113,0)</f>
        <v>0</v>
      </c>
      <c r="BI113" s="226">
        <f>IF(N113="nulová",J113,0)</f>
        <v>0</v>
      </c>
      <c r="BJ113" s="17" t="s">
        <v>84</v>
      </c>
      <c r="BK113" s="226">
        <f>ROUND(I113*H113,2)</f>
        <v>0</v>
      </c>
      <c r="BL113" s="17" t="s">
        <v>160</v>
      </c>
      <c r="BM113" s="17" t="s">
        <v>201</v>
      </c>
    </row>
    <row r="114" spans="2:47" s="1" customFormat="1" ht="12">
      <c r="B114" s="38"/>
      <c r="C114" s="39"/>
      <c r="D114" s="227" t="s">
        <v>162</v>
      </c>
      <c r="E114" s="39"/>
      <c r="F114" s="228" t="s">
        <v>202</v>
      </c>
      <c r="G114" s="39"/>
      <c r="H114" s="39"/>
      <c r="I114" s="142"/>
      <c r="J114" s="39"/>
      <c r="K114" s="39"/>
      <c r="L114" s="43"/>
      <c r="M114" s="229"/>
      <c r="N114" s="79"/>
      <c r="O114" s="79"/>
      <c r="P114" s="79"/>
      <c r="Q114" s="79"/>
      <c r="R114" s="79"/>
      <c r="S114" s="79"/>
      <c r="T114" s="80"/>
      <c r="AT114" s="17" t="s">
        <v>162</v>
      </c>
      <c r="AU114" s="17" t="s">
        <v>86</v>
      </c>
    </row>
    <row r="115" spans="2:65" s="1" customFormat="1" ht="22.5" customHeight="1">
      <c r="B115" s="38"/>
      <c r="C115" s="215" t="s">
        <v>203</v>
      </c>
      <c r="D115" s="215" t="s">
        <v>155</v>
      </c>
      <c r="E115" s="216" t="s">
        <v>204</v>
      </c>
      <c r="F115" s="217" t="s">
        <v>205</v>
      </c>
      <c r="G115" s="218" t="s">
        <v>195</v>
      </c>
      <c r="H115" s="219">
        <v>6.096</v>
      </c>
      <c r="I115" s="220"/>
      <c r="J115" s="221">
        <f>ROUND(I115*H115,2)</f>
        <v>0</v>
      </c>
      <c r="K115" s="217" t="s">
        <v>159</v>
      </c>
      <c r="L115" s="43"/>
      <c r="M115" s="222" t="s">
        <v>75</v>
      </c>
      <c r="N115" s="223" t="s">
        <v>47</v>
      </c>
      <c r="O115" s="79"/>
      <c r="P115" s="224">
        <f>O115*H115</f>
        <v>0</v>
      </c>
      <c r="Q115" s="224">
        <v>0</v>
      </c>
      <c r="R115" s="224">
        <f>Q115*H115</f>
        <v>0</v>
      </c>
      <c r="S115" s="224">
        <v>0</v>
      </c>
      <c r="T115" s="225">
        <f>S115*H115</f>
        <v>0</v>
      </c>
      <c r="AR115" s="17" t="s">
        <v>160</v>
      </c>
      <c r="AT115" s="17" t="s">
        <v>155</v>
      </c>
      <c r="AU115" s="17" t="s">
        <v>86</v>
      </c>
      <c r="AY115" s="17" t="s">
        <v>152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160</v>
      </c>
      <c r="BM115" s="17" t="s">
        <v>206</v>
      </c>
    </row>
    <row r="116" spans="2:47" s="1" customFormat="1" ht="12">
      <c r="B116" s="38"/>
      <c r="C116" s="39"/>
      <c r="D116" s="227" t="s">
        <v>162</v>
      </c>
      <c r="E116" s="39"/>
      <c r="F116" s="228" t="s">
        <v>207</v>
      </c>
      <c r="G116" s="39"/>
      <c r="H116" s="39"/>
      <c r="I116" s="142"/>
      <c r="J116" s="39"/>
      <c r="K116" s="39"/>
      <c r="L116" s="43"/>
      <c r="M116" s="229"/>
      <c r="N116" s="79"/>
      <c r="O116" s="79"/>
      <c r="P116" s="79"/>
      <c r="Q116" s="79"/>
      <c r="R116" s="79"/>
      <c r="S116" s="79"/>
      <c r="T116" s="80"/>
      <c r="AT116" s="17" t="s">
        <v>162</v>
      </c>
      <c r="AU116" s="17" t="s">
        <v>86</v>
      </c>
    </row>
    <row r="117" spans="2:51" s="12" customFormat="1" ht="12">
      <c r="B117" s="230"/>
      <c r="C117" s="231"/>
      <c r="D117" s="227" t="s">
        <v>164</v>
      </c>
      <c r="E117" s="231"/>
      <c r="F117" s="233" t="s">
        <v>208</v>
      </c>
      <c r="G117" s="231"/>
      <c r="H117" s="234">
        <v>6.096</v>
      </c>
      <c r="I117" s="235"/>
      <c r="J117" s="231"/>
      <c r="K117" s="231"/>
      <c r="L117" s="236"/>
      <c r="M117" s="237"/>
      <c r="N117" s="238"/>
      <c r="O117" s="238"/>
      <c r="P117" s="238"/>
      <c r="Q117" s="238"/>
      <c r="R117" s="238"/>
      <c r="S117" s="238"/>
      <c r="T117" s="239"/>
      <c r="AT117" s="240" t="s">
        <v>164</v>
      </c>
      <c r="AU117" s="240" t="s">
        <v>86</v>
      </c>
      <c r="AV117" s="12" t="s">
        <v>86</v>
      </c>
      <c r="AW117" s="12" t="s">
        <v>4</v>
      </c>
      <c r="AX117" s="12" t="s">
        <v>84</v>
      </c>
      <c r="AY117" s="240" t="s">
        <v>152</v>
      </c>
    </row>
    <row r="118" spans="2:65" s="1" customFormat="1" ht="22.5" customHeight="1">
      <c r="B118" s="38"/>
      <c r="C118" s="215" t="s">
        <v>179</v>
      </c>
      <c r="D118" s="215" t="s">
        <v>155</v>
      </c>
      <c r="E118" s="216" t="s">
        <v>209</v>
      </c>
      <c r="F118" s="217" t="s">
        <v>210</v>
      </c>
      <c r="G118" s="218" t="s">
        <v>195</v>
      </c>
      <c r="H118" s="219">
        <v>0.254</v>
      </c>
      <c r="I118" s="220"/>
      <c r="J118" s="221">
        <f>ROUND(I118*H118,2)</f>
        <v>0</v>
      </c>
      <c r="K118" s="217" t="s">
        <v>159</v>
      </c>
      <c r="L118" s="43"/>
      <c r="M118" s="222" t="s">
        <v>75</v>
      </c>
      <c r="N118" s="223" t="s">
        <v>47</v>
      </c>
      <c r="O118" s="79"/>
      <c r="P118" s="224">
        <f>O118*H118</f>
        <v>0</v>
      </c>
      <c r="Q118" s="224">
        <v>0</v>
      </c>
      <c r="R118" s="224">
        <f>Q118*H118</f>
        <v>0</v>
      </c>
      <c r="S118" s="224">
        <v>0</v>
      </c>
      <c r="T118" s="225">
        <f>S118*H118</f>
        <v>0</v>
      </c>
      <c r="AR118" s="17" t="s">
        <v>160</v>
      </c>
      <c r="AT118" s="17" t="s">
        <v>155</v>
      </c>
      <c r="AU118" s="17" t="s">
        <v>86</v>
      </c>
      <c r="AY118" s="17" t="s">
        <v>152</v>
      </c>
      <c r="BE118" s="226">
        <f>IF(N118="základní",J118,0)</f>
        <v>0</v>
      </c>
      <c r="BF118" s="226">
        <f>IF(N118="snížená",J118,0)</f>
        <v>0</v>
      </c>
      <c r="BG118" s="226">
        <f>IF(N118="zákl. přenesená",J118,0)</f>
        <v>0</v>
      </c>
      <c r="BH118" s="226">
        <f>IF(N118="sníž. přenesená",J118,0)</f>
        <v>0</v>
      </c>
      <c r="BI118" s="226">
        <f>IF(N118="nulová",J118,0)</f>
        <v>0</v>
      </c>
      <c r="BJ118" s="17" t="s">
        <v>84</v>
      </c>
      <c r="BK118" s="226">
        <f>ROUND(I118*H118,2)</f>
        <v>0</v>
      </c>
      <c r="BL118" s="17" t="s">
        <v>160</v>
      </c>
      <c r="BM118" s="17" t="s">
        <v>211</v>
      </c>
    </row>
    <row r="119" spans="2:47" s="1" customFormat="1" ht="12">
      <c r="B119" s="38"/>
      <c r="C119" s="39"/>
      <c r="D119" s="227" t="s">
        <v>162</v>
      </c>
      <c r="E119" s="39"/>
      <c r="F119" s="228" t="s">
        <v>212</v>
      </c>
      <c r="G119" s="39"/>
      <c r="H119" s="39"/>
      <c r="I119" s="142"/>
      <c r="J119" s="39"/>
      <c r="K119" s="39"/>
      <c r="L119" s="43"/>
      <c r="M119" s="229"/>
      <c r="N119" s="79"/>
      <c r="O119" s="79"/>
      <c r="P119" s="79"/>
      <c r="Q119" s="79"/>
      <c r="R119" s="79"/>
      <c r="S119" s="79"/>
      <c r="T119" s="80"/>
      <c r="AT119" s="17" t="s">
        <v>162</v>
      </c>
      <c r="AU119" s="17" t="s">
        <v>86</v>
      </c>
    </row>
    <row r="120" spans="2:63" s="11" customFormat="1" ht="22.8" customHeight="1">
      <c r="B120" s="199"/>
      <c r="C120" s="200"/>
      <c r="D120" s="201" t="s">
        <v>76</v>
      </c>
      <c r="E120" s="213" t="s">
        <v>213</v>
      </c>
      <c r="F120" s="213" t="s">
        <v>214</v>
      </c>
      <c r="G120" s="200"/>
      <c r="H120" s="200"/>
      <c r="I120" s="203"/>
      <c r="J120" s="214">
        <f>BK120</f>
        <v>0</v>
      </c>
      <c r="K120" s="200"/>
      <c r="L120" s="205"/>
      <c r="M120" s="206"/>
      <c r="N120" s="207"/>
      <c r="O120" s="207"/>
      <c r="P120" s="208">
        <f>SUM(P121:P122)</f>
        <v>0</v>
      </c>
      <c r="Q120" s="207"/>
      <c r="R120" s="208">
        <f>SUM(R121:R122)</f>
        <v>0</v>
      </c>
      <c r="S120" s="207"/>
      <c r="T120" s="209">
        <f>SUM(T121:T122)</f>
        <v>0</v>
      </c>
      <c r="AR120" s="210" t="s">
        <v>84</v>
      </c>
      <c r="AT120" s="211" t="s">
        <v>76</v>
      </c>
      <c r="AU120" s="211" t="s">
        <v>84</v>
      </c>
      <c r="AY120" s="210" t="s">
        <v>152</v>
      </c>
      <c r="BK120" s="212">
        <f>SUM(BK121:BK122)</f>
        <v>0</v>
      </c>
    </row>
    <row r="121" spans="2:65" s="1" customFormat="1" ht="22.5" customHeight="1">
      <c r="B121" s="38"/>
      <c r="C121" s="215" t="s">
        <v>215</v>
      </c>
      <c r="D121" s="215" t="s">
        <v>155</v>
      </c>
      <c r="E121" s="216" t="s">
        <v>216</v>
      </c>
      <c r="F121" s="217" t="s">
        <v>217</v>
      </c>
      <c r="G121" s="218" t="s">
        <v>195</v>
      </c>
      <c r="H121" s="219">
        <v>0.018</v>
      </c>
      <c r="I121" s="220"/>
      <c r="J121" s="221">
        <f>ROUND(I121*H121,2)</f>
        <v>0</v>
      </c>
      <c r="K121" s="217" t="s">
        <v>159</v>
      </c>
      <c r="L121" s="43"/>
      <c r="M121" s="222" t="s">
        <v>75</v>
      </c>
      <c r="N121" s="223" t="s">
        <v>47</v>
      </c>
      <c r="O121" s="79"/>
      <c r="P121" s="224">
        <f>O121*H121</f>
        <v>0</v>
      </c>
      <c r="Q121" s="224">
        <v>0</v>
      </c>
      <c r="R121" s="224">
        <f>Q121*H121</f>
        <v>0</v>
      </c>
      <c r="S121" s="224">
        <v>0</v>
      </c>
      <c r="T121" s="225">
        <f>S121*H121</f>
        <v>0</v>
      </c>
      <c r="AR121" s="17" t="s">
        <v>160</v>
      </c>
      <c r="AT121" s="17" t="s">
        <v>155</v>
      </c>
      <c r="AU121" s="17" t="s">
        <v>86</v>
      </c>
      <c r="AY121" s="17" t="s">
        <v>152</v>
      </c>
      <c r="BE121" s="226">
        <f>IF(N121="základní",J121,0)</f>
        <v>0</v>
      </c>
      <c r="BF121" s="226">
        <f>IF(N121="snížená",J121,0)</f>
        <v>0</v>
      </c>
      <c r="BG121" s="226">
        <f>IF(N121="zákl. přenesená",J121,0)</f>
        <v>0</v>
      </c>
      <c r="BH121" s="226">
        <f>IF(N121="sníž. přenesená",J121,0)</f>
        <v>0</v>
      </c>
      <c r="BI121" s="226">
        <f>IF(N121="nulová",J121,0)</f>
        <v>0</v>
      </c>
      <c r="BJ121" s="17" t="s">
        <v>84</v>
      </c>
      <c r="BK121" s="226">
        <f>ROUND(I121*H121,2)</f>
        <v>0</v>
      </c>
      <c r="BL121" s="17" t="s">
        <v>160</v>
      </c>
      <c r="BM121" s="17" t="s">
        <v>218</v>
      </c>
    </row>
    <row r="122" spans="2:47" s="1" customFormat="1" ht="12">
      <c r="B122" s="38"/>
      <c r="C122" s="39"/>
      <c r="D122" s="227" t="s">
        <v>162</v>
      </c>
      <c r="E122" s="39"/>
      <c r="F122" s="228" t="s">
        <v>219</v>
      </c>
      <c r="G122" s="39"/>
      <c r="H122" s="39"/>
      <c r="I122" s="142"/>
      <c r="J122" s="39"/>
      <c r="K122" s="39"/>
      <c r="L122" s="43"/>
      <c r="M122" s="229"/>
      <c r="N122" s="79"/>
      <c r="O122" s="79"/>
      <c r="P122" s="79"/>
      <c r="Q122" s="79"/>
      <c r="R122" s="79"/>
      <c r="S122" s="79"/>
      <c r="T122" s="80"/>
      <c r="AT122" s="17" t="s">
        <v>162</v>
      </c>
      <c r="AU122" s="17" t="s">
        <v>86</v>
      </c>
    </row>
    <row r="123" spans="2:63" s="11" customFormat="1" ht="25.9" customHeight="1">
      <c r="B123" s="199"/>
      <c r="C123" s="200"/>
      <c r="D123" s="201" t="s">
        <v>76</v>
      </c>
      <c r="E123" s="202" t="s">
        <v>220</v>
      </c>
      <c r="F123" s="202" t="s">
        <v>221</v>
      </c>
      <c r="G123" s="200"/>
      <c r="H123" s="200"/>
      <c r="I123" s="203"/>
      <c r="J123" s="204">
        <f>BK123</f>
        <v>0</v>
      </c>
      <c r="K123" s="200"/>
      <c r="L123" s="205"/>
      <c r="M123" s="206"/>
      <c r="N123" s="207"/>
      <c r="O123" s="207"/>
      <c r="P123" s="208">
        <f>P124+P135</f>
        <v>0</v>
      </c>
      <c r="Q123" s="207"/>
      <c r="R123" s="208">
        <f>R124+R135</f>
        <v>0.0040151</v>
      </c>
      <c r="S123" s="207"/>
      <c r="T123" s="209">
        <f>T124+T135</f>
        <v>0.052</v>
      </c>
      <c r="AR123" s="210" t="s">
        <v>86</v>
      </c>
      <c r="AT123" s="211" t="s">
        <v>76</v>
      </c>
      <c r="AU123" s="211" t="s">
        <v>77</v>
      </c>
      <c r="AY123" s="210" t="s">
        <v>152</v>
      </c>
      <c r="BK123" s="212">
        <f>BK124+BK135</f>
        <v>0</v>
      </c>
    </row>
    <row r="124" spans="2:63" s="11" customFormat="1" ht="22.8" customHeight="1">
      <c r="B124" s="199"/>
      <c r="C124" s="200"/>
      <c r="D124" s="201" t="s">
        <v>76</v>
      </c>
      <c r="E124" s="213" t="s">
        <v>222</v>
      </c>
      <c r="F124" s="213" t="s">
        <v>223</v>
      </c>
      <c r="G124" s="200"/>
      <c r="H124" s="200"/>
      <c r="I124" s="203"/>
      <c r="J124" s="214">
        <f>BK124</f>
        <v>0</v>
      </c>
      <c r="K124" s="200"/>
      <c r="L124" s="205"/>
      <c r="M124" s="206"/>
      <c r="N124" s="207"/>
      <c r="O124" s="207"/>
      <c r="P124" s="208">
        <f>SUM(P125:P134)</f>
        <v>0</v>
      </c>
      <c r="Q124" s="207"/>
      <c r="R124" s="208">
        <f>SUM(R125:R134)</f>
        <v>0.00088</v>
      </c>
      <c r="S124" s="207"/>
      <c r="T124" s="209">
        <f>SUM(T125:T134)</f>
        <v>0.052</v>
      </c>
      <c r="AR124" s="210" t="s">
        <v>86</v>
      </c>
      <c r="AT124" s="211" t="s">
        <v>76</v>
      </c>
      <c r="AU124" s="211" t="s">
        <v>84</v>
      </c>
      <c r="AY124" s="210" t="s">
        <v>152</v>
      </c>
      <c r="BK124" s="212">
        <f>SUM(BK125:BK134)</f>
        <v>0</v>
      </c>
    </row>
    <row r="125" spans="2:65" s="1" customFormat="1" ht="22.5" customHeight="1">
      <c r="B125" s="38"/>
      <c r="C125" s="215" t="s">
        <v>224</v>
      </c>
      <c r="D125" s="215" t="s">
        <v>155</v>
      </c>
      <c r="E125" s="216" t="s">
        <v>225</v>
      </c>
      <c r="F125" s="217" t="s">
        <v>226</v>
      </c>
      <c r="G125" s="218" t="s">
        <v>176</v>
      </c>
      <c r="H125" s="219">
        <v>2</v>
      </c>
      <c r="I125" s="220"/>
      <c r="J125" s="221">
        <f>ROUND(I125*H125,2)</f>
        <v>0</v>
      </c>
      <c r="K125" s="217" t="s">
        <v>159</v>
      </c>
      <c r="L125" s="43"/>
      <c r="M125" s="222" t="s">
        <v>75</v>
      </c>
      <c r="N125" s="223" t="s">
        <v>47</v>
      </c>
      <c r="O125" s="79"/>
      <c r="P125" s="224">
        <f>O125*H125</f>
        <v>0</v>
      </c>
      <c r="Q125" s="224">
        <v>0</v>
      </c>
      <c r="R125" s="224">
        <f>Q125*H125</f>
        <v>0</v>
      </c>
      <c r="S125" s="224">
        <v>0.026</v>
      </c>
      <c r="T125" s="225">
        <f>S125*H125</f>
        <v>0.052</v>
      </c>
      <c r="AR125" s="17" t="s">
        <v>227</v>
      </c>
      <c r="AT125" s="17" t="s">
        <v>155</v>
      </c>
      <c r="AU125" s="17" t="s">
        <v>86</v>
      </c>
      <c r="AY125" s="17" t="s">
        <v>152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227</v>
      </c>
      <c r="BM125" s="17" t="s">
        <v>228</v>
      </c>
    </row>
    <row r="126" spans="2:47" s="1" customFormat="1" ht="12">
      <c r="B126" s="38"/>
      <c r="C126" s="39"/>
      <c r="D126" s="227" t="s">
        <v>162</v>
      </c>
      <c r="E126" s="39"/>
      <c r="F126" s="228" t="s">
        <v>229</v>
      </c>
      <c r="G126" s="39"/>
      <c r="H126" s="39"/>
      <c r="I126" s="142"/>
      <c r="J126" s="39"/>
      <c r="K126" s="39"/>
      <c r="L126" s="43"/>
      <c r="M126" s="229"/>
      <c r="N126" s="79"/>
      <c r="O126" s="79"/>
      <c r="P126" s="79"/>
      <c r="Q126" s="79"/>
      <c r="R126" s="79"/>
      <c r="S126" s="79"/>
      <c r="T126" s="80"/>
      <c r="AT126" s="17" t="s">
        <v>162</v>
      </c>
      <c r="AU126" s="17" t="s">
        <v>86</v>
      </c>
    </row>
    <row r="127" spans="2:51" s="12" customFormat="1" ht="12">
      <c r="B127" s="230"/>
      <c r="C127" s="231"/>
      <c r="D127" s="227" t="s">
        <v>164</v>
      </c>
      <c r="E127" s="232" t="s">
        <v>75</v>
      </c>
      <c r="F127" s="233" t="s">
        <v>230</v>
      </c>
      <c r="G127" s="231"/>
      <c r="H127" s="234">
        <v>2</v>
      </c>
      <c r="I127" s="235"/>
      <c r="J127" s="231"/>
      <c r="K127" s="231"/>
      <c r="L127" s="236"/>
      <c r="M127" s="237"/>
      <c r="N127" s="238"/>
      <c r="O127" s="238"/>
      <c r="P127" s="238"/>
      <c r="Q127" s="238"/>
      <c r="R127" s="238"/>
      <c r="S127" s="238"/>
      <c r="T127" s="239"/>
      <c r="AT127" s="240" t="s">
        <v>164</v>
      </c>
      <c r="AU127" s="240" t="s">
        <v>86</v>
      </c>
      <c r="AV127" s="12" t="s">
        <v>86</v>
      </c>
      <c r="AW127" s="12" t="s">
        <v>38</v>
      </c>
      <c r="AX127" s="12" t="s">
        <v>84</v>
      </c>
      <c r="AY127" s="240" t="s">
        <v>152</v>
      </c>
    </row>
    <row r="128" spans="2:65" s="1" customFormat="1" ht="16.5" customHeight="1">
      <c r="B128" s="38"/>
      <c r="C128" s="215" t="s">
        <v>231</v>
      </c>
      <c r="D128" s="215" t="s">
        <v>155</v>
      </c>
      <c r="E128" s="216" t="s">
        <v>232</v>
      </c>
      <c r="F128" s="217" t="s">
        <v>233</v>
      </c>
      <c r="G128" s="218" t="s">
        <v>176</v>
      </c>
      <c r="H128" s="219">
        <v>1</v>
      </c>
      <c r="I128" s="220"/>
      <c r="J128" s="221">
        <f>ROUND(I128*H128,2)</f>
        <v>0</v>
      </c>
      <c r="K128" s="217" t="s">
        <v>159</v>
      </c>
      <c r="L128" s="43"/>
      <c r="M128" s="222" t="s">
        <v>75</v>
      </c>
      <c r="N128" s="223" t="s">
        <v>47</v>
      </c>
      <c r="O128" s="79"/>
      <c r="P128" s="224">
        <f>O128*H128</f>
        <v>0</v>
      </c>
      <c r="Q128" s="224">
        <v>0.00088</v>
      </c>
      <c r="R128" s="224">
        <f>Q128*H128</f>
        <v>0.00088</v>
      </c>
      <c r="S128" s="224">
        <v>0</v>
      </c>
      <c r="T128" s="225">
        <f>S128*H128</f>
        <v>0</v>
      </c>
      <c r="AR128" s="17" t="s">
        <v>227</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227</v>
      </c>
      <c r="BM128" s="17" t="s">
        <v>234</v>
      </c>
    </row>
    <row r="129" spans="2:47" s="1" customFormat="1" ht="12">
      <c r="B129" s="38"/>
      <c r="C129" s="39"/>
      <c r="D129" s="227" t="s">
        <v>162</v>
      </c>
      <c r="E129" s="39"/>
      <c r="F129" s="228" t="s">
        <v>235</v>
      </c>
      <c r="G129" s="39"/>
      <c r="H129" s="39"/>
      <c r="I129" s="142"/>
      <c r="J129" s="39"/>
      <c r="K129" s="39"/>
      <c r="L129" s="43"/>
      <c r="M129" s="229"/>
      <c r="N129" s="79"/>
      <c r="O129" s="79"/>
      <c r="P129" s="79"/>
      <c r="Q129" s="79"/>
      <c r="R129" s="79"/>
      <c r="S129" s="79"/>
      <c r="T129" s="80"/>
      <c r="AT129" s="17" t="s">
        <v>162</v>
      </c>
      <c r="AU129" s="17" t="s">
        <v>86</v>
      </c>
    </row>
    <row r="130" spans="2:51" s="12" customFormat="1" ht="12">
      <c r="B130" s="230"/>
      <c r="C130" s="231"/>
      <c r="D130" s="227" t="s">
        <v>164</v>
      </c>
      <c r="E130" s="232" t="s">
        <v>75</v>
      </c>
      <c r="F130" s="233" t="s">
        <v>236</v>
      </c>
      <c r="G130" s="231"/>
      <c r="H130" s="234">
        <v>1</v>
      </c>
      <c r="I130" s="235"/>
      <c r="J130" s="231"/>
      <c r="K130" s="231"/>
      <c r="L130" s="236"/>
      <c r="M130" s="237"/>
      <c r="N130" s="238"/>
      <c r="O130" s="238"/>
      <c r="P130" s="238"/>
      <c r="Q130" s="238"/>
      <c r="R130" s="238"/>
      <c r="S130" s="238"/>
      <c r="T130" s="239"/>
      <c r="AT130" s="240" t="s">
        <v>164</v>
      </c>
      <c r="AU130" s="240" t="s">
        <v>86</v>
      </c>
      <c r="AV130" s="12" t="s">
        <v>86</v>
      </c>
      <c r="AW130" s="12" t="s">
        <v>38</v>
      </c>
      <c r="AX130" s="12" t="s">
        <v>84</v>
      </c>
      <c r="AY130" s="240" t="s">
        <v>152</v>
      </c>
    </row>
    <row r="131" spans="2:65" s="1" customFormat="1" ht="33.75" customHeight="1">
      <c r="B131" s="38"/>
      <c r="C131" s="251" t="s">
        <v>237</v>
      </c>
      <c r="D131" s="251" t="s">
        <v>238</v>
      </c>
      <c r="E131" s="252" t="s">
        <v>239</v>
      </c>
      <c r="F131" s="253" t="s">
        <v>240</v>
      </c>
      <c r="G131" s="254" t="s">
        <v>176</v>
      </c>
      <c r="H131" s="255">
        <v>1</v>
      </c>
      <c r="I131" s="256"/>
      <c r="J131" s="257">
        <f>ROUND(I131*H131,2)</f>
        <v>0</v>
      </c>
      <c r="K131" s="253" t="s">
        <v>177</v>
      </c>
      <c r="L131" s="258"/>
      <c r="M131" s="259" t="s">
        <v>75</v>
      </c>
      <c r="N131" s="260" t="s">
        <v>47</v>
      </c>
      <c r="O131" s="79"/>
      <c r="P131" s="224">
        <f>O131*H131</f>
        <v>0</v>
      </c>
      <c r="Q131" s="224">
        <v>0</v>
      </c>
      <c r="R131" s="224">
        <f>Q131*H131</f>
        <v>0</v>
      </c>
      <c r="S131" s="224">
        <v>0</v>
      </c>
      <c r="T131" s="225">
        <f>S131*H131</f>
        <v>0</v>
      </c>
      <c r="AR131" s="17" t="s">
        <v>241</v>
      </c>
      <c r="AT131" s="17" t="s">
        <v>238</v>
      </c>
      <c r="AU131" s="17" t="s">
        <v>86</v>
      </c>
      <c r="AY131" s="17" t="s">
        <v>152</v>
      </c>
      <c r="BE131" s="226">
        <f>IF(N131="základní",J131,0)</f>
        <v>0</v>
      </c>
      <c r="BF131" s="226">
        <f>IF(N131="snížená",J131,0)</f>
        <v>0</v>
      </c>
      <c r="BG131" s="226">
        <f>IF(N131="zákl. přenesená",J131,0)</f>
        <v>0</v>
      </c>
      <c r="BH131" s="226">
        <f>IF(N131="sníž. přenesená",J131,0)</f>
        <v>0</v>
      </c>
      <c r="BI131" s="226">
        <f>IF(N131="nulová",J131,0)</f>
        <v>0</v>
      </c>
      <c r="BJ131" s="17" t="s">
        <v>84</v>
      </c>
      <c r="BK131" s="226">
        <f>ROUND(I131*H131,2)</f>
        <v>0</v>
      </c>
      <c r="BL131" s="17" t="s">
        <v>227</v>
      </c>
      <c r="BM131" s="17" t="s">
        <v>242</v>
      </c>
    </row>
    <row r="132" spans="2:47" s="1" customFormat="1" ht="12">
      <c r="B132" s="38"/>
      <c r="C132" s="39"/>
      <c r="D132" s="227" t="s">
        <v>243</v>
      </c>
      <c r="E132" s="39"/>
      <c r="F132" s="228" t="s">
        <v>244</v>
      </c>
      <c r="G132" s="39"/>
      <c r="H132" s="39"/>
      <c r="I132" s="142"/>
      <c r="J132" s="39"/>
      <c r="K132" s="39"/>
      <c r="L132" s="43"/>
      <c r="M132" s="229"/>
      <c r="N132" s="79"/>
      <c r="O132" s="79"/>
      <c r="P132" s="79"/>
      <c r="Q132" s="79"/>
      <c r="R132" s="79"/>
      <c r="S132" s="79"/>
      <c r="T132" s="80"/>
      <c r="AT132" s="17" t="s">
        <v>243</v>
      </c>
      <c r="AU132" s="17" t="s">
        <v>86</v>
      </c>
    </row>
    <row r="133" spans="2:65" s="1" customFormat="1" ht="22.5" customHeight="1">
      <c r="B133" s="38"/>
      <c r="C133" s="215" t="s">
        <v>245</v>
      </c>
      <c r="D133" s="215" t="s">
        <v>155</v>
      </c>
      <c r="E133" s="216" t="s">
        <v>246</v>
      </c>
      <c r="F133" s="217" t="s">
        <v>247</v>
      </c>
      <c r="G133" s="218" t="s">
        <v>248</v>
      </c>
      <c r="H133" s="261"/>
      <c r="I133" s="220"/>
      <c r="J133" s="221">
        <f>ROUND(I133*H133,2)</f>
        <v>0</v>
      </c>
      <c r="K133" s="217" t="s">
        <v>159</v>
      </c>
      <c r="L133" s="43"/>
      <c r="M133" s="222" t="s">
        <v>75</v>
      </c>
      <c r="N133" s="223" t="s">
        <v>47</v>
      </c>
      <c r="O133" s="79"/>
      <c r="P133" s="224">
        <f>O133*H133</f>
        <v>0</v>
      </c>
      <c r="Q133" s="224">
        <v>0</v>
      </c>
      <c r="R133" s="224">
        <f>Q133*H133</f>
        <v>0</v>
      </c>
      <c r="S133" s="224">
        <v>0</v>
      </c>
      <c r="T133" s="225">
        <f>S133*H133</f>
        <v>0</v>
      </c>
      <c r="AR133" s="17" t="s">
        <v>227</v>
      </c>
      <c r="AT133" s="17" t="s">
        <v>155</v>
      </c>
      <c r="AU133" s="17" t="s">
        <v>86</v>
      </c>
      <c r="AY133" s="17" t="s">
        <v>152</v>
      </c>
      <c r="BE133" s="226">
        <f>IF(N133="základní",J133,0)</f>
        <v>0</v>
      </c>
      <c r="BF133" s="226">
        <f>IF(N133="snížená",J133,0)</f>
        <v>0</v>
      </c>
      <c r="BG133" s="226">
        <f>IF(N133="zákl. přenesená",J133,0)</f>
        <v>0</v>
      </c>
      <c r="BH133" s="226">
        <f>IF(N133="sníž. přenesená",J133,0)</f>
        <v>0</v>
      </c>
      <c r="BI133" s="226">
        <f>IF(N133="nulová",J133,0)</f>
        <v>0</v>
      </c>
      <c r="BJ133" s="17" t="s">
        <v>84</v>
      </c>
      <c r="BK133" s="226">
        <f>ROUND(I133*H133,2)</f>
        <v>0</v>
      </c>
      <c r="BL133" s="17" t="s">
        <v>227</v>
      </c>
      <c r="BM133" s="17" t="s">
        <v>249</v>
      </c>
    </row>
    <row r="134" spans="2:47" s="1" customFormat="1" ht="12">
      <c r="B134" s="38"/>
      <c r="C134" s="39"/>
      <c r="D134" s="227" t="s">
        <v>162</v>
      </c>
      <c r="E134" s="39"/>
      <c r="F134" s="228" t="s">
        <v>250</v>
      </c>
      <c r="G134" s="39"/>
      <c r="H134" s="39"/>
      <c r="I134" s="142"/>
      <c r="J134" s="39"/>
      <c r="K134" s="39"/>
      <c r="L134" s="43"/>
      <c r="M134" s="229"/>
      <c r="N134" s="79"/>
      <c r="O134" s="79"/>
      <c r="P134" s="79"/>
      <c r="Q134" s="79"/>
      <c r="R134" s="79"/>
      <c r="S134" s="79"/>
      <c r="T134" s="80"/>
      <c r="AT134" s="17" t="s">
        <v>162</v>
      </c>
      <c r="AU134" s="17" t="s">
        <v>86</v>
      </c>
    </row>
    <row r="135" spans="2:63" s="11" customFormat="1" ht="22.8" customHeight="1">
      <c r="B135" s="199"/>
      <c r="C135" s="200"/>
      <c r="D135" s="201" t="s">
        <v>76</v>
      </c>
      <c r="E135" s="213" t="s">
        <v>251</v>
      </c>
      <c r="F135" s="213" t="s">
        <v>252</v>
      </c>
      <c r="G135" s="200"/>
      <c r="H135" s="200"/>
      <c r="I135" s="203"/>
      <c r="J135" s="214">
        <f>BK135</f>
        <v>0</v>
      </c>
      <c r="K135" s="200"/>
      <c r="L135" s="205"/>
      <c r="M135" s="206"/>
      <c r="N135" s="207"/>
      <c r="O135" s="207"/>
      <c r="P135" s="208">
        <f>SUM(P136:P141)</f>
        <v>0</v>
      </c>
      <c r="Q135" s="207"/>
      <c r="R135" s="208">
        <f>SUM(R136:R141)</f>
        <v>0.0031351</v>
      </c>
      <c r="S135" s="207"/>
      <c r="T135" s="209">
        <f>SUM(T136:T141)</f>
        <v>0</v>
      </c>
      <c r="AR135" s="210" t="s">
        <v>86</v>
      </c>
      <c r="AT135" s="211" t="s">
        <v>76</v>
      </c>
      <c r="AU135" s="211" t="s">
        <v>84</v>
      </c>
      <c r="AY135" s="210" t="s">
        <v>152</v>
      </c>
      <c r="BK135" s="212">
        <f>SUM(BK136:BK141)</f>
        <v>0</v>
      </c>
    </row>
    <row r="136" spans="2:65" s="1" customFormat="1" ht="16.5" customHeight="1">
      <c r="B136" s="38"/>
      <c r="C136" s="215" t="s">
        <v>8</v>
      </c>
      <c r="D136" s="215" t="s">
        <v>155</v>
      </c>
      <c r="E136" s="216" t="s">
        <v>253</v>
      </c>
      <c r="F136" s="217" t="s">
        <v>254</v>
      </c>
      <c r="G136" s="218" t="s">
        <v>158</v>
      </c>
      <c r="H136" s="219">
        <v>5.75</v>
      </c>
      <c r="I136" s="220"/>
      <c r="J136" s="221">
        <f>ROUND(I136*H136,2)</f>
        <v>0</v>
      </c>
      <c r="K136" s="217" t="s">
        <v>159</v>
      </c>
      <c r="L136" s="43"/>
      <c r="M136" s="222" t="s">
        <v>75</v>
      </c>
      <c r="N136" s="223" t="s">
        <v>47</v>
      </c>
      <c r="O136" s="79"/>
      <c r="P136" s="224">
        <f>O136*H136</f>
        <v>0</v>
      </c>
      <c r="Q136" s="224">
        <v>0.0002</v>
      </c>
      <c r="R136" s="224">
        <f>Q136*H136</f>
        <v>0.00115</v>
      </c>
      <c r="S136" s="224">
        <v>0</v>
      </c>
      <c r="T136" s="225">
        <f>S136*H136</f>
        <v>0</v>
      </c>
      <c r="AR136" s="17" t="s">
        <v>227</v>
      </c>
      <c r="AT136" s="17" t="s">
        <v>155</v>
      </c>
      <c r="AU136" s="17" t="s">
        <v>86</v>
      </c>
      <c r="AY136" s="17" t="s">
        <v>152</v>
      </c>
      <c r="BE136" s="226">
        <f>IF(N136="základní",J136,0)</f>
        <v>0</v>
      </c>
      <c r="BF136" s="226">
        <f>IF(N136="snížená",J136,0)</f>
        <v>0</v>
      </c>
      <c r="BG136" s="226">
        <f>IF(N136="zákl. přenesená",J136,0)</f>
        <v>0</v>
      </c>
      <c r="BH136" s="226">
        <f>IF(N136="sníž. přenesená",J136,0)</f>
        <v>0</v>
      </c>
      <c r="BI136" s="226">
        <f>IF(N136="nulová",J136,0)</f>
        <v>0</v>
      </c>
      <c r="BJ136" s="17" t="s">
        <v>84</v>
      </c>
      <c r="BK136" s="226">
        <f>ROUND(I136*H136,2)</f>
        <v>0</v>
      </c>
      <c r="BL136" s="17" t="s">
        <v>227</v>
      </c>
      <c r="BM136" s="17" t="s">
        <v>255</v>
      </c>
    </row>
    <row r="137" spans="2:51" s="12" customFormat="1" ht="12">
      <c r="B137" s="230"/>
      <c r="C137" s="231"/>
      <c r="D137" s="227" t="s">
        <v>164</v>
      </c>
      <c r="E137" s="232" t="s">
        <v>75</v>
      </c>
      <c r="F137" s="233" t="s">
        <v>256</v>
      </c>
      <c r="G137" s="231"/>
      <c r="H137" s="234">
        <v>5.75</v>
      </c>
      <c r="I137" s="235"/>
      <c r="J137" s="231"/>
      <c r="K137" s="231"/>
      <c r="L137" s="236"/>
      <c r="M137" s="237"/>
      <c r="N137" s="238"/>
      <c r="O137" s="238"/>
      <c r="P137" s="238"/>
      <c r="Q137" s="238"/>
      <c r="R137" s="238"/>
      <c r="S137" s="238"/>
      <c r="T137" s="239"/>
      <c r="AT137" s="240" t="s">
        <v>164</v>
      </c>
      <c r="AU137" s="240" t="s">
        <v>86</v>
      </c>
      <c r="AV137" s="12" t="s">
        <v>86</v>
      </c>
      <c r="AW137" s="12" t="s">
        <v>38</v>
      </c>
      <c r="AX137" s="12" t="s">
        <v>84</v>
      </c>
      <c r="AY137" s="240" t="s">
        <v>152</v>
      </c>
    </row>
    <row r="138" spans="2:65" s="1" customFormat="1" ht="22.5" customHeight="1">
      <c r="B138" s="38"/>
      <c r="C138" s="215" t="s">
        <v>227</v>
      </c>
      <c r="D138" s="215" t="s">
        <v>155</v>
      </c>
      <c r="E138" s="216" t="s">
        <v>257</v>
      </c>
      <c r="F138" s="217" t="s">
        <v>258</v>
      </c>
      <c r="G138" s="218" t="s">
        <v>158</v>
      </c>
      <c r="H138" s="219">
        <v>5.75</v>
      </c>
      <c r="I138" s="220"/>
      <c r="J138" s="221">
        <f>ROUND(I138*H138,2)</f>
        <v>0</v>
      </c>
      <c r="K138" s="217" t="s">
        <v>159</v>
      </c>
      <c r="L138" s="43"/>
      <c r="M138" s="222" t="s">
        <v>75</v>
      </c>
      <c r="N138" s="223" t="s">
        <v>47</v>
      </c>
      <c r="O138" s="79"/>
      <c r="P138" s="224">
        <f>O138*H138</f>
        <v>0</v>
      </c>
      <c r="Q138" s="224">
        <v>0.00032</v>
      </c>
      <c r="R138" s="224">
        <f>Q138*H138</f>
        <v>0.00184</v>
      </c>
      <c r="S138" s="224">
        <v>0</v>
      </c>
      <c r="T138" s="225">
        <f>S138*H138</f>
        <v>0</v>
      </c>
      <c r="AR138" s="17" t="s">
        <v>227</v>
      </c>
      <c r="AT138" s="17" t="s">
        <v>155</v>
      </c>
      <c r="AU138" s="17" t="s">
        <v>86</v>
      </c>
      <c r="AY138" s="17" t="s">
        <v>152</v>
      </c>
      <c r="BE138" s="226">
        <f>IF(N138="základní",J138,0)</f>
        <v>0</v>
      </c>
      <c r="BF138" s="226">
        <f>IF(N138="snížená",J138,0)</f>
        <v>0</v>
      </c>
      <c r="BG138" s="226">
        <f>IF(N138="zákl. přenesená",J138,0)</f>
        <v>0</v>
      </c>
      <c r="BH138" s="226">
        <f>IF(N138="sníž. přenesená",J138,0)</f>
        <v>0</v>
      </c>
      <c r="BI138" s="226">
        <f>IF(N138="nulová",J138,0)</f>
        <v>0</v>
      </c>
      <c r="BJ138" s="17" t="s">
        <v>84</v>
      </c>
      <c r="BK138" s="226">
        <f>ROUND(I138*H138,2)</f>
        <v>0</v>
      </c>
      <c r="BL138" s="17" t="s">
        <v>227</v>
      </c>
      <c r="BM138" s="17" t="s">
        <v>259</v>
      </c>
    </row>
    <row r="139" spans="2:65" s="1" customFormat="1" ht="16.5" customHeight="1">
      <c r="B139" s="38"/>
      <c r="C139" s="215" t="s">
        <v>260</v>
      </c>
      <c r="D139" s="215" t="s">
        <v>155</v>
      </c>
      <c r="E139" s="216" t="s">
        <v>261</v>
      </c>
      <c r="F139" s="217" t="s">
        <v>262</v>
      </c>
      <c r="G139" s="218" t="s">
        <v>158</v>
      </c>
      <c r="H139" s="219">
        <v>6.51</v>
      </c>
      <c r="I139" s="220"/>
      <c r="J139" s="221">
        <f>ROUND(I139*H139,2)</f>
        <v>0</v>
      </c>
      <c r="K139" s="217" t="s">
        <v>159</v>
      </c>
      <c r="L139" s="43"/>
      <c r="M139" s="222" t="s">
        <v>75</v>
      </c>
      <c r="N139" s="223" t="s">
        <v>47</v>
      </c>
      <c r="O139" s="79"/>
      <c r="P139" s="224">
        <f>O139*H139</f>
        <v>0</v>
      </c>
      <c r="Q139" s="224">
        <v>1E-05</v>
      </c>
      <c r="R139" s="224">
        <f>Q139*H139</f>
        <v>6.51E-05</v>
      </c>
      <c r="S139" s="224">
        <v>0</v>
      </c>
      <c r="T139" s="225">
        <f>S139*H139</f>
        <v>0</v>
      </c>
      <c r="AR139" s="17" t="s">
        <v>227</v>
      </c>
      <c r="AT139" s="17" t="s">
        <v>155</v>
      </c>
      <c r="AU139" s="17" t="s">
        <v>86</v>
      </c>
      <c r="AY139" s="17" t="s">
        <v>152</v>
      </c>
      <c r="BE139" s="226">
        <f>IF(N139="základní",J139,0)</f>
        <v>0</v>
      </c>
      <c r="BF139" s="226">
        <f>IF(N139="snížená",J139,0)</f>
        <v>0</v>
      </c>
      <c r="BG139" s="226">
        <f>IF(N139="zákl. přenesená",J139,0)</f>
        <v>0</v>
      </c>
      <c r="BH139" s="226">
        <f>IF(N139="sníž. přenesená",J139,0)</f>
        <v>0</v>
      </c>
      <c r="BI139" s="226">
        <f>IF(N139="nulová",J139,0)</f>
        <v>0</v>
      </c>
      <c r="BJ139" s="17" t="s">
        <v>84</v>
      </c>
      <c r="BK139" s="226">
        <f>ROUND(I139*H139,2)</f>
        <v>0</v>
      </c>
      <c r="BL139" s="17" t="s">
        <v>227</v>
      </c>
      <c r="BM139" s="17" t="s">
        <v>263</v>
      </c>
    </row>
    <row r="140" spans="2:51" s="12" customFormat="1" ht="12">
      <c r="B140" s="230"/>
      <c r="C140" s="231"/>
      <c r="D140" s="227" t="s">
        <v>164</v>
      </c>
      <c r="E140" s="232" t="s">
        <v>75</v>
      </c>
      <c r="F140" s="233" t="s">
        <v>264</v>
      </c>
      <c r="G140" s="231"/>
      <c r="H140" s="234">
        <v>6.51</v>
      </c>
      <c r="I140" s="235"/>
      <c r="J140" s="231"/>
      <c r="K140" s="231"/>
      <c r="L140" s="236"/>
      <c r="M140" s="237"/>
      <c r="N140" s="238"/>
      <c r="O140" s="238"/>
      <c r="P140" s="238"/>
      <c r="Q140" s="238"/>
      <c r="R140" s="238"/>
      <c r="S140" s="238"/>
      <c r="T140" s="239"/>
      <c r="AT140" s="240" t="s">
        <v>164</v>
      </c>
      <c r="AU140" s="240" t="s">
        <v>86</v>
      </c>
      <c r="AV140" s="12" t="s">
        <v>86</v>
      </c>
      <c r="AW140" s="12" t="s">
        <v>38</v>
      </c>
      <c r="AX140" s="12" t="s">
        <v>84</v>
      </c>
      <c r="AY140" s="240" t="s">
        <v>152</v>
      </c>
    </row>
    <row r="141" spans="2:65" s="1" customFormat="1" ht="16.5" customHeight="1">
      <c r="B141" s="38"/>
      <c r="C141" s="215" t="s">
        <v>265</v>
      </c>
      <c r="D141" s="215" t="s">
        <v>155</v>
      </c>
      <c r="E141" s="216" t="s">
        <v>266</v>
      </c>
      <c r="F141" s="217" t="s">
        <v>267</v>
      </c>
      <c r="G141" s="218" t="s">
        <v>158</v>
      </c>
      <c r="H141" s="219">
        <v>8</v>
      </c>
      <c r="I141" s="220"/>
      <c r="J141" s="221">
        <f>ROUND(I141*H141,2)</f>
        <v>0</v>
      </c>
      <c r="K141" s="217" t="s">
        <v>159</v>
      </c>
      <c r="L141" s="43"/>
      <c r="M141" s="262" t="s">
        <v>75</v>
      </c>
      <c r="N141" s="263" t="s">
        <v>47</v>
      </c>
      <c r="O141" s="264"/>
      <c r="P141" s="265">
        <f>O141*H141</f>
        <v>0</v>
      </c>
      <c r="Q141" s="265">
        <v>1E-05</v>
      </c>
      <c r="R141" s="265">
        <f>Q141*H141</f>
        <v>8E-05</v>
      </c>
      <c r="S141" s="265">
        <v>0</v>
      </c>
      <c r="T141" s="266">
        <f>S141*H141</f>
        <v>0</v>
      </c>
      <c r="AR141" s="17" t="s">
        <v>227</v>
      </c>
      <c r="AT141" s="17" t="s">
        <v>155</v>
      </c>
      <c r="AU141" s="17" t="s">
        <v>86</v>
      </c>
      <c r="AY141" s="17" t="s">
        <v>152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227</v>
      </c>
      <c r="BM141" s="17" t="s">
        <v>268</v>
      </c>
    </row>
    <row r="142" spans="2:12" s="1" customFormat="1" ht="6.95" customHeight="1">
      <c r="B142" s="57"/>
      <c r="C142" s="58"/>
      <c r="D142" s="58"/>
      <c r="E142" s="58"/>
      <c r="F142" s="58"/>
      <c r="G142" s="58"/>
      <c r="H142" s="58"/>
      <c r="I142" s="166"/>
      <c r="J142" s="58"/>
      <c r="K142" s="58"/>
      <c r="L142" s="43"/>
    </row>
  </sheetData>
  <sheetProtection password="CC35" sheet="1" objects="1" scenarios="1" formatColumns="0" formatRows="0" autoFilter="0"/>
  <autoFilter ref="C92:K141"/>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269</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ROUND(J95,2)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ROUND((SUM(BE95:BE223)),2)</f>
        <v>0</v>
      </c>
      <c r="I35" s="155">
        <v>0.21</v>
      </c>
      <c r="J35" s="154">
        <f>ROUND(((SUM(BE95:BE223))*I35),2)</f>
        <v>0</v>
      </c>
      <c r="L35" s="43"/>
    </row>
    <row r="36" spans="2:12" s="1" customFormat="1" ht="14.4" customHeight="1">
      <c r="B36" s="43"/>
      <c r="E36" s="140" t="s">
        <v>48</v>
      </c>
      <c r="F36" s="154">
        <f>ROUND((SUM(BF95:BF223)),2)</f>
        <v>0</v>
      </c>
      <c r="I36" s="155">
        <v>0.15</v>
      </c>
      <c r="J36" s="154">
        <f>ROUND(((SUM(BF95:BF223))*I36),2)</f>
        <v>0</v>
      </c>
      <c r="L36" s="43"/>
    </row>
    <row r="37" spans="2:12" s="1" customFormat="1" ht="14.4" customHeight="1" hidden="1">
      <c r="B37" s="43"/>
      <c r="E37" s="140" t="s">
        <v>49</v>
      </c>
      <c r="F37" s="154">
        <f>ROUND((SUM(BG95:BG223)),2)</f>
        <v>0</v>
      </c>
      <c r="I37" s="155">
        <v>0.21</v>
      </c>
      <c r="J37" s="154">
        <f>0</f>
        <v>0</v>
      </c>
      <c r="L37" s="43"/>
    </row>
    <row r="38" spans="2:12" s="1" customFormat="1" ht="14.4" customHeight="1" hidden="1">
      <c r="B38" s="43"/>
      <c r="E38" s="140" t="s">
        <v>50</v>
      </c>
      <c r="F38" s="154">
        <f>ROUND((SUM(BH95:BH223)),2)</f>
        <v>0</v>
      </c>
      <c r="I38" s="155">
        <v>0.15</v>
      </c>
      <c r="J38" s="154">
        <f>0</f>
        <v>0</v>
      </c>
      <c r="L38" s="43"/>
    </row>
    <row r="39" spans="2:12" s="1" customFormat="1" ht="14.4" customHeight="1" hidden="1">
      <c r="B39" s="43"/>
      <c r="E39" s="140" t="s">
        <v>51</v>
      </c>
      <c r="F39" s="154">
        <f>ROUND((SUM(BI95:BI223)),2)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01.03 - Výměna vnitřních dveří (mimo POZ 07)</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J95</f>
        <v>0</v>
      </c>
      <c r="K63" s="39"/>
      <c r="L63" s="43"/>
      <c r="AU63" s="17" t="s">
        <v>128</v>
      </c>
    </row>
    <row r="64" spans="2:12" s="8" customFormat="1" ht="24.95" customHeight="1">
      <c r="B64" s="176"/>
      <c r="C64" s="177"/>
      <c r="D64" s="178" t="s">
        <v>129</v>
      </c>
      <c r="E64" s="179"/>
      <c r="F64" s="179"/>
      <c r="G64" s="179"/>
      <c r="H64" s="179"/>
      <c r="I64" s="180"/>
      <c r="J64" s="181">
        <f>J96</f>
        <v>0</v>
      </c>
      <c r="K64" s="177"/>
      <c r="L64" s="182"/>
    </row>
    <row r="65" spans="2:12" s="9" customFormat="1" ht="19.9" customHeight="1">
      <c r="B65" s="183"/>
      <c r="C65" s="121"/>
      <c r="D65" s="184" t="s">
        <v>270</v>
      </c>
      <c r="E65" s="185"/>
      <c r="F65" s="185"/>
      <c r="G65" s="185"/>
      <c r="H65" s="185"/>
      <c r="I65" s="186"/>
      <c r="J65" s="187">
        <f>J97</f>
        <v>0</v>
      </c>
      <c r="K65" s="121"/>
      <c r="L65" s="188"/>
    </row>
    <row r="66" spans="2:12" s="9" customFormat="1" ht="19.9" customHeight="1">
      <c r="B66" s="183"/>
      <c r="C66" s="121"/>
      <c r="D66" s="184" t="s">
        <v>130</v>
      </c>
      <c r="E66" s="185"/>
      <c r="F66" s="185"/>
      <c r="G66" s="185"/>
      <c r="H66" s="185"/>
      <c r="I66" s="186"/>
      <c r="J66" s="187">
        <f>J105</f>
        <v>0</v>
      </c>
      <c r="K66" s="121"/>
      <c r="L66" s="188"/>
    </row>
    <row r="67" spans="2:12" s="9" customFormat="1" ht="19.9" customHeight="1">
      <c r="B67" s="183"/>
      <c r="C67" s="121"/>
      <c r="D67" s="184" t="s">
        <v>131</v>
      </c>
      <c r="E67" s="185"/>
      <c r="F67" s="185"/>
      <c r="G67" s="185"/>
      <c r="H67" s="185"/>
      <c r="I67" s="186"/>
      <c r="J67" s="187">
        <f>J136</f>
        <v>0</v>
      </c>
      <c r="K67" s="121"/>
      <c r="L67" s="188"/>
    </row>
    <row r="68" spans="2:12" s="9" customFormat="1" ht="19.9" customHeight="1">
      <c r="B68" s="183"/>
      <c r="C68" s="121"/>
      <c r="D68" s="184" t="s">
        <v>132</v>
      </c>
      <c r="E68" s="185"/>
      <c r="F68" s="185"/>
      <c r="G68" s="185"/>
      <c r="H68" s="185"/>
      <c r="I68" s="186"/>
      <c r="J68" s="187">
        <f>J154</f>
        <v>0</v>
      </c>
      <c r="K68" s="121"/>
      <c r="L68" s="188"/>
    </row>
    <row r="69" spans="2:12" s="9" customFormat="1" ht="19.9" customHeight="1">
      <c r="B69" s="183"/>
      <c r="C69" s="121"/>
      <c r="D69" s="184" t="s">
        <v>133</v>
      </c>
      <c r="E69" s="185"/>
      <c r="F69" s="185"/>
      <c r="G69" s="185"/>
      <c r="H69" s="185"/>
      <c r="I69" s="186"/>
      <c r="J69" s="187">
        <f>J164</f>
        <v>0</v>
      </c>
      <c r="K69" s="121"/>
      <c r="L69" s="188"/>
    </row>
    <row r="70" spans="2:12" s="8" customFormat="1" ht="24.95" customHeight="1">
      <c r="B70" s="176"/>
      <c r="C70" s="177"/>
      <c r="D70" s="178" t="s">
        <v>134</v>
      </c>
      <c r="E70" s="179"/>
      <c r="F70" s="179"/>
      <c r="G70" s="179"/>
      <c r="H70" s="179"/>
      <c r="I70" s="180"/>
      <c r="J70" s="181">
        <f>J167</f>
        <v>0</v>
      </c>
      <c r="K70" s="177"/>
      <c r="L70" s="182"/>
    </row>
    <row r="71" spans="2:12" s="9" customFormat="1" ht="19.9" customHeight="1">
      <c r="B71" s="183"/>
      <c r="C71" s="121"/>
      <c r="D71" s="184" t="s">
        <v>135</v>
      </c>
      <c r="E71" s="185"/>
      <c r="F71" s="185"/>
      <c r="G71" s="185"/>
      <c r="H71" s="185"/>
      <c r="I71" s="186"/>
      <c r="J71" s="187">
        <f>J168</f>
        <v>0</v>
      </c>
      <c r="K71" s="121"/>
      <c r="L71" s="188"/>
    </row>
    <row r="72" spans="2:12" s="9" customFormat="1" ht="19.9" customHeight="1">
      <c r="B72" s="183"/>
      <c r="C72" s="121"/>
      <c r="D72" s="184" t="s">
        <v>271</v>
      </c>
      <c r="E72" s="185"/>
      <c r="F72" s="185"/>
      <c r="G72" s="185"/>
      <c r="H72" s="185"/>
      <c r="I72" s="186"/>
      <c r="J72" s="187">
        <f>J201</f>
        <v>0</v>
      </c>
      <c r="K72" s="121"/>
      <c r="L72" s="188"/>
    </row>
    <row r="73" spans="2:12" s="9" customFormat="1" ht="19.9" customHeight="1">
      <c r="B73" s="183"/>
      <c r="C73" s="121"/>
      <c r="D73" s="184" t="s">
        <v>136</v>
      </c>
      <c r="E73" s="185"/>
      <c r="F73" s="185"/>
      <c r="G73" s="185"/>
      <c r="H73" s="185"/>
      <c r="I73" s="186"/>
      <c r="J73" s="187">
        <f>J205</f>
        <v>0</v>
      </c>
      <c r="K73" s="121"/>
      <c r="L73" s="188"/>
    </row>
    <row r="74" spans="2:12" s="1" customFormat="1" ht="21.8" customHeight="1">
      <c r="B74" s="38"/>
      <c r="C74" s="39"/>
      <c r="D74" s="39"/>
      <c r="E74" s="39"/>
      <c r="F74" s="39"/>
      <c r="G74" s="39"/>
      <c r="H74" s="39"/>
      <c r="I74" s="142"/>
      <c r="J74" s="39"/>
      <c r="K74" s="39"/>
      <c r="L74" s="43"/>
    </row>
    <row r="75" spans="2:12" s="1" customFormat="1" ht="6.95" customHeight="1">
      <c r="B75" s="57"/>
      <c r="C75" s="58"/>
      <c r="D75" s="58"/>
      <c r="E75" s="58"/>
      <c r="F75" s="58"/>
      <c r="G75" s="58"/>
      <c r="H75" s="58"/>
      <c r="I75" s="166"/>
      <c r="J75" s="58"/>
      <c r="K75" s="58"/>
      <c r="L75" s="43"/>
    </row>
    <row r="79" spans="2:12" s="1" customFormat="1" ht="6.95" customHeight="1">
      <c r="B79" s="59"/>
      <c r="C79" s="60"/>
      <c r="D79" s="60"/>
      <c r="E79" s="60"/>
      <c r="F79" s="60"/>
      <c r="G79" s="60"/>
      <c r="H79" s="60"/>
      <c r="I79" s="169"/>
      <c r="J79" s="60"/>
      <c r="K79" s="60"/>
      <c r="L79" s="43"/>
    </row>
    <row r="80" spans="2:12" s="1" customFormat="1" ht="24.95" customHeight="1">
      <c r="B80" s="38"/>
      <c r="C80" s="23" t="s">
        <v>137</v>
      </c>
      <c r="D80" s="39"/>
      <c r="E80" s="39"/>
      <c r="F80" s="39"/>
      <c r="G80" s="39"/>
      <c r="H80" s="39"/>
      <c r="I80" s="142"/>
      <c r="J80" s="39"/>
      <c r="K80" s="39"/>
      <c r="L80" s="43"/>
    </row>
    <row r="81" spans="2:12" s="1" customFormat="1" ht="6.95" customHeight="1">
      <c r="B81" s="38"/>
      <c r="C81" s="39"/>
      <c r="D81" s="39"/>
      <c r="E81" s="39"/>
      <c r="F81" s="39"/>
      <c r="G81" s="39"/>
      <c r="H81" s="39"/>
      <c r="I81" s="142"/>
      <c r="J81" s="39"/>
      <c r="K81" s="39"/>
      <c r="L81" s="43"/>
    </row>
    <row r="82" spans="2:12" s="1" customFormat="1" ht="12" customHeight="1">
      <c r="B82" s="38"/>
      <c r="C82" s="32" t="s">
        <v>16</v>
      </c>
      <c r="D82" s="39"/>
      <c r="E82" s="39"/>
      <c r="F82" s="39"/>
      <c r="G82" s="39"/>
      <c r="H82" s="39"/>
      <c r="I82" s="142"/>
      <c r="J82" s="39"/>
      <c r="K82" s="39"/>
      <c r="L82" s="43"/>
    </row>
    <row r="83" spans="2:12" s="1" customFormat="1" ht="16.5" customHeight="1">
      <c r="B83" s="38"/>
      <c r="C83" s="39"/>
      <c r="D83" s="39"/>
      <c r="E83" s="170" t="str">
        <f>E7</f>
        <v>Město bez bariér - ZŠ, Školní 786, Horní Slavkov, ETAPA 1</v>
      </c>
      <c r="F83" s="32"/>
      <c r="G83" s="32"/>
      <c r="H83" s="32"/>
      <c r="I83" s="142"/>
      <c r="J83" s="39"/>
      <c r="K83" s="39"/>
      <c r="L83" s="43"/>
    </row>
    <row r="84" spans="2:12" ht="12" customHeight="1">
      <c r="B84" s="21"/>
      <c r="C84" s="32" t="s">
        <v>121</v>
      </c>
      <c r="D84" s="22"/>
      <c r="E84" s="22"/>
      <c r="F84" s="22"/>
      <c r="G84" s="22"/>
      <c r="H84" s="22"/>
      <c r="I84" s="135"/>
      <c r="J84" s="22"/>
      <c r="K84" s="22"/>
      <c r="L84" s="20"/>
    </row>
    <row r="85" spans="2:12" s="1" customFormat="1" ht="16.5" customHeight="1">
      <c r="B85" s="38"/>
      <c r="C85" s="39"/>
      <c r="D85" s="39"/>
      <c r="E85" s="170" t="s">
        <v>122</v>
      </c>
      <c r="F85" s="39"/>
      <c r="G85" s="39"/>
      <c r="H85" s="39"/>
      <c r="I85" s="142"/>
      <c r="J85" s="39"/>
      <c r="K85" s="39"/>
      <c r="L85" s="43"/>
    </row>
    <row r="86" spans="2:12" s="1" customFormat="1" ht="12" customHeight="1">
      <c r="B86" s="38"/>
      <c r="C86" s="32" t="s">
        <v>123</v>
      </c>
      <c r="D86" s="39"/>
      <c r="E86" s="39"/>
      <c r="F86" s="39"/>
      <c r="G86" s="39"/>
      <c r="H86" s="39"/>
      <c r="I86" s="142"/>
      <c r="J86" s="39"/>
      <c r="K86" s="39"/>
      <c r="L86" s="43"/>
    </row>
    <row r="87" spans="2:12" s="1" customFormat="1" ht="16.5" customHeight="1">
      <c r="B87" s="38"/>
      <c r="C87" s="39"/>
      <c r="D87" s="39"/>
      <c r="E87" s="64" t="str">
        <f>E11</f>
        <v>01.03 - Výměna vnitřních dveří (mimo POZ 07)</v>
      </c>
      <c r="F87" s="39"/>
      <c r="G87" s="39"/>
      <c r="H87" s="39"/>
      <c r="I87" s="142"/>
      <c r="J87" s="39"/>
      <c r="K87" s="39"/>
      <c r="L87" s="43"/>
    </row>
    <row r="88" spans="2:12" s="1" customFormat="1" ht="6.95" customHeight="1">
      <c r="B88" s="38"/>
      <c r="C88" s="39"/>
      <c r="D88" s="39"/>
      <c r="E88" s="39"/>
      <c r="F88" s="39"/>
      <c r="G88" s="39"/>
      <c r="H88" s="39"/>
      <c r="I88" s="142"/>
      <c r="J88" s="39"/>
      <c r="K88" s="39"/>
      <c r="L88" s="43"/>
    </row>
    <row r="89" spans="2:12" s="1" customFormat="1" ht="12" customHeight="1">
      <c r="B89" s="38"/>
      <c r="C89" s="32" t="s">
        <v>22</v>
      </c>
      <c r="D89" s="39"/>
      <c r="E89" s="39"/>
      <c r="F89" s="27" t="str">
        <f>F14</f>
        <v>Horní Slavkov</v>
      </c>
      <c r="G89" s="39"/>
      <c r="H89" s="39"/>
      <c r="I89" s="144" t="s">
        <v>24</v>
      </c>
      <c r="J89" s="67" t="str">
        <f>IF(J14="","",J14)</f>
        <v>10. 12. 2018</v>
      </c>
      <c r="K89" s="39"/>
      <c r="L89" s="43"/>
    </row>
    <row r="90" spans="2:12" s="1" customFormat="1" ht="6.95" customHeight="1">
      <c r="B90" s="38"/>
      <c r="C90" s="39"/>
      <c r="D90" s="39"/>
      <c r="E90" s="39"/>
      <c r="F90" s="39"/>
      <c r="G90" s="39"/>
      <c r="H90" s="39"/>
      <c r="I90" s="142"/>
      <c r="J90" s="39"/>
      <c r="K90" s="39"/>
      <c r="L90" s="43"/>
    </row>
    <row r="91" spans="2:12" s="1" customFormat="1" ht="13.65" customHeight="1">
      <c r="B91" s="38"/>
      <c r="C91" s="32" t="s">
        <v>26</v>
      </c>
      <c r="D91" s="39"/>
      <c r="E91" s="39"/>
      <c r="F91" s="27" t="str">
        <f>E17</f>
        <v>Město Horní Slavkov</v>
      </c>
      <c r="G91" s="39"/>
      <c r="H91" s="39"/>
      <c r="I91" s="144" t="s">
        <v>34</v>
      </c>
      <c r="J91" s="36" t="str">
        <f>E23</f>
        <v>CENTRA STAV s.r.o.</v>
      </c>
      <c r="K91" s="39"/>
      <c r="L91" s="43"/>
    </row>
    <row r="92" spans="2:12" s="1" customFormat="1" ht="13.65" customHeight="1">
      <c r="B92" s="38"/>
      <c r="C92" s="32" t="s">
        <v>32</v>
      </c>
      <c r="D92" s="39"/>
      <c r="E92" s="39"/>
      <c r="F92" s="27" t="str">
        <f>IF(E20="","",E20)</f>
        <v>Vyplň údaj</v>
      </c>
      <c r="G92" s="39"/>
      <c r="H92" s="39"/>
      <c r="I92" s="144" t="s">
        <v>39</v>
      </c>
      <c r="J92" s="36" t="str">
        <f>E26</f>
        <v>CENTRA STAV s.r.o.</v>
      </c>
      <c r="K92" s="39"/>
      <c r="L92" s="43"/>
    </row>
    <row r="93" spans="2:12" s="1" customFormat="1" ht="10.3" customHeight="1">
      <c r="B93" s="38"/>
      <c r="C93" s="39"/>
      <c r="D93" s="39"/>
      <c r="E93" s="39"/>
      <c r="F93" s="39"/>
      <c r="G93" s="39"/>
      <c r="H93" s="39"/>
      <c r="I93" s="142"/>
      <c r="J93" s="39"/>
      <c r="K93" s="39"/>
      <c r="L93" s="43"/>
    </row>
    <row r="94" spans="2:20" s="10" customFormat="1" ht="29.25" customHeight="1">
      <c r="B94" s="189"/>
      <c r="C94" s="190" t="s">
        <v>138</v>
      </c>
      <c r="D94" s="191" t="s">
        <v>61</v>
      </c>
      <c r="E94" s="191" t="s">
        <v>57</v>
      </c>
      <c r="F94" s="191" t="s">
        <v>58</v>
      </c>
      <c r="G94" s="191" t="s">
        <v>139</v>
      </c>
      <c r="H94" s="191" t="s">
        <v>140</v>
      </c>
      <c r="I94" s="192" t="s">
        <v>141</v>
      </c>
      <c r="J94" s="191" t="s">
        <v>127</v>
      </c>
      <c r="K94" s="193" t="s">
        <v>142</v>
      </c>
      <c r="L94" s="194"/>
      <c r="M94" s="87" t="s">
        <v>75</v>
      </c>
      <c r="N94" s="88" t="s">
        <v>46</v>
      </c>
      <c r="O94" s="88" t="s">
        <v>143</v>
      </c>
      <c r="P94" s="88" t="s">
        <v>144</v>
      </c>
      <c r="Q94" s="88" t="s">
        <v>145</v>
      </c>
      <c r="R94" s="88" t="s">
        <v>146</v>
      </c>
      <c r="S94" s="88" t="s">
        <v>147</v>
      </c>
      <c r="T94" s="89" t="s">
        <v>148</v>
      </c>
    </row>
    <row r="95" spans="2:63" s="1" customFormat="1" ht="22.8" customHeight="1">
      <c r="B95" s="38"/>
      <c r="C95" s="94" t="s">
        <v>149</v>
      </c>
      <c r="D95" s="39"/>
      <c r="E95" s="39"/>
      <c r="F95" s="39"/>
      <c r="G95" s="39"/>
      <c r="H95" s="39"/>
      <c r="I95" s="142"/>
      <c r="J95" s="195">
        <f>BK95</f>
        <v>0</v>
      </c>
      <c r="K95" s="39"/>
      <c r="L95" s="43"/>
      <c r="M95" s="90"/>
      <c r="N95" s="91"/>
      <c r="O95" s="91"/>
      <c r="P95" s="196">
        <f>P96+P167</f>
        <v>0</v>
      </c>
      <c r="Q95" s="91"/>
      <c r="R95" s="196">
        <f>R96+R167</f>
        <v>0.79182594</v>
      </c>
      <c r="S95" s="91"/>
      <c r="T95" s="197">
        <f>T96+T167</f>
        <v>0.9395</v>
      </c>
      <c r="AT95" s="17" t="s">
        <v>76</v>
      </c>
      <c r="AU95" s="17" t="s">
        <v>128</v>
      </c>
      <c r="BK95" s="198">
        <f>BK96+BK167</f>
        <v>0</v>
      </c>
    </row>
    <row r="96" spans="2:63" s="11" customFormat="1" ht="25.9" customHeight="1">
      <c r="B96" s="199"/>
      <c r="C96" s="200"/>
      <c r="D96" s="201" t="s">
        <v>76</v>
      </c>
      <c r="E96" s="202" t="s">
        <v>150</v>
      </c>
      <c r="F96" s="202" t="s">
        <v>151</v>
      </c>
      <c r="G96" s="200"/>
      <c r="H96" s="200"/>
      <c r="I96" s="203"/>
      <c r="J96" s="204">
        <f>BK96</f>
        <v>0</v>
      </c>
      <c r="K96" s="200"/>
      <c r="L96" s="205"/>
      <c r="M96" s="206"/>
      <c r="N96" s="207"/>
      <c r="O96" s="207"/>
      <c r="P96" s="208">
        <f>P97+P105+P136+P154+P164</f>
        <v>0</v>
      </c>
      <c r="Q96" s="207"/>
      <c r="R96" s="208">
        <f>R97+R105+R136+R154+R164</f>
        <v>0.754276</v>
      </c>
      <c r="S96" s="207"/>
      <c r="T96" s="209">
        <f>T97+T105+T136+T154+T164</f>
        <v>0.7577</v>
      </c>
      <c r="AR96" s="210" t="s">
        <v>84</v>
      </c>
      <c r="AT96" s="211" t="s">
        <v>76</v>
      </c>
      <c r="AU96" s="211" t="s">
        <v>77</v>
      </c>
      <c r="AY96" s="210" t="s">
        <v>152</v>
      </c>
      <c r="BK96" s="212">
        <f>BK97+BK105+BK136+BK154+BK164</f>
        <v>0</v>
      </c>
    </row>
    <row r="97" spans="2:63" s="11" customFormat="1" ht="22.8" customHeight="1">
      <c r="B97" s="199"/>
      <c r="C97" s="200"/>
      <c r="D97" s="201" t="s">
        <v>76</v>
      </c>
      <c r="E97" s="213" t="s">
        <v>173</v>
      </c>
      <c r="F97" s="213" t="s">
        <v>272</v>
      </c>
      <c r="G97" s="200"/>
      <c r="H97" s="200"/>
      <c r="I97" s="203"/>
      <c r="J97" s="214">
        <f>BK97</f>
        <v>0</v>
      </c>
      <c r="K97" s="200"/>
      <c r="L97" s="205"/>
      <c r="M97" s="206"/>
      <c r="N97" s="207"/>
      <c r="O97" s="207"/>
      <c r="P97" s="208">
        <f>SUM(P98:P104)</f>
        <v>0</v>
      </c>
      <c r="Q97" s="207"/>
      <c r="R97" s="208">
        <f>SUM(R98:R104)</f>
        <v>0.6011616</v>
      </c>
      <c r="S97" s="207"/>
      <c r="T97" s="209">
        <f>SUM(T98:T104)</f>
        <v>0</v>
      </c>
      <c r="AR97" s="210" t="s">
        <v>84</v>
      </c>
      <c r="AT97" s="211" t="s">
        <v>76</v>
      </c>
      <c r="AU97" s="211" t="s">
        <v>84</v>
      </c>
      <c r="AY97" s="210" t="s">
        <v>152</v>
      </c>
      <c r="BK97" s="212">
        <f>SUM(BK98:BK104)</f>
        <v>0</v>
      </c>
    </row>
    <row r="98" spans="2:65" s="1" customFormat="1" ht="22.5" customHeight="1">
      <c r="B98" s="38"/>
      <c r="C98" s="215" t="s">
        <v>84</v>
      </c>
      <c r="D98" s="215" t="s">
        <v>155</v>
      </c>
      <c r="E98" s="216" t="s">
        <v>273</v>
      </c>
      <c r="F98" s="217" t="s">
        <v>274</v>
      </c>
      <c r="G98" s="218" t="s">
        <v>176</v>
      </c>
      <c r="H98" s="219">
        <v>1</v>
      </c>
      <c r="I98" s="220"/>
      <c r="J98" s="221">
        <f>ROUND(I98*H98,2)</f>
        <v>0</v>
      </c>
      <c r="K98" s="217" t="s">
        <v>159</v>
      </c>
      <c r="L98" s="43"/>
      <c r="M98" s="222" t="s">
        <v>75</v>
      </c>
      <c r="N98" s="223" t="s">
        <v>47</v>
      </c>
      <c r="O98" s="79"/>
      <c r="P98" s="224">
        <f>O98*H98</f>
        <v>0</v>
      </c>
      <c r="Q98" s="224">
        <v>0.05421</v>
      </c>
      <c r="R98" s="224">
        <f>Q98*H98</f>
        <v>0.05421</v>
      </c>
      <c r="S98" s="224">
        <v>0</v>
      </c>
      <c r="T98" s="225">
        <f>S98*H98</f>
        <v>0</v>
      </c>
      <c r="AR98" s="17" t="s">
        <v>160</v>
      </c>
      <c r="AT98" s="17" t="s">
        <v>155</v>
      </c>
      <c r="AU98" s="17" t="s">
        <v>86</v>
      </c>
      <c r="AY98" s="17" t="s">
        <v>152</v>
      </c>
      <c r="BE98" s="226">
        <f>IF(N98="základní",J98,0)</f>
        <v>0</v>
      </c>
      <c r="BF98" s="226">
        <f>IF(N98="snížená",J98,0)</f>
        <v>0</v>
      </c>
      <c r="BG98" s="226">
        <f>IF(N98="zákl. přenesená",J98,0)</f>
        <v>0</v>
      </c>
      <c r="BH98" s="226">
        <f>IF(N98="sníž. přenesená",J98,0)</f>
        <v>0</v>
      </c>
      <c r="BI98" s="226">
        <f>IF(N98="nulová",J98,0)</f>
        <v>0</v>
      </c>
      <c r="BJ98" s="17" t="s">
        <v>84</v>
      </c>
      <c r="BK98" s="226">
        <f>ROUND(I98*H98,2)</f>
        <v>0</v>
      </c>
      <c r="BL98" s="17" t="s">
        <v>160</v>
      </c>
      <c r="BM98" s="17" t="s">
        <v>275</v>
      </c>
    </row>
    <row r="99" spans="2:47" s="1" customFormat="1" ht="12">
      <c r="B99" s="38"/>
      <c r="C99" s="39"/>
      <c r="D99" s="227" t="s">
        <v>162</v>
      </c>
      <c r="E99" s="39"/>
      <c r="F99" s="228" t="s">
        <v>276</v>
      </c>
      <c r="G99" s="39"/>
      <c r="H99" s="39"/>
      <c r="I99" s="142"/>
      <c r="J99" s="39"/>
      <c r="K99" s="39"/>
      <c r="L99" s="43"/>
      <c r="M99" s="229"/>
      <c r="N99" s="79"/>
      <c r="O99" s="79"/>
      <c r="P99" s="79"/>
      <c r="Q99" s="79"/>
      <c r="R99" s="79"/>
      <c r="S99" s="79"/>
      <c r="T99" s="80"/>
      <c r="AT99" s="17" t="s">
        <v>162</v>
      </c>
      <c r="AU99" s="17" t="s">
        <v>86</v>
      </c>
    </row>
    <row r="100" spans="2:51" s="13" customFormat="1" ht="12">
      <c r="B100" s="241"/>
      <c r="C100" s="242"/>
      <c r="D100" s="227" t="s">
        <v>164</v>
      </c>
      <c r="E100" s="243" t="s">
        <v>75</v>
      </c>
      <c r="F100" s="244" t="s">
        <v>277</v>
      </c>
      <c r="G100" s="242"/>
      <c r="H100" s="243" t="s">
        <v>75</v>
      </c>
      <c r="I100" s="245"/>
      <c r="J100" s="242"/>
      <c r="K100" s="242"/>
      <c r="L100" s="246"/>
      <c r="M100" s="247"/>
      <c r="N100" s="248"/>
      <c r="O100" s="248"/>
      <c r="P100" s="248"/>
      <c r="Q100" s="248"/>
      <c r="R100" s="248"/>
      <c r="S100" s="248"/>
      <c r="T100" s="249"/>
      <c r="AT100" s="250" t="s">
        <v>164</v>
      </c>
      <c r="AU100" s="250" t="s">
        <v>86</v>
      </c>
      <c r="AV100" s="13" t="s">
        <v>84</v>
      </c>
      <c r="AW100" s="13" t="s">
        <v>38</v>
      </c>
      <c r="AX100" s="13" t="s">
        <v>77</v>
      </c>
      <c r="AY100" s="250" t="s">
        <v>152</v>
      </c>
    </row>
    <row r="101" spans="2:51" s="12" customFormat="1" ht="12">
      <c r="B101" s="230"/>
      <c r="C101" s="231"/>
      <c r="D101" s="227" t="s">
        <v>164</v>
      </c>
      <c r="E101" s="232" t="s">
        <v>75</v>
      </c>
      <c r="F101" s="233" t="s">
        <v>278</v>
      </c>
      <c r="G101" s="231"/>
      <c r="H101" s="234">
        <v>1</v>
      </c>
      <c r="I101" s="235"/>
      <c r="J101" s="231"/>
      <c r="K101" s="231"/>
      <c r="L101" s="236"/>
      <c r="M101" s="237"/>
      <c r="N101" s="238"/>
      <c r="O101" s="238"/>
      <c r="P101" s="238"/>
      <c r="Q101" s="238"/>
      <c r="R101" s="238"/>
      <c r="S101" s="238"/>
      <c r="T101" s="239"/>
      <c r="AT101" s="240" t="s">
        <v>164</v>
      </c>
      <c r="AU101" s="240" t="s">
        <v>86</v>
      </c>
      <c r="AV101" s="12" t="s">
        <v>86</v>
      </c>
      <c r="AW101" s="12" t="s">
        <v>38</v>
      </c>
      <c r="AX101" s="12" t="s">
        <v>84</v>
      </c>
      <c r="AY101" s="240" t="s">
        <v>152</v>
      </c>
    </row>
    <row r="102" spans="2:65" s="1" customFormat="1" ht="22.5" customHeight="1">
      <c r="B102" s="38"/>
      <c r="C102" s="215" t="s">
        <v>86</v>
      </c>
      <c r="D102" s="215" t="s">
        <v>155</v>
      </c>
      <c r="E102" s="216" t="s">
        <v>279</v>
      </c>
      <c r="F102" s="217" t="s">
        <v>280</v>
      </c>
      <c r="G102" s="218" t="s">
        <v>158</v>
      </c>
      <c r="H102" s="219">
        <v>2.34</v>
      </c>
      <c r="I102" s="220"/>
      <c r="J102" s="221">
        <f>ROUND(I102*H102,2)</f>
        <v>0</v>
      </c>
      <c r="K102" s="217" t="s">
        <v>159</v>
      </c>
      <c r="L102" s="43"/>
      <c r="M102" s="222" t="s">
        <v>75</v>
      </c>
      <c r="N102" s="223" t="s">
        <v>47</v>
      </c>
      <c r="O102" s="79"/>
      <c r="P102" s="224">
        <f>O102*H102</f>
        <v>0</v>
      </c>
      <c r="Q102" s="224">
        <v>0.23374</v>
      </c>
      <c r="R102" s="224">
        <f>Q102*H102</f>
        <v>0.5469516</v>
      </c>
      <c r="S102" s="224">
        <v>0</v>
      </c>
      <c r="T102" s="225">
        <f>S102*H102</f>
        <v>0</v>
      </c>
      <c r="AR102" s="17" t="s">
        <v>160</v>
      </c>
      <c r="AT102" s="17" t="s">
        <v>155</v>
      </c>
      <c r="AU102" s="17" t="s">
        <v>86</v>
      </c>
      <c r="AY102" s="17" t="s">
        <v>152</v>
      </c>
      <c r="BE102" s="226">
        <f>IF(N102="základní",J102,0)</f>
        <v>0</v>
      </c>
      <c r="BF102" s="226">
        <f>IF(N102="snížená",J102,0)</f>
        <v>0</v>
      </c>
      <c r="BG102" s="226">
        <f>IF(N102="zákl. přenesená",J102,0)</f>
        <v>0</v>
      </c>
      <c r="BH102" s="226">
        <f>IF(N102="sníž. přenesená",J102,0)</f>
        <v>0</v>
      </c>
      <c r="BI102" s="226">
        <f>IF(N102="nulová",J102,0)</f>
        <v>0</v>
      </c>
      <c r="BJ102" s="17" t="s">
        <v>84</v>
      </c>
      <c r="BK102" s="226">
        <f>ROUND(I102*H102,2)</f>
        <v>0</v>
      </c>
      <c r="BL102" s="17" t="s">
        <v>160</v>
      </c>
      <c r="BM102" s="17" t="s">
        <v>281</v>
      </c>
    </row>
    <row r="103" spans="2:51" s="13" customFormat="1" ht="12">
      <c r="B103" s="241"/>
      <c r="C103" s="242"/>
      <c r="D103" s="227" t="s">
        <v>164</v>
      </c>
      <c r="E103" s="243" t="s">
        <v>75</v>
      </c>
      <c r="F103" s="244" t="s">
        <v>277</v>
      </c>
      <c r="G103" s="242"/>
      <c r="H103" s="243" t="s">
        <v>75</v>
      </c>
      <c r="I103" s="245"/>
      <c r="J103" s="242"/>
      <c r="K103" s="242"/>
      <c r="L103" s="246"/>
      <c r="M103" s="247"/>
      <c r="N103" s="248"/>
      <c r="O103" s="248"/>
      <c r="P103" s="248"/>
      <c r="Q103" s="248"/>
      <c r="R103" s="248"/>
      <c r="S103" s="248"/>
      <c r="T103" s="249"/>
      <c r="AT103" s="250" t="s">
        <v>164</v>
      </c>
      <c r="AU103" s="250" t="s">
        <v>86</v>
      </c>
      <c r="AV103" s="13" t="s">
        <v>84</v>
      </c>
      <c r="AW103" s="13" t="s">
        <v>38</v>
      </c>
      <c r="AX103" s="13" t="s">
        <v>77</v>
      </c>
      <c r="AY103" s="250" t="s">
        <v>152</v>
      </c>
    </row>
    <row r="104" spans="2:51" s="12" customFormat="1" ht="12">
      <c r="B104" s="230"/>
      <c r="C104" s="231"/>
      <c r="D104" s="227" t="s">
        <v>164</v>
      </c>
      <c r="E104" s="232" t="s">
        <v>75</v>
      </c>
      <c r="F104" s="233" t="s">
        <v>282</v>
      </c>
      <c r="G104" s="231"/>
      <c r="H104" s="234">
        <v>2.34</v>
      </c>
      <c r="I104" s="235"/>
      <c r="J104" s="231"/>
      <c r="K104" s="231"/>
      <c r="L104" s="236"/>
      <c r="M104" s="237"/>
      <c r="N104" s="238"/>
      <c r="O104" s="238"/>
      <c r="P104" s="238"/>
      <c r="Q104" s="238"/>
      <c r="R104" s="238"/>
      <c r="S104" s="238"/>
      <c r="T104" s="239"/>
      <c r="AT104" s="240" t="s">
        <v>164</v>
      </c>
      <c r="AU104" s="240" t="s">
        <v>86</v>
      </c>
      <c r="AV104" s="12" t="s">
        <v>86</v>
      </c>
      <c r="AW104" s="12" t="s">
        <v>38</v>
      </c>
      <c r="AX104" s="12" t="s">
        <v>84</v>
      </c>
      <c r="AY104" s="240" t="s">
        <v>152</v>
      </c>
    </row>
    <row r="105" spans="2:63" s="11" customFormat="1" ht="22.8" customHeight="1">
      <c r="B105" s="199"/>
      <c r="C105" s="200"/>
      <c r="D105" s="201" t="s">
        <v>76</v>
      </c>
      <c r="E105" s="213" t="s">
        <v>153</v>
      </c>
      <c r="F105" s="213" t="s">
        <v>154</v>
      </c>
      <c r="G105" s="200"/>
      <c r="H105" s="200"/>
      <c r="I105" s="203"/>
      <c r="J105" s="214">
        <f>BK105</f>
        <v>0</v>
      </c>
      <c r="K105" s="200"/>
      <c r="L105" s="205"/>
      <c r="M105" s="206"/>
      <c r="N105" s="207"/>
      <c r="O105" s="207"/>
      <c r="P105" s="208">
        <f>SUM(P106:P135)</f>
        <v>0</v>
      </c>
      <c r="Q105" s="207"/>
      <c r="R105" s="208">
        <f>SUM(R106:R135)</f>
        <v>0.1521544</v>
      </c>
      <c r="S105" s="207"/>
      <c r="T105" s="209">
        <f>SUM(T106:T135)</f>
        <v>0</v>
      </c>
      <c r="AR105" s="210" t="s">
        <v>84</v>
      </c>
      <c r="AT105" s="211" t="s">
        <v>76</v>
      </c>
      <c r="AU105" s="211" t="s">
        <v>84</v>
      </c>
      <c r="AY105" s="210" t="s">
        <v>152</v>
      </c>
      <c r="BK105" s="212">
        <f>SUM(BK106:BK135)</f>
        <v>0</v>
      </c>
    </row>
    <row r="106" spans="2:65" s="1" customFormat="1" ht="22.5" customHeight="1">
      <c r="B106" s="38"/>
      <c r="C106" s="215" t="s">
        <v>173</v>
      </c>
      <c r="D106" s="215" t="s">
        <v>155</v>
      </c>
      <c r="E106" s="216" t="s">
        <v>156</v>
      </c>
      <c r="F106" s="217" t="s">
        <v>157</v>
      </c>
      <c r="G106" s="218" t="s">
        <v>158</v>
      </c>
      <c r="H106" s="219">
        <v>24</v>
      </c>
      <c r="I106" s="220"/>
      <c r="J106" s="221">
        <f>ROUND(I106*H106,2)</f>
        <v>0</v>
      </c>
      <c r="K106" s="217" t="s">
        <v>159</v>
      </c>
      <c r="L106" s="43"/>
      <c r="M106" s="222" t="s">
        <v>75</v>
      </c>
      <c r="N106" s="223" t="s">
        <v>47</v>
      </c>
      <c r="O106" s="79"/>
      <c r="P106" s="224">
        <f>O106*H106</f>
        <v>0</v>
      </c>
      <c r="Q106" s="224">
        <v>0</v>
      </c>
      <c r="R106" s="224">
        <f>Q106*H106</f>
        <v>0</v>
      </c>
      <c r="S106" s="224">
        <v>0</v>
      </c>
      <c r="T106" s="225">
        <f>S106*H106</f>
        <v>0</v>
      </c>
      <c r="AR106" s="17" t="s">
        <v>160</v>
      </c>
      <c r="AT106" s="17" t="s">
        <v>155</v>
      </c>
      <c r="AU106" s="17" t="s">
        <v>86</v>
      </c>
      <c r="AY106" s="17" t="s">
        <v>152</v>
      </c>
      <c r="BE106" s="226">
        <f>IF(N106="základní",J106,0)</f>
        <v>0</v>
      </c>
      <c r="BF106" s="226">
        <f>IF(N106="snížená",J106,0)</f>
        <v>0</v>
      </c>
      <c r="BG106" s="226">
        <f>IF(N106="zákl. přenesená",J106,0)</f>
        <v>0</v>
      </c>
      <c r="BH106" s="226">
        <f>IF(N106="sníž. přenesená",J106,0)</f>
        <v>0</v>
      </c>
      <c r="BI106" s="226">
        <f>IF(N106="nulová",J106,0)</f>
        <v>0</v>
      </c>
      <c r="BJ106" s="17" t="s">
        <v>84</v>
      </c>
      <c r="BK106" s="226">
        <f>ROUND(I106*H106,2)</f>
        <v>0</v>
      </c>
      <c r="BL106" s="17" t="s">
        <v>160</v>
      </c>
      <c r="BM106" s="17" t="s">
        <v>283</v>
      </c>
    </row>
    <row r="107" spans="2:47" s="1" customFormat="1" ht="12">
      <c r="B107" s="38"/>
      <c r="C107" s="39"/>
      <c r="D107" s="227" t="s">
        <v>162</v>
      </c>
      <c r="E107" s="39"/>
      <c r="F107" s="228" t="s">
        <v>163</v>
      </c>
      <c r="G107" s="39"/>
      <c r="H107" s="39"/>
      <c r="I107" s="142"/>
      <c r="J107" s="39"/>
      <c r="K107" s="39"/>
      <c r="L107" s="43"/>
      <c r="M107" s="229"/>
      <c r="N107" s="79"/>
      <c r="O107" s="79"/>
      <c r="P107" s="79"/>
      <c r="Q107" s="79"/>
      <c r="R107" s="79"/>
      <c r="S107" s="79"/>
      <c r="T107" s="80"/>
      <c r="AT107" s="17" t="s">
        <v>162</v>
      </c>
      <c r="AU107" s="17" t="s">
        <v>86</v>
      </c>
    </row>
    <row r="108" spans="2:51" s="13" customFormat="1" ht="12">
      <c r="B108" s="241"/>
      <c r="C108" s="242"/>
      <c r="D108" s="227" t="s">
        <v>164</v>
      </c>
      <c r="E108" s="243" t="s">
        <v>75</v>
      </c>
      <c r="F108" s="244" t="s">
        <v>284</v>
      </c>
      <c r="G108" s="242"/>
      <c r="H108" s="243" t="s">
        <v>75</v>
      </c>
      <c r="I108" s="245"/>
      <c r="J108" s="242"/>
      <c r="K108" s="242"/>
      <c r="L108" s="246"/>
      <c r="M108" s="247"/>
      <c r="N108" s="248"/>
      <c r="O108" s="248"/>
      <c r="P108" s="248"/>
      <c r="Q108" s="248"/>
      <c r="R108" s="248"/>
      <c r="S108" s="248"/>
      <c r="T108" s="249"/>
      <c r="AT108" s="250" t="s">
        <v>164</v>
      </c>
      <c r="AU108" s="250" t="s">
        <v>86</v>
      </c>
      <c r="AV108" s="13" t="s">
        <v>84</v>
      </c>
      <c r="AW108" s="13" t="s">
        <v>38</v>
      </c>
      <c r="AX108" s="13" t="s">
        <v>77</v>
      </c>
      <c r="AY108" s="250" t="s">
        <v>152</v>
      </c>
    </row>
    <row r="109" spans="2:51" s="12" customFormat="1" ht="12">
      <c r="B109" s="230"/>
      <c r="C109" s="231"/>
      <c r="D109" s="227" t="s">
        <v>164</v>
      </c>
      <c r="E109" s="232" t="s">
        <v>75</v>
      </c>
      <c r="F109" s="233" t="s">
        <v>285</v>
      </c>
      <c r="G109" s="231"/>
      <c r="H109" s="234">
        <v>16</v>
      </c>
      <c r="I109" s="235"/>
      <c r="J109" s="231"/>
      <c r="K109" s="231"/>
      <c r="L109" s="236"/>
      <c r="M109" s="237"/>
      <c r="N109" s="238"/>
      <c r="O109" s="238"/>
      <c r="P109" s="238"/>
      <c r="Q109" s="238"/>
      <c r="R109" s="238"/>
      <c r="S109" s="238"/>
      <c r="T109" s="239"/>
      <c r="AT109" s="240" t="s">
        <v>164</v>
      </c>
      <c r="AU109" s="240" t="s">
        <v>86</v>
      </c>
      <c r="AV109" s="12" t="s">
        <v>86</v>
      </c>
      <c r="AW109" s="12" t="s">
        <v>38</v>
      </c>
      <c r="AX109" s="12" t="s">
        <v>77</v>
      </c>
      <c r="AY109" s="240" t="s">
        <v>152</v>
      </c>
    </row>
    <row r="110" spans="2:51" s="13" customFormat="1" ht="12">
      <c r="B110" s="241"/>
      <c r="C110" s="242"/>
      <c r="D110" s="227" t="s">
        <v>164</v>
      </c>
      <c r="E110" s="243" t="s">
        <v>75</v>
      </c>
      <c r="F110" s="244" t="s">
        <v>277</v>
      </c>
      <c r="G110" s="242"/>
      <c r="H110" s="243" t="s">
        <v>75</v>
      </c>
      <c r="I110" s="245"/>
      <c r="J110" s="242"/>
      <c r="K110" s="242"/>
      <c r="L110" s="246"/>
      <c r="M110" s="247"/>
      <c r="N110" s="248"/>
      <c r="O110" s="248"/>
      <c r="P110" s="248"/>
      <c r="Q110" s="248"/>
      <c r="R110" s="248"/>
      <c r="S110" s="248"/>
      <c r="T110" s="249"/>
      <c r="AT110" s="250" t="s">
        <v>164</v>
      </c>
      <c r="AU110" s="250" t="s">
        <v>86</v>
      </c>
      <c r="AV110" s="13" t="s">
        <v>84</v>
      </c>
      <c r="AW110" s="13" t="s">
        <v>38</v>
      </c>
      <c r="AX110" s="13" t="s">
        <v>77</v>
      </c>
      <c r="AY110" s="250" t="s">
        <v>152</v>
      </c>
    </row>
    <row r="111" spans="2:51" s="12" customFormat="1" ht="12">
      <c r="B111" s="230"/>
      <c r="C111" s="231"/>
      <c r="D111" s="227" t="s">
        <v>164</v>
      </c>
      <c r="E111" s="232" t="s">
        <v>75</v>
      </c>
      <c r="F111" s="233" t="s">
        <v>286</v>
      </c>
      <c r="G111" s="231"/>
      <c r="H111" s="234">
        <v>8</v>
      </c>
      <c r="I111" s="235"/>
      <c r="J111" s="231"/>
      <c r="K111" s="231"/>
      <c r="L111" s="236"/>
      <c r="M111" s="237"/>
      <c r="N111" s="238"/>
      <c r="O111" s="238"/>
      <c r="P111" s="238"/>
      <c r="Q111" s="238"/>
      <c r="R111" s="238"/>
      <c r="S111" s="238"/>
      <c r="T111" s="239"/>
      <c r="AT111" s="240" t="s">
        <v>164</v>
      </c>
      <c r="AU111" s="240" t="s">
        <v>86</v>
      </c>
      <c r="AV111" s="12" t="s">
        <v>86</v>
      </c>
      <c r="AW111" s="12" t="s">
        <v>38</v>
      </c>
      <c r="AX111" s="12" t="s">
        <v>77</v>
      </c>
      <c r="AY111" s="240" t="s">
        <v>152</v>
      </c>
    </row>
    <row r="112" spans="2:51" s="14" customFormat="1" ht="12">
      <c r="B112" s="267"/>
      <c r="C112" s="268"/>
      <c r="D112" s="227" t="s">
        <v>164</v>
      </c>
      <c r="E112" s="269" t="s">
        <v>75</v>
      </c>
      <c r="F112" s="270" t="s">
        <v>287</v>
      </c>
      <c r="G112" s="268"/>
      <c r="H112" s="271">
        <v>24</v>
      </c>
      <c r="I112" s="272"/>
      <c r="J112" s="268"/>
      <c r="K112" s="268"/>
      <c r="L112" s="273"/>
      <c r="M112" s="274"/>
      <c r="N112" s="275"/>
      <c r="O112" s="275"/>
      <c r="P112" s="275"/>
      <c r="Q112" s="275"/>
      <c r="R112" s="275"/>
      <c r="S112" s="275"/>
      <c r="T112" s="276"/>
      <c r="AT112" s="277" t="s">
        <v>164</v>
      </c>
      <c r="AU112" s="277" t="s">
        <v>86</v>
      </c>
      <c r="AV112" s="14" t="s">
        <v>160</v>
      </c>
      <c r="AW112" s="14" t="s">
        <v>38</v>
      </c>
      <c r="AX112" s="14" t="s">
        <v>84</v>
      </c>
      <c r="AY112" s="277" t="s">
        <v>152</v>
      </c>
    </row>
    <row r="113" spans="2:65" s="1" customFormat="1" ht="16.5" customHeight="1">
      <c r="B113" s="38"/>
      <c r="C113" s="215" t="s">
        <v>160</v>
      </c>
      <c r="D113" s="215" t="s">
        <v>155</v>
      </c>
      <c r="E113" s="216" t="s">
        <v>166</v>
      </c>
      <c r="F113" s="217" t="s">
        <v>167</v>
      </c>
      <c r="G113" s="218" t="s">
        <v>168</v>
      </c>
      <c r="H113" s="219">
        <v>45.04</v>
      </c>
      <c r="I113" s="220"/>
      <c r="J113" s="221">
        <f>ROUND(I113*H113,2)</f>
        <v>0</v>
      </c>
      <c r="K113" s="217" t="s">
        <v>159</v>
      </c>
      <c r="L113" s="43"/>
      <c r="M113" s="222" t="s">
        <v>75</v>
      </c>
      <c r="N113" s="223" t="s">
        <v>47</v>
      </c>
      <c r="O113" s="79"/>
      <c r="P113" s="224">
        <f>O113*H113</f>
        <v>0</v>
      </c>
      <c r="Q113" s="224">
        <v>0.0015</v>
      </c>
      <c r="R113" s="224">
        <f>Q113*H113</f>
        <v>0.06756</v>
      </c>
      <c r="S113" s="224">
        <v>0</v>
      </c>
      <c r="T113" s="225">
        <f>S113*H113</f>
        <v>0</v>
      </c>
      <c r="AR113" s="17" t="s">
        <v>160</v>
      </c>
      <c r="AT113" s="17" t="s">
        <v>155</v>
      </c>
      <c r="AU113" s="17" t="s">
        <v>86</v>
      </c>
      <c r="AY113" s="17" t="s">
        <v>152</v>
      </c>
      <c r="BE113" s="226">
        <f>IF(N113="základní",J113,0)</f>
        <v>0</v>
      </c>
      <c r="BF113" s="226">
        <f>IF(N113="snížená",J113,0)</f>
        <v>0</v>
      </c>
      <c r="BG113" s="226">
        <f>IF(N113="zákl. přenesená",J113,0)</f>
        <v>0</v>
      </c>
      <c r="BH113" s="226">
        <f>IF(N113="sníž. přenesená",J113,0)</f>
        <v>0</v>
      </c>
      <c r="BI113" s="226">
        <f>IF(N113="nulová",J113,0)</f>
        <v>0</v>
      </c>
      <c r="BJ113" s="17" t="s">
        <v>84</v>
      </c>
      <c r="BK113" s="226">
        <f>ROUND(I113*H113,2)</f>
        <v>0</v>
      </c>
      <c r="BL113" s="17" t="s">
        <v>160</v>
      </c>
      <c r="BM113" s="17" t="s">
        <v>288</v>
      </c>
    </row>
    <row r="114" spans="2:47" s="1" customFormat="1" ht="12">
      <c r="B114" s="38"/>
      <c r="C114" s="39"/>
      <c r="D114" s="227" t="s">
        <v>162</v>
      </c>
      <c r="E114" s="39"/>
      <c r="F114" s="228" t="s">
        <v>170</v>
      </c>
      <c r="G114" s="39"/>
      <c r="H114" s="39"/>
      <c r="I114" s="142"/>
      <c r="J114" s="39"/>
      <c r="K114" s="39"/>
      <c r="L114" s="43"/>
      <c r="M114" s="229"/>
      <c r="N114" s="79"/>
      <c r="O114" s="79"/>
      <c r="P114" s="79"/>
      <c r="Q114" s="79"/>
      <c r="R114" s="79"/>
      <c r="S114" s="79"/>
      <c r="T114" s="80"/>
      <c r="AT114" s="17" t="s">
        <v>162</v>
      </c>
      <c r="AU114" s="17" t="s">
        <v>86</v>
      </c>
    </row>
    <row r="115" spans="2:51" s="13" customFormat="1" ht="12">
      <c r="B115" s="241"/>
      <c r="C115" s="242"/>
      <c r="D115" s="227" t="s">
        <v>164</v>
      </c>
      <c r="E115" s="243" t="s">
        <v>75</v>
      </c>
      <c r="F115" s="244" t="s">
        <v>284</v>
      </c>
      <c r="G115" s="242"/>
      <c r="H115" s="243" t="s">
        <v>75</v>
      </c>
      <c r="I115" s="245"/>
      <c r="J115" s="242"/>
      <c r="K115" s="242"/>
      <c r="L115" s="246"/>
      <c r="M115" s="247"/>
      <c r="N115" s="248"/>
      <c r="O115" s="248"/>
      <c r="P115" s="248"/>
      <c r="Q115" s="248"/>
      <c r="R115" s="248"/>
      <c r="S115" s="248"/>
      <c r="T115" s="249"/>
      <c r="AT115" s="250" t="s">
        <v>164</v>
      </c>
      <c r="AU115" s="250" t="s">
        <v>86</v>
      </c>
      <c r="AV115" s="13" t="s">
        <v>84</v>
      </c>
      <c r="AW115" s="13" t="s">
        <v>38</v>
      </c>
      <c r="AX115" s="13" t="s">
        <v>77</v>
      </c>
      <c r="AY115" s="250" t="s">
        <v>152</v>
      </c>
    </row>
    <row r="116" spans="2:51" s="12" customFormat="1" ht="12">
      <c r="B116" s="230"/>
      <c r="C116" s="231"/>
      <c r="D116" s="227" t="s">
        <v>164</v>
      </c>
      <c r="E116" s="232" t="s">
        <v>75</v>
      </c>
      <c r="F116" s="233" t="s">
        <v>289</v>
      </c>
      <c r="G116" s="231"/>
      <c r="H116" s="234">
        <v>21.76</v>
      </c>
      <c r="I116" s="235"/>
      <c r="J116" s="231"/>
      <c r="K116" s="231"/>
      <c r="L116" s="236"/>
      <c r="M116" s="237"/>
      <c r="N116" s="238"/>
      <c r="O116" s="238"/>
      <c r="P116" s="238"/>
      <c r="Q116" s="238"/>
      <c r="R116" s="238"/>
      <c r="S116" s="238"/>
      <c r="T116" s="239"/>
      <c r="AT116" s="240" t="s">
        <v>164</v>
      </c>
      <c r="AU116" s="240" t="s">
        <v>86</v>
      </c>
      <c r="AV116" s="12" t="s">
        <v>86</v>
      </c>
      <c r="AW116" s="12" t="s">
        <v>38</v>
      </c>
      <c r="AX116" s="12" t="s">
        <v>77</v>
      </c>
      <c r="AY116" s="240" t="s">
        <v>152</v>
      </c>
    </row>
    <row r="117" spans="2:51" s="13" customFormat="1" ht="12">
      <c r="B117" s="241"/>
      <c r="C117" s="242"/>
      <c r="D117" s="227" t="s">
        <v>164</v>
      </c>
      <c r="E117" s="243" t="s">
        <v>75</v>
      </c>
      <c r="F117" s="244" t="s">
        <v>277</v>
      </c>
      <c r="G117" s="242"/>
      <c r="H117" s="243" t="s">
        <v>75</v>
      </c>
      <c r="I117" s="245"/>
      <c r="J117" s="242"/>
      <c r="K117" s="242"/>
      <c r="L117" s="246"/>
      <c r="M117" s="247"/>
      <c r="N117" s="248"/>
      <c r="O117" s="248"/>
      <c r="P117" s="248"/>
      <c r="Q117" s="248"/>
      <c r="R117" s="248"/>
      <c r="S117" s="248"/>
      <c r="T117" s="249"/>
      <c r="AT117" s="250" t="s">
        <v>164</v>
      </c>
      <c r="AU117" s="250" t="s">
        <v>86</v>
      </c>
      <c r="AV117" s="13" t="s">
        <v>84</v>
      </c>
      <c r="AW117" s="13" t="s">
        <v>38</v>
      </c>
      <c r="AX117" s="13" t="s">
        <v>77</v>
      </c>
      <c r="AY117" s="250" t="s">
        <v>152</v>
      </c>
    </row>
    <row r="118" spans="2:51" s="12" customFormat="1" ht="12">
      <c r="B118" s="230"/>
      <c r="C118" s="231"/>
      <c r="D118" s="227" t="s">
        <v>164</v>
      </c>
      <c r="E118" s="232" t="s">
        <v>75</v>
      </c>
      <c r="F118" s="233" t="s">
        <v>290</v>
      </c>
      <c r="G118" s="231"/>
      <c r="H118" s="234">
        <v>13.6</v>
      </c>
      <c r="I118" s="235"/>
      <c r="J118" s="231"/>
      <c r="K118" s="231"/>
      <c r="L118" s="236"/>
      <c r="M118" s="237"/>
      <c r="N118" s="238"/>
      <c r="O118" s="238"/>
      <c r="P118" s="238"/>
      <c r="Q118" s="238"/>
      <c r="R118" s="238"/>
      <c r="S118" s="238"/>
      <c r="T118" s="239"/>
      <c r="AT118" s="240" t="s">
        <v>164</v>
      </c>
      <c r="AU118" s="240" t="s">
        <v>86</v>
      </c>
      <c r="AV118" s="12" t="s">
        <v>86</v>
      </c>
      <c r="AW118" s="12" t="s">
        <v>38</v>
      </c>
      <c r="AX118" s="12" t="s">
        <v>77</v>
      </c>
      <c r="AY118" s="240" t="s">
        <v>152</v>
      </c>
    </row>
    <row r="119" spans="2:51" s="13" customFormat="1" ht="12">
      <c r="B119" s="241"/>
      <c r="C119" s="242"/>
      <c r="D119" s="227" t="s">
        <v>164</v>
      </c>
      <c r="E119" s="243" t="s">
        <v>75</v>
      </c>
      <c r="F119" s="244" t="s">
        <v>291</v>
      </c>
      <c r="G119" s="242"/>
      <c r="H119" s="243" t="s">
        <v>75</v>
      </c>
      <c r="I119" s="245"/>
      <c r="J119" s="242"/>
      <c r="K119" s="242"/>
      <c r="L119" s="246"/>
      <c r="M119" s="247"/>
      <c r="N119" s="248"/>
      <c r="O119" s="248"/>
      <c r="P119" s="248"/>
      <c r="Q119" s="248"/>
      <c r="R119" s="248"/>
      <c r="S119" s="248"/>
      <c r="T119" s="249"/>
      <c r="AT119" s="250" t="s">
        <v>164</v>
      </c>
      <c r="AU119" s="250" t="s">
        <v>86</v>
      </c>
      <c r="AV119" s="13" t="s">
        <v>84</v>
      </c>
      <c r="AW119" s="13" t="s">
        <v>38</v>
      </c>
      <c r="AX119" s="13" t="s">
        <v>77</v>
      </c>
      <c r="AY119" s="250" t="s">
        <v>152</v>
      </c>
    </row>
    <row r="120" spans="2:51" s="12" customFormat="1" ht="12">
      <c r="B120" s="230"/>
      <c r="C120" s="231"/>
      <c r="D120" s="227" t="s">
        <v>164</v>
      </c>
      <c r="E120" s="232" t="s">
        <v>75</v>
      </c>
      <c r="F120" s="233" t="s">
        <v>292</v>
      </c>
      <c r="G120" s="231"/>
      <c r="H120" s="234">
        <v>9.68</v>
      </c>
      <c r="I120" s="235"/>
      <c r="J120" s="231"/>
      <c r="K120" s="231"/>
      <c r="L120" s="236"/>
      <c r="M120" s="237"/>
      <c r="N120" s="238"/>
      <c r="O120" s="238"/>
      <c r="P120" s="238"/>
      <c r="Q120" s="238"/>
      <c r="R120" s="238"/>
      <c r="S120" s="238"/>
      <c r="T120" s="239"/>
      <c r="AT120" s="240" t="s">
        <v>164</v>
      </c>
      <c r="AU120" s="240" t="s">
        <v>86</v>
      </c>
      <c r="AV120" s="12" t="s">
        <v>86</v>
      </c>
      <c r="AW120" s="12" t="s">
        <v>38</v>
      </c>
      <c r="AX120" s="12" t="s">
        <v>77</v>
      </c>
      <c r="AY120" s="240" t="s">
        <v>152</v>
      </c>
    </row>
    <row r="121" spans="2:51" s="14" customFormat="1" ht="12">
      <c r="B121" s="267"/>
      <c r="C121" s="268"/>
      <c r="D121" s="227" t="s">
        <v>164</v>
      </c>
      <c r="E121" s="269" t="s">
        <v>75</v>
      </c>
      <c r="F121" s="270" t="s">
        <v>287</v>
      </c>
      <c r="G121" s="268"/>
      <c r="H121" s="271">
        <v>45.04</v>
      </c>
      <c r="I121" s="272"/>
      <c r="J121" s="268"/>
      <c r="K121" s="268"/>
      <c r="L121" s="273"/>
      <c r="M121" s="274"/>
      <c r="N121" s="275"/>
      <c r="O121" s="275"/>
      <c r="P121" s="275"/>
      <c r="Q121" s="275"/>
      <c r="R121" s="275"/>
      <c r="S121" s="275"/>
      <c r="T121" s="276"/>
      <c r="AT121" s="277" t="s">
        <v>164</v>
      </c>
      <c r="AU121" s="277" t="s">
        <v>86</v>
      </c>
      <c r="AV121" s="14" t="s">
        <v>160</v>
      </c>
      <c r="AW121" s="14" t="s">
        <v>38</v>
      </c>
      <c r="AX121" s="14" t="s">
        <v>84</v>
      </c>
      <c r="AY121" s="277" t="s">
        <v>152</v>
      </c>
    </row>
    <row r="122" spans="2:65" s="1" customFormat="1" ht="16.5" customHeight="1">
      <c r="B122" s="38"/>
      <c r="C122" s="215" t="s">
        <v>186</v>
      </c>
      <c r="D122" s="215" t="s">
        <v>155</v>
      </c>
      <c r="E122" s="216" t="s">
        <v>293</v>
      </c>
      <c r="F122" s="217" t="s">
        <v>294</v>
      </c>
      <c r="G122" s="218" t="s">
        <v>158</v>
      </c>
      <c r="H122" s="219">
        <v>6.38</v>
      </c>
      <c r="I122" s="220"/>
      <c r="J122" s="221">
        <f>ROUND(I122*H122,2)</f>
        <v>0</v>
      </c>
      <c r="K122" s="217" t="s">
        <v>159</v>
      </c>
      <c r="L122" s="43"/>
      <c r="M122" s="222" t="s">
        <v>75</v>
      </c>
      <c r="N122" s="223" t="s">
        <v>47</v>
      </c>
      <c r="O122" s="79"/>
      <c r="P122" s="224">
        <f>O122*H122</f>
        <v>0</v>
      </c>
      <c r="Q122" s="224">
        <v>0.00438</v>
      </c>
      <c r="R122" s="224">
        <f>Q122*H122</f>
        <v>0.0279444</v>
      </c>
      <c r="S122" s="224">
        <v>0</v>
      </c>
      <c r="T122" s="225">
        <f>S122*H122</f>
        <v>0</v>
      </c>
      <c r="AR122" s="17" t="s">
        <v>160</v>
      </c>
      <c r="AT122" s="17" t="s">
        <v>155</v>
      </c>
      <c r="AU122" s="17" t="s">
        <v>86</v>
      </c>
      <c r="AY122" s="17" t="s">
        <v>152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160</v>
      </c>
      <c r="BM122" s="17" t="s">
        <v>295</v>
      </c>
    </row>
    <row r="123" spans="2:47" s="1" customFormat="1" ht="12">
      <c r="B123" s="38"/>
      <c r="C123" s="39"/>
      <c r="D123" s="227" t="s">
        <v>162</v>
      </c>
      <c r="E123" s="39"/>
      <c r="F123" s="228" t="s">
        <v>296</v>
      </c>
      <c r="G123" s="39"/>
      <c r="H123" s="39"/>
      <c r="I123" s="142"/>
      <c r="J123" s="39"/>
      <c r="K123" s="39"/>
      <c r="L123" s="43"/>
      <c r="M123" s="229"/>
      <c r="N123" s="79"/>
      <c r="O123" s="79"/>
      <c r="P123" s="79"/>
      <c r="Q123" s="79"/>
      <c r="R123" s="79"/>
      <c r="S123" s="79"/>
      <c r="T123" s="80"/>
      <c r="AT123" s="17" t="s">
        <v>162</v>
      </c>
      <c r="AU123" s="17" t="s">
        <v>86</v>
      </c>
    </row>
    <row r="124" spans="2:51" s="13" customFormat="1" ht="12">
      <c r="B124" s="241"/>
      <c r="C124" s="242"/>
      <c r="D124" s="227" t="s">
        <v>164</v>
      </c>
      <c r="E124" s="243" t="s">
        <v>75</v>
      </c>
      <c r="F124" s="244" t="s">
        <v>277</v>
      </c>
      <c r="G124" s="242"/>
      <c r="H124" s="243" t="s">
        <v>75</v>
      </c>
      <c r="I124" s="245"/>
      <c r="J124" s="242"/>
      <c r="K124" s="242"/>
      <c r="L124" s="246"/>
      <c r="M124" s="247"/>
      <c r="N124" s="248"/>
      <c r="O124" s="248"/>
      <c r="P124" s="248"/>
      <c r="Q124" s="248"/>
      <c r="R124" s="248"/>
      <c r="S124" s="248"/>
      <c r="T124" s="249"/>
      <c r="AT124" s="250" t="s">
        <v>164</v>
      </c>
      <c r="AU124" s="250" t="s">
        <v>86</v>
      </c>
      <c r="AV124" s="13" t="s">
        <v>84</v>
      </c>
      <c r="AW124" s="13" t="s">
        <v>38</v>
      </c>
      <c r="AX124" s="13" t="s">
        <v>77</v>
      </c>
      <c r="AY124" s="250" t="s">
        <v>152</v>
      </c>
    </row>
    <row r="125" spans="2:51" s="13" customFormat="1" ht="12">
      <c r="B125" s="241"/>
      <c r="C125" s="242"/>
      <c r="D125" s="227" t="s">
        <v>164</v>
      </c>
      <c r="E125" s="243" t="s">
        <v>75</v>
      </c>
      <c r="F125" s="244" t="s">
        <v>297</v>
      </c>
      <c r="G125" s="242"/>
      <c r="H125" s="243" t="s">
        <v>75</v>
      </c>
      <c r="I125" s="245"/>
      <c r="J125" s="242"/>
      <c r="K125" s="242"/>
      <c r="L125" s="246"/>
      <c r="M125" s="247"/>
      <c r="N125" s="248"/>
      <c r="O125" s="248"/>
      <c r="P125" s="248"/>
      <c r="Q125" s="248"/>
      <c r="R125" s="248"/>
      <c r="S125" s="248"/>
      <c r="T125" s="249"/>
      <c r="AT125" s="250" t="s">
        <v>164</v>
      </c>
      <c r="AU125" s="250" t="s">
        <v>86</v>
      </c>
      <c r="AV125" s="13" t="s">
        <v>84</v>
      </c>
      <c r="AW125" s="13" t="s">
        <v>38</v>
      </c>
      <c r="AX125" s="13" t="s">
        <v>77</v>
      </c>
      <c r="AY125" s="250" t="s">
        <v>152</v>
      </c>
    </row>
    <row r="126" spans="2:51" s="12" customFormat="1" ht="12">
      <c r="B126" s="230"/>
      <c r="C126" s="231"/>
      <c r="D126" s="227" t="s">
        <v>164</v>
      </c>
      <c r="E126" s="232" t="s">
        <v>75</v>
      </c>
      <c r="F126" s="233" t="s">
        <v>298</v>
      </c>
      <c r="G126" s="231"/>
      <c r="H126" s="234">
        <v>6.38</v>
      </c>
      <c r="I126" s="235"/>
      <c r="J126" s="231"/>
      <c r="K126" s="231"/>
      <c r="L126" s="236"/>
      <c r="M126" s="237"/>
      <c r="N126" s="238"/>
      <c r="O126" s="238"/>
      <c r="P126" s="238"/>
      <c r="Q126" s="238"/>
      <c r="R126" s="238"/>
      <c r="S126" s="238"/>
      <c r="T126" s="239"/>
      <c r="AT126" s="240" t="s">
        <v>164</v>
      </c>
      <c r="AU126" s="240" t="s">
        <v>86</v>
      </c>
      <c r="AV126" s="12" t="s">
        <v>86</v>
      </c>
      <c r="AW126" s="12" t="s">
        <v>38</v>
      </c>
      <c r="AX126" s="12" t="s">
        <v>84</v>
      </c>
      <c r="AY126" s="240" t="s">
        <v>152</v>
      </c>
    </row>
    <row r="127" spans="2:65" s="1" customFormat="1" ht="16.5" customHeight="1">
      <c r="B127" s="38"/>
      <c r="C127" s="215" t="s">
        <v>153</v>
      </c>
      <c r="D127" s="215" t="s">
        <v>155</v>
      </c>
      <c r="E127" s="216" t="s">
        <v>299</v>
      </c>
      <c r="F127" s="217" t="s">
        <v>300</v>
      </c>
      <c r="G127" s="218" t="s">
        <v>158</v>
      </c>
      <c r="H127" s="219">
        <v>6.38</v>
      </c>
      <c r="I127" s="220"/>
      <c r="J127" s="221">
        <f>ROUND(I127*H127,2)</f>
        <v>0</v>
      </c>
      <c r="K127" s="217" t="s">
        <v>159</v>
      </c>
      <c r="L127" s="43"/>
      <c r="M127" s="222" t="s">
        <v>75</v>
      </c>
      <c r="N127" s="223" t="s">
        <v>47</v>
      </c>
      <c r="O127" s="79"/>
      <c r="P127" s="224">
        <f>O127*H127</f>
        <v>0</v>
      </c>
      <c r="Q127" s="224">
        <v>0.003</v>
      </c>
      <c r="R127" s="224">
        <f>Q127*H127</f>
        <v>0.01914</v>
      </c>
      <c r="S127" s="224">
        <v>0</v>
      </c>
      <c r="T127" s="225">
        <f>S127*H127</f>
        <v>0</v>
      </c>
      <c r="AR127" s="17" t="s">
        <v>160</v>
      </c>
      <c r="AT127" s="17" t="s">
        <v>155</v>
      </c>
      <c r="AU127" s="17" t="s">
        <v>86</v>
      </c>
      <c r="AY127" s="17" t="s">
        <v>152</v>
      </c>
      <c r="BE127" s="226">
        <f>IF(N127="základní",J127,0)</f>
        <v>0</v>
      </c>
      <c r="BF127" s="226">
        <f>IF(N127="snížená",J127,0)</f>
        <v>0</v>
      </c>
      <c r="BG127" s="226">
        <f>IF(N127="zákl. přenesená",J127,0)</f>
        <v>0</v>
      </c>
      <c r="BH127" s="226">
        <f>IF(N127="sníž. přenesená",J127,0)</f>
        <v>0</v>
      </c>
      <c r="BI127" s="226">
        <f>IF(N127="nulová",J127,0)</f>
        <v>0</v>
      </c>
      <c r="BJ127" s="17" t="s">
        <v>84</v>
      </c>
      <c r="BK127" s="226">
        <f>ROUND(I127*H127,2)</f>
        <v>0</v>
      </c>
      <c r="BL127" s="17" t="s">
        <v>160</v>
      </c>
      <c r="BM127" s="17" t="s">
        <v>301</v>
      </c>
    </row>
    <row r="128" spans="2:65" s="1" customFormat="1" ht="22.5" customHeight="1">
      <c r="B128" s="38"/>
      <c r="C128" s="215" t="s">
        <v>198</v>
      </c>
      <c r="D128" s="215" t="s">
        <v>155</v>
      </c>
      <c r="E128" s="216" t="s">
        <v>302</v>
      </c>
      <c r="F128" s="217" t="s">
        <v>303</v>
      </c>
      <c r="G128" s="218" t="s">
        <v>176</v>
      </c>
      <c r="H128" s="219">
        <v>1</v>
      </c>
      <c r="I128" s="220"/>
      <c r="J128" s="221">
        <f>ROUND(I128*H128,2)</f>
        <v>0</v>
      </c>
      <c r="K128" s="217" t="s">
        <v>159</v>
      </c>
      <c r="L128" s="43"/>
      <c r="M128" s="222" t="s">
        <v>75</v>
      </c>
      <c r="N128" s="223" t="s">
        <v>47</v>
      </c>
      <c r="O128" s="79"/>
      <c r="P128" s="224">
        <f>O128*H128</f>
        <v>0</v>
      </c>
      <c r="Q128" s="224">
        <v>0.01698</v>
      </c>
      <c r="R128" s="224">
        <f>Q128*H128</f>
        <v>0.01698</v>
      </c>
      <c r="S128" s="224">
        <v>0</v>
      </c>
      <c r="T128" s="225">
        <f>S128*H128</f>
        <v>0</v>
      </c>
      <c r="AR128" s="17" t="s">
        <v>160</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160</v>
      </c>
      <c r="BM128" s="17" t="s">
        <v>304</v>
      </c>
    </row>
    <row r="129" spans="2:47" s="1" customFormat="1" ht="12">
      <c r="B129" s="38"/>
      <c r="C129" s="39"/>
      <c r="D129" s="227" t="s">
        <v>162</v>
      </c>
      <c r="E129" s="39"/>
      <c r="F129" s="228" t="s">
        <v>305</v>
      </c>
      <c r="G129" s="39"/>
      <c r="H129" s="39"/>
      <c r="I129" s="142"/>
      <c r="J129" s="39"/>
      <c r="K129" s="39"/>
      <c r="L129" s="43"/>
      <c r="M129" s="229"/>
      <c r="N129" s="79"/>
      <c r="O129" s="79"/>
      <c r="P129" s="79"/>
      <c r="Q129" s="79"/>
      <c r="R129" s="79"/>
      <c r="S129" s="79"/>
      <c r="T129" s="80"/>
      <c r="AT129" s="17" t="s">
        <v>162</v>
      </c>
      <c r="AU129" s="17" t="s">
        <v>86</v>
      </c>
    </row>
    <row r="130" spans="2:51" s="13" customFormat="1" ht="12">
      <c r="B130" s="241"/>
      <c r="C130" s="242"/>
      <c r="D130" s="227" t="s">
        <v>164</v>
      </c>
      <c r="E130" s="243" t="s">
        <v>75</v>
      </c>
      <c r="F130" s="244" t="s">
        <v>306</v>
      </c>
      <c r="G130" s="242"/>
      <c r="H130" s="243" t="s">
        <v>75</v>
      </c>
      <c r="I130" s="245"/>
      <c r="J130" s="242"/>
      <c r="K130" s="242"/>
      <c r="L130" s="246"/>
      <c r="M130" s="247"/>
      <c r="N130" s="248"/>
      <c r="O130" s="248"/>
      <c r="P130" s="248"/>
      <c r="Q130" s="248"/>
      <c r="R130" s="248"/>
      <c r="S130" s="248"/>
      <c r="T130" s="249"/>
      <c r="AT130" s="250" t="s">
        <v>164</v>
      </c>
      <c r="AU130" s="250" t="s">
        <v>86</v>
      </c>
      <c r="AV130" s="13" t="s">
        <v>84</v>
      </c>
      <c r="AW130" s="13" t="s">
        <v>38</v>
      </c>
      <c r="AX130" s="13" t="s">
        <v>77</v>
      </c>
      <c r="AY130" s="250" t="s">
        <v>152</v>
      </c>
    </row>
    <row r="131" spans="2:51" s="12" customFormat="1" ht="12">
      <c r="B131" s="230"/>
      <c r="C131" s="231"/>
      <c r="D131" s="227" t="s">
        <v>164</v>
      </c>
      <c r="E131" s="232" t="s">
        <v>75</v>
      </c>
      <c r="F131" s="233" t="s">
        <v>307</v>
      </c>
      <c r="G131" s="231"/>
      <c r="H131" s="234">
        <v>1</v>
      </c>
      <c r="I131" s="235"/>
      <c r="J131" s="231"/>
      <c r="K131" s="231"/>
      <c r="L131" s="236"/>
      <c r="M131" s="237"/>
      <c r="N131" s="238"/>
      <c r="O131" s="238"/>
      <c r="P131" s="238"/>
      <c r="Q131" s="238"/>
      <c r="R131" s="238"/>
      <c r="S131" s="238"/>
      <c r="T131" s="239"/>
      <c r="AT131" s="240" t="s">
        <v>164</v>
      </c>
      <c r="AU131" s="240" t="s">
        <v>86</v>
      </c>
      <c r="AV131" s="12" t="s">
        <v>86</v>
      </c>
      <c r="AW131" s="12" t="s">
        <v>38</v>
      </c>
      <c r="AX131" s="12" t="s">
        <v>84</v>
      </c>
      <c r="AY131" s="240" t="s">
        <v>152</v>
      </c>
    </row>
    <row r="132" spans="2:65" s="1" customFormat="1" ht="16.5" customHeight="1">
      <c r="B132" s="38"/>
      <c r="C132" s="251" t="s">
        <v>203</v>
      </c>
      <c r="D132" s="251" t="s">
        <v>238</v>
      </c>
      <c r="E132" s="252" t="s">
        <v>308</v>
      </c>
      <c r="F132" s="253" t="s">
        <v>309</v>
      </c>
      <c r="G132" s="254" t="s">
        <v>176</v>
      </c>
      <c r="H132" s="255">
        <v>1</v>
      </c>
      <c r="I132" s="256"/>
      <c r="J132" s="257">
        <f>ROUND(I132*H132,2)</f>
        <v>0</v>
      </c>
      <c r="K132" s="253" t="s">
        <v>159</v>
      </c>
      <c r="L132" s="258"/>
      <c r="M132" s="259" t="s">
        <v>75</v>
      </c>
      <c r="N132" s="260" t="s">
        <v>47</v>
      </c>
      <c r="O132" s="79"/>
      <c r="P132" s="224">
        <f>O132*H132</f>
        <v>0</v>
      </c>
      <c r="Q132" s="224">
        <v>0.02053</v>
      </c>
      <c r="R132" s="224">
        <f>Q132*H132</f>
        <v>0.02053</v>
      </c>
      <c r="S132" s="224">
        <v>0</v>
      </c>
      <c r="T132" s="225">
        <f>S132*H132</f>
        <v>0</v>
      </c>
      <c r="AR132" s="17" t="s">
        <v>203</v>
      </c>
      <c r="AT132" s="17" t="s">
        <v>238</v>
      </c>
      <c r="AU132" s="17" t="s">
        <v>86</v>
      </c>
      <c r="AY132" s="17" t="s">
        <v>152</v>
      </c>
      <c r="BE132" s="226">
        <f>IF(N132="základní",J132,0)</f>
        <v>0</v>
      </c>
      <c r="BF132" s="226">
        <f>IF(N132="snížená",J132,0)</f>
        <v>0</v>
      </c>
      <c r="BG132" s="226">
        <f>IF(N132="zákl. přenesená",J132,0)</f>
        <v>0</v>
      </c>
      <c r="BH132" s="226">
        <f>IF(N132="sníž. přenesená",J132,0)</f>
        <v>0</v>
      </c>
      <c r="BI132" s="226">
        <f>IF(N132="nulová",J132,0)</f>
        <v>0</v>
      </c>
      <c r="BJ132" s="17" t="s">
        <v>84</v>
      </c>
      <c r="BK132" s="226">
        <f>ROUND(I132*H132,2)</f>
        <v>0</v>
      </c>
      <c r="BL132" s="17" t="s">
        <v>160</v>
      </c>
      <c r="BM132" s="17" t="s">
        <v>310</v>
      </c>
    </row>
    <row r="133" spans="2:47" s="1" customFormat="1" ht="12">
      <c r="B133" s="38"/>
      <c r="C133" s="39"/>
      <c r="D133" s="227" t="s">
        <v>243</v>
      </c>
      <c r="E133" s="39"/>
      <c r="F133" s="228" t="s">
        <v>311</v>
      </c>
      <c r="G133" s="39"/>
      <c r="H133" s="39"/>
      <c r="I133" s="142"/>
      <c r="J133" s="39"/>
      <c r="K133" s="39"/>
      <c r="L133" s="43"/>
      <c r="M133" s="229"/>
      <c r="N133" s="79"/>
      <c r="O133" s="79"/>
      <c r="P133" s="79"/>
      <c r="Q133" s="79"/>
      <c r="R133" s="79"/>
      <c r="S133" s="79"/>
      <c r="T133" s="80"/>
      <c r="AT133" s="17" t="s">
        <v>243</v>
      </c>
      <c r="AU133" s="17" t="s">
        <v>86</v>
      </c>
    </row>
    <row r="134" spans="2:51" s="13" customFormat="1" ht="12">
      <c r="B134" s="241"/>
      <c r="C134" s="242"/>
      <c r="D134" s="227" t="s">
        <v>164</v>
      </c>
      <c r="E134" s="243" t="s">
        <v>75</v>
      </c>
      <c r="F134" s="244" t="s">
        <v>312</v>
      </c>
      <c r="G134" s="242"/>
      <c r="H134" s="243" t="s">
        <v>75</v>
      </c>
      <c r="I134" s="245"/>
      <c r="J134" s="242"/>
      <c r="K134" s="242"/>
      <c r="L134" s="246"/>
      <c r="M134" s="247"/>
      <c r="N134" s="248"/>
      <c r="O134" s="248"/>
      <c r="P134" s="248"/>
      <c r="Q134" s="248"/>
      <c r="R134" s="248"/>
      <c r="S134" s="248"/>
      <c r="T134" s="249"/>
      <c r="AT134" s="250" t="s">
        <v>164</v>
      </c>
      <c r="AU134" s="250" t="s">
        <v>86</v>
      </c>
      <c r="AV134" s="13" t="s">
        <v>84</v>
      </c>
      <c r="AW134" s="13" t="s">
        <v>38</v>
      </c>
      <c r="AX134" s="13" t="s">
        <v>77</v>
      </c>
      <c r="AY134" s="250" t="s">
        <v>152</v>
      </c>
    </row>
    <row r="135" spans="2:51" s="12" customFormat="1" ht="12">
      <c r="B135" s="230"/>
      <c r="C135" s="231"/>
      <c r="D135" s="227" t="s">
        <v>164</v>
      </c>
      <c r="E135" s="232" t="s">
        <v>75</v>
      </c>
      <c r="F135" s="233" t="s">
        <v>313</v>
      </c>
      <c r="G135" s="231"/>
      <c r="H135" s="234">
        <v>1</v>
      </c>
      <c r="I135" s="235"/>
      <c r="J135" s="231"/>
      <c r="K135" s="231"/>
      <c r="L135" s="236"/>
      <c r="M135" s="237"/>
      <c r="N135" s="238"/>
      <c r="O135" s="238"/>
      <c r="P135" s="238"/>
      <c r="Q135" s="238"/>
      <c r="R135" s="238"/>
      <c r="S135" s="238"/>
      <c r="T135" s="239"/>
      <c r="AT135" s="240" t="s">
        <v>164</v>
      </c>
      <c r="AU135" s="240" t="s">
        <v>86</v>
      </c>
      <c r="AV135" s="12" t="s">
        <v>86</v>
      </c>
      <c r="AW135" s="12" t="s">
        <v>38</v>
      </c>
      <c r="AX135" s="12" t="s">
        <v>84</v>
      </c>
      <c r="AY135" s="240" t="s">
        <v>152</v>
      </c>
    </row>
    <row r="136" spans="2:63" s="11" customFormat="1" ht="22.8" customHeight="1">
      <c r="B136" s="199"/>
      <c r="C136" s="200"/>
      <c r="D136" s="201" t="s">
        <v>76</v>
      </c>
      <c r="E136" s="213" t="s">
        <v>179</v>
      </c>
      <c r="F136" s="213" t="s">
        <v>180</v>
      </c>
      <c r="G136" s="200"/>
      <c r="H136" s="200"/>
      <c r="I136" s="203"/>
      <c r="J136" s="214">
        <f>BK136</f>
        <v>0</v>
      </c>
      <c r="K136" s="200"/>
      <c r="L136" s="205"/>
      <c r="M136" s="206"/>
      <c r="N136" s="207"/>
      <c r="O136" s="207"/>
      <c r="P136" s="208">
        <f>SUM(P137:P153)</f>
        <v>0</v>
      </c>
      <c r="Q136" s="207"/>
      <c r="R136" s="208">
        <f>SUM(R137:R153)</f>
        <v>0.0009600000000000001</v>
      </c>
      <c r="S136" s="207"/>
      <c r="T136" s="209">
        <f>SUM(T137:T153)</f>
        <v>0.7577</v>
      </c>
      <c r="AR136" s="210" t="s">
        <v>84</v>
      </c>
      <c r="AT136" s="211" t="s">
        <v>76</v>
      </c>
      <c r="AU136" s="211" t="s">
        <v>84</v>
      </c>
      <c r="AY136" s="210" t="s">
        <v>152</v>
      </c>
      <c r="BK136" s="212">
        <f>SUM(BK137:BK153)</f>
        <v>0</v>
      </c>
    </row>
    <row r="137" spans="2:65" s="1" customFormat="1" ht="16.5" customHeight="1">
      <c r="B137" s="38"/>
      <c r="C137" s="215" t="s">
        <v>179</v>
      </c>
      <c r="D137" s="215" t="s">
        <v>155</v>
      </c>
      <c r="E137" s="216" t="s">
        <v>181</v>
      </c>
      <c r="F137" s="217" t="s">
        <v>182</v>
      </c>
      <c r="G137" s="218" t="s">
        <v>158</v>
      </c>
      <c r="H137" s="219">
        <v>10.07</v>
      </c>
      <c r="I137" s="220"/>
      <c r="J137" s="221">
        <f>ROUND(I137*H137,2)</f>
        <v>0</v>
      </c>
      <c r="K137" s="217" t="s">
        <v>159</v>
      </c>
      <c r="L137" s="43"/>
      <c r="M137" s="222" t="s">
        <v>75</v>
      </c>
      <c r="N137" s="223" t="s">
        <v>47</v>
      </c>
      <c r="O137" s="79"/>
      <c r="P137" s="224">
        <f>O137*H137</f>
        <v>0</v>
      </c>
      <c r="Q137" s="224">
        <v>0</v>
      </c>
      <c r="R137" s="224">
        <f>Q137*H137</f>
        <v>0</v>
      </c>
      <c r="S137" s="224">
        <v>0.062</v>
      </c>
      <c r="T137" s="225">
        <f>S137*H137</f>
        <v>0.62434</v>
      </c>
      <c r="AR137" s="17" t="s">
        <v>160</v>
      </c>
      <c r="AT137" s="17" t="s">
        <v>155</v>
      </c>
      <c r="AU137" s="17" t="s">
        <v>86</v>
      </c>
      <c r="AY137" s="17" t="s">
        <v>152</v>
      </c>
      <c r="BE137" s="226">
        <f>IF(N137="základní",J137,0)</f>
        <v>0</v>
      </c>
      <c r="BF137" s="226">
        <f>IF(N137="snížená",J137,0)</f>
        <v>0</v>
      </c>
      <c r="BG137" s="226">
        <f>IF(N137="zákl. přenesená",J137,0)</f>
        <v>0</v>
      </c>
      <c r="BH137" s="226">
        <f>IF(N137="sníž. přenesená",J137,0)</f>
        <v>0</v>
      </c>
      <c r="BI137" s="226">
        <f>IF(N137="nulová",J137,0)</f>
        <v>0</v>
      </c>
      <c r="BJ137" s="17" t="s">
        <v>84</v>
      </c>
      <c r="BK137" s="226">
        <f>ROUND(I137*H137,2)</f>
        <v>0</v>
      </c>
      <c r="BL137" s="17" t="s">
        <v>160</v>
      </c>
      <c r="BM137" s="17" t="s">
        <v>314</v>
      </c>
    </row>
    <row r="138" spans="2:47" s="1" customFormat="1" ht="12">
      <c r="B138" s="38"/>
      <c r="C138" s="39"/>
      <c r="D138" s="227" t="s">
        <v>162</v>
      </c>
      <c r="E138" s="39"/>
      <c r="F138" s="228" t="s">
        <v>184</v>
      </c>
      <c r="G138" s="39"/>
      <c r="H138" s="39"/>
      <c r="I138" s="142"/>
      <c r="J138" s="39"/>
      <c r="K138" s="39"/>
      <c r="L138" s="43"/>
      <c r="M138" s="229"/>
      <c r="N138" s="79"/>
      <c r="O138" s="79"/>
      <c r="P138" s="79"/>
      <c r="Q138" s="79"/>
      <c r="R138" s="79"/>
      <c r="S138" s="79"/>
      <c r="T138" s="80"/>
      <c r="AT138" s="17" t="s">
        <v>162</v>
      </c>
      <c r="AU138" s="17" t="s">
        <v>86</v>
      </c>
    </row>
    <row r="139" spans="2:47" s="1" customFormat="1" ht="12">
      <c r="B139" s="38"/>
      <c r="C139" s="39"/>
      <c r="D139" s="227" t="s">
        <v>243</v>
      </c>
      <c r="E139" s="39"/>
      <c r="F139" s="228" t="s">
        <v>315</v>
      </c>
      <c r="G139" s="39"/>
      <c r="H139" s="39"/>
      <c r="I139" s="142"/>
      <c r="J139" s="39"/>
      <c r="K139" s="39"/>
      <c r="L139" s="43"/>
      <c r="M139" s="229"/>
      <c r="N139" s="79"/>
      <c r="O139" s="79"/>
      <c r="P139" s="79"/>
      <c r="Q139" s="79"/>
      <c r="R139" s="79"/>
      <c r="S139" s="79"/>
      <c r="T139" s="80"/>
      <c r="AT139" s="17" t="s">
        <v>243</v>
      </c>
      <c r="AU139" s="17" t="s">
        <v>86</v>
      </c>
    </row>
    <row r="140" spans="2:51" s="13" customFormat="1" ht="12">
      <c r="B140" s="241"/>
      <c r="C140" s="242"/>
      <c r="D140" s="227" t="s">
        <v>164</v>
      </c>
      <c r="E140" s="243" t="s">
        <v>75</v>
      </c>
      <c r="F140" s="244" t="s">
        <v>284</v>
      </c>
      <c r="G140" s="242"/>
      <c r="H140" s="243" t="s">
        <v>75</v>
      </c>
      <c r="I140" s="245"/>
      <c r="J140" s="242"/>
      <c r="K140" s="242"/>
      <c r="L140" s="246"/>
      <c r="M140" s="247"/>
      <c r="N140" s="248"/>
      <c r="O140" s="248"/>
      <c r="P140" s="248"/>
      <c r="Q140" s="248"/>
      <c r="R140" s="248"/>
      <c r="S140" s="248"/>
      <c r="T140" s="249"/>
      <c r="AT140" s="250" t="s">
        <v>164</v>
      </c>
      <c r="AU140" s="250" t="s">
        <v>86</v>
      </c>
      <c r="AV140" s="13" t="s">
        <v>84</v>
      </c>
      <c r="AW140" s="13" t="s">
        <v>38</v>
      </c>
      <c r="AX140" s="13" t="s">
        <v>77</v>
      </c>
      <c r="AY140" s="250" t="s">
        <v>152</v>
      </c>
    </row>
    <row r="141" spans="2:51" s="12" customFormat="1" ht="12">
      <c r="B141" s="230"/>
      <c r="C141" s="231"/>
      <c r="D141" s="227" t="s">
        <v>164</v>
      </c>
      <c r="E141" s="232" t="s">
        <v>75</v>
      </c>
      <c r="F141" s="233" t="s">
        <v>316</v>
      </c>
      <c r="G141" s="231"/>
      <c r="H141" s="234">
        <v>5.91</v>
      </c>
      <c r="I141" s="235"/>
      <c r="J141" s="231"/>
      <c r="K141" s="231"/>
      <c r="L141" s="236"/>
      <c r="M141" s="237"/>
      <c r="N141" s="238"/>
      <c r="O141" s="238"/>
      <c r="P141" s="238"/>
      <c r="Q141" s="238"/>
      <c r="R141" s="238"/>
      <c r="S141" s="238"/>
      <c r="T141" s="239"/>
      <c r="AT141" s="240" t="s">
        <v>164</v>
      </c>
      <c r="AU141" s="240" t="s">
        <v>86</v>
      </c>
      <c r="AV141" s="12" t="s">
        <v>86</v>
      </c>
      <c r="AW141" s="12" t="s">
        <v>38</v>
      </c>
      <c r="AX141" s="12" t="s">
        <v>77</v>
      </c>
      <c r="AY141" s="240" t="s">
        <v>152</v>
      </c>
    </row>
    <row r="142" spans="2:51" s="13" customFormat="1" ht="12">
      <c r="B142" s="241"/>
      <c r="C142" s="242"/>
      <c r="D142" s="227" t="s">
        <v>164</v>
      </c>
      <c r="E142" s="243" t="s">
        <v>75</v>
      </c>
      <c r="F142" s="244" t="s">
        <v>277</v>
      </c>
      <c r="G142" s="242"/>
      <c r="H142" s="243" t="s">
        <v>75</v>
      </c>
      <c r="I142" s="245"/>
      <c r="J142" s="242"/>
      <c r="K142" s="242"/>
      <c r="L142" s="246"/>
      <c r="M142" s="247"/>
      <c r="N142" s="248"/>
      <c r="O142" s="248"/>
      <c r="P142" s="248"/>
      <c r="Q142" s="248"/>
      <c r="R142" s="248"/>
      <c r="S142" s="248"/>
      <c r="T142" s="249"/>
      <c r="AT142" s="250" t="s">
        <v>164</v>
      </c>
      <c r="AU142" s="250" t="s">
        <v>86</v>
      </c>
      <c r="AV142" s="13" t="s">
        <v>84</v>
      </c>
      <c r="AW142" s="13" t="s">
        <v>38</v>
      </c>
      <c r="AX142" s="13" t="s">
        <v>77</v>
      </c>
      <c r="AY142" s="250" t="s">
        <v>152</v>
      </c>
    </row>
    <row r="143" spans="2:51" s="12" customFormat="1" ht="12">
      <c r="B143" s="230"/>
      <c r="C143" s="231"/>
      <c r="D143" s="227" t="s">
        <v>164</v>
      </c>
      <c r="E143" s="232" t="s">
        <v>75</v>
      </c>
      <c r="F143" s="233" t="s">
        <v>317</v>
      </c>
      <c r="G143" s="231"/>
      <c r="H143" s="234">
        <v>4.16</v>
      </c>
      <c r="I143" s="235"/>
      <c r="J143" s="231"/>
      <c r="K143" s="231"/>
      <c r="L143" s="236"/>
      <c r="M143" s="237"/>
      <c r="N143" s="238"/>
      <c r="O143" s="238"/>
      <c r="P143" s="238"/>
      <c r="Q143" s="238"/>
      <c r="R143" s="238"/>
      <c r="S143" s="238"/>
      <c r="T143" s="239"/>
      <c r="AT143" s="240" t="s">
        <v>164</v>
      </c>
      <c r="AU143" s="240" t="s">
        <v>86</v>
      </c>
      <c r="AV143" s="12" t="s">
        <v>86</v>
      </c>
      <c r="AW143" s="12" t="s">
        <v>38</v>
      </c>
      <c r="AX143" s="12" t="s">
        <v>77</v>
      </c>
      <c r="AY143" s="240" t="s">
        <v>152</v>
      </c>
    </row>
    <row r="144" spans="2:51" s="14" customFormat="1" ht="12">
      <c r="B144" s="267"/>
      <c r="C144" s="268"/>
      <c r="D144" s="227" t="s">
        <v>164</v>
      </c>
      <c r="E144" s="269" t="s">
        <v>75</v>
      </c>
      <c r="F144" s="270" t="s">
        <v>287</v>
      </c>
      <c r="G144" s="268"/>
      <c r="H144" s="271">
        <v>10.07</v>
      </c>
      <c r="I144" s="272"/>
      <c r="J144" s="268"/>
      <c r="K144" s="268"/>
      <c r="L144" s="273"/>
      <c r="M144" s="274"/>
      <c r="N144" s="275"/>
      <c r="O144" s="275"/>
      <c r="P144" s="275"/>
      <c r="Q144" s="275"/>
      <c r="R144" s="275"/>
      <c r="S144" s="275"/>
      <c r="T144" s="276"/>
      <c r="AT144" s="277" t="s">
        <v>164</v>
      </c>
      <c r="AU144" s="277" t="s">
        <v>86</v>
      </c>
      <c r="AV144" s="14" t="s">
        <v>160</v>
      </c>
      <c r="AW144" s="14" t="s">
        <v>38</v>
      </c>
      <c r="AX144" s="14" t="s">
        <v>84</v>
      </c>
      <c r="AY144" s="277" t="s">
        <v>152</v>
      </c>
    </row>
    <row r="145" spans="2:65" s="1" customFormat="1" ht="16.5" customHeight="1">
      <c r="B145" s="38"/>
      <c r="C145" s="215" t="s">
        <v>215</v>
      </c>
      <c r="D145" s="215" t="s">
        <v>155</v>
      </c>
      <c r="E145" s="216" t="s">
        <v>318</v>
      </c>
      <c r="F145" s="217" t="s">
        <v>319</v>
      </c>
      <c r="G145" s="218" t="s">
        <v>158</v>
      </c>
      <c r="H145" s="219">
        <v>0.985</v>
      </c>
      <c r="I145" s="220"/>
      <c r="J145" s="221">
        <f>ROUND(I145*H145,2)</f>
        <v>0</v>
      </c>
      <c r="K145" s="217" t="s">
        <v>159</v>
      </c>
      <c r="L145" s="43"/>
      <c r="M145" s="222" t="s">
        <v>75</v>
      </c>
      <c r="N145" s="223" t="s">
        <v>47</v>
      </c>
      <c r="O145" s="79"/>
      <c r="P145" s="224">
        <f>O145*H145</f>
        <v>0</v>
      </c>
      <c r="Q145" s="224">
        <v>0</v>
      </c>
      <c r="R145" s="224">
        <f>Q145*H145</f>
        <v>0</v>
      </c>
      <c r="S145" s="224">
        <v>0.076</v>
      </c>
      <c r="T145" s="225">
        <f>S145*H145</f>
        <v>0.07486</v>
      </c>
      <c r="AR145" s="17" t="s">
        <v>160</v>
      </c>
      <c r="AT145" s="17" t="s">
        <v>155</v>
      </c>
      <c r="AU145" s="17" t="s">
        <v>86</v>
      </c>
      <c r="AY145" s="17" t="s">
        <v>152</v>
      </c>
      <c r="BE145" s="226">
        <f>IF(N145="základní",J145,0)</f>
        <v>0</v>
      </c>
      <c r="BF145" s="226">
        <f>IF(N145="snížená",J145,0)</f>
        <v>0</v>
      </c>
      <c r="BG145" s="226">
        <f>IF(N145="zákl. přenesená",J145,0)</f>
        <v>0</v>
      </c>
      <c r="BH145" s="226">
        <f>IF(N145="sníž. přenesená",J145,0)</f>
        <v>0</v>
      </c>
      <c r="BI145" s="226">
        <f>IF(N145="nulová",J145,0)</f>
        <v>0</v>
      </c>
      <c r="BJ145" s="17" t="s">
        <v>84</v>
      </c>
      <c r="BK145" s="226">
        <f>ROUND(I145*H145,2)</f>
        <v>0</v>
      </c>
      <c r="BL145" s="17" t="s">
        <v>160</v>
      </c>
      <c r="BM145" s="17" t="s">
        <v>320</v>
      </c>
    </row>
    <row r="146" spans="2:47" s="1" customFormat="1" ht="12">
      <c r="B146" s="38"/>
      <c r="C146" s="39"/>
      <c r="D146" s="227" t="s">
        <v>162</v>
      </c>
      <c r="E146" s="39"/>
      <c r="F146" s="228" t="s">
        <v>321</v>
      </c>
      <c r="G146" s="39"/>
      <c r="H146" s="39"/>
      <c r="I146" s="142"/>
      <c r="J146" s="39"/>
      <c r="K146" s="39"/>
      <c r="L146" s="43"/>
      <c r="M146" s="229"/>
      <c r="N146" s="79"/>
      <c r="O146" s="79"/>
      <c r="P146" s="79"/>
      <c r="Q146" s="79"/>
      <c r="R146" s="79"/>
      <c r="S146" s="79"/>
      <c r="T146" s="80"/>
      <c r="AT146" s="17" t="s">
        <v>162</v>
      </c>
      <c r="AU146" s="17" t="s">
        <v>86</v>
      </c>
    </row>
    <row r="147" spans="2:51" s="13" customFormat="1" ht="12">
      <c r="B147" s="241"/>
      <c r="C147" s="242"/>
      <c r="D147" s="227" t="s">
        <v>164</v>
      </c>
      <c r="E147" s="243" t="s">
        <v>75</v>
      </c>
      <c r="F147" s="244" t="s">
        <v>306</v>
      </c>
      <c r="G147" s="242"/>
      <c r="H147" s="243" t="s">
        <v>75</v>
      </c>
      <c r="I147" s="245"/>
      <c r="J147" s="242"/>
      <c r="K147" s="242"/>
      <c r="L147" s="246"/>
      <c r="M147" s="247"/>
      <c r="N147" s="248"/>
      <c r="O147" s="248"/>
      <c r="P147" s="248"/>
      <c r="Q147" s="248"/>
      <c r="R147" s="248"/>
      <c r="S147" s="248"/>
      <c r="T147" s="249"/>
      <c r="AT147" s="250" t="s">
        <v>164</v>
      </c>
      <c r="AU147" s="250" t="s">
        <v>86</v>
      </c>
      <c r="AV147" s="13" t="s">
        <v>84</v>
      </c>
      <c r="AW147" s="13" t="s">
        <v>38</v>
      </c>
      <c r="AX147" s="13" t="s">
        <v>77</v>
      </c>
      <c r="AY147" s="250" t="s">
        <v>152</v>
      </c>
    </row>
    <row r="148" spans="2:51" s="12" customFormat="1" ht="12">
      <c r="B148" s="230"/>
      <c r="C148" s="231"/>
      <c r="D148" s="227" t="s">
        <v>164</v>
      </c>
      <c r="E148" s="232" t="s">
        <v>75</v>
      </c>
      <c r="F148" s="233" t="s">
        <v>322</v>
      </c>
      <c r="G148" s="231"/>
      <c r="H148" s="234">
        <v>0.985</v>
      </c>
      <c r="I148" s="235"/>
      <c r="J148" s="231"/>
      <c r="K148" s="231"/>
      <c r="L148" s="236"/>
      <c r="M148" s="237"/>
      <c r="N148" s="238"/>
      <c r="O148" s="238"/>
      <c r="P148" s="238"/>
      <c r="Q148" s="238"/>
      <c r="R148" s="238"/>
      <c r="S148" s="238"/>
      <c r="T148" s="239"/>
      <c r="AT148" s="240" t="s">
        <v>164</v>
      </c>
      <c r="AU148" s="240" t="s">
        <v>86</v>
      </c>
      <c r="AV148" s="12" t="s">
        <v>86</v>
      </c>
      <c r="AW148" s="12" t="s">
        <v>38</v>
      </c>
      <c r="AX148" s="12" t="s">
        <v>84</v>
      </c>
      <c r="AY148" s="240" t="s">
        <v>152</v>
      </c>
    </row>
    <row r="149" spans="2:65" s="1" customFormat="1" ht="16.5" customHeight="1">
      <c r="B149" s="38"/>
      <c r="C149" s="215" t="s">
        <v>224</v>
      </c>
      <c r="D149" s="215" t="s">
        <v>155</v>
      </c>
      <c r="E149" s="216" t="s">
        <v>187</v>
      </c>
      <c r="F149" s="217" t="s">
        <v>188</v>
      </c>
      <c r="G149" s="218" t="s">
        <v>158</v>
      </c>
      <c r="H149" s="219">
        <v>24</v>
      </c>
      <c r="I149" s="220"/>
      <c r="J149" s="221">
        <f>ROUND(I149*H149,2)</f>
        <v>0</v>
      </c>
      <c r="K149" s="217" t="s">
        <v>159</v>
      </c>
      <c r="L149" s="43"/>
      <c r="M149" s="222" t="s">
        <v>75</v>
      </c>
      <c r="N149" s="223" t="s">
        <v>47</v>
      </c>
      <c r="O149" s="79"/>
      <c r="P149" s="224">
        <f>O149*H149</f>
        <v>0</v>
      </c>
      <c r="Q149" s="224">
        <v>4E-05</v>
      </c>
      <c r="R149" s="224">
        <f>Q149*H149</f>
        <v>0.0009600000000000001</v>
      </c>
      <c r="S149" s="224">
        <v>0</v>
      </c>
      <c r="T149" s="225">
        <f>S149*H149</f>
        <v>0</v>
      </c>
      <c r="AR149" s="17" t="s">
        <v>160</v>
      </c>
      <c r="AT149" s="17" t="s">
        <v>155</v>
      </c>
      <c r="AU149" s="17" t="s">
        <v>86</v>
      </c>
      <c r="AY149" s="17" t="s">
        <v>152</v>
      </c>
      <c r="BE149" s="226">
        <f>IF(N149="základní",J149,0)</f>
        <v>0</v>
      </c>
      <c r="BF149" s="226">
        <f>IF(N149="snížená",J149,0)</f>
        <v>0</v>
      </c>
      <c r="BG149" s="226">
        <f>IF(N149="zákl. přenesená",J149,0)</f>
        <v>0</v>
      </c>
      <c r="BH149" s="226">
        <f>IF(N149="sníž. přenesená",J149,0)</f>
        <v>0</v>
      </c>
      <c r="BI149" s="226">
        <f>IF(N149="nulová",J149,0)</f>
        <v>0</v>
      </c>
      <c r="BJ149" s="17" t="s">
        <v>84</v>
      </c>
      <c r="BK149" s="226">
        <f>ROUND(I149*H149,2)</f>
        <v>0</v>
      </c>
      <c r="BL149" s="17" t="s">
        <v>160</v>
      </c>
      <c r="BM149" s="17" t="s">
        <v>323</v>
      </c>
    </row>
    <row r="150" spans="2:47" s="1" customFormat="1" ht="12">
      <c r="B150" s="38"/>
      <c r="C150" s="39"/>
      <c r="D150" s="227" t="s">
        <v>162</v>
      </c>
      <c r="E150" s="39"/>
      <c r="F150" s="228" t="s">
        <v>190</v>
      </c>
      <c r="G150" s="39"/>
      <c r="H150" s="39"/>
      <c r="I150" s="142"/>
      <c r="J150" s="39"/>
      <c r="K150" s="39"/>
      <c r="L150" s="43"/>
      <c r="M150" s="229"/>
      <c r="N150" s="79"/>
      <c r="O150" s="79"/>
      <c r="P150" s="79"/>
      <c r="Q150" s="79"/>
      <c r="R150" s="79"/>
      <c r="S150" s="79"/>
      <c r="T150" s="80"/>
      <c r="AT150" s="17" t="s">
        <v>162</v>
      </c>
      <c r="AU150" s="17" t="s">
        <v>86</v>
      </c>
    </row>
    <row r="151" spans="2:65" s="1" customFormat="1" ht="22.5" customHeight="1">
      <c r="B151" s="38"/>
      <c r="C151" s="215" t="s">
        <v>231</v>
      </c>
      <c r="D151" s="215" t="s">
        <v>155</v>
      </c>
      <c r="E151" s="216" t="s">
        <v>324</v>
      </c>
      <c r="F151" s="217" t="s">
        <v>325</v>
      </c>
      <c r="G151" s="218" t="s">
        <v>168</v>
      </c>
      <c r="H151" s="219">
        <v>6.5</v>
      </c>
      <c r="I151" s="220"/>
      <c r="J151" s="221">
        <f>ROUND(I151*H151,2)</f>
        <v>0</v>
      </c>
      <c r="K151" s="217" t="s">
        <v>159</v>
      </c>
      <c r="L151" s="43"/>
      <c r="M151" s="222" t="s">
        <v>75</v>
      </c>
      <c r="N151" s="223" t="s">
        <v>47</v>
      </c>
      <c r="O151" s="79"/>
      <c r="P151" s="224">
        <f>O151*H151</f>
        <v>0</v>
      </c>
      <c r="Q151" s="224">
        <v>0</v>
      </c>
      <c r="R151" s="224">
        <f>Q151*H151</f>
        <v>0</v>
      </c>
      <c r="S151" s="224">
        <v>0.009</v>
      </c>
      <c r="T151" s="225">
        <f>S151*H151</f>
        <v>0.058499999999999996</v>
      </c>
      <c r="AR151" s="17" t="s">
        <v>160</v>
      </c>
      <c r="AT151" s="17" t="s">
        <v>155</v>
      </c>
      <c r="AU151" s="17" t="s">
        <v>86</v>
      </c>
      <c r="AY151" s="17" t="s">
        <v>152</v>
      </c>
      <c r="BE151" s="226">
        <f>IF(N151="základní",J151,0)</f>
        <v>0</v>
      </c>
      <c r="BF151" s="226">
        <f>IF(N151="snížená",J151,0)</f>
        <v>0</v>
      </c>
      <c r="BG151" s="226">
        <f>IF(N151="zákl. přenesená",J151,0)</f>
        <v>0</v>
      </c>
      <c r="BH151" s="226">
        <f>IF(N151="sníž. přenesená",J151,0)</f>
        <v>0</v>
      </c>
      <c r="BI151" s="226">
        <f>IF(N151="nulová",J151,0)</f>
        <v>0</v>
      </c>
      <c r="BJ151" s="17" t="s">
        <v>84</v>
      </c>
      <c r="BK151" s="226">
        <f>ROUND(I151*H151,2)</f>
        <v>0</v>
      </c>
      <c r="BL151" s="17" t="s">
        <v>160</v>
      </c>
      <c r="BM151" s="17" t="s">
        <v>326</v>
      </c>
    </row>
    <row r="152" spans="2:51" s="13" customFormat="1" ht="12">
      <c r="B152" s="241"/>
      <c r="C152" s="242"/>
      <c r="D152" s="227" t="s">
        <v>164</v>
      </c>
      <c r="E152" s="243" t="s">
        <v>75</v>
      </c>
      <c r="F152" s="244" t="s">
        <v>277</v>
      </c>
      <c r="G152" s="242"/>
      <c r="H152" s="243" t="s">
        <v>75</v>
      </c>
      <c r="I152" s="245"/>
      <c r="J152" s="242"/>
      <c r="K152" s="242"/>
      <c r="L152" s="246"/>
      <c r="M152" s="247"/>
      <c r="N152" s="248"/>
      <c r="O152" s="248"/>
      <c r="P152" s="248"/>
      <c r="Q152" s="248"/>
      <c r="R152" s="248"/>
      <c r="S152" s="248"/>
      <c r="T152" s="249"/>
      <c r="AT152" s="250" t="s">
        <v>164</v>
      </c>
      <c r="AU152" s="250" t="s">
        <v>86</v>
      </c>
      <c r="AV152" s="13" t="s">
        <v>84</v>
      </c>
      <c r="AW152" s="13" t="s">
        <v>38</v>
      </c>
      <c r="AX152" s="13" t="s">
        <v>77</v>
      </c>
      <c r="AY152" s="250" t="s">
        <v>152</v>
      </c>
    </row>
    <row r="153" spans="2:51" s="12" customFormat="1" ht="12">
      <c r="B153" s="230"/>
      <c r="C153" s="231"/>
      <c r="D153" s="227" t="s">
        <v>164</v>
      </c>
      <c r="E153" s="232" t="s">
        <v>75</v>
      </c>
      <c r="F153" s="233" t="s">
        <v>327</v>
      </c>
      <c r="G153" s="231"/>
      <c r="H153" s="234">
        <v>6.5</v>
      </c>
      <c r="I153" s="235"/>
      <c r="J153" s="231"/>
      <c r="K153" s="231"/>
      <c r="L153" s="236"/>
      <c r="M153" s="237"/>
      <c r="N153" s="238"/>
      <c r="O153" s="238"/>
      <c r="P153" s="238"/>
      <c r="Q153" s="238"/>
      <c r="R153" s="238"/>
      <c r="S153" s="238"/>
      <c r="T153" s="239"/>
      <c r="AT153" s="240" t="s">
        <v>164</v>
      </c>
      <c r="AU153" s="240" t="s">
        <v>86</v>
      </c>
      <c r="AV153" s="12" t="s">
        <v>86</v>
      </c>
      <c r="AW153" s="12" t="s">
        <v>38</v>
      </c>
      <c r="AX153" s="12" t="s">
        <v>84</v>
      </c>
      <c r="AY153" s="240" t="s">
        <v>152</v>
      </c>
    </row>
    <row r="154" spans="2:63" s="11" customFormat="1" ht="22.8" customHeight="1">
      <c r="B154" s="199"/>
      <c r="C154" s="200"/>
      <c r="D154" s="201" t="s">
        <v>76</v>
      </c>
      <c r="E154" s="213" t="s">
        <v>191</v>
      </c>
      <c r="F154" s="213" t="s">
        <v>192</v>
      </c>
      <c r="G154" s="200"/>
      <c r="H154" s="200"/>
      <c r="I154" s="203"/>
      <c r="J154" s="214">
        <f>BK154</f>
        <v>0</v>
      </c>
      <c r="K154" s="200"/>
      <c r="L154" s="205"/>
      <c r="M154" s="206"/>
      <c r="N154" s="207"/>
      <c r="O154" s="207"/>
      <c r="P154" s="208">
        <f>SUM(P155:P163)</f>
        <v>0</v>
      </c>
      <c r="Q154" s="207"/>
      <c r="R154" s="208">
        <f>SUM(R155:R163)</f>
        <v>0</v>
      </c>
      <c r="S154" s="207"/>
      <c r="T154" s="209">
        <f>SUM(T155:T163)</f>
        <v>0</v>
      </c>
      <c r="AR154" s="210" t="s">
        <v>84</v>
      </c>
      <c r="AT154" s="211" t="s">
        <v>76</v>
      </c>
      <c r="AU154" s="211" t="s">
        <v>84</v>
      </c>
      <c r="AY154" s="210" t="s">
        <v>152</v>
      </c>
      <c r="BK154" s="212">
        <f>SUM(BK155:BK163)</f>
        <v>0</v>
      </c>
    </row>
    <row r="155" spans="2:65" s="1" customFormat="1" ht="22.5" customHeight="1">
      <c r="B155" s="38"/>
      <c r="C155" s="215" t="s">
        <v>237</v>
      </c>
      <c r="D155" s="215" t="s">
        <v>155</v>
      </c>
      <c r="E155" s="216" t="s">
        <v>193</v>
      </c>
      <c r="F155" s="217" t="s">
        <v>194</v>
      </c>
      <c r="G155" s="218" t="s">
        <v>195</v>
      </c>
      <c r="H155" s="219">
        <v>0.94</v>
      </c>
      <c r="I155" s="220"/>
      <c r="J155" s="221">
        <f>ROUND(I155*H155,2)</f>
        <v>0</v>
      </c>
      <c r="K155" s="217" t="s">
        <v>159</v>
      </c>
      <c r="L155" s="43"/>
      <c r="M155" s="222" t="s">
        <v>75</v>
      </c>
      <c r="N155" s="223" t="s">
        <v>47</v>
      </c>
      <c r="O155" s="79"/>
      <c r="P155" s="224">
        <f>O155*H155</f>
        <v>0</v>
      </c>
      <c r="Q155" s="224">
        <v>0</v>
      </c>
      <c r="R155" s="224">
        <f>Q155*H155</f>
        <v>0</v>
      </c>
      <c r="S155" s="224">
        <v>0</v>
      </c>
      <c r="T155" s="225">
        <f>S155*H155</f>
        <v>0</v>
      </c>
      <c r="AR155" s="17" t="s">
        <v>160</v>
      </c>
      <c r="AT155" s="17" t="s">
        <v>155</v>
      </c>
      <c r="AU155" s="17" t="s">
        <v>86</v>
      </c>
      <c r="AY155" s="17" t="s">
        <v>152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160</v>
      </c>
      <c r="BM155" s="17" t="s">
        <v>328</v>
      </c>
    </row>
    <row r="156" spans="2:47" s="1" customFormat="1" ht="12">
      <c r="B156" s="38"/>
      <c r="C156" s="39"/>
      <c r="D156" s="227" t="s">
        <v>162</v>
      </c>
      <c r="E156" s="39"/>
      <c r="F156" s="228" t="s">
        <v>197</v>
      </c>
      <c r="G156" s="39"/>
      <c r="H156" s="39"/>
      <c r="I156" s="142"/>
      <c r="J156" s="39"/>
      <c r="K156" s="39"/>
      <c r="L156" s="43"/>
      <c r="M156" s="229"/>
      <c r="N156" s="79"/>
      <c r="O156" s="79"/>
      <c r="P156" s="79"/>
      <c r="Q156" s="79"/>
      <c r="R156" s="79"/>
      <c r="S156" s="79"/>
      <c r="T156" s="80"/>
      <c r="AT156" s="17" t="s">
        <v>162</v>
      </c>
      <c r="AU156" s="17" t="s">
        <v>86</v>
      </c>
    </row>
    <row r="157" spans="2:65" s="1" customFormat="1" ht="16.5" customHeight="1">
      <c r="B157" s="38"/>
      <c r="C157" s="215" t="s">
        <v>245</v>
      </c>
      <c r="D157" s="215" t="s">
        <v>155</v>
      </c>
      <c r="E157" s="216" t="s">
        <v>199</v>
      </c>
      <c r="F157" s="217" t="s">
        <v>200</v>
      </c>
      <c r="G157" s="218" t="s">
        <v>195</v>
      </c>
      <c r="H157" s="219">
        <v>0.94</v>
      </c>
      <c r="I157" s="220"/>
      <c r="J157" s="221">
        <f>ROUND(I157*H157,2)</f>
        <v>0</v>
      </c>
      <c r="K157" s="217" t="s">
        <v>159</v>
      </c>
      <c r="L157" s="43"/>
      <c r="M157" s="222" t="s">
        <v>75</v>
      </c>
      <c r="N157" s="223" t="s">
        <v>47</v>
      </c>
      <c r="O157" s="79"/>
      <c r="P157" s="224">
        <f>O157*H157</f>
        <v>0</v>
      </c>
      <c r="Q157" s="224">
        <v>0</v>
      </c>
      <c r="R157" s="224">
        <f>Q157*H157</f>
        <v>0</v>
      </c>
      <c r="S157" s="224">
        <v>0</v>
      </c>
      <c r="T157" s="225">
        <f>S157*H157</f>
        <v>0</v>
      </c>
      <c r="AR157" s="17" t="s">
        <v>160</v>
      </c>
      <c r="AT157" s="17" t="s">
        <v>155</v>
      </c>
      <c r="AU157" s="17" t="s">
        <v>86</v>
      </c>
      <c r="AY157" s="17" t="s">
        <v>152</v>
      </c>
      <c r="BE157" s="226">
        <f>IF(N157="základní",J157,0)</f>
        <v>0</v>
      </c>
      <c r="BF157" s="226">
        <f>IF(N157="snížená",J157,0)</f>
        <v>0</v>
      </c>
      <c r="BG157" s="226">
        <f>IF(N157="zákl. přenesená",J157,0)</f>
        <v>0</v>
      </c>
      <c r="BH157" s="226">
        <f>IF(N157="sníž. přenesená",J157,0)</f>
        <v>0</v>
      </c>
      <c r="BI157" s="226">
        <f>IF(N157="nulová",J157,0)</f>
        <v>0</v>
      </c>
      <c r="BJ157" s="17" t="s">
        <v>84</v>
      </c>
      <c r="BK157" s="226">
        <f>ROUND(I157*H157,2)</f>
        <v>0</v>
      </c>
      <c r="BL157" s="17" t="s">
        <v>160</v>
      </c>
      <c r="BM157" s="17" t="s">
        <v>329</v>
      </c>
    </row>
    <row r="158" spans="2:47" s="1" customFormat="1" ht="12">
      <c r="B158" s="38"/>
      <c r="C158" s="39"/>
      <c r="D158" s="227" t="s">
        <v>162</v>
      </c>
      <c r="E158" s="39"/>
      <c r="F158" s="228" t="s">
        <v>202</v>
      </c>
      <c r="G158" s="39"/>
      <c r="H158" s="39"/>
      <c r="I158" s="142"/>
      <c r="J158" s="39"/>
      <c r="K158" s="39"/>
      <c r="L158" s="43"/>
      <c r="M158" s="229"/>
      <c r="N158" s="79"/>
      <c r="O158" s="79"/>
      <c r="P158" s="79"/>
      <c r="Q158" s="79"/>
      <c r="R158" s="79"/>
      <c r="S158" s="79"/>
      <c r="T158" s="80"/>
      <c r="AT158" s="17" t="s">
        <v>162</v>
      </c>
      <c r="AU158" s="17" t="s">
        <v>86</v>
      </c>
    </row>
    <row r="159" spans="2:65" s="1" customFormat="1" ht="22.5" customHeight="1">
      <c r="B159" s="38"/>
      <c r="C159" s="215" t="s">
        <v>8</v>
      </c>
      <c r="D159" s="215" t="s">
        <v>155</v>
      </c>
      <c r="E159" s="216" t="s">
        <v>204</v>
      </c>
      <c r="F159" s="217" t="s">
        <v>205</v>
      </c>
      <c r="G159" s="218" t="s">
        <v>195</v>
      </c>
      <c r="H159" s="219">
        <v>22.56</v>
      </c>
      <c r="I159" s="220"/>
      <c r="J159" s="221">
        <f>ROUND(I159*H159,2)</f>
        <v>0</v>
      </c>
      <c r="K159" s="217" t="s">
        <v>159</v>
      </c>
      <c r="L159" s="43"/>
      <c r="M159" s="222" t="s">
        <v>75</v>
      </c>
      <c r="N159" s="223" t="s">
        <v>47</v>
      </c>
      <c r="O159" s="79"/>
      <c r="P159" s="224">
        <f>O159*H159</f>
        <v>0</v>
      </c>
      <c r="Q159" s="224">
        <v>0</v>
      </c>
      <c r="R159" s="224">
        <f>Q159*H159</f>
        <v>0</v>
      </c>
      <c r="S159" s="224">
        <v>0</v>
      </c>
      <c r="T159" s="225">
        <f>S159*H159</f>
        <v>0</v>
      </c>
      <c r="AR159" s="17" t="s">
        <v>160</v>
      </c>
      <c r="AT159" s="17" t="s">
        <v>155</v>
      </c>
      <c r="AU159" s="17" t="s">
        <v>86</v>
      </c>
      <c r="AY159" s="17" t="s">
        <v>152</v>
      </c>
      <c r="BE159" s="226">
        <f>IF(N159="základní",J159,0)</f>
        <v>0</v>
      </c>
      <c r="BF159" s="226">
        <f>IF(N159="snížená",J159,0)</f>
        <v>0</v>
      </c>
      <c r="BG159" s="226">
        <f>IF(N159="zákl. přenesená",J159,0)</f>
        <v>0</v>
      </c>
      <c r="BH159" s="226">
        <f>IF(N159="sníž. přenesená",J159,0)</f>
        <v>0</v>
      </c>
      <c r="BI159" s="226">
        <f>IF(N159="nulová",J159,0)</f>
        <v>0</v>
      </c>
      <c r="BJ159" s="17" t="s">
        <v>84</v>
      </c>
      <c r="BK159" s="226">
        <f>ROUND(I159*H159,2)</f>
        <v>0</v>
      </c>
      <c r="BL159" s="17" t="s">
        <v>160</v>
      </c>
      <c r="BM159" s="17" t="s">
        <v>330</v>
      </c>
    </row>
    <row r="160" spans="2:47" s="1" customFormat="1" ht="12">
      <c r="B160" s="38"/>
      <c r="C160" s="39"/>
      <c r="D160" s="227" t="s">
        <v>162</v>
      </c>
      <c r="E160" s="39"/>
      <c r="F160" s="228" t="s">
        <v>207</v>
      </c>
      <c r="G160" s="39"/>
      <c r="H160" s="39"/>
      <c r="I160" s="142"/>
      <c r="J160" s="39"/>
      <c r="K160" s="39"/>
      <c r="L160" s="43"/>
      <c r="M160" s="229"/>
      <c r="N160" s="79"/>
      <c r="O160" s="79"/>
      <c r="P160" s="79"/>
      <c r="Q160" s="79"/>
      <c r="R160" s="79"/>
      <c r="S160" s="79"/>
      <c r="T160" s="80"/>
      <c r="AT160" s="17" t="s">
        <v>162</v>
      </c>
      <c r="AU160" s="17" t="s">
        <v>86</v>
      </c>
    </row>
    <row r="161" spans="2:51" s="12" customFormat="1" ht="12">
      <c r="B161" s="230"/>
      <c r="C161" s="231"/>
      <c r="D161" s="227" t="s">
        <v>164</v>
      </c>
      <c r="E161" s="231"/>
      <c r="F161" s="233" t="s">
        <v>331</v>
      </c>
      <c r="G161" s="231"/>
      <c r="H161" s="234">
        <v>22.56</v>
      </c>
      <c r="I161" s="235"/>
      <c r="J161" s="231"/>
      <c r="K161" s="231"/>
      <c r="L161" s="236"/>
      <c r="M161" s="237"/>
      <c r="N161" s="238"/>
      <c r="O161" s="238"/>
      <c r="P161" s="238"/>
      <c r="Q161" s="238"/>
      <c r="R161" s="238"/>
      <c r="S161" s="238"/>
      <c r="T161" s="239"/>
      <c r="AT161" s="240" t="s">
        <v>164</v>
      </c>
      <c r="AU161" s="240" t="s">
        <v>86</v>
      </c>
      <c r="AV161" s="12" t="s">
        <v>86</v>
      </c>
      <c r="AW161" s="12" t="s">
        <v>4</v>
      </c>
      <c r="AX161" s="12" t="s">
        <v>84</v>
      </c>
      <c r="AY161" s="240" t="s">
        <v>152</v>
      </c>
    </row>
    <row r="162" spans="2:65" s="1" customFormat="1" ht="22.5" customHeight="1">
      <c r="B162" s="38"/>
      <c r="C162" s="215" t="s">
        <v>227</v>
      </c>
      <c r="D162" s="215" t="s">
        <v>155</v>
      </c>
      <c r="E162" s="216" t="s">
        <v>209</v>
      </c>
      <c r="F162" s="217" t="s">
        <v>210</v>
      </c>
      <c r="G162" s="218" t="s">
        <v>195</v>
      </c>
      <c r="H162" s="219">
        <v>0.94</v>
      </c>
      <c r="I162" s="220"/>
      <c r="J162" s="221">
        <f>ROUND(I162*H162,2)</f>
        <v>0</v>
      </c>
      <c r="K162" s="217" t="s">
        <v>159</v>
      </c>
      <c r="L162" s="43"/>
      <c r="M162" s="222" t="s">
        <v>75</v>
      </c>
      <c r="N162" s="223" t="s">
        <v>47</v>
      </c>
      <c r="O162" s="79"/>
      <c r="P162" s="224">
        <f>O162*H162</f>
        <v>0</v>
      </c>
      <c r="Q162" s="224">
        <v>0</v>
      </c>
      <c r="R162" s="224">
        <f>Q162*H162</f>
        <v>0</v>
      </c>
      <c r="S162" s="224">
        <v>0</v>
      </c>
      <c r="T162" s="225">
        <f>S162*H162</f>
        <v>0</v>
      </c>
      <c r="AR162" s="17" t="s">
        <v>160</v>
      </c>
      <c r="AT162" s="17" t="s">
        <v>155</v>
      </c>
      <c r="AU162" s="17" t="s">
        <v>86</v>
      </c>
      <c r="AY162" s="17" t="s">
        <v>152</v>
      </c>
      <c r="BE162" s="226">
        <f>IF(N162="základní",J162,0)</f>
        <v>0</v>
      </c>
      <c r="BF162" s="226">
        <f>IF(N162="snížená",J162,0)</f>
        <v>0</v>
      </c>
      <c r="BG162" s="226">
        <f>IF(N162="zákl. přenesená",J162,0)</f>
        <v>0</v>
      </c>
      <c r="BH162" s="226">
        <f>IF(N162="sníž. přenesená",J162,0)</f>
        <v>0</v>
      </c>
      <c r="BI162" s="226">
        <f>IF(N162="nulová",J162,0)</f>
        <v>0</v>
      </c>
      <c r="BJ162" s="17" t="s">
        <v>84</v>
      </c>
      <c r="BK162" s="226">
        <f>ROUND(I162*H162,2)</f>
        <v>0</v>
      </c>
      <c r="BL162" s="17" t="s">
        <v>160</v>
      </c>
      <c r="BM162" s="17" t="s">
        <v>332</v>
      </c>
    </row>
    <row r="163" spans="2:47" s="1" customFormat="1" ht="12">
      <c r="B163" s="38"/>
      <c r="C163" s="39"/>
      <c r="D163" s="227" t="s">
        <v>162</v>
      </c>
      <c r="E163" s="39"/>
      <c r="F163" s="228" t="s">
        <v>212</v>
      </c>
      <c r="G163" s="39"/>
      <c r="H163" s="39"/>
      <c r="I163" s="142"/>
      <c r="J163" s="39"/>
      <c r="K163" s="39"/>
      <c r="L163" s="43"/>
      <c r="M163" s="229"/>
      <c r="N163" s="79"/>
      <c r="O163" s="79"/>
      <c r="P163" s="79"/>
      <c r="Q163" s="79"/>
      <c r="R163" s="79"/>
      <c r="S163" s="79"/>
      <c r="T163" s="80"/>
      <c r="AT163" s="17" t="s">
        <v>162</v>
      </c>
      <c r="AU163" s="17" t="s">
        <v>86</v>
      </c>
    </row>
    <row r="164" spans="2:63" s="11" customFormat="1" ht="22.8" customHeight="1">
      <c r="B164" s="199"/>
      <c r="C164" s="200"/>
      <c r="D164" s="201" t="s">
        <v>76</v>
      </c>
      <c r="E164" s="213" t="s">
        <v>213</v>
      </c>
      <c r="F164" s="213" t="s">
        <v>214</v>
      </c>
      <c r="G164" s="200"/>
      <c r="H164" s="200"/>
      <c r="I164" s="203"/>
      <c r="J164" s="214">
        <f>BK164</f>
        <v>0</v>
      </c>
      <c r="K164" s="200"/>
      <c r="L164" s="205"/>
      <c r="M164" s="206"/>
      <c r="N164" s="207"/>
      <c r="O164" s="207"/>
      <c r="P164" s="208">
        <f>SUM(P165:P166)</f>
        <v>0</v>
      </c>
      <c r="Q164" s="207"/>
      <c r="R164" s="208">
        <f>SUM(R165:R166)</f>
        <v>0</v>
      </c>
      <c r="S164" s="207"/>
      <c r="T164" s="209">
        <f>SUM(T165:T166)</f>
        <v>0</v>
      </c>
      <c r="AR164" s="210" t="s">
        <v>84</v>
      </c>
      <c r="AT164" s="211" t="s">
        <v>76</v>
      </c>
      <c r="AU164" s="211" t="s">
        <v>84</v>
      </c>
      <c r="AY164" s="210" t="s">
        <v>152</v>
      </c>
      <c r="BK164" s="212">
        <f>SUM(BK165:BK166)</f>
        <v>0</v>
      </c>
    </row>
    <row r="165" spans="2:65" s="1" customFormat="1" ht="22.5" customHeight="1">
      <c r="B165" s="38"/>
      <c r="C165" s="215" t="s">
        <v>260</v>
      </c>
      <c r="D165" s="215" t="s">
        <v>155</v>
      </c>
      <c r="E165" s="216" t="s">
        <v>216</v>
      </c>
      <c r="F165" s="217" t="s">
        <v>217</v>
      </c>
      <c r="G165" s="218" t="s">
        <v>195</v>
      </c>
      <c r="H165" s="219">
        <v>0.754</v>
      </c>
      <c r="I165" s="220"/>
      <c r="J165" s="221">
        <f>ROUND(I165*H165,2)</f>
        <v>0</v>
      </c>
      <c r="K165" s="217" t="s">
        <v>159</v>
      </c>
      <c r="L165" s="43"/>
      <c r="M165" s="222" t="s">
        <v>75</v>
      </c>
      <c r="N165" s="223" t="s">
        <v>47</v>
      </c>
      <c r="O165" s="79"/>
      <c r="P165" s="224">
        <f>O165*H165</f>
        <v>0</v>
      </c>
      <c r="Q165" s="224">
        <v>0</v>
      </c>
      <c r="R165" s="224">
        <f>Q165*H165</f>
        <v>0</v>
      </c>
      <c r="S165" s="224">
        <v>0</v>
      </c>
      <c r="T165" s="225">
        <f>S165*H165</f>
        <v>0</v>
      </c>
      <c r="AR165" s="17" t="s">
        <v>160</v>
      </c>
      <c r="AT165" s="17" t="s">
        <v>155</v>
      </c>
      <c r="AU165" s="17" t="s">
        <v>86</v>
      </c>
      <c r="AY165" s="17" t="s">
        <v>152</v>
      </c>
      <c r="BE165" s="226">
        <f>IF(N165="základní",J165,0)</f>
        <v>0</v>
      </c>
      <c r="BF165" s="226">
        <f>IF(N165="snížená",J165,0)</f>
        <v>0</v>
      </c>
      <c r="BG165" s="226">
        <f>IF(N165="zákl. přenesená",J165,0)</f>
        <v>0</v>
      </c>
      <c r="BH165" s="226">
        <f>IF(N165="sníž. přenesená",J165,0)</f>
        <v>0</v>
      </c>
      <c r="BI165" s="226">
        <f>IF(N165="nulová",J165,0)</f>
        <v>0</v>
      </c>
      <c r="BJ165" s="17" t="s">
        <v>84</v>
      </c>
      <c r="BK165" s="226">
        <f>ROUND(I165*H165,2)</f>
        <v>0</v>
      </c>
      <c r="BL165" s="17" t="s">
        <v>160</v>
      </c>
      <c r="BM165" s="17" t="s">
        <v>333</v>
      </c>
    </row>
    <row r="166" spans="2:47" s="1" customFormat="1" ht="12">
      <c r="B166" s="38"/>
      <c r="C166" s="39"/>
      <c r="D166" s="227" t="s">
        <v>162</v>
      </c>
      <c r="E166" s="39"/>
      <c r="F166" s="228" t="s">
        <v>219</v>
      </c>
      <c r="G166" s="39"/>
      <c r="H166" s="39"/>
      <c r="I166" s="142"/>
      <c r="J166" s="39"/>
      <c r="K166" s="39"/>
      <c r="L166" s="43"/>
      <c r="M166" s="229"/>
      <c r="N166" s="79"/>
      <c r="O166" s="79"/>
      <c r="P166" s="79"/>
      <c r="Q166" s="79"/>
      <c r="R166" s="79"/>
      <c r="S166" s="79"/>
      <c r="T166" s="80"/>
      <c r="AT166" s="17" t="s">
        <v>162</v>
      </c>
      <c r="AU166" s="17" t="s">
        <v>86</v>
      </c>
    </row>
    <row r="167" spans="2:63" s="11" customFormat="1" ht="25.9" customHeight="1">
      <c r="B167" s="199"/>
      <c r="C167" s="200"/>
      <c r="D167" s="201" t="s">
        <v>76</v>
      </c>
      <c r="E167" s="202" t="s">
        <v>220</v>
      </c>
      <c r="F167" s="202" t="s">
        <v>221</v>
      </c>
      <c r="G167" s="200"/>
      <c r="H167" s="200"/>
      <c r="I167" s="203"/>
      <c r="J167" s="204">
        <f>BK167</f>
        <v>0</v>
      </c>
      <c r="K167" s="200"/>
      <c r="L167" s="205"/>
      <c r="M167" s="206"/>
      <c r="N167" s="207"/>
      <c r="O167" s="207"/>
      <c r="P167" s="208">
        <f>P168+P201+P205</f>
        <v>0</v>
      </c>
      <c r="Q167" s="207"/>
      <c r="R167" s="208">
        <f>R168+R201+R205</f>
        <v>0.037549940000000004</v>
      </c>
      <c r="S167" s="207"/>
      <c r="T167" s="209">
        <f>T168+T201+T205</f>
        <v>0.1818</v>
      </c>
      <c r="AR167" s="210" t="s">
        <v>86</v>
      </c>
      <c r="AT167" s="211" t="s">
        <v>76</v>
      </c>
      <c r="AU167" s="211" t="s">
        <v>77</v>
      </c>
      <c r="AY167" s="210" t="s">
        <v>152</v>
      </c>
      <c r="BK167" s="212">
        <f>BK168+BK201+BK205</f>
        <v>0</v>
      </c>
    </row>
    <row r="168" spans="2:63" s="11" customFormat="1" ht="22.8" customHeight="1">
      <c r="B168" s="199"/>
      <c r="C168" s="200"/>
      <c r="D168" s="201" t="s">
        <v>76</v>
      </c>
      <c r="E168" s="213" t="s">
        <v>222</v>
      </c>
      <c r="F168" s="213" t="s">
        <v>223</v>
      </c>
      <c r="G168" s="200"/>
      <c r="H168" s="200"/>
      <c r="I168" s="203"/>
      <c r="J168" s="214">
        <f>BK168</f>
        <v>0</v>
      </c>
      <c r="K168" s="200"/>
      <c r="L168" s="205"/>
      <c r="M168" s="206"/>
      <c r="N168" s="207"/>
      <c r="O168" s="207"/>
      <c r="P168" s="208">
        <f>SUM(P169:P200)</f>
        <v>0</v>
      </c>
      <c r="Q168" s="207"/>
      <c r="R168" s="208">
        <f>SUM(R169:R200)</f>
        <v>0.02196</v>
      </c>
      <c r="S168" s="207"/>
      <c r="T168" s="209">
        <f>SUM(T169:T200)</f>
        <v>0.1818</v>
      </c>
      <c r="AR168" s="210" t="s">
        <v>86</v>
      </c>
      <c r="AT168" s="211" t="s">
        <v>76</v>
      </c>
      <c r="AU168" s="211" t="s">
        <v>84</v>
      </c>
      <c r="AY168" s="210" t="s">
        <v>152</v>
      </c>
      <c r="BK168" s="212">
        <f>SUM(BK169:BK200)</f>
        <v>0</v>
      </c>
    </row>
    <row r="169" spans="2:65" s="1" customFormat="1" ht="16.5" customHeight="1">
      <c r="B169" s="38"/>
      <c r="C169" s="215" t="s">
        <v>265</v>
      </c>
      <c r="D169" s="215" t="s">
        <v>155</v>
      </c>
      <c r="E169" s="216" t="s">
        <v>334</v>
      </c>
      <c r="F169" s="217" t="s">
        <v>335</v>
      </c>
      <c r="G169" s="218" t="s">
        <v>176</v>
      </c>
      <c r="H169" s="219">
        <v>1</v>
      </c>
      <c r="I169" s="220"/>
      <c r="J169" s="221">
        <f>ROUND(I169*H169,2)</f>
        <v>0</v>
      </c>
      <c r="K169" s="217" t="s">
        <v>159</v>
      </c>
      <c r="L169" s="43"/>
      <c r="M169" s="222" t="s">
        <v>75</v>
      </c>
      <c r="N169" s="223" t="s">
        <v>47</v>
      </c>
      <c r="O169" s="79"/>
      <c r="P169" s="224">
        <f>O169*H169</f>
        <v>0</v>
      </c>
      <c r="Q169" s="224">
        <v>0</v>
      </c>
      <c r="R169" s="224">
        <f>Q169*H169</f>
        <v>0</v>
      </c>
      <c r="S169" s="224">
        <v>0.0018</v>
      </c>
      <c r="T169" s="225">
        <f>S169*H169</f>
        <v>0.0018</v>
      </c>
      <c r="AR169" s="17" t="s">
        <v>227</v>
      </c>
      <c r="AT169" s="17" t="s">
        <v>155</v>
      </c>
      <c r="AU169" s="17" t="s">
        <v>86</v>
      </c>
      <c r="AY169" s="17" t="s">
        <v>152</v>
      </c>
      <c r="BE169" s="226">
        <f>IF(N169="základní",J169,0)</f>
        <v>0</v>
      </c>
      <c r="BF169" s="226">
        <f>IF(N169="snížená",J169,0)</f>
        <v>0</v>
      </c>
      <c r="BG169" s="226">
        <f>IF(N169="zákl. přenesená",J169,0)</f>
        <v>0</v>
      </c>
      <c r="BH169" s="226">
        <f>IF(N169="sníž. přenesená",J169,0)</f>
        <v>0</v>
      </c>
      <c r="BI169" s="226">
        <f>IF(N169="nulová",J169,0)</f>
        <v>0</v>
      </c>
      <c r="BJ169" s="17" t="s">
        <v>84</v>
      </c>
      <c r="BK169" s="226">
        <f>ROUND(I169*H169,2)</f>
        <v>0</v>
      </c>
      <c r="BL169" s="17" t="s">
        <v>227</v>
      </c>
      <c r="BM169" s="17" t="s">
        <v>336</v>
      </c>
    </row>
    <row r="170" spans="2:51" s="13" customFormat="1" ht="12">
      <c r="B170" s="241"/>
      <c r="C170" s="242"/>
      <c r="D170" s="227" t="s">
        <v>164</v>
      </c>
      <c r="E170" s="243" t="s">
        <v>75</v>
      </c>
      <c r="F170" s="244" t="s">
        <v>306</v>
      </c>
      <c r="G170" s="242"/>
      <c r="H170" s="243" t="s">
        <v>75</v>
      </c>
      <c r="I170" s="245"/>
      <c r="J170" s="242"/>
      <c r="K170" s="242"/>
      <c r="L170" s="246"/>
      <c r="M170" s="247"/>
      <c r="N170" s="248"/>
      <c r="O170" s="248"/>
      <c r="P170" s="248"/>
      <c r="Q170" s="248"/>
      <c r="R170" s="248"/>
      <c r="S170" s="248"/>
      <c r="T170" s="249"/>
      <c r="AT170" s="250" t="s">
        <v>164</v>
      </c>
      <c r="AU170" s="250" t="s">
        <v>86</v>
      </c>
      <c r="AV170" s="13" t="s">
        <v>84</v>
      </c>
      <c r="AW170" s="13" t="s">
        <v>38</v>
      </c>
      <c r="AX170" s="13" t="s">
        <v>77</v>
      </c>
      <c r="AY170" s="250" t="s">
        <v>152</v>
      </c>
    </row>
    <row r="171" spans="2:51" s="12" customFormat="1" ht="12">
      <c r="B171" s="230"/>
      <c r="C171" s="231"/>
      <c r="D171" s="227" t="s">
        <v>164</v>
      </c>
      <c r="E171" s="232" t="s">
        <v>75</v>
      </c>
      <c r="F171" s="233" t="s">
        <v>337</v>
      </c>
      <c r="G171" s="231"/>
      <c r="H171" s="234">
        <v>1</v>
      </c>
      <c r="I171" s="235"/>
      <c r="J171" s="231"/>
      <c r="K171" s="231"/>
      <c r="L171" s="236"/>
      <c r="M171" s="237"/>
      <c r="N171" s="238"/>
      <c r="O171" s="238"/>
      <c r="P171" s="238"/>
      <c r="Q171" s="238"/>
      <c r="R171" s="238"/>
      <c r="S171" s="238"/>
      <c r="T171" s="239"/>
      <c r="AT171" s="240" t="s">
        <v>164</v>
      </c>
      <c r="AU171" s="240" t="s">
        <v>86</v>
      </c>
      <c r="AV171" s="12" t="s">
        <v>86</v>
      </c>
      <c r="AW171" s="12" t="s">
        <v>38</v>
      </c>
      <c r="AX171" s="12" t="s">
        <v>84</v>
      </c>
      <c r="AY171" s="240" t="s">
        <v>152</v>
      </c>
    </row>
    <row r="172" spans="2:65" s="1" customFormat="1" ht="22.5" customHeight="1">
      <c r="B172" s="38"/>
      <c r="C172" s="215" t="s">
        <v>338</v>
      </c>
      <c r="D172" s="215" t="s">
        <v>155</v>
      </c>
      <c r="E172" s="216" t="s">
        <v>225</v>
      </c>
      <c r="F172" s="217" t="s">
        <v>226</v>
      </c>
      <c r="G172" s="218" t="s">
        <v>176</v>
      </c>
      <c r="H172" s="219">
        <v>6</v>
      </c>
      <c r="I172" s="220"/>
      <c r="J172" s="221">
        <f>ROUND(I172*H172,2)</f>
        <v>0</v>
      </c>
      <c r="K172" s="217" t="s">
        <v>159</v>
      </c>
      <c r="L172" s="43"/>
      <c r="M172" s="222" t="s">
        <v>75</v>
      </c>
      <c r="N172" s="223" t="s">
        <v>47</v>
      </c>
      <c r="O172" s="79"/>
      <c r="P172" s="224">
        <f>O172*H172</f>
        <v>0</v>
      </c>
      <c r="Q172" s="224">
        <v>0</v>
      </c>
      <c r="R172" s="224">
        <f>Q172*H172</f>
        <v>0</v>
      </c>
      <c r="S172" s="224">
        <v>0.026</v>
      </c>
      <c r="T172" s="225">
        <f>S172*H172</f>
        <v>0.156</v>
      </c>
      <c r="AR172" s="17" t="s">
        <v>227</v>
      </c>
      <c r="AT172" s="17" t="s">
        <v>155</v>
      </c>
      <c r="AU172" s="17" t="s">
        <v>86</v>
      </c>
      <c r="AY172" s="17" t="s">
        <v>152</v>
      </c>
      <c r="BE172" s="226">
        <f>IF(N172="základní",J172,0)</f>
        <v>0</v>
      </c>
      <c r="BF172" s="226">
        <f>IF(N172="snížená",J172,0)</f>
        <v>0</v>
      </c>
      <c r="BG172" s="226">
        <f>IF(N172="zákl. přenesená",J172,0)</f>
        <v>0</v>
      </c>
      <c r="BH172" s="226">
        <f>IF(N172="sníž. přenesená",J172,0)</f>
        <v>0</v>
      </c>
      <c r="BI172" s="226">
        <f>IF(N172="nulová",J172,0)</f>
        <v>0</v>
      </c>
      <c r="BJ172" s="17" t="s">
        <v>84</v>
      </c>
      <c r="BK172" s="226">
        <f>ROUND(I172*H172,2)</f>
        <v>0</v>
      </c>
      <c r="BL172" s="17" t="s">
        <v>227</v>
      </c>
      <c r="BM172" s="17" t="s">
        <v>339</v>
      </c>
    </row>
    <row r="173" spans="2:47" s="1" customFormat="1" ht="12">
      <c r="B173" s="38"/>
      <c r="C173" s="39"/>
      <c r="D173" s="227" t="s">
        <v>162</v>
      </c>
      <c r="E173" s="39"/>
      <c r="F173" s="228" t="s">
        <v>229</v>
      </c>
      <c r="G173" s="39"/>
      <c r="H173" s="39"/>
      <c r="I173" s="142"/>
      <c r="J173" s="39"/>
      <c r="K173" s="39"/>
      <c r="L173" s="43"/>
      <c r="M173" s="229"/>
      <c r="N173" s="79"/>
      <c r="O173" s="79"/>
      <c r="P173" s="79"/>
      <c r="Q173" s="79"/>
      <c r="R173" s="79"/>
      <c r="S173" s="79"/>
      <c r="T173" s="80"/>
      <c r="AT173" s="17" t="s">
        <v>162</v>
      </c>
      <c r="AU173" s="17" t="s">
        <v>86</v>
      </c>
    </row>
    <row r="174" spans="2:51" s="13" customFormat="1" ht="12">
      <c r="B174" s="241"/>
      <c r="C174" s="242"/>
      <c r="D174" s="227" t="s">
        <v>164</v>
      </c>
      <c r="E174" s="243" t="s">
        <v>75</v>
      </c>
      <c r="F174" s="244" t="s">
        <v>284</v>
      </c>
      <c r="G174" s="242"/>
      <c r="H174" s="243" t="s">
        <v>75</v>
      </c>
      <c r="I174" s="245"/>
      <c r="J174" s="242"/>
      <c r="K174" s="242"/>
      <c r="L174" s="246"/>
      <c r="M174" s="247"/>
      <c r="N174" s="248"/>
      <c r="O174" s="248"/>
      <c r="P174" s="248"/>
      <c r="Q174" s="248"/>
      <c r="R174" s="248"/>
      <c r="S174" s="248"/>
      <c r="T174" s="249"/>
      <c r="AT174" s="250" t="s">
        <v>164</v>
      </c>
      <c r="AU174" s="250" t="s">
        <v>86</v>
      </c>
      <c r="AV174" s="13" t="s">
        <v>84</v>
      </c>
      <c r="AW174" s="13" t="s">
        <v>38</v>
      </c>
      <c r="AX174" s="13" t="s">
        <v>77</v>
      </c>
      <c r="AY174" s="250" t="s">
        <v>152</v>
      </c>
    </row>
    <row r="175" spans="2:51" s="12" customFormat="1" ht="12">
      <c r="B175" s="230"/>
      <c r="C175" s="231"/>
      <c r="D175" s="227" t="s">
        <v>164</v>
      </c>
      <c r="E175" s="232" t="s">
        <v>75</v>
      </c>
      <c r="F175" s="233" t="s">
        <v>340</v>
      </c>
      <c r="G175" s="231"/>
      <c r="H175" s="234">
        <v>4</v>
      </c>
      <c r="I175" s="235"/>
      <c r="J175" s="231"/>
      <c r="K175" s="231"/>
      <c r="L175" s="236"/>
      <c r="M175" s="237"/>
      <c r="N175" s="238"/>
      <c r="O175" s="238"/>
      <c r="P175" s="238"/>
      <c r="Q175" s="238"/>
      <c r="R175" s="238"/>
      <c r="S175" s="238"/>
      <c r="T175" s="239"/>
      <c r="AT175" s="240" t="s">
        <v>164</v>
      </c>
      <c r="AU175" s="240" t="s">
        <v>86</v>
      </c>
      <c r="AV175" s="12" t="s">
        <v>86</v>
      </c>
      <c r="AW175" s="12" t="s">
        <v>38</v>
      </c>
      <c r="AX175" s="12" t="s">
        <v>77</v>
      </c>
      <c r="AY175" s="240" t="s">
        <v>152</v>
      </c>
    </row>
    <row r="176" spans="2:51" s="13" customFormat="1" ht="12">
      <c r="B176" s="241"/>
      <c r="C176" s="242"/>
      <c r="D176" s="227" t="s">
        <v>164</v>
      </c>
      <c r="E176" s="243" t="s">
        <v>75</v>
      </c>
      <c r="F176" s="244" t="s">
        <v>277</v>
      </c>
      <c r="G176" s="242"/>
      <c r="H176" s="243" t="s">
        <v>75</v>
      </c>
      <c r="I176" s="245"/>
      <c r="J176" s="242"/>
      <c r="K176" s="242"/>
      <c r="L176" s="246"/>
      <c r="M176" s="247"/>
      <c r="N176" s="248"/>
      <c r="O176" s="248"/>
      <c r="P176" s="248"/>
      <c r="Q176" s="248"/>
      <c r="R176" s="248"/>
      <c r="S176" s="248"/>
      <c r="T176" s="249"/>
      <c r="AT176" s="250" t="s">
        <v>164</v>
      </c>
      <c r="AU176" s="250" t="s">
        <v>86</v>
      </c>
      <c r="AV176" s="13" t="s">
        <v>84</v>
      </c>
      <c r="AW176" s="13" t="s">
        <v>38</v>
      </c>
      <c r="AX176" s="13" t="s">
        <v>77</v>
      </c>
      <c r="AY176" s="250" t="s">
        <v>152</v>
      </c>
    </row>
    <row r="177" spans="2:51" s="12" customFormat="1" ht="12">
      <c r="B177" s="230"/>
      <c r="C177" s="231"/>
      <c r="D177" s="227" t="s">
        <v>164</v>
      </c>
      <c r="E177" s="232" t="s">
        <v>75</v>
      </c>
      <c r="F177" s="233" t="s">
        <v>341</v>
      </c>
      <c r="G177" s="231"/>
      <c r="H177" s="234">
        <v>2</v>
      </c>
      <c r="I177" s="235"/>
      <c r="J177" s="231"/>
      <c r="K177" s="231"/>
      <c r="L177" s="236"/>
      <c r="M177" s="237"/>
      <c r="N177" s="238"/>
      <c r="O177" s="238"/>
      <c r="P177" s="238"/>
      <c r="Q177" s="238"/>
      <c r="R177" s="238"/>
      <c r="S177" s="238"/>
      <c r="T177" s="239"/>
      <c r="AT177" s="240" t="s">
        <v>164</v>
      </c>
      <c r="AU177" s="240" t="s">
        <v>86</v>
      </c>
      <c r="AV177" s="12" t="s">
        <v>86</v>
      </c>
      <c r="AW177" s="12" t="s">
        <v>38</v>
      </c>
      <c r="AX177" s="12" t="s">
        <v>77</v>
      </c>
      <c r="AY177" s="240" t="s">
        <v>152</v>
      </c>
    </row>
    <row r="178" spans="2:51" s="14" customFormat="1" ht="12">
      <c r="B178" s="267"/>
      <c r="C178" s="268"/>
      <c r="D178" s="227" t="s">
        <v>164</v>
      </c>
      <c r="E178" s="269" t="s">
        <v>75</v>
      </c>
      <c r="F178" s="270" t="s">
        <v>287</v>
      </c>
      <c r="G178" s="268"/>
      <c r="H178" s="271">
        <v>6</v>
      </c>
      <c r="I178" s="272"/>
      <c r="J178" s="268"/>
      <c r="K178" s="268"/>
      <c r="L178" s="273"/>
      <c r="M178" s="274"/>
      <c r="N178" s="275"/>
      <c r="O178" s="275"/>
      <c r="P178" s="275"/>
      <c r="Q178" s="275"/>
      <c r="R178" s="275"/>
      <c r="S178" s="275"/>
      <c r="T178" s="276"/>
      <c r="AT178" s="277" t="s">
        <v>164</v>
      </c>
      <c r="AU178" s="277" t="s">
        <v>86</v>
      </c>
      <c r="AV178" s="14" t="s">
        <v>160</v>
      </c>
      <c r="AW178" s="14" t="s">
        <v>38</v>
      </c>
      <c r="AX178" s="14" t="s">
        <v>84</v>
      </c>
      <c r="AY178" s="277" t="s">
        <v>152</v>
      </c>
    </row>
    <row r="179" spans="2:65" s="1" customFormat="1" ht="22.5" customHeight="1">
      <c r="B179" s="38"/>
      <c r="C179" s="215" t="s">
        <v>342</v>
      </c>
      <c r="D179" s="215" t="s">
        <v>155</v>
      </c>
      <c r="E179" s="216" t="s">
        <v>343</v>
      </c>
      <c r="F179" s="217" t="s">
        <v>344</v>
      </c>
      <c r="G179" s="218" t="s">
        <v>176</v>
      </c>
      <c r="H179" s="219">
        <v>1</v>
      </c>
      <c r="I179" s="220"/>
      <c r="J179" s="221">
        <f>ROUND(I179*H179,2)</f>
        <v>0</v>
      </c>
      <c r="K179" s="217" t="s">
        <v>159</v>
      </c>
      <c r="L179" s="43"/>
      <c r="M179" s="222" t="s">
        <v>75</v>
      </c>
      <c r="N179" s="223" t="s">
        <v>47</v>
      </c>
      <c r="O179" s="79"/>
      <c r="P179" s="224">
        <f>O179*H179</f>
        <v>0</v>
      </c>
      <c r="Q179" s="224">
        <v>0</v>
      </c>
      <c r="R179" s="224">
        <f>Q179*H179</f>
        <v>0</v>
      </c>
      <c r="S179" s="224">
        <v>0.024</v>
      </c>
      <c r="T179" s="225">
        <f>S179*H179</f>
        <v>0.024</v>
      </c>
      <c r="AR179" s="17" t="s">
        <v>227</v>
      </c>
      <c r="AT179" s="17" t="s">
        <v>155</v>
      </c>
      <c r="AU179" s="17" t="s">
        <v>86</v>
      </c>
      <c r="AY179" s="17" t="s">
        <v>152</v>
      </c>
      <c r="BE179" s="226">
        <f>IF(N179="základní",J179,0)</f>
        <v>0</v>
      </c>
      <c r="BF179" s="226">
        <f>IF(N179="snížená",J179,0)</f>
        <v>0</v>
      </c>
      <c r="BG179" s="226">
        <f>IF(N179="zákl. přenesená",J179,0)</f>
        <v>0</v>
      </c>
      <c r="BH179" s="226">
        <f>IF(N179="sníž. přenesená",J179,0)</f>
        <v>0</v>
      </c>
      <c r="BI179" s="226">
        <f>IF(N179="nulová",J179,0)</f>
        <v>0</v>
      </c>
      <c r="BJ179" s="17" t="s">
        <v>84</v>
      </c>
      <c r="BK179" s="226">
        <f>ROUND(I179*H179,2)</f>
        <v>0</v>
      </c>
      <c r="BL179" s="17" t="s">
        <v>227</v>
      </c>
      <c r="BM179" s="17" t="s">
        <v>345</v>
      </c>
    </row>
    <row r="180" spans="2:47" s="1" customFormat="1" ht="12">
      <c r="B180" s="38"/>
      <c r="C180" s="39"/>
      <c r="D180" s="227" t="s">
        <v>162</v>
      </c>
      <c r="E180" s="39"/>
      <c r="F180" s="228" t="s">
        <v>229</v>
      </c>
      <c r="G180" s="39"/>
      <c r="H180" s="39"/>
      <c r="I180" s="142"/>
      <c r="J180" s="39"/>
      <c r="K180" s="39"/>
      <c r="L180" s="43"/>
      <c r="M180" s="229"/>
      <c r="N180" s="79"/>
      <c r="O180" s="79"/>
      <c r="P180" s="79"/>
      <c r="Q180" s="79"/>
      <c r="R180" s="79"/>
      <c r="S180" s="79"/>
      <c r="T180" s="80"/>
      <c r="AT180" s="17" t="s">
        <v>162</v>
      </c>
      <c r="AU180" s="17" t="s">
        <v>86</v>
      </c>
    </row>
    <row r="181" spans="2:51" s="13" customFormat="1" ht="12">
      <c r="B181" s="241"/>
      <c r="C181" s="242"/>
      <c r="D181" s="227" t="s">
        <v>164</v>
      </c>
      <c r="E181" s="243" t="s">
        <v>75</v>
      </c>
      <c r="F181" s="244" t="s">
        <v>306</v>
      </c>
      <c r="G181" s="242"/>
      <c r="H181" s="243" t="s">
        <v>75</v>
      </c>
      <c r="I181" s="245"/>
      <c r="J181" s="242"/>
      <c r="K181" s="242"/>
      <c r="L181" s="246"/>
      <c r="M181" s="247"/>
      <c r="N181" s="248"/>
      <c r="O181" s="248"/>
      <c r="P181" s="248"/>
      <c r="Q181" s="248"/>
      <c r="R181" s="248"/>
      <c r="S181" s="248"/>
      <c r="T181" s="249"/>
      <c r="AT181" s="250" t="s">
        <v>164</v>
      </c>
      <c r="AU181" s="250" t="s">
        <v>86</v>
      </c>
      <c r="AV181" s="13" t="s">
        <v>84</v>
      </c>
      <c r="AW181" s="13" t="s">
        <v>38</v>
      </c>
      <c r="AX181" s="13" t="s">
        <v>77</v>
      </c>
      <c r="AY181" s="250" t="s">
        <v>152</v>
      </c>
    </row>
    <row r="182" spans="2:51" s="12" customFormat="1" ht="12">
      <c r="B182" s="230"/>
      <c r="C182" s="231"/>
      <c r="D182" s="227" t="s">
        <v>164</v>
      </c>
      <c r="E182" s="232" t="s">
        <v>75</v>
      </c>
      <c r="F182" s="233" t="s">
        <v>337</v>
      </c>
      <c r="G182" s="231"/>
      <c r="H182" s="234">
        <v>1</v>
      </c>
      <c r="I182" s="235"/>
      <c r="J182" s="231"/>
      <c r="K182" s="231"/>
      <c r="L182" s="236"/>
      <c r="M182" s="237"/>
      <c r="N182" s="238"/>
      <c r="O182" s="238"/>
      <c r="P182" s="238"/>
      <c r="Q182" s="238"/>
      <c r="R182" s="238"/>
      <c r="S182" s="238"/>
      <c r="T182" s="239"/>
      <c r="AT182" s="240" t="s">
        <v>164</v>
      </c>
      <c r="AU182" s="240" t="s">
        <v>86</v>
      </c>
      <c r="AV182" s="12" t="s">
        <v>86</v>
      </c>
      <c r="AW182" s="12" t="s">
        <v>38</v>
      </c>
      <c r="AX182" s="12" t="s">
        <v>84</v>
      </c>
      <c r="AY182" s="240" t="s">
        <v>152</v>
      </c>
    </row>
    <row r="183" spans="2:65" s="1" customFormat="1" ht="16.5" customHeight="1">
      <c r="B183" s="38"/>
      <c r="C183" s="215" t="s">
        <v>7</v>
      </c>
      <c r="D183" s="215" t="s">
        <v>155</v>
      </c>
      <c r="E183" s="216" t="s">
        <v>232</v>
      </c>
      <c r="F183" s="217" t="s">
        <v>233</v>
      </c>
      <c r="G183" s="218" t="s">
        <v>176</v>
      </c>
      <c r="H183" s="219">
        <v>2</v>
      </c>
      <c r="I183" s="220"/>
      <c r="J183" s="221">
        <f>ROUND(I183*H183,2)</f>
        <v>0</v>
      </c>
      <c r="K183" s="217" t="s">
        <v>159</v>
      </c>
      <c r="L183" s="43"/>
      <c r="M183" s="222" t="s">
        <v>75</v>
      </c>
      <c r="N183" s="223" t="s">
        <v>47</v>
      </c>
      <c r="O183" s="79"/>
      <c r="P183" s="224">
        <f>O183*H183</f>
        <v>0</v>
      </c>
      <c r="Q183" s="224">
        <v>0.00088</v>
      </c>
      <c r="R183" s="224">
        <f>Q183*H183</f>
        <v>0.00176</v>
      </c>
      <c r="S183" s="224">
        <v>0</v>
      </c>
      <c r="T183" s="225">
        <f>S183*H183</f>
        <v>0</v>
      </c>
      <c r="AR183" s="17" t="s">
        <v>227</v>
      </c>
      <c r="AT183" s="17" t="s">
        <v>155</v>
      </c>
      <c r="AU183" s="17" t="s">
        <v>86</v>
      </c>
      <c r="AY183" s="17" t="s">
        <v>152</v>
      </c>
      <c r="BE183" s="226">
        <f>IF(N183="základní",J183,0)</f>
        <v>0</v>
      </c>
      <c r="BF183" s="226">
        <f>IF(N183="snížená",J183,0)</f>
        <v>0</v>
      </c>
      <c r="BG183" s="226">
        <f>IF(N183="zákl. přenesená",J183,0)</f>
        <v>0</v>
      </c>
      <c r="BH183" s="226">
        <f>IF(N183="sníž. přenesená",J183,0)</f>
        <v>0</v>
      </c>
      <c r="BI183" s="226">
        <f>IF(N183="nulová",J183,0)</f>
        <v>0</v>
      </c>
      <c r="BJ183" s="17" t="s">
        <v>84</v>
      </c>
      <c r="BK183" s="226">
        <f>ROUND(I183*H183,2)</f>
        <v>0</v>
      </c>
      <c r="BL183" s="17" t="s">
        <v>227</v>
      </c>
      <c r="BM183" s="17" t="s">
        <v>346</v>
      </c>
    </row>
    <row r="184" spans="2:47" s="1" customFormat="1" ht="12">
      <c r="B184" s="38"/>
      <c r="C184" s="39"/>
      <c r="D184" s="227" t="s">
        <v>162</v>
      </c>
      <c r="E184" s="39"/>
      <c r="F184" s="228" t="s">
        <v>235</v>
      </c>
      <c r="G184" s="39"/>
      <c r="H184" s="39"/>
      <c r="I184" s="142"/>
      <c r="J184" s="39"/>
      <c r="K184" s="39"/>
      <c r="L184" s="43"/>
      <c r="M184" s="229"/>
      <c r="N184" s="79"/>
      <c r="O184" s="79"/>
      <c r="P184" s="79"/>
      <c r="Q184" s="79"/>
      <c r="R184" s="79"/>
      <c r="S184" s="79"/>
      <c r="T184" s="80"/>
      <c r="AT184" s="17" t="s">
        <v>162</v>
      </c>
      <c r="AU184" s="17" t="s">
        <v>86</v>
      </c>
    </row>
    <row r="185" spans="2:51" s="13" customFormat="1" ht="12">
      <c r="B185" s="241"/>
      <c r="C185" s="242"/>
      <c r="D185" s="227" t="s">
        <v>164</v>
      </c>
      <c r="E185" s="243" t="s">
        <v>75</v>
      </c>
      <c r="F185" s="244" t="s">
        <v>284</v>
      </c>
      <c r="G185" s="242"/>
      <c r="H185" s="243" t="s">
        <v>75</v>
      </c>
      <c r="I185" s="245"/>
      <c r="J185" s="242"/>
      <c r="K185" s="242"/>
      <c r="L185" s="246"/>
      <c r="M185" s="247"/>
      <c r="N185" s="248"/>
      <c r="O185" s="248"/>
      <c r="P185" s="248"/>
      <c r="Q185" s="248"/>
      <c r="R185" s="248"/>
      <c r="S185" s="248"/>
      <c r="T185" s="249"/>
      <c r="AT185" s="250" t="s">
        <v>164</v>
      </c>
      <c r="AU185" s="250" t="s">
        <v>86</v>
      </c>
      <c r="AV185" s="13" t="s">
        <v>84</v>
      </c>
      <c r="AW185" s="13" t="s">
        <v>38</v>
      </c>
      <c r="AX185" s="13" t="s">
        <v>77</v>
      </c>
      <c r="AY185" s="250" t="s">
        <v>152</v>
      </c>
    </row>
    <row r="186" spans="2:51" s="12" customFormat="1" ht="12">
      <c r="B186" s="230"/>
      <c r="C186" s="231"/>
      <c r="D186" s="227" t="s">
        <v>164</v>
      </c>
      <c r="E186" s="232" t="s">
        <v>75</v>
      </c>
      <c r="F186" s="233" t="s">
        <v>347</v>
      </c>
      <c r="G186" s="231"/>
      <c r="H186" s="234">
        <v>2</v>
      </c>
      <c r="I186" s="235"/>
      <c r="J186" s="231"/>
      <c r="K186" s="231"/>
      <c r="L186" s="236"/>
      <c r="M186" s="237"/>
      <c r="N186" s="238"/>
      <c r="O186" s="238"/>
      <c r="P186" s="238"/>
      <c r="Q186" s="238"/>
      <c r="R186" s="238"/>
      <c r="S186" s="238"/>
      <c r="T186" s="239"/>
      <c r="AT186" s="240" t="s">
        <v>164</v>
      </c>
      <c r="AU186" s="240" t="s">
        <v>86</v>
      </c>
      <c r="AV186" s="12" t="s">
        <v>86</v>
      </c>
      <c r="AW186" s="12" t="s">
        <v>38</v>
      </c>
      <c r="AX186" s="12" t="s">
        <v>84</v>
      </c>
      <c r="AY186" s="240" t="s">
        <v>152</v>
      </c>
    </row>
    <row r="187" spans="2:65" s="1" customFormat="1" ht="33.75" customHeight="1">
      <c r="B187" s="38"/>
      <c r="C187" s="251" t="s">
        <v>348</v>
      </c>
      <c r="D187" s="251" t="s">
        <v>238</v>
      </c>
      <c r="E187" s="252" t="s">
        <v>349</v>
      </c>
      <c r="F187" s="253" t="s">
        <v>350</v>
      </c>
      <c r="G187" s="254" t="s">
        <v>176</v>
      </c>
      <c r="H187" s="255">
        <v>2</v>
      </c>
      <c r="I187" s="256"/>
      <c r="J187" s="257">
        <f>ROUND(I187*H187,2)</f>
        <v>0</v>
      </c>
      <c r="K187" s="253" t="s">
        <v>177</v>
      </c>
      <c r="L187" s="258"/>
      <c r="M187" s="259" t="s">
        <v>75</v>
      </c>
      <c r="N187" s="260" t="s">
        <v>47</v>
      </c>
      <c r="O187" s="79"/>
      <c r="P187" s="224">
        <f>O187*H187</f>
        <v>0</v>
      </c>
      <c r="Q187" s="224">
        <v>0</v>
      </c>
      <c r="R187" s="224">
        <f>Q187*H187</f>
        <v>0</v>
      </c>
      <c r="S187" s="224">
        <v>0</v>
      </c>
      <c r="T187" s="225">
        <f>S187*H187</f>
        <v>0</v>
      </c>
      <c r="AR187" s="17" t="s">
        <v>241</v>
      </c>
      <c r="AT187" s="17" t="s">
        <v>238</v>
      </c>
      <c r="AU187" s="17" t="s">
        <v>86</v>
      </c>
      <c r="AY187" s="17" t="s">
        <v>152</v>
      </c>
      <c r="BE187" s="226">
        <f>IF(N187="základní",J187,0)</f>
        <v>0</v>
      </c>
      <c r="BF187" s="226">
        <f>IF(N187="snížená",J187,0)</f>
        <v>0</v>
      </c>
      <c r="BG187" s="226">
        <f>IF(N187="zákl. přenesená",J187,0)</f>
        <v>0</v>
      </c>
      <c r="BH187" s="226">
        <f>IF(N187="sníž. přenesená",J187,0)</f>
        <v>0</v>
      </c>
      <c r="BI187" s="226">
        <f>IF(N187="nulová",J187,0)</f>
        <v>0</v>
      </c>
      <c r="BJ187" s="17" t="s">
        <v>84</v>
      </c>
      <c r="BK187" s="226">
        <f>ROUND(I187*H187,2)</f>
        <v>0</v>
      </c>
      <c r="BL187" s="17" t="s">
        <v>227</v>
      </c>
      <c r="BM187" s="17" t="s">
        <v>351</v>
      </c>
    </row>
    <row r="188" spans="2:47" s="1" customFormat="1" ht="12">
      <c r="B188" s="38"/>
      <c r="C188" s="39"/>
      <c r="D188" s="227" t="s">
        <v>243</v>
      </c>
      <c r="E188" s="39"/>
      <c r="F188" s="228" t="s">
        <v>244</v>
      </c>
      <c r="G188" s="39"/>
      <c r="H188" s="39"/>
      <c r="I188" s="142"/>
      <c r="J188" s="39"/>
      <c r="K188" s="39"/>
      <c r="L188" s="43"/>
      <c r="M188" s="229"/>
      <c r="N188" s="79"/>
      <c r="O188" s="79"/>
      <c r="P188" s="79"/>
      <c r="Q188" s="79"/>
      <c r="R188" s="79"/>
      <c r="S188" s="79"/>
      <c r="T188" s="80"/>
      <c r="AT188" s="17" t="s">
        <v>243</v>
      </c>
      <c r="AU188" s="17" t="s">
        <v>86</v>
      </c>
    </row>
    <row r="189" spans="2:65" s="1" customFormat="1" ht="22.5" customHeight="1">
      <c r="B189" s="38"/>
      <c r="C189" s="215" t="s">
        <v>352</v>
      </c>
      <c r="D189" s="215" t="s">
        <v>155</v>
      </c>
      <c r="E189" s="216" t="s">
        <v>353</v>
      </c>
      <c r="F189" s="217" t="s">
        <v>354</v>
      </c>
      <c r="G189" s="218" t="s">
        <v>176</v>
      </c>
      <c r="H189" s="219">
        <v>1</v>
      </c>
      <c r="I189" s="220"/>
      <c r="J189" s="221">
        <f>ROUND(I189*H189,2)</f>
        <v>0</v>
      </c>
      <c r="K189" s="217" t="s">
        <v>177</v>
      </c>
      <c r="L189" s="43"/>
      <c r="M189" s="222" t="s">
        <v>75</v>
      </c>
      <c r="N189" s="223" t="s">
        <v>47</v>
      </c>
      <c r="O189" s="79"/>
      <c r="P189" s="224">
        <f>O189*H189</f>
        <v>0</v>
      </c>
      <c r="Q189" s="224">
        <v>0</v>
      </c>
      <c r="R189" s="224">
        <f>Q189*H189</f>
        <v>0</v>
      </c>
      <c r="S189" s="224">
        <v>0</v>
      </c>
      <c r="T189" s="225">
        <f>S189*H189</f>
        <v>0</v>
      </c>
      <c r="AR189" s="17" t="s">
        <v>227</v>
      </c>
      <c r="AT189" s="17" t="s">
        <v>155</v>
      </c>
      <c r="AU189" s="17" t="s">
        <v>86</v>
      </c>
      <c r="AY189" s="17" t="s">
        <v>152</v>
      </c>
      <c r="BE189" s="226">
        <f>IF(N189="základní",J189,0)</f>
        <v>0</v>
      </c>
      <c r="BF189" s="226">
        <f>IF(N189="snížená",J189,0)</f>
        <v>0</v>
      </c>
      <c r="BG189" s="226">
        <f>IF(N189="zákl. přenesená",J189,0)</f>
        <v>0</v>
      </c>
      <c r="BH189" s="226">
        <f>IF(N189="sníž. přenesená",J189,0)</f>
        <v>0</v>
      </c>
      <c r="BI189" s="226">
        <f>IF(N189="nulová",J189,0)</f>
        <v>0</v>
      </c>
      <c r="BJ189" s="17" t="s">
        <v>84</v>
      </c>
      <c r="BK189" s="226">
        <f>ROUND(I189*H189,2)</f>
        <v>0</v>
      </c>
      <c r="BL189" s="17" t="s">
        <v>227</v>
      </c>
      <c r="BM189" s="17" t="s">
        <v>355</v>
      </c>
    </row>
    <row r="190" spans="2:47" s="1" customFormat="1" ht="12">
      <c r="B190" s="38"/>
      <c r="C190" s="39"/>
      <c r="D190" s="227" t="s">
        <v>243</v>
      </c>
      <c r="E190" s="39"/>
      <c r="F190" s="228" t="s">
        <v>244</v>
      </c>
      <c r="G190" s="39"/>
      <c r="H190" s="39"/>
      <c r="I190" s="142"/>
      <c r="J190" s="39"/>
      <c r="K190" s="39"/>
      <c r="L190" s="43"/>
      <c r="M190" s="229"/>
      <c r="N190" s="79"/>
      <c r="O190" s="79"/>
      <c r="P190" s="79"/>
      <c r="Q190" s="79"/>
      <c r="R190" s="79"/>
      <c r="S190" s="79"/>
      <c r="T190" s="80"/>
      <c r="AT190" s="17" t="s">
        <v>243</v>
      </c>
      <c r="AU190" s="17" t="s">
        <v>86</v>
      </c>
    </row>
    <row r="191" spans="2:65" s="1" customFormat="1" ht="22.5" customHeight="1">
      <c r="B191" s="38"/>
      <c r="C191" s="215" t="s">
        <v>356</v>
      </c>
      <c r="D191" s="215" t="s">
        <v>155</v>
      </c>
      <c r="E191" s="216" t="s">
        <v>357</v>
      </c>
      <c r="F191" s="217" t="s">
        <v>358</v>
      </c>
      <c r="G191" s="218" t="s">
        <v>176</v>
      </c>
      <c r="H191" s="219">
        <v>1</v>
      </c>
      <c r="I191" s="220"/>
      <c r="J191" s="221">
        <f>ROUND(I191*H191,2)</f>
        <v>0</v>
      </c>
      <c r="K191" s="217" t="s">
        <v>159</v>
      </c>
      <c r="L191" s="43"/>
      <c r="M191" s="222" t="s">
        <v>75</v>
      </c>
      <c r="N191" s="223" t="s">
        <v>47</v>
      </c>
      <c r="O191" s="79"/>
      <c r="P191" s="224">
        <f>O191*H191</f>
        <v>0</v>
      </c>
      <c r="Q191" s="224">
        <v>0</v>
      </c>
      <c r="R191" s="224">
        <f>Q191*H191</f>
        <v>0</v>
      </c>
      <c r="S191" s="224">
        <v>0</v>
      </c>
      <c r="T191" s="225">
        <f>S191*H191</f>
        <v>0</v>
      </c>
      <c r="AR191" s="17" t="s">
        <v>227</v>
      </c>
      <c r="AT191" s="17" t="s">
        <v>155</v>
      </c>
      <c r="AU191" s="17" t="s">
        <v>86</v>
      </c>
      <c r="AY191" s="17" t="s">
        <v>152</v>
      </c>
      <c r="BE191" s="226">
        <f>IF(N191="základní",J191,0)</f>
        <v>0</v>
      </c>
      <c r="BF191" s="226">
        <f>IF(N191="snížená",J191,0)</f>
        <v>0</v>
      </c>
      <c r="BG191" s="226">
        <f>IF(N191="zákl. přenesená",J191,0)</f>
        <v>0</v>
      </c>
      <c r="BH191" s="226">
        <f>IF(N191="sníž. přenesená",J191,0)</f>
        <v>0</v>
      </c>
      <c r="BI191" s="226">
        <f>IF(N191="nulová",J191,0)</f>
        <v>0</v>
      </c>
      <c r="BJ191" s="17" t="s">
        <v>84</v>
      </c>
      <c r="BK191" s="226">
        <f>ROUND(I191*H191,2)</f>
        <v>0</v>
      </c>
      <c r="BL191" s="17" t="s">
        <v>227</v>
      </c>
      <c r="BM191" s="17" t="s">
        <v>359</v>
      </c>
    </row>
    <row r="192" spans="2:47" s="1" customFormat="1" ht="12">
      <c r="B192" s="38"/>
      <c r="C192" s="39"/>
      <c r="D192" s="227" t="s">
        <v>162</v>
      </c>
      <c r="E192" s="39"/>
      <c r="F192" s="228" t="s">
        <v>235</v>
      </c>
      <c r="G192" s="39"/>
      <c r="H192" s="39"/>
      <c r="I192" s="142"/>
      <c r="J192" s="39"/>
      <c r="K192" s="39"/>
      <c r="L192" s="43"/>
      <c r="M192" s="229"/>
      <c r="N192" s="79"/>
      <c r="O192" s="79"/>
      <c r="P192" s="79"/>
      <c r="Q192" s="79"/>
      <c r="R192" s="79"/>
      <c r="S192" s="79"/>
      <c r="T192" s="80"/>
      <c r="AT192" s="17" t="s">
        <v>162</v>
      </c>
      <c r="AU192" s="17" t="s">
        <v>86</v>
      </c>
    </row>
    <row r="193" spans="2:51" s="13" customFormat="1" ht="12">
      <c r="B193" s="241"/>
      <c r="C193" s="242"/>
      <c r="D193" s="227" t="s">
        <v>164</v>
      </c>
      <c r="E193" s="243" t="s">
        <v>75</v>
      </c>
      <c r="F193" s="244" t="s">
        <v>306</v>
      </c>
      <c r="G193" s="242"/>
      <c r="H193" s="243" t="s">
        <v>75</v>
      </c>
      <c r="I193" s="245"/>
      <c r="J193" s="242"/>
      <c r="K193" s="242"/>
      <c r="L193" s="246"/>
      <c r="M193" s="247"/>
      <c r="N193" s="248"/>
      <c r="O193" s="248"/>
      <c r="P193" s="248"/>
      <c r="Q193" s="248"/>
      <c r="R193" s="248"/>
      <c r="S193" s="248"/>
      <c r="T193" s="249"/>
      <c r="AT193" s="250" t="s">
        <v>164</v>
      </c>
      <c r="AU193" s="250" t="s">
        <v>86</v>
      </c>
      <c r="AV193" s="13" t="s">
        <v>84</v>
      </c>
      <c r="AW193" s="13" t="s">
        <v>38</v>
      </c>
      <c r="AX193" s="13" t="s">
        <v>77</v>
      </c>
      <c r="AY193" s="250" t="s">
        <v>152</v>
      </c>
    </row>
    <row r="194" spans="2:51" s="12" customFormat="1" ht="12">
      <c r="B194" s="230"/>
      <c r="C194" s="231"/>
      <c r="D194" s="227" t="s">
        <v>164</v>
      </c>
      <c r="E194" s="232" t="s">
        <v>75</v>
      </c>
      <c r="F194" s="233" t="s">
        <v>337</v>
      </c>
      <c r="G194" s="231"/>
      <c r="H194" s="234">
        <v>1</v>
      </c>
      <c r="I194" s="235"/>
      <c r="J194" s="231"/>
      <c r="K194" s="231"/>
      <c r="L194" s="236"/>
      <c r="M194" s="237"/>
      <c r="N194" s="238"/>
      <c r="O194" s="238"/>
      <c r="P194" s="238"/>
      <c r="Q194" s="238"/>
      <c r="R194" s="238"/>
      <c r="S194" s="238"/>
      <c r="T194" s="239"/>
      <c r="AT194" s="240" t="s">
        <v>164</v>
      </c>
      <c r="AU194" s="240" t="s">
        <v>86</v>
      </c>
      <c r="AV194" s="12" t="s">
        <v>86</v>
      </c>
      <c r="AW194" s="12" t="s">
        <v>38</v>
      </c>
      <c r="AX194" s="12" t="s">
        <v>84</v>
      </c>
      <c r="AY194" s="240" t="s">
        <v>152</v>
      </c>
    </row>
    <row r="195" spans="2:65" s="1" customFormat="1" ht="16.5" customHeight="1">
      <c r="B195" s="38"/>
      <c r="C195" s="251" t="s">
        <v>360</v>
      </c>
      <c r="D195" s="251" t="s">
        <v>238</v>
      </c>
      <c r="E195" s="252" t="s">
        <v>361</v>
      </c>
      <c r="F195" s="253" t="s">
        <v>362</v>
      </c>
      <c r="G195" s="254" t="s">
        <v>176</v>
      </c>
      <c r="H195" s="255">
        <v>1</v>
      </c>
      <c r="I195" s="256"/>
      <c r="J195" s="257">
        <f>ROUND(I195*H195,2)</f>
        <v>0</v>
      </c>
      <c r="K195" s="253" t="s">
        <v>159</v>
      </c>
      <c r="L195" s="258"/>
      <c r="M195" s="259" t="s">
        <v>75</v>
      </c>
      <c r="N195" s="260" t="s">
        <v>47</v>
      </c>
      <c r="O195" s="79"/>
      <c r="P195" s="224">
        <f>O195*H195</f>
        <v>0</v>
      </c>
      <c r="Q195" s="224">
        <v>0.019</v>
      </c>
      <c r="R195" s="224">
        <f>Q195*H195</f>
        <v>0.019</v>
      </c>
      <c r="S195" s="224">
        <v>0</v>
      </c>
      <c r="T195" s="225">
        <f>S195*H195</f>
        <v>0</v>
      </c>
      <c r="AR195" s="17" t="s">
        <v>241</v>
      </c>
      <c r="AT195" s="17" t="s">
        <v>238</v>
      </c>
      <c r="AU195" s="17" t="s">
        <v>86</v>
      </c>
      <c r="AY195" s="17" t="s">
        <v>152</v>
      </c>
      <c r="BE195" s="226">
        <f>IF(N195="základní",J195,0)</f>
        <v>0</v>
      </c>
      <c r="BF195" s="226">
        <f>IF(N195="snížená",J195,0)</f>
        <v>0</v>
      </c>
      <c r="BG195" s="226">
        <f>IF(N195="zákl. přenesená",J195,0)</f>
        <v>0</v>
      </c>
      <c r="BH195" s="226">
        <f>IF(N195="sníž. přenesená",J195,0)</f>
        <v>0</v>
      </c>
      <c r="BI195" s="226">
        <f>IF(N195="nulová",J195,0)</f>
        <v>0</v>
      </c>
      <c r="BJ195" s="17" t="s">
        <v>84</v>
      </c>
      <c r="BK195" s="226">
        <f>ROUND(I195*H195,2)</f>
        <v>0</v>
      </c>
      <c r="BL195" s="17" t="s">
        <v>227</v>
      </c>
      <c r="BM195" s="17" t="s">
        <v>363</v>
      </c>
    </row>
    <row r="196" spans="2:65" s="1" customFormat="1" ht="16.5" customHeight="1">
      <c r="B196" s="38"/>
      <c r="C196" s="215" t="s">
        <v>364</v>
      </c>
      <c r="D196" s="215" t="s">
        <v>155</v>
      </c>
      <c r="E196" s="216" t="s">
        <v>365</v>
      </c>
      <c r="F196" s="217" t="s">
        <v>366</v>
      </c>
      <c r="G196" s="218" t="s">
        <v>176</v>
      </c>
      <c r="H196" s="219">
        <v>1</v>
      </c>
      <c r="I196" s="220"/>
      <c r="J196" s="221">
        <f>ROUND(I196*H196,2)</f>
        <v>0</v>
      </c>
      <c r="K196" s="217" t="s">
        <v>367</v>
      </c>
      <c r="L196" s="43"/>
      <c r="M196" s="222" t="s">
        <v>75</v>
      </c>
      <c r="N196" s="223" t="s">
        <v>47</v>
      </c>
      <c r="O196" s="79"/>
      <c r="P196" s="224">
        <f>O196*H196</f>
        <v>0</v>
      </c>
      <c r="Q196" s="224">
        <v>0</v>
      </c>
      <c r="R196" s="224">
        <f>Q196*H196</f>
        <v>0</v>
      </c>
      <c r="S196" s="224">
        <v>0</v>
      </c>
      <c r="T196" s="225">
        <f>S196*H196</f>
        <v>0</v>
      </c>
      <c r="AR196" s="17" t="s">
        <v>227</v>
      </c>
      <c r="AT196" s="17" t="s">
        <v>155</v>
      </c>
      <c r="AU196" s="17" t="s">
        <v>86</v>
      </c>
      <c r="AY196" s="17" t="s">
        <v>152</v>
      </c>
      <c r="BE196" s="226">
        <f>IF(N196="základní",J196,0)</f>
        <v>0</v>
      </c>
      <c r="BF196" s="226">
        <f>IF(N196="snížená",J196,0)</f>
        <v>0</v>
      </c>
      <c r="BG196" s="226">
        <f>IF(N196="zákl. přenesená",J196,0)</f>
        <v>0</v>
      </c>
      <c r="BH196" s="226">
        <f>IF(N196="sníž. přenesená",J196,0)</f>
        <v>0</v>
      </c>
      <c r="BI196" s="226">
        <f>IF(N196="nulová",J196,0)</f>
        <v>0</v>
      </c>
      <c r="BJ196" s="17" t="s">
        <v>84</v>
      </c>
      <c r="BK196" s="226">
        <f>ROUND(I196*H196,2)</f>
        <v>0</v>
      </c>
      <c r="BL196" s="17" t="s">
        <v>227</v>
      </c>
      <c r="BM196" s="17" t="s">
        <v>368</v>
      </c>
    </row>
    <row r="197" spans="2:47" s="1" customFormat="1" ht="12">
      <c r="B197" s="38"/>
      <c r="C197" s="39"/>
      <c r="D197" s="227" t="s">
        <v>162</v>
      </c>
      <c r="E197" s="39"/>
      <c r="F197" s="228" t="s">
        <v>369</v>
      </c>
      <c r="G197" s="39"/>
      <c r="H197" s="39"/>
      <c r="I197" s="142"/>
      <c r="J197" s="39"/>
      <c r="K197" s="39"/>
      <c r="L197" s="43"/>
      <c r="M197" s="229"/>
      <c r="N197" s="79"/>
      <c r="O197" s="79"/>
      <c r="P197" s="79"/>
      <c r="Q197" s="79"/>
      <c r="R197" s="79"/>
      <c r="S197" s="79"/>
      <c r="T197" s="80"/>
      <c r="AT197" s="17" t="s">
        <v>162</v>
      </c>
      <c r="AU197" s="17" t="s">
        <v>86</v>
      </c>
    </row>
    <row r="198" spans="2:65" s="1" customFormat="1" ht="16.5" customHeight="1">
      <c r="B198" s="38"/>
      <c r="C198" s="251" t="s">
        <v>370</v>
      </c>
      <c r="D198" s="251" t="s">
        <v>238</v>
      </c>
      <c r="E198" s="252" t="s">
        <v>371</v>
      </c>
      <c r="F198" s="253" t="s">
        <v>372</v>
      </c>
      <c r="G198" s="254" t="s">
        <v>176</v>
      </c>
      <c r="H198" s="255">
        <v>1</v>
      </c>
      <c r="I198" s="256"/>
      <c r="J198" s="257">
        <f>ROUND(I198*H198,2)</f>
        <v>0</v>
      </c>
      <c r="K198" s="253" t="s">
        <v>159</v>
      </c>
      <c r="L198" s="258"/>
      <c r="M198" s="259" t="s">
        <v>75</v>
      </c>
      <c r="N198" s="260" t="s">
        <v>47</v>
      </c>
      <c r="O198" s="79"/>
      <c r="P198" s="224">
        <f>O198*H198</f>
        <v>0</v>
      </c>
      <c r="Q198" s="224">
        <v>0.0012</v>
      </c>
      <c r="R198" s="224">
        <f>Q198*H198</f>
        <v>0.0012</v>
      </c>
      <c r="S198" s="224">
        <v>0</v>
      </c>
      <c r="T198" s="225">
        <f>S198*H198</f>
        <v>0</v>
      </c>
      <c r="AR198" s="17" t="s">
        <v>241</v>
      </c>
      <c r="AT198" s="17" t="s">
        <v>238</v>
      </c>
      <c r="AU198" s="17" t="s">
        <v>86</v>
      </c>
      <c r="AY198" s="17" t="s">
        <v>152</v>
      </c>
      <c r="BE198" s="226">
        <f>IF(N198="základní",J198,0)</f>
        <v>0</v>
      </c>
      <c r="BF198" s="226">
        <f>IF(N198="snížená",J198,0)</f>
        <v>0</v>
      </c>
      <c r="BG198" s="226">
        <f>IF(N198="zákl. přenesená",J198,0)</f>
        <v>0</v>
      </c>
      <c r="BH198" s="226">
        <f>IF(N198="sníž. přenesená",J198,0)</f>
        <v>0</v>
      </c>
      <c r="BI198" s="226">
        <f>IF(N198="nulová",J198,0)</f>
        <v>0</v>
      </c>
      <c r="BJ198" s="17" t="s">
        <v>84</v>
      </c>
      <c r="BK198" s="226">
        <f>ROUND(I198*H198,2)</f>
        <v>0</v>
      </c>
      <c r="BL198" s="17" t="s">
        <v>227</v>
      </c>
      <c r="BM198" s="17" t="s">
        <v>373</v>
      </c>
    </row>
    <row r="199" spans="2:65" s="1" customFormat="1" ht="22.5" customHeight="1">
      <c r="B199" s="38"/>
      <c r="C199" s="215" t="s">
        <v>374</v>
      </c>
      <c r="D199" s="215" t="s">
        <v>155</v>
      </c>
      <c r="E199" s="216" t="s">
        <v>246</v>
      </c>
      <c r="F199" s="217" t="s">
        <v>247</v>
      </c>
      <c r="G199" s="218" t="s">
        <v>248</v>
      </c>
      <c r="H199" s="261"/>
      <c r="I199" s="220"/>
      <c r="J199" s="221">
        <f>ROUND(I199*H199,2)</f>
        <v>0</v>
      </c>
      <c r="K199" s="217" t="s">
        <v>159</v>
      </c>
      <c r="L199" s="43"/>
      <c r="M199" s="222" t="s">
        <v>75</v>
      </c>
      <c r="N199" s="223" t="s">
        <v>47</v>
      </c>
      <c r="O199" s="79"/>
      <c r="P199" s="224">
        <f>O199*H199</f>
        <v>0</v>
      </c>
      <c r="Q199" s="224">
        <v>0</v>
      </c>
      <c r="R199" s="224">
        <f>Q199*H199</f>
        <v>0</v>
      </c>
      <c r="S199" s="224">
        <v>0</v>
      </c>
      <c r="T199" s="225">
        <f>S199*H199</f>
        <v>0</v>
      </c>
      <c r="AR199" s="17" t="s">
        <v>227</v>
      </c>
      <c r="AT199" s="17" t="s">
        <v>155</v>
      </c>
      <c r="AU199" s="17" t="s">
        <v>86</v>
      </c>
      <c r="AY199" s="17" t="s">
        <v>152</v>
      </c>
      <c r="BE199" s="226">
        <f>IF(N199="základní",J199,0)</f>
        <v>0</v>
      </c>
      <c r="BF199" s="226">
        <f>IF(N199="snížená",J199,0)</f>
        <v>0</v>
      </c>
      <c r="BG199" s="226">
        <f>IF(N199="zákl. přenesená",J199,0)</f>
        <v>0</v>
      </c>
      <c r="BH199" s="226">
        <f>IF(N199="sníž. přenesená",J199,0)</f>
        <v>0</v>
      </c>
      <c r="BI199" s="226">
        <f>IF(N199="nulová",J199,0)</f>
        <v>0</v>
      </c>
      <c r="BJ199" s="17" t="s">
        <v>84</v>
      </c>
      <c r="BK199" s="226">
        <f>ROUND(I199*H199,2)</f>
        <v>0</v>
      </c>
      <c r="BL199" s="17" t="s">
        <v>227</v>
      </c>
      <c r="BM199" s="17" t="s">
        <v>375</v>
      </c>
    </row>
    <row r="200" spans="2:47" s="1" customFormat="1" ht="12">
      <c r="B200" s="38"/>
      <c r="C200" s="39"/>
      <c r="D200" s="227" t="s">
        <v>162</v>
      </c>
      <c r="E200" s="39"/>
      <c r="F200" s="228" t="s">
        <v>250</v>
      </c>
      <c r="G200" s="39"/>
      <c r="H200" s="39"/>
      <c r="I200" s="142"/>
      <c r="J200" s="39"/>
      <c r="K200" s="39"/>
      <c r="L200" s="43"/>
      <c r="M200" s="229"/>
      <c r="N200" s="79"/>
      <c r="O200" s="79"/>
      <c r="P200" s="79"/>
      <c r="Q200" s="79"/>
      <c r="R200" s="79"/>
      <c r="S200" s="79"/>
      <c r="T200" s="80"/>
      <c r="AT200" s="17" t="s">
        <v>162</v>
      </c>
      <c r="AU200" s="17" t="s">
        <v>86</v>
      </c>
    </row>
    <row r="201" spans="2:63" s="11" customFormat="1" ht="22.8" customHeight="1">
      <c r="B201" s="199"/>
      <c r="C201" s="200"/>
      <c r="D201" s="201" t="s">
        <v>76</v>
      </c>
      <c r="E201" s="213" t="s">
        <v>376</v>
      </c>
      <c r="F201" s="213" t="s">
        <v>377</v>
      </c>
      <c r="G201" s="200"/>
      <c r="H201" s="200"/>
      <c r="I201" s="203"/>
      <c r="J201" s="214">
        <f>BK201</f>
        <v>0</v>
      </c>
      <c r="K201" s="200"/>
      <c r="L201" s="205"/>
      <c r="M201" s="206"/>
      <c r="N201" s="207"/>
      <c r="O201" s="207"/>
      <c r="P201" s="208">
        <f>SUM(P202:P204)</f>
        <v>0</v>
      </c>
      <c r="Q201" s="207"/>
      <c r="R201" s="208">
        <f>SUM(R202:R204)</f>
        <v>0.00020328</v>
      </c>
      <c r="S201" s="207"/>
      <c r="T201" s="209">
        <f>SUM(T202:T204)</f>
        <v>0</v>
      </c>
      <c r="AR201" s="210" t="s">
        <v>86</v>
      </c>
      <c r="AT201" s="211" t="s">
        <v>76</v>
      </c>
      <c r="AU201" s="211" t="s">
        <v>84</v>
      </c>
      <c r="AY201" s="210" t="s">
        <v>152</v>
      </c>
      <c r="BK201" s="212">
        <f>SUM(BK202:BK204)</f>
        <v>0</v>
      </c>
    </row>
    <row r="202" spans="2:65" s="1" customFormat="1" ht="16.5" customHeight="1">
      <c r="B202" s="38"/>
      <c r="C202" s="215" t="s">
        <v>378</v>
      </c>
      <c r="D202" s="215" t="s">
        <v>155</v>
      </c>
      <c r="E202" s="216" t="s">
        <v>379</v>
      </c>
      <c r="F202" s="217" t="s">
        <v>380</v>
      </c>
      <c r="G202" s="218" t="s">
        <v>158</v>
      </c>
      <c r="H202" s="219">
        <v>1.694</v>
      </c>
      <c r="I202" s="220"/>
      <c r="J202" s="221">
        <f>ROUND(I202*H202,2)</f>
        <v>0</v>
      </c>
      <c r="K202" s="217" t="s">
        <v>159</v>
      </c>
      <c r="L202" s="43"/>
      <c r="M202" s="222" t="s">
        <v>75</v>
      </c>
      <c r="N202" s="223" t="s">
        <v>47</v>
      </c>
      <c r="O202" s="79"/>
      <c r="P202" s="224">
        <f>O202*H202</f>
        <v>0</v>
      </c>
      <c r="Q202" s="224">
        <v>0.00012</v>
      </c>
      <c r="R202" s="224">
        <f>Q202*H202</f>
        <v>0.00020328</v>
      </c>
      <c r="S202" s="224">
        <v>0</v>
      </c>
      <c r="T202" s="225">
        <f>S202*H202</f>
        <v>0</v>
      </c>
      <c r="AR202" s="17" t="s">
        <v>227</v>
      </c>
      <c r="AT202" s="17" t="s">
        <v>155</v>
      </c>
      <c r="AU202" s="17" t="s">
        <v>86</v>
      </c>
      <c r="AY202" s="17" t="s">
        <v>152</v>
      </c>
      <c r="BE202" s="226">
        <f>IF(N202="základní",J202,0)</f>
        <v>0</v>
      </c>
      <c r="BF202" s="226">
        <f>IF(N202="snížená",J202,0)</f>
        <v>0</v>
      </c>
      <c r="BG202" s="226">
        <f>IF(N202="zákl. přenesená",J202,0)</f>
        <v>0</v>
      </c>
      <c r="BH202" s="226">
        <f>IF(N202="sníž. přenesená",J202,0)</f>
        <v>0</v>
      </c>
      <c r="BI202" s="226">
        <f>IF(N202="nulová",J202,0)</f>
        <v>0</v>
      </c>
      <c r="BJ202" s="17" t="s">
        <v>84</v>
      </c>
      <c r="BK202" s="226">
        <f>ROUND(I202*H202,2)</f>
        <v>0</v>
      </c>
      <c r="BL202" s="17" t="s">
        <v>227</v>
      </c>
      <c r="BM202" s="17" t="s">
        <v>381</v>
      </c>
    </row>
    <row r="203" spans="2:51" s="13" customFormat="1" ht="12">
      <c r="B203" s="241"/>
      <c r="C203" s="242"/>
      <c r="D203" s="227" t="s">
        <v>164</v>
      </c>
      <c r="E203" s="243" t="s">
        <v>75</v>
      </c>
      <c r="F203" s="244" t="s">
        <v>306</v>
      </c>
      <c r="G203" s="242"/>
      <c r="H203" s="243" t="s">
        <v>75</v>
      </c>
      <c r="I203" s="245"/>
      <c r="J203" s="242"/>
      <c r="K203" s="242"/>
      <c r="L203" s="246"/>
      <c r="M203" s="247"/>
      <c r="N203" s="248"/>
      <c r="O203" s="248"/>
      <c r="P203" s="248"/>
      <c r="Q203" s="248"/>
      <c r="R203" s="248"/>
      <c r="S203" s="248"/>
      <c r="T203" s="249"/>
      <c r="AT203" s="250" t="s">
        <v>164</v>
      </c>
      <c r="AU203" s="250" t="s">
        <v>86</v>
      </c>
      <c r="AV203" s="13" t="s">
        <v>84</v>
      </c>
      <c r="AW203" s="13" t="s">
        <v>38</v>
      </c>
      <c r="AX203" s="13" t="s">
        <v>77</v>
      </c>
      <c r="AY203" s="250" t="s">
        <v>152</v>
      </c>
    </row>
    <row r="204" spans="2:51" s="12" customFormat="1" ht="12">
      <c r="B204" s="230"/>
      <c r="C204" s="231"/>
      <c r="D204" s="227" t="s">
        <v>164</v>
      </c>
      <c r="E204" s="232" t="s">
        <v>75</v>
      </c>
      <c r="F204" s="233" t="s">
        <v>382</v>
      </c>
      <c r="G204" s="231"/>
      <c r="H204" s="234">
        <v>1.694</v>
      </c>
      <c r="I204" s="235"/>
      <c r="J204" s="231"/>
      <c r="K204" s="231"/>
      <c r="L204" s="236"/>
      <c r="M204" s="237"/>
      <c r="N204" s="238"/>
      <c r="O204" s="238"/>
      <c r="P204" s="238"/>
      <c r="Q204" s="238"/>
      <c r="R204" s="238"/>
      <c r="S204" s="238"/>
      <c r="T204" s="239"/>
      <c r="AT204" s="240" t="s">
        <v>164</v>
      </c>
      <c r="AU204" s="240" t="s">
        <v>86</v>
      </c>
      <c r="AV204" s="12" t="s">
        <v>86</v>
      </c>
      <c r="AW204" s="12" t="s">
        <v>38</v>
      </c>
      <c r="AX204" s="12" t="s">
        <v>84</v>
      </c>
      <c r="AY204" s="240" t="s">
        <v>152</v>
      </c>
    </row>
    <row r="205" spans="2:63" s="11" customFormat="1" ht="22.8" customHeight="1">
      <c r="B205" s="199"/>
      <c r="C205" s="200"/>
      <c r="D205" s="201" t="s">
        <v>76</v>
      </c>
      <c r="E205" s="213" t="s">
        <v>251</v>
      </c>
      <c r="F205" s="213" t="s">
        <v>252</v>
      </c>
      <c r="G205" s="200"/>
      <c r="H205" s="200"/>
      <c r="I205" s="203"/>
      <c r="J205" s="214">
        <f>BK205</f>
        <v>0</v>
      </c>
      <c r="K205" s="200"/>
      <c r="L205" s="205"/>
      <c r="M205" s="206"/>
      <c r="N205" s="207"/>
      <c r="O205" s="207"/>
      <c r="P205" s="208">
        <f>SUM(P206:P223)</f>
        <v>0</v>
      </c>
      <c r="Q205" s="207"/>
      <c r="R205" s="208">
        <f>SUM(R206:R223)</f>
        <v>0.015386660000000002</v>
      </c>
      <c r="S205" s="207"/>
      <c r="T205" s="209">
        <f>SUM(T206:T223)</f>
        <v>0</v>
      </c>
      <c r="AR205" s="210" t="s">
        <v>86</v>
      </c>
      <c r="AT205" s="211" t="s">
        <v>76</v>
      </c>
      <c r="AU205" s="211" t="s">
        <v>84</v>
      </c>
      <c r="AY205" s="210" t="s">
        <v>152</v>
      </c>
      <c r="BK205" s="212">
        <f>SUM(BK206:BK223)</f>
        <v>0</v>
      </c>
    </row>
    <row r="206" spans="2:65" s="1" customFormat="1" ht="16.5" customHeight="1">
      <c r="B206" s="38"/>
      <c r="C206" s="215" t="s">
        <v>383</v>
      </c>
      <c r="D206" s="215" t="s">
        <v>155</v>
      </c>
      <c r="E206" s="216" t="s">
        <v>253</v>
      </c>
      <c r="F206" s="217" t="s">
        <v>254</v>
      </c>
      <c r="G206" s="218" t="s">
        <v>158</v>
      </c>
      <c r="H206" s="219">
        <v>28.9</v>
      </c>
      <c r="I206" s="220"/>
      <c r="J206" s="221">
        <f>ROUND(I206*H206,2)</f>
        <v>0</v>
      </c>
      <c r="K206" s="217" t="s">
        <v>159</v>
      </c>
      <c r="L206" s="43"/>
      <c r="M206" s="222" t="s">
        <v>75</v>
      </c>
      <c r="N206" s="223" t="s">
        <v>47</v>
      </c>
      <c r="O206" s="79"/>
      <c r="P206" s="224">
        <f>O206*H206</f>
        <v>0</v>
      </c>
      <c r="Q206" s="224">
        <v>0.0002</v>
      </c>
      <c r="R206" s="224">
        <f>Q206*H206</f>
        <v>0.00578</v>
      </c>
      <c r="S206" s="224">
        <v>0</v>
      </c>
      <c r="T206" s="225">
        <f>S206*H206</f>
        <v>0</v>
      </c>
      <c r="AR206" s="17" t="s">
        <v>227</v>
      </c>
      <c r="AT206" s="17" t="s">
        <v>155</v>
      </c>
      <c r="AU206" s="17" t="s">
        <v>86</v>
      </c>
      <c r="AY206" s="17" t="s">
        <v>152</v>
      </c>
      <c r="BE206" s="226">
        <f>IF(N206="základní",J206,0)</f>
        <v>0</v>
      </c>
      <c r="BF206" s="226">
        <f>IF(N206="snížená",J206,0)</f>
        <v>0</v>
      </c>
      <c r="BG206" s="226">
        <f>IF(N206="zákl. přenesená",J206,0)</f>
        <v>0</v>
      </c>
      <c r="BH206" s="226">
        <f>IF(N206="sníž. přenesená",J206,0)</f>
        <v>0</v>
      </c>
      <c r="BI206" s="226">
        <f>IF(N206="nulová",J206,0)</f>
        <v>0</v>
      </c>
      <c r="BJ206" s="17" t="s">
        <v>84</v>
      </c>
      <c r="BK206" s="226">
        <f>ROUND(I206*H206,2)</f>
        <v>0</v>
      </c>
      <c r="BL206" s="17" t="s">
        <v>227</v>
      </c>
      <c r="BM206" s="17" t="s">
        <v>384</v>
      </c>
    </row>
    <row r="207" spans="2:51" s="13" customFormat="1" ht="12">
      <c r="B207" s="241"/>
      <c r="C207" s="242"/>
      <c r="D207" s="227" t="s">
        <v>164</v>
      </c>
      <c r="E207" s="243" t="s">
        <v>75</v>
      </c>
      <c r="F207" s="244" t="s">
        <v>284</v>
      </c>
      <c r="G207" s="242"/>
      <c r="H207" s="243" t="s">
        <v>75</v>
      </c>
      <c r="I207" s="245"/>
      <c r="J207" s="242"/>
      <c r="K207" s="242"/>
      <c r="L207" s="246"/>
      <c r="M207" s="247"/>
      <c r="N207" s="248"/>
      <c r="O207" s="248"/>
      <c r="P207" s="248"/>
      <c r="Q207" s="248"/>
      <c r="R207" s="248"/>
      <c r="S207" s="248"/>
      <c r="T207" s="249"/>
      <c r="AT207" s="250" t="s">
        <v>164</v>
      </c>
      <c r="AU207" s="250" t="s">
        <v>86</v>
      </c>
      <c r="AV207" s="13" t="s">
        <v>84</v>
      </c>
      <c r="AW207" s="13" t="s">
        <v>38</v>
      </c>
      <c r="AX207" s="13" t="s">
        <v>77</v>
      </c>
      <c r="AY207" s="250" t="s">
        <v>152</v>
      </c>
    </row>
    <row r="208" spans="2:51" s="12" customFormat="1" ht="12">
      <c r="B208" s="230"/>
      <c r="C208" s="231"/>
      <c r="D208" s="227" t="s">
        <v>164</v>
      </c>
      <c r="E208" s="232" t="s">
        <v>75</v>
      </c>
      <c r="F208" s="233" t="s">
        <v>385</v>
      </c>
      <c r="G208" s="231"/>
      <c r="H208" s="234">
        <v>10.88</v>
      </c>
      <c r="I208" s="235"/>
      <c r="J208" s="231"/>
      <c r="K208" s="231"/>
      <c r="L208" s="236"/>
      <c r="M208" s="237"/>
      <c r="N208" s="238"/>
      <c r="O208" s="238"/>
      <c r="P208" s="238"/>
      <c r="Q208" s="238"/>
      <c r="R208" s="238"/>
      <c r="S208" s="238"/>
      <c r="T208" s="239"/>
      <c r="AT208" s="240" t="s">
        <v>164</v>
      </c>
      <c r="AU208" s="240" t="s">
        <v>86</v>
      </c>
      <c r="AV208" s="12" t="s">
        <v>86</v>
      </c>
      <c r="AW208" s="12" t="s">
        <v>38</v>
      </c>
      <c r="AX208" s="12" t="s">
        <v>77</v>
      </c>
      <c r="AY208" s="240" t="s">
        <v>152</v>
      </c>
    </row>
    <row r="209" spans="2:51" s="13" customFormat="1" ht="12">
      <c r="B209" s="241"/>
      <c r="C209" s="242"/>
      <c r="D209" s="227" t="s">
        <v>164</v>
      </c>
      <c r="E209" s="243" t="s">
        <v>75</v>
      </c>
      <c r="F209" s="244" t="s">
        <v>277</v>
      </c>
      <c r="G209" s="242"/>
      <c r="H209" s="243" t="s">
        <v>75</v>
      </c>
      <c r="I209" s="245"/>
      <c r="J209" s="242"/>
      <c r="K209" s="242"/>
      <c r="L209" s="246"/>
      <c r="M209" s="247"/>
      <c r="N209" s="248"/>
      <c r="O209" s="248"/>
      <c r="P209" s="248"/>
      <c r="Q209" s="248"/>
      <c r="R209" s="248"/>
      <c r="S209" s="248"/>
      <c r="T209" s="249"/>
      <c r="AT209" s="250" t="s">
        <v>164</v>
      </c>
      <c r="AU209" s="250" t="s">
        <v>86</v>
      </c>
      <c r="AV209" s="13" t="s">
        <v>84</v>
      </c>
      <c r="AW209" s="13" t="s">
        <v>38</v>
      </c>
      <c r="AX209" s="13" t="s">
        <v>77</v>
      </c>
      <c r="AY209" s="250" t="s">
        <v>152</v>
      </c>
    </row>
    <row r="210" spans="2:51" s="12" customFormat="1" ht="12">
      <c r="B210" s="230"/>
      <c r="C210" s="231"/>
      <c r="D210" s="227" t="s">
        <v>164</v>
      </c>
      <c r="E210" s="232" t="s">
        <v>75</v>
      </c>
      <c r="F210" s="233" t="s">
        <v>386</v>
      </c>
      <c r="G210" s="231"/>
      <c r="H210" s="234">
        <v>13.18</v>
      </c>
      <c r="I210" s="235"/>
      <c r="J210" s="231"/>
      <c r="K210" s="231"/>
      <c r="L210" s="236"/>
      <c r="M210" s="237"/>
      <c r="N210" s="238"/>
      <c r="O210" s="238"/>
      <c r="P210" s="238"/>
      <c r="Q210" s="238"/>
      <c r="R210" s="238"/>
      <c r="S210" s="238"/>
      <c r="T210" s="239"/>
      <c r="AT210" s="240" t="s">
        <v>164</v>
      </c>
      <c r="AU210" s="240" t="s">
        <v>86</v>
      </c>
      <c r="AV210" s="12" t="s">
        <v>86</v>
      </c>
      <c r="AW210" s="12" t="s">
        <v>38</v>
      </c>
      <c r="AX210" s="12" t="s">
        <v>77</v>
      </c>
      <c r="AY210" s="240" t="s">
        <v>152</v>
      </c>
    </row>
    <row r="211" spans="2:51" s="13" customFormat="1" ht="12">
      <c r="B211" s="241"/>
      <c r="C211" s="242"/>
      <c r="D211" s="227" t="s">
        <v>164</v>
      </c>
      <c r="E211" s="243" t="s">
        <v>75</v>
      </c>
      <c r="F211" s="244" t="s">
        <v>291</v>
      </c>
      <c r="G211" s="242"/>
      <c r="H211" s="243" t="s">
        <v>75</v>
      </c>
      <c r="I211" s="245"/>
      <c r="J211" s="242"/>
      <c r="K211" s="242"/>
      <c r="L211" s="246"/>
      <c r="M211" s="247"/>
      <c r="N211" s="248"/>
      <c r="O211" s="248"/>
      <c r="P211" s="248"/>
      <c r="Q211" s="248"/>
      <c r="R211" s="248"/>
      <c r="S211" s="248"/>
      <c r="T211" s="249"/>
      <c r="AT211" s="250" t="s">
        <v>164</v>
      </c>
      <c r="AU211" s="250" t="s">
        <v>86</v>
      </c>
      <c r="AV211" s="13" t="s">
        <v>84</v>
      </c>
      <c r="AW211" s="13" t="s">
        <v>38</v>
      </c>
      <c r="AX211" s="13" t="s">
        <v>77</v>
      </c>
      <c r="AY211" s="250" t="s">
        <v>152</v>
      </c>
    </row>
    <row r="212" spans="2:51" s="12" customFormat="1" ht="12">
      <c r="B212" s="230"/>
      <c r="C212" s="231"/>
      <c r="D212" s="227" t="s">
        <v>164</v>
      </c>
      <c r="E212" s="232" t="s">
        <v>75</v>
      </c>
      <c r="F212" s="233" t="s">
        <v>387</v>
      </c>
      <c r="G212" s="231"/>
      <c r="H212" s="234">
        <v>4.84</v>
      </c>
      <c r="I212" s="235"/>
      <c r="J212" s="231"/>
      <c r="K212" s="231"/>
      <c r="L212" s="236"/>
      <c r="M212" s="237"/>
      <c r="N212" s="238"/>
      <c r="O212" s="238"/>
      <c r="P212" s="238"/>
      <c r="Q212" s="238"/>
      <c r="R212" s="238"/>
      <c r="S212" s="238"/>
      <c r="T212" s="239"/>
      <c r="AT212" s="240" t="s">
        <v>164</v>
      </c>
      <c r="AU212" s="240" t="s">
        <v>86</v>
      </c>
      <c r="AV212" s="12" t="s">
        <v>86</v>
      </c>
      <c r="AW212" s="12" t="s">
        <v>38</v>
      </c>
      <c r="AX212" s="12" t="s">
        <v>77</v>
      </c>
      <c r="AY212" s="240" t="s">
        <v>152</v>
      </c>
    </row>
    <row r="213" spans="2:51" s="14" customFormat="1" ht="12">
      <c r="B213" s="267"/>
      <c r="C213" s="268"/>
      <c r="D213" s="227" t="s">
        <v>164</v>
      </c>
      <c r="E213" s="269" t="s">
        <v>75</v>
      </c>
      <c r="F213" s="270" t="s">
        <v>287</v>
      </c>
      <c r="G213" s="268"/>
      <c r="H213" s="271">
        <v>28.900000000000002</v>
      </c>
      <c r="I213" s="272"/>
      <c r="J213" s="268"/>
      <c r="K213" s="268"/>
      <c r="L213" s="273"/>
      <c r="M213" s="274"/>
      <c r="N213" s="275"/>
      <c r="O213" s="275"/>
      <c r="P213" s="275"/>
      <c r="Q213" s="275"/>
      <c r="R213" s="275"/>
      <c r="S213" s="275"/>
      <c r="T213" s="276"/>
      <c r="AT213" s="277" t="s">
        <v>164</v>
      </c>
      <c r="AU213" s="277" t="s">
        <v>86</v>
      </c>
      <c r="AV213" s="14" t="s">
        <v>160</v>
      </c>
      <c r="AW213" s="14" t="s">
        <v>38</v>
      </c>
      <c r="AX213" s="14" t="s">
        <v>84</v>
      </c>
      <c r="AY213" s="277" t="s">
        <v>152</v>
      </c>
    </row>
    <row r="214" spans="2:65" s="1" customFormat="1" ht="22.5" customHeight="1">
      <c r="B214" s="38"/>
      <c r="C214" s="215" t="s">
        <v>388</v>
      </c>
      <c r="D214" s="215" t="s">
        <v>155</v>
      </c>
      <c r="E214" s="216" t="s">
        <v>257</v>
      </c>
      <c r="F214" s="217" t="s">
        <v>258</v>
      </c>
      <c r="G214" s="218" t="s">
        <v>158</v>
      </c>
      <c r="H214" s="219">
        <v>28.9</v>
      </c>
      <c r="I214" s="220"/>
      <c r="J214" s="221">
        <f>ROUND(I214*H214,2)</f>
        <v>0</v>
      </c>
      <c r="K214" s="217" t="s">
        <v>159</v>
      </c>
      <c r="L214" s="43"/>
      <c r="M214" s="222" t="s">
        <v>75</v>
      </c>
      <c r="N214" s="223" t="s">
        <v>47</v>
      </c>
      <c r="O214" s="79"/>
      <c r="P214" s="224">
        <f>O214*H214</f>
        <v>0</v>
      </c>
      <c r="Q214" s="224">
        <v>0.00032</v>
      </c>
      <c r="R214" s="224">
        <f>Q214*H214</f>
        <v>0.009248000000000001</v>
      </c>
      <c r="S214" s="224">
        <v>0</v>
      </c>
      <c r="T214" s="225">
        <f>S214*H214</f>
        <v>0</v>
      </c>
      <c r="AR214" s="17" t="s">
        <v>227</v>
      </c>
      <c r="AT214" s="17" t="s">
        <v>155</v>
      </c>
      <c r="AU214" s="17" t="s">
        <v>86</v>
      </c>
      <c r="AY214" s="17" t="s">
        <v>152</v>
      </c>
      <c r="BE214" s="226">
        <f>IF(N214="základní",J214,0)</f>
        <v>0</v>
      </c>
      <c r="BF214" s="226">
        <f>IF(N214="snížená",J214,0)</f>
        <v>0</v>
      </c>
      <c r="BG214" s="226">
        <f>IF(N214="zákl. přenesená",J214,0)</f>
        <v>0</v>
      </c>
      <c r="BH214" s="226">
        <f>IF(N214="sníž. přenesená",J214,0)</f>
        <v>0</v>
      </c>
      <c r="BI214" s="226">
        <f>IF(N214="nulová",J214,0)</f>
        <v>0</v>
      </c>
      <c r="BJ214" s="17" t="s">
        <v>84</v>
      </c>
      <c r="BK214" s="226">
        <f>ROUND(I214*H214,2)</f>
        <v>0</v>
      </c>
      <c r="BL214" s="17" t="s">
        <v>227</v>
      </c>
      <c r="BM214" s="17" t="s">
        <v>389</v>
      </c>
    </row>
    <row r="215" spans="2:65" s="1" customFormat="1" ht="16.5" customHeight="1">
      <c r="B215" s="38"/>
      <c r="C215" s="215" t="s">
        <v>241</v>
      </c>
      <c r="D215" s="215" t="s">
        <v>155</v>
      </c>
      <c r="E215" s="216" t="s">
        <v>261</v>
      </c>
      <c r="F215" s="217" t="s">
        <v>262</v>
      </c>
      <c r="G215" s="218" t="s">
        <v>158</v>
      </c>
      <c r="H215" s="219">
        <v>11.866</v>
      </c>
      <c r="I215" s="220"/>
      <c r="J215" s="221">
        <f>ROUND(I215*H215,2)</f>
        <v>0</v>
      </c>
      <c r="K215" s="217" t="s">
        <v>159</v>
      </c>
      <c r="L215" s="43"/>
      <c r="M215" s="222" t="s">
        <v>75</v>
      </c>
      <c r="N215" s="223" t="s">
        <v>47</v>
      </c>
      <c r="O215" s="79"/>
      <c r="P215" s="224">
        <f>O215*H215</f>
        <v>0</v>
      </c>
      <c r="Q215" s="224">
        <v>1E-05</v>
      </c>
      <c r="R215" s="224">
        <f>Q215*H215</f>
        <v>0.00011866</v>
      </c>
      <c r="S215" s="224">
        <v>0</v>
      </c>
      <c r="T215" s="225">
        <f>S215*H215</f>
        <v>0</v>
      </c>
      <c r="AR215" s="17" t="s">
        <v>227</v>
      </c>
      <c r="AT215" s="17" t="s">
        <v>155</v>
      </c>
      <c r="AU215" s="17" t="s">
        <v>86</v>
      </c>
      <c r="AY215" s="17" t="s">
        <v>152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227</v>
      </c>
      <c r="BM215" s="17" t="s">
        <v>390</v>
      </c>
    </row>
    <row r="216" spans="2:51" s="13" customFormat="1" ht="12">
      <c r="B216" s="241"/>
      <c r="C216" s="242"/>
      <c r="D216" s="227" t="s">
        <v>164</v>
      </c>
      <c r="E216" s="243" t="s">
        <v>75</v>
      </c>
      <c r="F216" s="244" t="s">
        <v>284</v>
      </c>
      <c r="G216" s="242"/>
      <c r="H216" s="243" t="s">
        <v>75</v>
      </c>
      <c r="I216" s="245"/>
      <c r="J216" s="242"/>
      <c r="K216" s="242"/>
      <c r="L216" s="246"/>
      <c r="M216" s="247"/>
      <c r="N216" s="248"/>
      <c r="O216" s="248"/>
      <c r="P216" s="248"/>
      <c r="Q216" s="248"/>
      <c r="R216" s="248"/>
      <c r="S216" s="248"/>
      <c r="T216" s="249"/>
      <c r="AT216" s="250" t="s">
        <v>164</v>
      </c>
      <c r="AU216" s="250" t="s">
        <v>86</v>
      </c>
      <c r="AV216" s="13" t="s">
        <v>84</v>
      </c>
      <c r="AW216" s="13" t="s">
        <v>38</v>
      </c>
      <c r="AX216" s="13" t="s">
        <v>77</v>
      </c>
      <c r="AY216" s="250" t="s">
        <v>152</v>
      </c>
    </row>
    <row r="217" spans="2:51" s="13" customFormat="1" ht="12">
      <c r="B217" s="241"/>
      <c r="C217" s="242"/>
      <c r="D217" s="227" t="s">
        <v>164</v>
      </c>
      <c r="E217" s="243" t="s">
        <v>75</v>
      </c>
      <c r="F217" s="244" t="s">
        <v>391</v>
      </c>
      <c r="G217" s="242"/>
      <c r="H217" s="243" t="s">
        <v>75</v>
      </c>
      <c r="I217" s="245"/>
      <c r="J217" s="242"/>
      <c r="K217" s="242"/>
      <c r="L217" s="246"/>
      <c r="M217" s="247"/>
      <c r="N217" s="248"/>
      <c r="O217" s="248"/>
      <c r="P217" s="248"/>
      <c r="Q217" s="248"/>
      <c r="R217" s="248"/>
      <c r="S217" s="248"/>
      <c r="T217" s="249"/>
      <c r="AT217" s="250" t="s">
        <v>164</v>
      </c>
      <c r="AU217" s="250" t="s">
        <v>86</v>
      </c>
      <c r="AV217" s="13" t="s">
        <v>84</v>
      </c>
      <c r="AW217" s="13" t="s">
        <v>38</v>
      </c>
      <c r="AX217" s="13" t="s">
        <v>77</v>
      </c>
      <c r="AY217" s="250" t="s">
        <v>152</v>
      </c>
    </row>
    <row r="218" spans="2:51" s="13" customFormat="1" ht="12">
      <c r="B218" s="241"/>
      <c r="C218" s="242"/>
      <c r="D218" s="227" t="s">
        <v>164</v>
      </c>
      <c r="E218" s="243" t="s">
        <v>75</v>
      </c>
      <c r="F218" s="244" t="s">
        <v>277</v>
      </c>
      <c r="G218" s="242"/>
      <c r="H218" s="243" t="s">
        <v>75</v>
      </c>
      <c r="I218" s="245"/>
      <c r="J218" s="242"/>
      <c r="K218" s="242"/>
      <c r="L218" s="246"/>
      <c r="M218" s="247"/>
      <c r="N218" s="248"/>
      <c r="O218" s="248"/>
      <c r="P218" s="248"/>
      <c r="Q218" s="248"/>
      <c r="R218" s="248"/>
      <c r="S218" s="248"/>
      <c r="T218" s="249"/>
      <c r="AT218" s="250" t="s">
        <v>164</v>
      </c>
      <c r="AU218" s="250" t="s">
        <v>86</v>
      </c>
      <c r="AV218" s="13" t="s">
        <v>84</v>
      </c>
      <c r="AW218" s="13" t="s">
        <v>38</v>
      </c>
      <c r="AX218" s="13" t="s">
        <v>77</v>
      </c>
      <c r="AY218" s="250" t="s">
        <v>152</v>
      </c>
    </row>
    <row r="219" spans="2:51" s="12" customFormat="1" ht="12">
      <c r="B219" s="230"/>
      <c r="C219" s="231"/>
      <c r="D219" s="227" t="s">
        <v>164</v>
      </c>
      <c r="E219" s="232" t="s">
        <v>75</v>
      </c>
      <c r="F219" s="233" t="s">
        <v>392</v>
      </c>
      <c r="G219" s="231"/>
      <c r="H219" s="234">
        <v>8.32</v>
      </c>
      <c r="I219" s="235"/>
      <c r="J219" s="231"/>
      <c r="K219" s="231"/>
      <c r="L219" s="236"/>
      <c r="M219" s="237"/>
      <c r="N219" s="238"/>
      <c r="O219" s="238"/>
      <c r="P219" s="238"/>
      <c r="Q219" s="238"/>
      <c r="R219" s="238"/>
      <c r="S219" s="238"/>
      <c r="T219" s="239"/>
      <c r="AT219" s="240" t="s">
        <v>164</v>
      </c>
      <c r="AU219" s="240" t="s">
        <v>86</v>
      </c>
      <c r="AV219" s="12" t="s">
        <v>86</v>
      </c>
      <c r="AW219" s="12" t="s">
        <v>38</v>
      </c>
      <c r="AX219" s="12" t="s">
        <v>77</v>
      </c>
      <c r="AY219" s="240" t="s">
        <v>152</v>
      </c>
    </row>
    <row r="220" spans="2:51" s="13" customFormat="1" ht="12">
      <c r="B220" s="241"/>
      <c r="C220" s="242"/>
      <c r="D220" s="227" t="s">
        <v>164</v>
      </c>
      <c r="E220" s="243" t="s">
        <v>75</v>
      </c>
      <c r="F220" s="244" t="s">
        <v>291</v>
      </c>
      <c r="G220" s="242"/>
      <c r="H220" s="243" t="s">
        <v>75</v>
      </c>
      <c r="I220" s="245"/>
      <c r="J220" s="242"/>
      <c r="K220" s="242"/>
      <c r="L220" s="246"/>
      <c r="M220" s="247"/>
      <c r="N220" s="248"/>
      <c r="O220" s="248"/>
      <c r="P220" s="248"/>
      <c r="Q220" s="248"/>
      <c r="R220" s="248"/>
      <c r="S220" s="248"/>
      <c r="T220" s="249"/>
      <c r="AT220" s="250" t="s">
        <v>164</v>
      </c>
      <c r="AU220" s="250" t="s">
        <v>86</v>
      </c>
      <c r="AV220" s="13" t="s">
        <v>84</v>
      </c>
      <c r="AW220" s="13" t="s">
        <v>38</v>
      </c>
      <c r="AX220" s="13" t="s">
        <v>77</v>
      </c>
      <c r="AY220" s="250" t="s">
        <v>152</v>
      </c>
    </row>
    <row r="221" spans="2:51" s="12" customFormat="1" ht="12">
      <c r="B221" s="230"/>
      <c r="C221" s="231"/>
      <c r="D221" s="227" t="s">
        <v>164</v>
      </c>
      <c r="E221" s="232" t="s">
        <v>75</v>
      </c>
      <c r="F221" s="233" t="s">
        <v>393</v>
      </c>
      <c r="G221" s="231"/>
      <c r="H221" s="234">
        <v>3.546</v>
      </c>
      <c r="I221" s="235"/>
      <c r="J221" s="231"/>
      <c r="K221" s="231"/>
      <c r="L221" s="236"/>
      <c r="M221" s="237"/>
      <c r="N221" s="238"/>
      <c r="O221" s="238"/>
      <c r="P221" s="238"/>
      <c r="Q221" s="238"/>
      <c r="R221" s="238"/>
      <c r="S221" s="238"/>
      <c r="T221" s="239"/>
      <c r="AT221" s="240" t="s">
        <v>164</v>
      </c>
      <c r="AU221" s="240" t="s">
        <v>86</v>
      </c>
      <c r="AV221" s="12" t="s">
        <v>86</v>
      </c>
      <c r="AW221" s="12" t="s">
        <v>38</v>
      </c>
      <c r="AX221" s="12" t="s">
        <v>77</v>
      </c>
      <c r="AY221" s="240" t="s">
        <v>152</v>
      </c>
    </row>
    <row r="222" spans="2:51" s="14" customFormat="1" ht="12">
      <c r="B222" s="267"/>
      <c r="C222" s="268"/>
      <c r="D222" s="227" t="s">
        <v>164</v>
      </c>
      <c r="E222" s="269" t="s">
        <v>75</v>
      </c>
      <c r="F222" s="270" t="s">
        <v>287</v>
      </c>
      <c r="G222" s="268"/>
      <c r="H222" s="271">
        <v>11.866</v>
      </c>
      <c r="I222" s="272"/>
      <c r="J222" s="268"/>
      <c r="K222" s="268"/>
      <c r="L222" s="273"/>
      <c r="M222" s="274"/>
      <c r="N222" s="275"/>
      <c r="O222" s="275"/>
      <c r="P222" s="275"/>
      <c r="Q222" s="275"/>
      <c r="R222" s="275"/>
      <c r="S222" s="275"/>
      <c r="T222" s="276"/>
      <c r="AT222" s="277" t="s">
        <v>164</v>
      </c>
      <c r="AU222" s="277" t="s">
        <v>86</v>
      </c>
      <c r="AV222" s="14" t="s">
        <v>160</v>
      </c>
      <c r="AW222" s="14" t="s">
        <v>38</v>
      </c>
      <c r="AX222" s="14" t="s">
        <v>84</v>
      </c>
      <c r="AY222" s="277" t="s">
        <v>152</v>
      </c>
    </row>
    <row r="223" spans="2:65" s="1" customFormat="1" ht="16.5" customHeight="1">
      <c r="B223" s="38"/>
      <c r="C223" s="215" t="s">
        <v>394</v>
      </c>
      <c r="D223" s="215" t="s">
        <v>155</v>
      </c>
      <c r="E223" s="216" t="s">
        <v>266</v>
      </c>
      <c r="F223" s="217" t="s">
        <v>267</v>
      </c>
      <c r="G223" s="218" t="s">
        <v>158</v>
      </c>
      <c r="H223" s="219">
        <v>24</v>
      </c>
      <c r="I223" s="220"/>
      <c r="J223" s="221">
        <f>ROUND(I223*H223,2)</f>
        <v>0</v>
      </c>
      <c r="K223" s="217" t="s">
        <v>159</v>
      </c>
      <c r="L223" s="43"/>
      <c r="M223" s="262" t="s">
        <v>75</v>
      </c>
      <c r="N223" s="263" t="s">
        <v>47</v>
      </c>
      <c r="O223" s="264"/>
      <c r="P223" s="265">
        <f>O223*H223</f>
        <v>0</v>
      </c>
      <c r="Q223" s="265">
        <v>1E-05</v>
      </c>
      <c r="R223" s="265">
        <f>Q223*H223</f>
        <v>0.00024000000000000003</v>
      </c>
      <c r="S223" s="265">
        <v>0</v>
      </c>
      <c r="T223" s="266">
        <f>S223*H223</f>
        <v>0</v>
      </c>
      <c r="AR223" s="17" t="s">
        <v>227</v>
      </c>
      <c r="AT223" s="17" t="s">
        <v>155</v>
      </c>
      <c r="AU223" s="17" t="s">
        <v>86</v>
      </c>
      <c r="AY223" s="17" t="s">
        <v>152</v>
      </c>
      <c r="BE223" s="226">
        <f>IF(N223="základní",J223,0)</f>
        <v>0</v>
      </c>
      <c r="BF223" s="226">
        <f>IF(N223="snížená",J223,0)</f>
        <v>0</v>
      </c>
      <c r="BG223" s="226">
        <f>IF(N223="zákl. přenesená",J223,0)</f>
        <v>0</v>
      </c>
      <c r="BH223" s="226">
        <f>IF(N223="sníž. přenesená",J223,0)</f>
        <v>0</v>
      </c>
      <c r="BI223" s="226">
        <f>IF(N223="nulová",J223,0)</f>
        <v>0</v>
      </c>
      <c r="BJ223" s="17" t="s">
        <v>84</v>
      </c>
      <c r="BK223" s="226">
        <f>ROUND(I223*H223,2)</f>
        <v>0</v>
      </c>
      <c r="BL223" s="17" t="s">
        <v>227</v>
      </c>
      <c r="BM223" s="17" t="s">
        <v>395</v>
      </c>
    </row>
    <row r="224" spans="2:12" s="1" customFormat="1" ht="6.95" customHeight="1">
      <c r="B224" s="57"/>
      <c r="C224" s="58"/>
      <c r="D224" s="58"/>
      <c r="E224" s="58"/>
      <c r="F224" s="58"/>
      <c r="G224" s="58"/>
      <c r="H224" s="58"/>
      <c r="I224" s="166"/>
      <c r="J224" s="58"/>
      <c r="K224" s="58"/>
      <c r="L224" s="43"/>
    </row>
  </sheetData>
  <sheetProtection password="CC35" sheet="1" objects="1" scenarios="1" formatColumns="0" formatRows="0" autoFilter="0"/>
  <autoFilter ref="C94:K223"/>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42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396</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ROUND(J102,2)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ROUND((SUM(BE102:BE422)),2)</f>
        <v>0</v>
      </c>
      <c r="I35" s="155">
        <v>0.21</v>
      </c>
      <c r="J35" s="154">
        <f>ROUND(((SUM(BE102:BE422))*I35),2)</f>
        <v>0</v>
      </c>
      <c r="L35" s="43"/>
    </row>
    <row r="36" spans="2:12" s="1" customFormat="1" ht="14.4" customHeight="1">
      <c r="B36" s="43"/>
      <c r="E36" s="140" t="s">
        <v>48</v>
      </c>
      <c r="F36" s="154">
        <f>ROUND((SUM(BF102:BF422)),2)</f>
        <v>0</v>
      </c>
      <c r="I36" s="155">
        <v>0.15</v>
      </c>
      <c r="J36" s="154">
        <f>ROUND(((SUM(BF102:BF422))*I36),2)</f>
        <v>0</v>
      </c>
      <c r="L36" s="43"/>
    </row>
    <row r="37" spans="2:12" s="1" customFormat="1" ht="14.4" customHeight="1" hidden="1">
      <c r="B37" s="43"/>
      <c r="E37" s="140" t="s">
        <v>49</v>
      </c>
      <c r="F37" s="154">
        <f>ROUND((SUM(BG102:BG422)),2)</f>
        <v>0</v>
      </c>
      <c r="I37" s="155">
        <v>0.21</v>
      </c>
      <c r="J37" s="154">
        <f>0</f>
        <v>0</v>
      </c>
      <c r="L37" s="43"/>
    </row>
    <row r="38" spans="2:12" s="1" customFormat="1" ht="14.4" customHeight="1" hidden="1">
      <c r="B38" s="43"/>
      <c r="E38" s="140" t="s">
        <v>50</v>
      </c>
      <c r="F38" s="154">
        <f>ROUND((SUM(BH102:BH422)),2)</f>
        <v>0</v>
      </c>
      <c r="I38" s="155">
        <v>0.15</v>
      </c>
      <c r="J38" s="154">
        <f>0</f>
        <v>0</v>
      </c>
      <c r="L38" s="43"/>
    </row>
    <row r="39" spans="2:12" s="1" customFormat="1" ht="14.4" customHeight="1" hidden="1">
      <c r="B39" s="43"/>
      <c r="E39" s="140" t="s">
        <v>51</v>
      </c>
      <c r="F39" s="154">
        <f>ROUND((SUM(BI102:BI422)),2)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01.04-II/1 - SÚ soc. zařízení, II.st., 1.NP (výkr.č.5)</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J102</f>
        <v>0</v>
      </c>
      <c r="K63" s="39"/>
      <c r="L63" s="43"/>
      <c r="AU63" s="17" t="s">
        <v>128</v>
      </c>
    </row>
    <row r="64" spans="2:12" s="8" customFormat="1" ht="24.95" customHeight="1">
      <c r="B64" s="176"/>
      <c r="C64" s="177"/>
      <c r="D64" s="178" t="s">
        <v>129</v>
      </c>
      <c r="E64" s="179"/>
      <c r="F64" s="179"/>
      <c r="G64" s="179"/>
      <c r="H64" s="179"/>
      <c r="I64" s="180"/>
      <c r="J64" s="181">
        <f>J103</f>
        <v>0</v>
      </c>
      <c r="K64" s="177"/>
      <c r="L64" s="182"/>
    </row>
    <row r="65" spans="2:12" s="9" customFormat="1" ht="19.9" customHeight="1">
      <c r="B65" s="183"/>
      <c r="C65" s="121"/>
      <c r="D65" s="184" t="s">
        <v>270</v>
      </c>
      <c r="E65" s="185"/>
      <c r="F65" s="185"/>
      <c r="G65" s="185"/>
      <c r="H65" s="185"/>
      <c r="I65" s="186"/>
      <c r="J65" s="187">
        <f>J104</f>
        <v>0</v>
      </c>
      <c r="K65" s="121"/>
      <c r="L65" s="188"/>
    </row>
    <row r="66" spans="2:12" s="9" customFormat="1" ht="19.9" customHeight="1">
      <c r="B66" s="183"/>
      <c r="C66" s="121"/>
      <c r="D66" s="184" t="s">
        <v>130</v>
      </c>
      <c r="E66" s="185"/>
      <c r="F66" s="185"/>
      <c r="G66" s="185"/>
      <c r="H66" s="185"/>
      <c r="I66" s="186"/>
      <c r="J66" s="187">
        <f>J114</f>
        <v>0</v>
      </c>
      <c r="K66" s="121"/>
      <c r="L66" s="188"/>
    </row>
    <row r="67" spans="2:12" s="9" customFormat="1" ht="19.9" customHeight="1">
      <c r="B67" s="183"/>
      <c r="C67" s="121"/>
      <c r="D67" s="184" t="s">
        <v>131</v>
      </c>
      <c r="E67" s="185"/>
      <c r="F67" s="185"/>
      <c r="G67" s="185"/>
      <c r="H67" s="185"/>
      <c r="I67" s="186"/>
      <c r="J67" s="187">
        <f>J164</f>
        <v>0</v>
      </c>
      <c r="K67" s="121"/>
      <c r="L67" s="188"/>
    </row>
    <row r="68" spans="2:12" s="9" customFormat="1" ht="19.9" customHeight="1">
      <c r="B68" s="183"/>
      <c r="C68" s="121"/>
      <c r="D68" s="184" t="s">
        <v>132</v>
      </c>
      <c r="E68" s="185"/>
      <c r="F68" s="185"/>
      <c r="G68" s="185"/>
      <c r="H68" s="185"/>
      <c r="I68" s="186"/>
      <c r="J68" s="187">
        <f>J194</f>
        <v>0</v>
      </c>
      <c r="K68" s="121"/>
      <c r="L68" s="188"/>
    </row>
    <row r="69" spans="2:12" s="9" customFormat="1" ht="19.9" customHeight="1">
      <c r="B69" s="183"/>
      <c r="C69" s="121"/>
      <c r="D69" s="184" t="s">
        <v>133</v>
      </c>
      <c r="E69" s="185"/>
      <c r="F69" s="185"/>
      <c r="G69" s="185"/>
      <c r="H69" s="185"/>
      <c r="I69" s="186"/>
      <c r="J69" s="187">
        <f>J204</f>
        <v>0</v>
      </c>
      <c r="K69" s="121"/>
      <c r="L69" s="188"/>
    </row>
    <row r="70" spans="2:12" s="8" customFormat="1" ht="24.95" customHeight="1">
      <c r="B70" s="176"/>
      <c r="C70" s="177"/>
      <c r="D70" s="178" t="s">
        <v>134</v>
      </c>
      <c r="E70" s="179"/>
      <c r="F70" s="179"/>
      <c r="G70" s="179"/>
      <c r="H70" s="179"/>
      <c r="I70" s="180"/>
      <c r="J70" s="181">
        <f>J207</f>
        <v>0</v>
      </c>
      <c r="K70" s="177"/>
      <c r="L70" s="182"/>
    </row>
    <row r="71" spans="2:12" s="9" customFormat="1" ht="19.9" customHeight="1">
      <c r="B71" s="183"/>
      <c r="C71" s="121"/>
      <c r="D71" s="184" t="s">
        <v>397</v>
      </c>
      <c r="E71" s="185"/>
      <c r="F71" s="185"/>
      <c r="G71" s="185"/>
      <c r="H71" s="185"/>
      <c r="I71" s="186"/>
      <c r="J71" s="187">
        <f>J208</f>
        <v>0</v>
      </c>
      <c r="K71" s="121"/>
      <c r="L71" s="188"/>
    </row>
    <row r="72" spans="2:12" s="9" customFormat="1" ht="19.9" customHeight="1">
      <c r="B72" s="183"/>
      <c r="C72" s="121"/>
      <c r="D72" s="184" t="s">
        <v>398</v>
      </c>
      <c r="E72" s="185"/>
      <c r="F72" s="185"/>
      <c r="G72" s="185"/>
      <c r="H72" s="185"/>
      <c r="I72" s="186"/>
      <c r="J72" s="187">
        <f>J223</f>
        <v>0</v>
      </c>
      <c r="K72" s="121"/>
      <c r="L72" s="188"/>
    </row>
    <row r="73" spans="2:12" s="9" customFormat="1" ht="19.9" customHeight="1">
      <c r="B73" s="183"/>
      <c r="C73" s="121"/>
      <c r="D73" s="184" t="s">
        <v>399</v>
      </c>
      <c r="E73" s="185"/>
      <c r="F73" s="185"/>
      <c r="G73" s="185"/>
      <c r="H73" s="185"/>
      <c r="I73" s="186"/>
      <c r="J73" s="187">
        <f>J248</f>
        <v>0</v>
      </c>
      <c r="K73" s="121"/>
      <c r="L73" s="188"/>
    </row>
    <row r="74" spans="2:12" s="9" customFormat="1" ht="19.9" customHeight="1">
      <c r="B74" s="183"/>
      <c r="C74" s="121"/>
      <c r="D74" s="184" t="s">
        <v>400</v>
      </c>
      <c r="E74" s="185"/>
      <c r="F74" s="185"/>
      <c r="G74" s="185"/>
      <c r="H74" s="185"/>
      <c r="I74" s="186"/>
      <c r="J74" s="187">
        <f>J277</f>
        <v>0</v>
      </c>
      <c r="K74" s="121"/>
      <c r="L74" s="188"/>
    </row>
    <row r="75" spans="2:12" s="9" customFormat="1" ht="19.9" customHeight="1">
      <c r="B75" s="183"/>
      <c r="C75" s="121"/>
      <c r="D75" s="184" t="s">
        <v>135</v>
      </c>
      <c r="E75" s="185"/>
      <c r="F75" s="185"/>
      <c r="G75" s="185"/>
      <c r="H75" s="185"/>
      <c r="I75" s="186"/>
      <c r="J75" s="187">
        <f>J319</f>
        <v>0</v>
      </c>
      <c r="K75" s="121"/>
      <c r="L75" s="188"/>
    </row>
    <row r="76" spans="2:12" s="9" customFormat="1" ht="19.9" customHeight="1">
      <c r="B76" s="183"/>
      <c r="C76" s="121"/>
      <c r="D76" s="184" t="s">
        <v>401</v>
      </c>
      <c r="E76" s="185"/>
      <c r="F76" s="185"/>
      <c r="G76" s="185"/>
      <c r="H76" s="185"/>
      <c r="I76" s="186"/>
      <c r="J76" s="187">
        <f>J337</f>
        <v>0</v>
      </c>
      <c r="K76" s="121"/>
      <c r="L76" s="188"/>
    </row>
    <row r="77" spans="2:12" s="9" customFormat="1" ht="19.9" customHeight="1">
      <c r="B77" s="183"/>
      <c r="C77" s="121"/>
      <c r="D77" s="184" t="s">
        <v>402</v>
      </c>
      <c r="E77" s="185"/>
      <c r="F77" s="185"/>
      <c r="G77" s="185"/>
      <c r="H77" s="185"/>
      <c r="I77" s="186"/>
      <c r="J77" s="187">
        <f>J344</f>
        <v>0</v>
      </c>
      <c r="K77" s="121"/>
      <c r="L77" s="188"/>
    </row>
    <row r="78" spans="2:12" s="9" customFormat="1" ht="19.9" customHeight="1">
      <c r="B78" s="183"/>
      <c r="C78" s="121"/>
      <c r="D78" s="184" t="s">
        <v>403</v>
      </c>
      <c r="E78" s="185"/>
      <c r="F78" s="185"/>
      <c r="G78" s="185"/>
      <c r="H78" s="185"/>
      <c r="I78" s="186"/>
      <c r="J78" s="187">
        <f>J371</f>
        <v>0</v>
      </c>
      <c r="K78" s="121"/>
      <c r="L78" s="188"/>
    </row>
    <row r="79" spans="2:12" s="9" customFormat="1" ht="19.9" customHeight="1">
      <c r="B79" s="183"/>
      <c r="C79" s="121"/>
      <c r="D79" s="184" t="s">
        <v>271</v>
      </c>
      <c r="E79" s="185"/>
      <c r="F79" s="185"/>
      <c r="G79" s="185"/>
      <c r="H79" s="185"/>
      <c r="I79" s="186"/>
      <c r="J79" s="187">
        <f>J405</f>
        <v>0</v>
      </c>
      <c r="K79" s="121"/>
      <c r="L79" s="188"/>
    </row>
    <row r="80" spans="2:12" s="9" customFormat="1" ht="14.85" customHeight="1">
      <c r="B80" s="183"/>
      <c r="C80" s="121"/>
      <c r="D80" s="184" t="s">
        <v>404</v>
      </c>
      <c r="E80" s="185"/>
      <c r="F80" s="185"/>
      <c r="G80" s="185"/>
      <c r="H80" s="185"/>
      <c r="I80" s="186"/>
      <c r="J80" s="187">
        <f>J409</f>
        <v>0</v>
      </c>
      <c r="K80" s="121"/>
      <c r="L80" s="188"/>
    </row>
    <row r="81" spans="2:12" s="1" customFormat="1" ht="21.8" customHeight="1">
      <c r="B81" s="38"/>
      <c r="C81" s="39"/>
      <c r="D81" s="39"/>
      <c r="E81" s="39"/>
      <c r="F81" s="39"/>
      <c r="G81" s="39"/>
      <c r="H81" s="39"/>
      <c r="I81" s="142"/>
      <c r="J81" s="39"/>
      <c r="K81" s="39"/>
      <c r="L81" s="43"/>
    </row>
    <row r="82" spans="2:12" s="1" customFormat="1" ht="6.95" customHeight="1">
      <c r="B82" s="57"/>
      <c r="C82" s="58"/>
      <c r="D82" s="58"/>
      <c r="E82" s="58"/>
      <c r="F82" s="58"/>
      <c r="G82" s="58"/>
      <c r="H82" s="58"/>
      <c r="I82" s="166"/>
      <c r="J82" s="58"/>
      <c r="K82" s="58"/>
      <c r="L82" s="43"/>
    </row>
    <row r="86" spans="2:12" s="1" customFormat="1" ht="6.95" customHeight="1">
      <c r="B86" s="59"/>
      <c r="C86" s="60"/>
      <c r="D86" s="60"/>
      <c r="E86" s="60"/>
      <c r="F86" s="60"/>
      <c r="G86" s="60"/>
      <c r="H86" s="60"/>
      <c r="I86" s="169"/>
      <c r="J86" s="60"/>
      <c r="K86" s="60"/>
      <c r="L86" s="43"/>
    </row>
    <row r="87" spans="2:12" s="1" customFormat="1" ht="24.95" customHeight="1">
      <c r="B87" s="38"/>
      <c r="C87" s="23" t="s">
        <v>137</v>
      </c>
      <c r="D87" s="39"/>
      <c r="E87" s="39"/>
      <c r="F87" s="39"/>
      <c r="G87" s="39"/>
      <c r="H87" s="39"/>
      <c r="I87" s="142"/>
      <c r="J87" s="39"/>
      <c r="K87" s="39"/>
      <c r="L87" s="43"/>
    </row>
    <row r="88" spans="2:12" s="1" customFormat="1" ht="6.95" customHeight="1">
      <c r="B88" s="38"/>
      <c r="C88" s="39"/>
      <c r="D88" s="39"/>
      <c r="E88" s="39"/>
      <c r="F88" s="39"/>
      <c r="G88" s="39"/>
      <c r="H88" s="39"/>
      <c r="I88" s="142"/>
      <c r="J88" s="39"/>
      <c r="K88" s="39"/>
      <c r="L88" s="43"/>
    </row>
    <row r="89" spans="2:12" s="1" customFormat="1" ht="12" customHeight="1">
      <c r="B89" s="38"/>
      <c r="C89" s="32" t="s">
        <v>16</v>
      </c>
      <c r="D89" s="39"/>
      <c r="E89" s="39"/>
      <c r="F89" s="39"/>
      <c r="G89" s="39"/>
      <c r="H89" s="39"/>
      <c r="I89" s="142"/>
      <c r="J89" s="39"/>
      <c r="K89" s="39"/>
      <c r="L89" s="43"/>
    </row>
    <row r="90" spans="2:12" s="1" customFormat="1" ht="16.5" customHeight="1">
      <c r="B90" s="38"/>
      <c r="C90" s="39"/>
      <c r="D90" s="39"/>
      <c r="E90" s="170" t="str">
        <f>E7</f>
        <v>Město bez bariér - ZŠ, Školní 786, Horní Slavkov, ETAPA 1</v>
      </c>
      <c r="F90" s="32"/>
      <c r="G90" s="32"/>
      <c r="H90" s="32"/>
      <c r="I90" s="142"/>
      <c r="J90" s="39"/>
      <c r="K90" s="39"/>
      <c r="L90" s="43"/>
    </row>
    <row r="91" spans="2:12" ht="12" customHeight="1">
      <c r="B91" s="21"/>
      <c r="C91" s="32" t="s">
        <v>121</v>
      </c>
      <c r="D91" s="22"/>
      <c r="E91" s="22"/>
      <c r="F91" s="22"/>
      <c r="G91" s="22"/>
      <c r="H91" s="22"/>
      <c r="I91" s="135"/>
      <c r="J91" s="22"/>
      <c r="K91" s="22"/>
      <c r="L91" s="20"/>
    </row>
    <row r="92" spans="2:12" s="1" customFormat="1" ht="16.5" customHeight="1">
      <c r="B92" s="38"/>
      <c r="C92" s="39"/>
      <c r="D92" s="39"/>
      <c r="E92" s="170" t="s">
        <v>122</v>
      </c>
      <c r="F92" s="39"/>
      <c r="G92" s="39"/>
      <c r="H92" s="39"/>
      <c r="I92" s="142"/>
      <c r="J92" s="39"/>
      <c r="K92" s="39"/>
      <c r="L92" s="43"/>
    </row>
    <row r="93" spans="2:12" s="1" customFormat="1" ht="12" customHeight="1">
      <c r="B93" s="38"/>
      <c r="C93" s="32" t="s">
        <v>123</v>
      </c>
      <c r="D93" s="39"/>
      <c r="E93" s="39"/>
      <c r="F93" s="39"/>
      <c r="G93" s="39"/>
      <c r="H93" s="39"/>
      <c r="I93" s="142"/>
      <c r="J93" s="39"/>
      <c r="K93" s="39"/>
      <c r="L93" s="43"/>
    </row>
    <row r="94" spans="2:12" s="1" customFormat="1" ht="16.5" customHeight="1">
      <c r="B94" s="38"/>
      <c r="C94" s="39"/>
      <c r="D94" s="39"/>
      <c r="E94" s="64" t="str">
        <f>E11</f>
        <v>01.04-II/1 - SÚ soc. zařízení, II.st., 1.NP (výkr.č.5)</v>
      </c>
      <c r="F94" s="39"/>
      <c r="G94" s="39"/>
      <c r="H94" s="39"/>
      <c r="I94" s="142"/>
      <c r="J94" s="39"/>
      <c r="K94" s="39"/>
      <c r="L94" s="43"/>
    </row>
    <row r="95" spans="2:12" s="1" customFormat="1" ht="6.95" customHeight="1">
      <c r="B95" s="38"/>
      <c r="C95" s="39"/>
      <c r="D95" s="39"/>
      <c r="E95" s="39"/>
      <c r="F95" s="39"/>
      <c r="G95" s="39"/>
      <c r="H95" s="39"/>
      <c r="I95" s="142"/>
      <c r="J95" s="39"/>
      <c r="K95" s="39"/>
      <c r="L95" s="43"/>
    </row>
    <row r="96" spans="2:12" s="1" customFormat="1" ht="12" customHeight="1">
      <c r="B96" s="38"/>
      <c r="C96" s="32" t="s">
        <v>22</v>
      </c>
      <c r="D96" s="39"/>
      <c r="E96" s="39"/>
      <c r="F96" s="27" t="str">
        <f>F14</f>
        <v>Horní Slavkov</v>
      </c>
      <c r="G96" s="39"/>
      <c r="H96" s="39"/>
      <c r="I96" s="144" t="s">
        <v>24</v>
      </c>
      <c r="J96" s="67" t="str">
        <f>IF(J14="","",J14)</f>
        <v>10. 12. 2018</v>
      </c>
      <c r="K96" s="39"/>
      <c r="L96" s="43"/>
    </row>
    <row r="97" spans="2:12" s="1" customFormat="1" ht="6.95" customHeight="1">
      <c r="B97" s="38"/>
      <c r="C97" s="39"/>
      <c r="D97" s="39"/>
      <c r="E97" s="39"/>
      <c r="F97" s="39"/>
      <c r="G97" s="39"/>
      <c r="H97" s="39"/>
      <c r="I97" s="142"/>
      <c r="J97" s="39"/>
      <c r="K97" s="39"/>
      <c r="L97" s="43"/>
    </row>
    <row r="98" spans="2:12" s="1" customFormat="1" ht="13.65" customHeight="1">
      <c r="B98" s="38"/>
      <c r="C98" s="32" t="s">
        <v>26</v>
      </c>
      <c r="D98" s="39"/>
      <c r="E98" s="39"/>
      <c r="F98" s="27" t="str">
        <f>E17</f>
        <v>Město Horní Slavkov</v>
      </c>
      <c r="G98" s="39"/>
      <c r="H98" s="39"/>
      <c r="I98" s="144" t="s">
        <v>34</v>
      </c>
      <c r="J98" s="36" t="str">
        <f>E23</f>
        <v>CENTRA STAV s.r.o.</v>
      </c>
      <c r="K98" s="39"/>
      <c r="L98" s="43"/>
    </row>
    <row r="99" spans="2:12" s="1" customFormat="1" ht="13.65" customHeight="1">
      <c r="B99" s="38"/>
      <c r="C99" s="32" t="s">
        <v>32</v>
      </c>
      <c r="D99" s="39"/>
      <c r="E99" s="39"/>
      <c r="F99" s="27" t="str">
        <f>IF(E20="","",E20)</f>
        <v>Vyplň údaj</v>
      </c>
      <c r="G99" s="39"/>
      <c r="H99" s="39"/>
      <c r="I99" s="144" t="s">
        <v>39</v>
      </c>
      <c r="J99" s="36" t="str">
        <f>E26</f>
        <v>CENTRA STAV s.r.o.</v>
      </c>
      <c r="K99" s="39"/>
      <c r="L99" s="43"/>
    </row>
    <row r="100" spans="2:12" s="1" customFormat="1" ht="10.3" customHeight="1">
      <c r="B100" s="38"/>
      <c r="C100" s="39"/>
      <c r="D100" s="39"/>
      <c r="E100" s="39"/>
      <c r="F100" s="39"/>
      <c r="G100" s="39"/>
      <c r="H100" s="39"/>
      <c r="I100" s="142"/>
      <c r="J100" s="39"/>
      <c r="K100" s="39"/>
      <c r="L100" s="43"/>
    </row>
    <row r="101" spans="2:20" s="10" customFormat="1" ht="29.25" customHeight="1">
      <c r="B101" s="189"/>
      <c r="C101" s="190" t="s">
        <v>138</v>
      </c>
      <c r="D101" s="191" t="s">
        <v>61</v>
      </c>
      <c r="E101" s="191" t="s">
        <v>57</v>
      </c>
      <c r="F101" s="191" t="s">
        <v>58</v>
      </c>
      <c r="G101" s="191" t="s">
        <v>139</v>
      </c>
      <c r="H101" s="191" t="s">
        <v>140</v>
      </c>
      <c r="I101" s="192" t="s">
        <v>141</v>
      </c>
      <c r="J101" s="191" t="s">
        <v>127</v>
      </c>
      <c r="K101" s="193" t="s">
        <v>142</v>
      </c>
      <c r="L101" s="194"/>
      <c r="M101" s="87" t="s">
        <v>75</v>
      </c>
      <c r="N101" s="88" t="s">
        <v>46</v>
      </c>
      <c r="O101" s="88" t="s">
        <v>143</v>
      </c>
      <c r="P101" s="88" t="s">
        <v>144</v>
      </c>
      <c r="Q101" s="88" t="s">
        <v>145</v>
      </c>
      <c r="R101" s="88" t="s">
        <v>146</v>
      </c>
      <c r="S101" s="88" t="s">
        <v>147</v>
      </c>
      <c r="T101" s="89" t="s">
        <v>148</v>
      </c>
    </row>
    <row r="102" spans="2:63" s="1" customFormat="1" ht="22.8" customHeight="1">
      <c r="B102" s="38"/>
      <c r="C102" s="94" t="s">
        <v>149</v>
      </c>
      <c r="D102" s="39"/>
      <c r="E102" s="39"/>
      <c r="F102" s="39"/>
      <c r="G102" s="39"/>
      <c r="H102" s="39"/>
      <c r="I102" s="142"/>
      <c r="J102" s="195">
        <f>BK102</f>
        <v>0</v>
      </c>
      <c r="K102" s="39"/>
      <c r="L102" s="43"/>
      <c r="M102" s="90"/>
      <c r="N102" s="91"/>
      <c r="O102" s="91"/>
      <c r="P102" s="196">
        <f>P103+P207</f>
        <v>0</v>
      </c>
      <c r="Q102" s="91"/>
      <c r="R102" s="196">
        <f>R103+R207</f>
        <v>6.7948254</v>
      </c>
      <c r="S102" s="91"/>
      <c r="T102" s="197">
        <f>T103+T207</f>
        <v>4.6545267</v>
      </c>
      <c r="AT102" s="17" t="s">
        <v>76</v>
      </c>
      <c r="AU102" s="17" t="s">
        <v>128</v>
      </c>
      <c r="BK102" s="198">
        <f>BK103+BK207</f>
        <v>0</v>
      </c>
    </row>
    <row r="103" spans="2:63" s="11" customFormat="1" ht="25.9" customHeight="1">
      <c r="B103" s="199"/>
      <c r="C103" s="200"/>
      <c r="D103" s="201" t="s">
        <v>76</v>
      </c>
      <c r="E103" s="202" t="s">
        <v>150</v>
      </c>
      <c r="F103" s="202" t="s">
        <v>151</v>
      </c>
      <c r="G103" s="200"/>
      <c r="H103" s="200"/>
      <c r="I103" s="203"/>
      <c r="J103" s="204">
        <f>BK103</f>
        <v>0</v>
      </c>
      <c r="K103" s="200"/>
      <c r="L103" s="205"/>
      <c r="M103" s="206"/>
      <c r="N103" s="207"/>
      <c r="O103" s="207"/>
      <c r="P103" s="208">
        <f>P104+P114+P164+P194+P204</f>
        <v>0</v>
      </c>
      <c r="Q103" s="207"/>
      <c r="R103" s="208">
        <f>R104+R114+R164+R194+R204</f>
        <v>5.381602399999999</v>
      </c>
      <c r="S103" s="207"/>
      <c r="T103" s="209">
        <f>T104+T114+T164+T194+T204</f>
        <v>4.573409</v>
      </c>
      <c r="AR103" s="210" t="s">
        <v>84</v>
      </c>
      <c r="AT103" s="211" t="s">
        <v>76</v>
      </c>
      <c r="AU103" s="211" t="s">
        <v>77</v>
      </c>
      <c r="AY103" s="210" t="s">
        <v>152</v>
      </c>
      <c r="BK103" s="212">
        <f>BK104+BK114+BK164+BK194+BK204</f>
        <v>0</v>
      </c>
    </row>
    <row r="104" spans="2:63" s="11" customFormat="1" ht="22.8" customHeight="1">
      <c r="B104" s="199"/>
      <c r="C104" s="200"/>
      <c r="D104" s="201" t="s">
        <v>76</v>
      </c>
      <c r="E104" s="213" t="s">
        <v>173</v>
      </c>
      <c r="F104" s="213" t="s">
        <v>272</v>
      </c>
      <c r="G104" s="200"/>
      <c r="H104" s="200"/>
      <c r="I104" s="203"/>
      <c r="J104" s="214">
        <f>BK104</f>
        <v>0</v>
      </c>
      <c r="K104" s="200"/>
      <c r="L104" s="205"/>
      <c r="M104" s="206"/>
      <c r="N104" s="207"/>
      <c r="O104" s="207"/>
      <c r="P104" s="208">
        <f>SUM(P105:P113)</f>
        <v>0</v>
      </c>
      <c r="Q104" s="207"/>
      <c r="R104" s="208">
        <f>SUM(R105:R113)</f>
        <v>0.4053225</v>
      </c>
      <c r="S104" s="207"/>
      <c r="T104" s="209">
        <f>SUM(T105:T113)</f>
        <v>0</v>
      </c>
      <c r="AR104" s="210" t="s">
        <v>84</v>
      </c>
      <c r="AT104" s="211" t="s">
        <v>76</v>
      </c>
      <c r="AU104" s="211" t="s">
        <v>84</v>
      </c>
      <c r="AY104" s="210" t="s">
        <v>152</v>
      </c>
      <c r="BK104" s="212">
        <f>SUM(BK105:BK113)</f>
        <v>0</v>
      </c>
    </row>
    <row r="105" spans="2:65" s="1" customFormat="1" ht="16.5" customHeight="1">
      <c r="B105" s="38"/>
      <c r="C105" s="215" t="s">
        <v>84</v>
      </c>
      <c r="D105" s="215" t="s">
        <v>155</v>
      </c>
      <c r="E105" s="216" t="s">
        <v>405</v>
      </c>
      <c r="F105" s="217" t="s">
        <v>406</v>
      </c>
      <c r="G105" s="218" t="s">
        <v>158</v>
      </c>
      <c r="H105" s="219">
        <v>5.85</v>
      </c>
      <c r="I105" s="220"/>
      <c r="J105" s="221">
        <f>ROUND(I105*H105,2)</f>
        <v>0</v>
      </c>
      <c r="K105" s="217" t="s">
        <v>159</v>
      </c>
      <c r="L105" s="43"/>
      <c r="M105" s="222" t="s">
        <v>75</v>
      </c>
      <c r="N105" s="223" t="s">
        <v>47</v>
      </c>
      <c r="O105" s="79"/>
      <c r="P105" s="224">
        <f>O105*H105</f>
        <v>0</v>
      </c>
      <c r="Q105" s="224">
        <v>0.06917</v>
      </c>
      <c r="R105" s="224">
        <f>Q105*H105</f>
        <v>0.40464449999999996</v>
      </c>
      <c r="S105" s="224">
        <v>0</v>
      </c>
      <c r="T105" s="225">
        <f>S105*H105</f>
        <v>0</v>
      </c>
      <c r="AR105" s="17" t="s">
        <v>160</v>
      </c>
      <c r="AT105" s="17" t="s">
        <v>155</v>
      </c>
      <c r="AU105" s="17" t="s">
        <v>86</v>
      </c>
      <c r="AY105" s="17" t="s">
        <v>152</v>
      </c>
      <c r="BE105" s="226">
        <f>IF(N105="základní",J105,0)</f>
        <v>0</v>
      </c>
      <c r="BF105" s="226">
        <f>IF(N105="snížená",J105,0)</f>
        <v>0</v>
      </c>
      <c r="BG105" s="226">
        <f>IF(N105="zákl. přenesená",J105,0)</f>
        <v>0</v>
      </c>
      <c r="BH105" s="226">
        <f>IF(N105="sníž. přenesená",J105,0)</f>
        <v>0</v>
      </c>
      <c r="BI105" s="226">
        <f>IF(N105="nulová",J105,0)</f>
        <v>0</v>
      </c>
      <c r="BJ105" s="17" t="s">
        <v>84</v>
      </c>
      <c r="BK105" s="226">
        <f>ROUND(I105*H105,2)</f>
        <v>0</v>
      </c>
      <c r="BL105" s="17" t="s">
        <v>160</v>
      </c>
      <c r="BM105" s="17" t="s">
        <v>407</v>
      </c>
    </row>
    <row r="106" spans="2:51" s="13" customFormat="1" ht="12">
      <c r="B106" s="241"/>
      <c r="C106" s="242"/>
      <c r="D106" s="227" t="s">
        <v>164</v>
      </c>
      <c r="E106" s="243" t="s">
        <v>75</v>
      </c>
      <c r="F106" s="244" t="s">
        <v>408</v>
      </c>
      <c r="G106" s="242"/>
      <c r="H106" s="243" t="s">
        <v>75</v>
      </c>
      <c r="I106" s="245"/>
      <c r="J106" s="242"/>
      <c r="K106" s="242"/>
      <c r="L106" s="246"/>
      <c r="M106" s="247"/>
      <c r="N106" s="248"/>
      <c r="O106" s="248"/>
      <c r="P106" s="248"/>
      <c r="Q106" s="248"/>
      <c r="R106" s="248"/>
      <c r="S106" s="248"/>
      <c r="T106" s="249"/>
      <c r="AT106" s="250" t="s">
        <v>164</v>
      </c>
      <c r="AU106" s="250" t="s">
        <v>86</v>
      </c>
      <c r="AV106" s="13" t="s">
        <v>84</v>
      </c>
      <c r="AW106" s="13" t="s">
        <v>38</v>
      </c>
      <c r="AX106" s="13" t="s">
        <v>77</v>
      </c>
      <c r="AY106" s="250" t="s">
        <v>152</v>
      </c>
    </row>
    <row r="107" spans="2:51" s="12" customFormat="1" ht="12">
      <c r="B107" s="230"/>
      <c r="C107" s="231"/>
      <c r="D107" s="227" t="s">
        <v>164</v>
      </c>
      <c r="E107" s="232" t="s">
        <v>75</v>
      </c>
      <c r="F107" s="233" t="s">
        <v>409</v>
      </c>
      <c r="G107" s="231"/>
      <c r="H107" s="234">
        <v>5.85</v>
      </c>
      <c r="I107" s="235"/>
      <c r="J107" s="231"/>
      <c r="K107" s="231"/>
      <c r="L107" s="236"/>
      <c r="M107" s="237"/>
      <c r="N107" s="238"/>
      <c r="O107" s="238"/>
      <c r="P107" s="238"/>
      <c r="Q107" s="238"/>
      <c r="R107" s="238"/>
      <c r="S107" s="238"/>
      <c r="T107" s="239"/>
      <c r="AT107" s="240" t="s">
        <v>164</v>
      </c>
      <c r="AU107" s="240" t="s">
        <v>86</v>
      </c>
      <c r="AV107" s="12" t="s">
        <v>86</v>
      </c>
      <c r="AW107" s="12" t="s">
        <v>38</v>
      </c>
      <c r="AX107" s="12" t="s">
        <v>84</v>
      </c>
      <c r="AY107" s="240" t="s">
        <v>152</v>
      </c>
    </row>
    <row r="108" spans="2:65" s="1" customFormat="1" ht="16.5" customHeight="1">
      <c r="B108" s="38"/>
      <c r="C108" s="215" t="s">
        <v>86</v>
      </c>
      <c r="D108" s="215" t="s">
        <v>155</v>
      </c>
      <c r="E108" s="216" t="s">
        <v>410</v>
      </c>
      <c r="F108" s="217" t="s">
        <v>411</v>
      </c>
      <c r="G108" s="218" t="s">
        <v>168</v>
      </c>
      <c r="H108" s="219">
        <v>3.6</v>
      </c>
      <c r="I108" s="220"/>
      <c r="J108" s="221">
        <f>ROUND(I108*H108,2)</f>
        <v>0</v>
      </c>
      <c r="K108" s="217" t="s">
        <v>159</v>
      </c>
      <c r="L108" s="43"/>
      <c r="M108" s="222" t="s">
        <v>75</v>
      </c>
      <c r="N108" s="223" t="s">
        <v>47</v>
      </c>
      <c r="O108" s="79"/>
      <c r="P108" s="224">
        <f>O108*H108</f>
        <v>0</v>
      </c>
      <c r="Q108" s="224">
        <v>8E-05</v>
      </c>
      <c r="R108" s="224">
        <f>Q108*H108</f>
        <v>0.000288</v>
      </c>
      <c r="S108" s="224">
        <v>0</v>
      </c>
      <c r="T108" s="225">
        <f>S108*H108</f>
        <v>0</v>
      </c>
      <c r="AR108" s="17" t="s">
        <v>160</v>
      </c>
      <c r="AT108" s="17" t="s">
        <v>155</v>
      </c>
      <c r="AU108" s="17" t="s">
        <v>86</v>
      </c>
      <c r="AY108" s="17" t="s">
        <v>152</v>
      </c>
      <c r="BE108" s="226">
        <f>IF(N108="základní",J108,0)</f>
        <v>0</v>
      </c>
      <c r="BF108" s="226">
        <f>IF(N108="snížená",J108,0)</f>
        <v>0</v>
      </c>
      <c r="BG108" s="226">
        <f>IF(N108="zákl. přenesená",J108,0)</f>
        <v>0</v>
      </c>
      <c r="BH108" s="226">
        <f>IF(N108="sníž. přenesená",J108,0)</f>
        <v>0</v>
      </c>
      <c r="BI108" s="226">
        <f>IF(N108="nulová",J108,0)</f>
        <v>0</v>
      </c>
      <c r="BJ108" s="17" t="s">
        <v>84</v>
      </c>
      <c r="BK108" s="226">
        <f>ROUND(I108*H108,2)</f>
        <v>0</v>
      </c>
      <c r="BL108" s="17" t="s">
        <v>160</v>
      </c>
      <c r="BM108" s="17" t="s">
        <v>412</v>
      </c>
    </row>
    <row r="109" spans="2:47" s="1" customFormat="1" ht="12">
      <c r="B109" s="38"/>
      <c r="C109" s="39"/>
      <c r="D109" s="227" t="s">
        <v>162</v>
      </c>
      <c r="E109" s="39"/>
      <c r="F109" s="228" t="s">
        <v>413</v>
      </c>
      <c r="G109" s="39"/>
      <c r="H109" s="39"/>
      <c r="I109" s="142"/>
      <c r="J109" s="39"/>
      <c r="K109" s="39"/>
      <c r="L109" s="43"/>
      <c r="M109" s="229"/>
      <c r="N109" s="79"/>
      <c r="O109" s="79"/>
      <c r="P109" s="79"/>
      <c r="Q109" s="79"/>
      <c r="R109" s="79"/>
      <c r="S109" s="79"/>
      <c r="T109" s="80"/>
      <c r="AT109" s="17" t="s">
        <v>162</v>
      </c>
      <c r="AU109" s="17" t="s">
        <v>86</v>
      </c>
    </row>
    <row r="110" spans="2:51" s="12" customFormat="1" ht="12">
      <c r="B110" s="230"/>
      <c r="C110" s="231"/>
      <c r="D110" s="227" t="s">
        <v>164</v>
      </c>
      <c r="E110" s="232" t="s">
        <v>75</v>
      </c>
      <c r="F110" s="233" t="s">
        <v>414</v>
      </c>
      <c r="G110" s="231"/>
      <c r="H110" s="234">
        <v>3.6</v>
      </c>
      <c r="I110" s="235"/>
      <c r="J110" s="231"/>
      <c r="K110" s="231"/>
      <c r="L110" s="236"/>
      <c r="M110" s="237"/>
      <c r="N110" s="238"/>
      <c r="O110" s="238"/>
      <c r="P110" s="238"/>
      <c r="Q110" s="238"/>
      <c r="R110" s="238"/>
      <c r="S110" s="238"/>
      <c r="T110" s="239"/>
      <c r="AT110" s="240" t="s">
        <v>164</v>
      </c>
      <c r="AU110" s="240" t="s">
        <v>86</v>
      </c>
      <c r="AV110" s="12" t="s">
        <v>86</v>
      </c>
      <c r="AW110" s="12" t="s">
        <v>38</v>
      </c>
      <c r="AX110" s="12" t="s">
        <v>84</v>
      </c>
      <c r="AY110" s="240" t="s">
        <v>152</v>
      </c>
    </row>
    <row r="111" spans="2:65" s="1" customFormat="1" ht="16.5" customHeight="1">
      <c r="B111" s="38"/>
      <c r="C111" s="215" t="s">
        <v>173</v>
      </c>
      <c r="D111" s="215" t="s">
        <v>155</v>
      </c>
      <c r="E111" s="216" t="s">
        <v>415</v>
      </c>
      <c r="F111" s="217" t="s">
        <v>416</v>
      </c>
      <c r="G111" s="218" t="s">
        <v>168</v>
      </c>
      <c r="H111" s="219">
        <v>3.25</v>
      </c>
      <c r="I111" s="220"/>
      <c r="J111" s="221">
        <f>ROUND(I111*H111,2)</f>
        <v>0</v>
      </c>
      <c r="K111" s="217" t="s">
        <v>159</v>
      </c>
      <c r="L111" s="43"/>
      <c r="M111" s="222" t="s">
        <v>75</v>
      </c>
      <c r="N111" s="223" t="s">
        <v>47</v>
      </c>
      <c r="O111" s="79"/>
      <c r="P111" s="224">
        <f>O111*H111</f>
        <v>0</v>
      </c>
      <c r="Q111" s="224">
        <v>0.00012</v>
      </c>
      <c r="R111" s="224">
        <f>Q111*H111</f>
        <v>0.00039</v>
      </c>
      <c r="S111" s="224">
        <v>0</v>
      </c>
      <c r="T111" s="225">
        <f>S111*H111</f>
        <v>0</v>
      </c>
      <c r="AR111" s="17" t="s">
        <v>160</v>
      </c>
      <c r="AT111" s="17" t="s">
        <v>155</v>
      </c>
      <c r="AU111" s="17" t="s">
        <v>86</v>
      </c>
      <c r="AY111" s="17" t="s">
        <v>152</v>
      </c>
      <c r="BE111" s="226">
        <f>IF(N111="základní",J111,0)</f>
        <v>0</v>
      </c>
      <c r="BF111" s="226">
        <f>IF(N111="snížená",J111,0)</f>
        <v>0</v>
      </c>
      <c r="BG111" s="226">
        <f>IF(N111="zákl. přenesená",J111,0)</f>
        <v>0</v>
      </c>
      <c r="BH111" s="226">
        <f>IF(N111="sníž. přenesená",J111,0)</f>
        <v>0</v>
      </c>
      <c r="BI111" s="226">
        <f>IF(N111="nulová",J111,0)</f>
        <v>0</v>
      </c>
      <c r="BJ111" s="17" t="s">
        <v>84</v>
      </c>
      <c r="BK111" s="226">
        <f>ROUND(I111*H111,2)</f>
        <v>0</v>
      </c>
      <c r="BL111" s="17" t="s">
        <v>160</v>
      </c>
      <c r="BM111" s="17" t="s">
        <v>417</v>
      </c>
    </row>
    <row r="112" spans="2:47" s="1" customFormat="1" ht="12">
      <c r="B112" s="38"/>
      <c r="C112" s="39"/>
      <c r="D112" s="227" t="s">
        <v>162</v>
      </c>
      <c r="E112" s="39"/>
      <c r="F112" s="228" t="s">
        <v>413</v>
      </c>
      <c r="G112" s="39"/>
      <c r="H112" s="39"/>
      <c r="I112" s="142"/>
      <c r="J112" s="39"/>
      <c r="K112" s="39"/>
      <c r="L112" s="43"/>
      <c r="M112" s="229"/>
      <c r="N112" s="79"/>
      <c r="O112" s="79"/>
      <c r="P112" s="79"/>
      <c r="Q112" s="79"/>
      <c r="R112" s="79"/>
      <c r="S112" s="79"/>
      <c r="T112" s="80"/>
      <c r="AT112" s="17" t="s">
        <v>162</v>
      </c>
      <c r="AU112" s="17" t="s">
        <v>86</v>
      </c>
    </row>
    <row r="113" spans="2:51" s="12" customFormat="1" ht="12">
      <c r="B113" s="230"/>
      <c r="C113" s="231"/>
      <c r="D113" s="227" t="s">
        <v>164</v>
      </c>
      <c r="E113" s="232" t="s">
        <v>75</v>
      </c>
      <c r="F113" s="233" t="s">
        <v>418</v>
      </c>
      <c r="G113" s="231"/>
      <c r="H113" s="234">
        <v>3.25</v>
      </c>
      <c r="I113" s="235"/>
      <c r="J113" s="231"/>
      <c r="K113" s="231"/>
      <c r="L113" s="236"/>
      <c r="M113" s="237"/>
      <c r="N113" s="238"/>
      <c r="O113" s="238"/>
      <c r="P113" s="238"/>
      <c r="Q113" s="238"/>
      <c r="R113" s="238"/>
      <c r="S113" s="238"/>
      <c r="T113" s="239"/>
      <c r="AT113" s="240" t="s">
        <v>164</v>
      </c>
      <c r="AU113" s="240" t="s">
        <v>86</v>
      </c>
      <c r="AV113" s="12" t="s">
        <v>86</v>
      </c>
      <c r="AW113" s="12" t="s">
        <v>38</v>
      </c>
      <c r="AX113" s="12" t="s">
        <v>84</v>
      </c>
      <c r="AY113" s="240" t="s">
        <v>152</v>
      </c>
    </row>
    <row r="114" spans="2:63" s="11" customFormat="1" ht="22.8" customHeight="1">
      <c r="B114" s="199"/>
      <c r="C114" s="200"/>
      <c r="D114" s="201" t="s">
        <v>76</v>
      </c>
      <c r="E114" s="213" t="s">
        <v>153</v>
      </c>
      <c r="F114" s="213" t="s">
        <v>154</v>
      </c>
      <c r="G114" s="200"/>
      <c r="H114" s="200"/>
      <c r="I114" s="203"/>
      <c r="J114" s="214">
        <f>BK114</f>
        <v>0</v>
      </c>
      <c r="K114" s="200"/>
      <c r="L114" s="205"/>
      <c r="M114" s="206"/>
      <c r="N114" s="207"/>
      <c r="O114" s="207"/>
      <c r="P114" s="208">
        <f>SUM(P115:P163)</f>
        <v>0</v>
      </c>
      <c r="Q114" s="207"/>
      <c r="R114" s="208">
        <f>SUM(R115:R163)</f>
        <v>4.9736398</v>
      </c>
      <c r="S114" s="207"/>
      <c r="T114" s="209">
        <f>SUM(T115:T163)</f>
        <v>0</v>
      </c>
      <c r="AR114" s="210" t="s">
        <v>84</v>
      </c>
      <c r="AT114" s="211" t="s">
        <v>76</v>
      </c>
      <c r="AU114" s="211" t="s">
        <v>84</v>
      </c>
      <c r="AY114" s="210" t="s">
        <v>152</v>
      </c>
      <c r="BK114" s="212">
        <f>SUM(BK115:BK163)</f>
        <v>0</v>
      </c>
    </row>
    <row r="115" spans="2:65" s="1" customFormat="1" ht="22.5" customHeight="1">
      <c r="B115" s="38"/>
      <c r="C115" s="215" t="s">
        <v>160</v>
      </c>
      <c r="D115" s="215" t="s">
        <v>155</v>
      </c>
      <c r="E115" s="216" t="s">
        <v>156</v>
      </c>
      <c r="F115" s="217" t="s">
        <v>157</v>
      </c>
      <c r="G115" s="218" t="s">
        <v>158</v>
      </c>
      <c r="H115" s="219">
        <v>15.53</v>
      </c>
      <c r="I115" s="220"/>
      <c r="J115" s="221">
        <f>ROUND(I115*H115,2)</f>
        <v>0</v>
      </c>
      <c r="K115" s="217" t="s">
        <v>159</v>
      </c>
      <c r="L115" s="43"/>
      <c r="M115" s="222" t="s">
        <v>75</v>
      </c>
      <c r="N115" s="223" t="s">
        <v>47</v>
      </c>
      <c r="O115" s="79"/>
      <c r="P115" s="224">
        <f>O115*H115</f>
        <v>0</v>
      </c>
      <c r="Q115" s="224">
        <v>0</v>
      </c>
      <c r="R115" s="224">
        <f>Q115*H115</f>
        <v>0</v>
      </c>
      <c r="S115" s="224">
        <v>0</v>
      </c>
      <c r="T115" s="225">
        <f>S115*H115</f>
        <v>0</v>
      </c>
      <c r="AR115" s="17" t="s">
        <v>160</v>
      </c>
      <c r="AT115" s="17" t="s">
        <v>155</v>
      </c>
      <c r="AU115" s="17" t="s">
        <v>86</v>
      </c>
      <c r="AY115" s="17" t="s">
        <v>152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160</v>
      </c>
      <c r="BM115" s="17" t="s">
        <v>419</v>
      </c>
    </row>
    <row r="116" spans="2:47" s="1" customFormat="1" ht="12">
      <c r="B116" s="38"/>
      <c r="C116" s="39"/>
      <c r="D116" s="227" t="s">
        <v>162</v>
      </c>
      <c r="E116" s="39"/>
      <c r="F116" s="228" t="s">
        <v>163</v>
      </c>
      <c r="G116" s="39"/>
      <c r="H116" s="39"/>
      <c r="I116" s="142"/>
      <c r="J116" s="39"/>
      <c r="K116" s="39"/>
      <c r="L116" s="43"/>
      <c r="M116" s="229"/>
      <c r="N116" s="79"/>
      <c r="O116" s="79"/>
      <c r="P116" s="79"/>
      <c r="Q116" s="79"/>
      <c r="R116" s="79"/>
      <c r="S116" s="79"/>
      <c r="T116" s="80"/>
      <c r="AT116" s="17" t="s">
        <v>162</v>
      </c>
      <c r="AU116" s="17" t="s">
        <v>86</v>
      </c>
    </row>
    <row r="117" spans="2:51" s="13" customFormat="1" ht="12">
      <c r="B117" s="241"/>
      <c r="C117" s="242"/>
      <c r="D117" s="227" t="s">
        <v>164</v>
      </c>
      <c r="E117" s="243" t="s">
        <v>75</v>
      </c>
      <c r="F117" s="244" t="s">
        <v>420</v>
      </c>
      <c r="G117" s="242"/>
      <c r="H117" s="243" t="s">
        <v>75</v>
      </c>
      <c r="I117" s="245"/>
      <c r="J117" s="242"/>
      <c r="K117" s="242"/>
      <c r="L117" s="246"/>
      <c r="M117" s="247"/>
      <c r="N117" s="248"/>
      <c r="O117" s="248"/>
      <c r="P117" s="248"/>
      <c r="Q117" s="248"/>
      <c r="R117" s="248"/>
      <c r="S117" s="248"/>
      <c r="T117" s="249"/>
      <c r="AT117" s="250" t="s">
        <v>164</v>
      </c>
      <c r="AU117" s="250" t="s">
        <v>86</v>
      </c>
      <c r="AV117" s="13" t="s">
        <v>84</v>
      </c>
      <c r="AW117" s="13" t="s">
        <v>38</v>
      </c>
      <c r="AX117" s="13" t="s">
        <v>77</v>
      </c>
      <c r="AY117" s="250" t="s">
        <v>152</v>
      </c>
    </row>
    <row r="118" spans="2:51" s="12" customFormat="1" ht="12">
      <c r="B118" s="230"/>
      <c r="C118" s="231"/>
      <c r="D118" s="227" t="s">
        <v>164</v>
      </c>
      <c r="E118" s="232" t="s">
        <v>75</v>
      </c>
      <c r="F118" s="233" t="s">
        <v>421</v>
      </c>
      <c r="G118" s="231"/>
      <c r="H118" s="234">
        <v>15.53</v>
      </c>
      <c r="I118" s="235"/>
      <c r="J118" s="231"/>
      <c r="K118" s="231"/>
      <c r="L118" s="236"/>
      <c r="M118" s="237"/>
      <c r="N118" s="238"/>
      <c r="O118" s="238"/>
      <c r="P118" s="238"/>
      <c r="Q118" s="238"/>
      <c r="R118" s="238"/>
      <c r="S118" s="238"/>
      <c r="T118" s="239"/>
      <c r="AT118" s="240" t="s">
        <v>164</v>
      </c>
      <c r="AU118" s="240" t="s">
        <v>86</v>
      </c>
      <c r="AV118" s="12" t="s">
        <v>86</v>
      </c>
      <c r="AW118" s="12" t="s">
        <v>38</v>
      </c>
      <c r="AX118" s="12" t="s">
        <v>84</v>
      </c>
      <c r="AY118" s="240" t="s">
        <v>152</v>
      </c>
    </row>
    <row r="119" spans="2:65" s="1" customFormat="1" ht="16.5" customHeight="1">
      <c r="B119" s="38"/>
      <c r="C119" s="215" t="s">
        <v>186</v>
      </c>
      <c r="D119" s="215" t="s">
        <v>155</v>
      </c>
      <c r="E119" s="216" t="s">
        <v>422</v>
      </c>
      <c r="F119" s="217" t="s">
        <v>423</v>
      </c>
      <c r="G119" s="218" t="s">
        <v>158</v>
      </c>
      <c r="H119" s="219">
        <v>8.64</v>
      </c>
      <c r="I119" s="220"/>
      <c r="J119" s="221">
        <f>ROUND(I119*H119,2)</f>
        <v>0</v>
      </c>
      <c r="K119" s="217" t="s">
        <v>159</v>
      </c>
      <c r="L119" s="43"/>
      <c r="M119" s="222" t="s">
        <v>75</v>
      </c>
      <c r="N119" s="223" t="s">
        <v>47</v>
      </c>
      <c r="O119" s="79"/>
      <c r="P119" s="224">
        <f>O119*H119</f>
        <v>0</v>
      </c>
      <c r="Q119" s="224">
        <v>0</v>
      </c>
      <c r="R119" s="224">
        <f>Q119*H119</f>
        <v>0</v>
      </c>
      <c r="S119" s="224">
        <v>0</v>
      </c>
      <c r="T119" s="225">
        <f>S119*H119</f>
        <v>0</v>
      </c>
      <c r="AR119" s="17" t="s">
        <v>160</v>
      </c>
      <c r="AT119" s="17" t="s">
        <v>155</v>
      </c>
      <c r="AU119" s="17" t="s">
        <v>86</v>
      </c>
      <c r="AY119" s="17" t="s">
        <v>152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160</v>
      </c>
      <c r="BM119" s="17" t="s">
        <v>424</v>
      </c>
    </row>
    <row r="120" spans="2:47" s="1" customFormat="1" ht="12">
      <c r="B120" s="38"/>
      <c r="C120" s="39"/>
      <c r="D120" s="227" t="s">
        <v>162</v>
      </c>
      <c r="E120" s="39"/>
      <c r="F120" s="228" t="s">
        <v>163</v>
      </c>
      <c r="G120" s="39"/>
      <c r="H120" s="39"/>
      <c r="I120" s="142"/>
      <c r="J120" s="39"/>
      <c r="K120" s="39"/>
      <c r="L120" s="43"/>
      <c r="M120" s="229"/>
      <c r="N120" s="79"/>
      <c r="O120" s="79"/>
      <c r="P120" s="79"/>
      <c r="Q120" s="79"/>
      <c r="R120" s="79"/>
      <c r="S120" s="79"/>
      <c r="T120" s="80"/>
      <c r="AT120" s="17" t="s">
        <v>162</v>
      </c>
      <c r="AU120" s="17" t="s">
        <v>86</v>
      </c>
    </row>
    <row r="121" spans="2:51" s="13" customFormat="1" ht="12">
      <c r="B121" s="241"/>
      <c r="C121" s="242"/>
      <c r="D121" s="227" t="s">
        <v>164</v>
      </c>
      <c r="E121" s="243" t="s">
        <v>75</v>
      </c>
      <c r="F121" s="244" t="s">
        <v>408</v>
      </c>
      <c r="G121" s="242"/>
      <c r="H121" s="243" t="s">
        <v>75</v>
      </c>
      <c r="I121" s="245"/>
      <c r="J121" s="242"/>
      <c r="K121" s="242"/>
      <c r="L121" s="246"/>
      <c r="M121" s="247"/>
      <c r="N121" s="248"/>
      <c r="O121" s="248"/>
      <c r="P121" s="248"/>
      <c r="Q121" s="248"/>
      <c r="R121" s="248"/>
      <c r="S121" s="248"/>
      <c r="T121" s="249"/>
      <c r="AT121" s="250" t="s">
        <v>164</v>
      </c>
      <c r="AU121" s="250" t="s">
        <v>86</v>
      </c>
      <c r="AV121" s="13" t="s">
        <v>84</v>
      </c>
      <c r="AW121" s="13" t="s">
        <v>38</v>
      </c>
      <c r="AX121" s="13" t="s">
        <v>77</v>
      </c>
      <c r="AY121" s="250" t="s">
        <v>152</v>
      </c>
    </row>
    <row r="122" spans="2:51" s="12" customFormat="1" ht="12">
      <c r="B122" s="230"/>
      <c r="C122" s="231"/>
      <c r="D122" s="227" t="s">
        <v>164</v>
      </c>
      <c r="E122" s="232" t="s">
        <v>75</v>
      </c>
      <c r="F122" s="233" t="s">
        <v>425</v>
      </c>
      <c r="G122" s="231"/>
      <c r="H122" s="234">
        <v>8.64</v>
      </c>
      <c r="I122" s="235"/>
      <c r="J122" s="231"/>
      <c r="K122" s="231"/>
      <c r="L122" s="236"/>
      <c r="M122" s="237"/>
      <c r="N122" s="238"/>
      <c r="O122" s="238"/>
      <c r="P122" s="238"/>
      <c r="Q122" s="238"/>
      <c r="R122" s="238"/>
      <c r="S122" s="238"/>
      <c r="T122" s="239"/>
      <c r="AT122" s="240" t="s">
        <v>164</v>
      </c>
      <c r="AU122" s="240" t="s">
        <v>86</v>
      </c>
      <c r="AV122" s="12" t="s">
        <v>86</v>
      </c>
      <c r="AW122" s="12" t="s">
        <v>38</v>
      </c>
      <c r="AX122" s="12" t="s">
        <v>84</v>
      </c>
      <c r="AY122" s="240" t="s">
        <v>152</v>
      </c>
    </row>
    <row r="123" spans="2:65" s="1" customFormat="1" ht="16.5" customHeight="1">
      <c r="B123" s="38"/>
      <c r="C123" s="215" t="s">
        <v>153</v>
      </c>
      <c r="D123" s="215" t="s">
        <v>155</v>
      </c>
      <c r="E123" s="216" t="s">
        <v>426</v>
      </c>
      <c r="F123" s="217" t="s">
        <v>427</v>
      </c>
      <c r="G123" s="218" t="s">
        <v>158</v>
      </c>
      <c r="H123" s="219">
        <v>36.035</v>
      </c>
      <c r="I123" s="220"/>
      <c r="J123" s="221">
        <f>ROUND(I123*H123,2)</f>
        <v>0</v>
      </c>
      <c r="K123" s="217" t="s">
        <v>159</v>
      </c>
      <c r="L123" s="43"/>
      <c r="M123" s="222" t="s">
        <v>75</v>
      </c>
      <c r="N123" s="223" t="s">
        <v>47</v>
      </c>
      <c r="O123" s="79"/>
      <c r="P123" s="224">
        <f>O123*H123</f>
        <v>0</v>
      </c>
      <c r="Q123" s="224">
        <v>0.02048</v>
      </c>
      <c r="R123" s="224">
        <f>Q123*H123</f>
        <v>0.7379968</v>
      </c>
      <c r="S123" s="224">
        <v>0</v>
      </c>
      <c r="T123" s="225">
        <f>S123*H123</f>
        <v>0</v>
      </c>
      <c r="AR123" s="17" t="s">
        <v>160</v>
      </c>
      <c r="AT123" s="17" t="s">
        <v>155</v>
      </c>
      <c r="AU123" s="17" t="s">
        <v>86</v>
      </c>
      <c r="AY123" s="17" t="s">
        <v>152</v>
      </c>
      <c r="BE123" s="226">
        <f>IF(N123="základní",J123,0)</f>
        <v>0</v>
      </c>
      <c r="BF123" s="226">
        <f>IF(N123="snížená",J123,0)</f>
        <v>0</v>
      </c>
      <c r="BG123" s="226">
        <f>IF(N123="zákl. přenesená",J123,0)</f>
        <v>0</v>
      </c>
      <c r="BH123" s="226">
        <f>IF(N123="sníž. přenesená",J123,0)</f>
        <v>0</v>
      </c>
      <c r="BI123" s="226">
        <f>IF(N123="nulová",J123,0)</f>
        <v>0</v>
      </c>
      <c r="BJ123" s="17" t="s">
        <v>84</v>
      </c>
      <c r="BK123" s="226">
        <f>ROUND(I123*H123,2)</f>
        <v>0</v>
      </c>
      <c r="BL123" s="17" t="s">
        <v>160</v>
      </c>
      <c r="BM123" s="17" t="s">
        <v>428</v>
      </c>
    </row>
    <row r="124" spans="2:47" s="1" customFormat="1" ht="12">
      <c r="B124" s="38"/>
      <c r="C124" s="39"/>
      <c r="D124" s="227" t="s">
        <v>162</v>
      </c>
      <c r="E124" s="39"/>
      <c r="F124" s="228" t="s">
        <v>429</v>
      </c>
      <c r="G124" s="39"/>
      <c r="H124" s="39"/>
      <c r="I124" s="142"/>
      <c r="J124" s="39"/>
      <c r="K124" s="39"/>
      <c r="L124" s="43"/>
      <c r="M124" s="229"/>
      <c r="N124" s="79"/>
      <c r="O124" s="79"/>
      <c r="P124" s="79"/>
      <c r="Q124" s="79"/>
      <c r="R124" s="79"/>
      <c r="S124" s="79"/>
      <c r="T124" s="80"/>
      <c r="AT124" s="17" t="s">
        <v>162</v>
      </c>
      <c r="AU124" s="17" t="s">
        <v>86</v>
      </c>
    </row>
    <row r="125" spans="2:51" s="13" customFormat="1" ht="12">
      <c r="B125" s="241"/>
      <c r="C125" s="242"/>
      <c r="D125" s="227" t="s">
        <v>164</v>
      </c>
      <c r="E125" s="243" t="s">
        <v>75</v>
      </c>
      <c r="F125" s="244" t="s">
        <v>408</v>
      </c>
      <c r="G125" s="242"/>
      <c r="H125" s="243" t="s">
        <v>75</v>
      </c>
      <c r="I125" s="245"/>
      <c r="J125" s="242"/>
      <c r="K125" s="242"/>
      <c r="L125" s="246"/>
      <c r="M125" s="247"/>
      <c r="N125" s="248"/>
      <c r="O125" s="248"/>
      <c r="P125" s="248"/>
      <c r="Q125" s="248"/>
      <c r="R125" s="248"/>
      <c r="S125" s="248"/>
      <c r="T125" s="249"/>
      <c r="AT125" s="250" t="s">
        <v>164</v>
      </c>
      <c r="AU125" s="250" t="s">
        <v>86</v>
      </c>
      <c r="AV125" s="13" t="s">
        <v>84</v>
      </c>
      <c r="AW125" s="13" t="s">
        <v>38</v>
      </c>
      <c r="AX125" s="13" t="s">
        <v>77</v>
      </c>
      <c r="AY125" s="250" t="s">
        <v>152</v>
      </c>
    </row>
    <row r="126" spans="2:51" s="13" customFormat="1" ht="12">
      <c r="B126" s="241"/>
      <c r="C126" s="242"/>
      <c r="D126" s="227" t="s">
        <v>164</v>
      </c>
      <c r="E126" s="243" t="s">
        <v>75</v>
      </c>
      <c r="F126" s="244" t="s">
        <v>430</v>
      </c>
      <c r="G126" s="242"/>
      <c r="H126" s="243" t="s">
        <v>75</v>
      </c>
      <c r="I126" s="245"/>
      <c r="J126" s="242"/>
      <c r="K126" s="242"/>
      <c r="L126" s="246"/>
      <c r="M126" s="247"/>
      <c r="N126" s="248"/>
      <c r="O126" s="248"/>
      <c r="P126" s="248"/>
      <c r="Q126" s="248"/>
      <c r="R126" s="248"/>
      <c r="S126" s="248"/>
      <c r="T126" s="249"/>
      <c r="AT126" s="250" t="s">
        <v>164</v>
      </c>
      <c r="AU126" s="250" t="s">
        <v>86</v>
      </c>
      <c r="AV126" s="13" t="s">
        <v>84</v>
      </c>
      <c r="AW126" s="13" t="s">
        <v>38</v>
      </c>
      <c r="AX126" s="13" t="s">
        <v>77</v>
      </c>
      <c r="AY126" s="250" t="s">
        <v>152</v>
      </c>
    </row>
    <row r="127" spans="2:51" s="12" customFormat="1" ht="12">
      <c r="B127" s="230"/>
      <c r="C127" s="231"/>
      <c r="D127" s="227" t="s">
        <v>164</v>
      </c>
      <c r="E127" s="232" t="s">
        <v>75</v>
      </c>
      <c r="F127" s="233" t="s">
        <v>431</v>
      </c>
      <c r="G127" s="231"/>
      <c r="H127" s="234">
        <v>36.035</v>
      </c>
      <c r="I127" s="235"/>
      <c r="J127" s="231"/>
      <c r="K127" s="231"/>
      <c r="L127" s="236"/>
      <c r="M127" s="237"/>
      <c r="N127" s="238"/>
      <c r="O127" s="238"/>
      <c r="P127" s="238"/>
      <c r="Q127" s="238"/>
      <c r="R127" s="238"/>
      <c r="S127" s="238"/>
      <c r="T127" s="239"/>
      <c r="AT127" s="240" t="s">
        <v>164</v>
      </c>
      <c r="AU127" s="240" t="s">
        <v>86</v>
      </c>
      <c r="AV127" s="12" t="s">
        <v>86</v>
      </c>
      <c r="AW127" s="12" t="s">
        <v>38</v>
      </c>
      <c r="AX127" s="12" t="s">
        <v>84</v>
      </c>
      <c r="AY127" s="240" t="s">
        <v>152</v>
      </c>
    </row>
    <row r="128" spans="2:65" s="1" customFormat="1" ht="22.5" customHeight="1">
      <c r="B128" s="38"/>
      <c r="C128" s="215" t="s">
        <v>198</v>
      </c>
      <c r="D128" s="215" t="s">
        <v>155</v>
      </c>
      <c r="E128" s="216" t="s">
        <v>432</v>
      </c>
      <c r="F128" s="217" t="s">
        <v>433</v>
      </c>
      <c r="G128" s="218" t="s">
        <v>158</v>
      </c>
      <c r="H128" s="219">
        <v>36.035</v>
      </c>
      <c r="I128" s="220"/>
      <c r="J128" s="221">
        <f>ROUND(I128*H128,2)</f>
        <v>0</v>
      </c>
      <c r="K128" s="217" t="s">
        <v>159</v>
      </c>
      <c r="L128" s="43"/>
      <c r="M128" s="222" t="s">
        <v>75</v>
      </c>
      <c r="N128" s="223" t="s">
        <v>47</v>
      </c>
      <c r="O128" s="79"/>
      <c r="P128" s="224">
        <f>O128*H128</f>
        <v>0</v>
      </c>
      <c r="Q128" s="224">
        <v>0.0079</v>
      </c>
      <c r="R128" s="224">
        <f>Q128*H128</f>
        <v>0.2846765</v>
      </c>
      <c r="S128" s="224">
        <v>0</v>
      </c>
      <c r="T128" s="225">
        <f>S128*H128</f>
        <v>0</v>
      </c>
      <c r="AR128" s="17" t="s">
        <v>160</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160</v>
      </c>
      <c r="BM128" s="17" t="s">
        <v>434</v>
      </c>
    </row>
    <row r="129" spans="2:47" s="1" customFormat="1" ht="12">
      <c r="B129" s="38"/>
      <c r="C129" s="39"/>
      <c r="D129" s="227" t="s">
        <v>162</v>
      </c>
      <c r="E129" s="39"/>
      <c r="F129" s="228" t="s">
        <v>429</v>
      </c>
      <c r="G129" s="39"/>
      <c r="H129" s="39"/>
      <c r="I129" s="142"/>
      <c r="J129" s="39"/>
      <c r="K129" s="39"/>
      <c r="L129" s="43"/>
      <c r="M129" s="229"/>
      <c r="N129" s="79"/>
      <c r="O129" s="79"/>
      <c r="P129" s="79"/>
      <c r="Q129" s="79"/>
      <c r="R129" s="79"/>
      <c r="S129" s="79"/>
      <c r="T129" s="80"/>
      <c r="AT129" s="17" t="s">
        <v>162</v>
      </c>
      <c r="AU129" s="17" t="s">
        <v>86</v>
      </c>
    </row>
    <row r="130" spans="2:65" s="1" customFormat="1" ht="16.5" customHeight="1">
      <c r="B130" s="38"/>
      <c r="C130" s="215" t="s">
        <v>203</v>
      </c>
      <c r="D130" s="215" t="s">
        <v>155</v>
      </c>
      <c r="E130" s="216" t="s">
        <v>435</v>
      </c>
      <c r="F130" s="217" t="s">
        <v>436</v>
      </c>
      <c r="G130" s="218" t="s">
        <v>158</v>
      </c>
      <c r="H130" s="219">
        <v>0.62</v>
      </c>
      <c r="I130" s="220"/>
      <c r="J130" s="221">
        <f>ROUND(I130*H130,2)</f>
        <v>0</v>
      </c>
      <c r="K130" s="217" t="s">
        <v>159</v>
      </c>
      <c r="L130" s="43"/>
      <c r="M130" s="222" t="s">
        <v>75</v>
      </c>
      <c r="N130" s="223" t="s">
        <v>47</v>
      </c>
      <c r="O130" s="79"/>
      <c r="P130" s="224">
        <f>O130*H130</f>
        <v>0</v>
      </c>
      <c r="Q130" s="224">
        <v>0.0382</v>
      </c>
      <c r="R130" s="224">
        <f>Q130*H130</f>
        <v>0.023684</v>
      </c>
      <c r="S130" s="224">
        <v>0</v>
      </c>
      <c r="T130" s="225">
        <f>S130*H130</f>
        <v>0</v>
      </c>
      <c r="AR130" s="17" t="s">
        <v>160</v>
      </c>
      <c r="AT130" s="17" t="s">
        <v>155</v>
      </c>
      <c r="AU130" s="17" t="s">
        <v>86</v>
      </c>
      <c r="AY130" s="17" t="s">
        <v>152</v>
      </c>
      <c r="BE130" s="226">
        <f>IF(N130="základní",J130,0)</f>
        <v>0</v>
      </c>
      <c r="BF130" s="226">
        <f>IF(N130="snížená",J130,0)</f>
        <v>0</v>
      </c>
      <c r="BG130" s="226">
        <f>IF(N130="zákl. přenesená",J130,0)</f>
        <v>0</v>
      </c>
      <c r="BH130" s="226">
        <f>IF(N130="sníž. přenesená",J130,0)</f>
        <v>0</v>
      </c>
      <c r="BI130" s="226">
        <f>IF(N130="nulová",J130,0)</f>
        <v>0</v>
      </c>
      <c r="BJ130" s="17" t="s">
        <v>84</v>
      </c>
      <c r="BK130" s="226">
        <f>ROUND(I130*H130,2)</f>
        <v>0</v>
      </c>
      <c r="BL130" s="17" t="s">
        <v>160</v>
      </c>
      <c r="BM130" s="17" t="s">
        <v>437</v>
      </c>
    </row>
    <row r="131" spans="2:51" s="13" customFormat="1" ht="12">
      <c r="B131" s="241"/>
      <c r="C131" s="242"/>
      <c r="D131" s="227" t="s">
        <v>164</v>
      </c>
      <c r="E131" s="243" t="s">
        <v>75</v>
      </c>
      <c r="F131" s="244" t="s">
        <v>408</v>
      </c>
      <c r="G131" s="242"/>
      <c r="H131" s="243" t="s">
        <v>75</v>
      </c>
      <c r="I131" s="245"/>
      <c r="J131" s="242"/>
      <c r="K131" s="242"/>
      <c r="L131" s="246"/>
      <c r="M131" s="247"/>
      <c r="N131" s="248"/>
      <c r="O131" s="248"/>
      <c r="P131" s="248"/>
      <c r="Q131" s="248"/>
      <c r="R131" s="248"/>
      <c r="S131" s="248"/>
      <c r="T131" s="249"/>
      <c r="AT131" s="250" t="s">
        <v>164</v>
      </c>
      <c r="AU131" s="250" t="s">
        <v>86</v>
      </c>
      <c r="AV131" s="13" t="s">
        <v>84</v>
      </c>
      <c r="AW131" s="13" t="s">
        <v>38</v>
      </c>
      <c r="AX131" s="13" t="s">
        <v>77</v>
      </c>
      <c r="AY131" s="250" t="s">
        <v>152</v>
      </c>
    </row>
    <row r="132" spans="2:51" s="12" customFormat="1" ht="12">
      <c r="B132" s="230"/>
      <c r="C132" s="231"/>
      <c r="D132" s="227" t="s">
        <v>164</v>
      </c>
      <c r="E132" s="232" t="s">
        <v>75</v>
      </c>
      <c r="F132" s="233" t="s">
        <v>438</v>
      </c>
      <c r="G132" s="231"/>
      <c r="H132" s="234">
        <v>0.62</v>
      </c>
      <c r="I132" s="235"/>
      <c r="J132" s="231"/>
      <c r="K132" s="231"/>
      <c r="L132" s="236"/>
      <c r="M132" s="237"/>
      <c r="N132" s="238"/>
      <c r="O132" s="238"/>
      <c r="P132" s="238"/>
      <c r="Q132" s="238"/>
      <c r="R132" s="238"/>
      <c r="S132" s="238"/>
      <c r="T132" s="239"/>
      <c r="AT132" s="240" t="s">
        <v>164</v>
      </c>
      <c r="AU132" s="240" t="s">
        <v>86</v>
      </c>
      <c r="AV132" s="12" t="s">
        <v>86</v>
      </c>
      <c r="AW132" s="12" t="s">
        <v>38</v>
      </c>
      <c r="AX132" s="12" t="s">
        <v>84</v>
      </c>
      <c r="AY132" s="240" t="s">
        <v>152</v>
      </c>
    </row>
    <row r="133" spans="2:65" s="1" customFormat="1" ht="16.5" customHeight="1">
      <c r="B133" s="38"/>
      <c r="C133" s="215" t="s">
        <v>179</v>
      </c>
      <c r="D133" s="215" t="s">
        <v>155</v>
      </c>
      <c r="E133" s="216" t="s">
        <v>439</v>
      </c>
      <c r="F133" s="217" t="s">
        <v>440</v>
      </c>
      <c r="G133" s="218" t="s">
        <v>158</v>
      </c>
      <c r="H133" s="219">
        <v>6.124</v>
      </c>
      <c r="I133" s="220"/>
      <c r="J133" s="221">
        <f>ROUND(I133*H133,2)</f>
        <v>0</v>
      </c>
      <c r="K133" s="217" t="s">
        <v>159</v>
      </c>
      <c r="L133" s="43"/>
      <c r="M133" s="222" t="s">
        <v>75</v>
      </c>
      <c r="N133" s="223" t="s">
        <v>47</v>
      </c>
      <c r="O133" s="79"/>
      <c r="P133" s="224">
        <f>O133*H133</f>
        <v>0</v>
      </c>
      <c r="Q133" s="224">
        <v>0.0382</v>
      </c>
      <c r="R133" s="224">
        <f>Q133*H133</f>
        <v>0.23393679999999997</v>
      </c>
      <c r="S133" s="224">
        <v>0</v>
      </c>
      <c r="T133" s="225">
        <f>S133*H133</f>
        <v>0</v>
      </c>
      <c r="AR133" s="17" t="s">
        <v>160</v>
      </c>
      <c r="AT133" s="17" t="s">
        <v>155</v>
      </c>
      <c r="AU133" s="17" t="s">
        <v>86</v>
      </c>
      <c r="AY133" s="17" t="s">
        <v>152</v>
      </c>
      <c r="BE133" s="226">
        <f>IF(N133="základní",J133,0)</f>
        <v>0</v>
      </c>
      <c r="BF133" s="226">
        <f>IF(N133="snížená",J133,0)</f>
        <v>0</v>
      </c>
      <c r="BG133" s="226">
        <f>IF(N133="zákl. přenesená",J133,0)</f>
        <v>0</v>
      </c>
      <c r="BH133" s="226">
        <f>IF(N133="sníž. přenesená",J133,0)</f>
        <v>0</v>
      </c>
      <c r="BI133" s="226">
        <f>IF(N133="nulová",J133,0)</f>
        <v>0</v>
      </c>
      <c r="BJ133" s="17" t="s">
        <v>84</v>
      </c>
      <c r="BK133" s="226">
        <f>ROUND(I133*H133,2)</f>
        <v>0</v>
      </c>
      <c r="BL133" s="17" t="s">
        <v>160</v>
      </c>
      <c r="BM133" s="17" t="s">
        <v>441</v>
      </c>
    </row>
    <row r="134" spans="2:51" s="13" customFormat="1" ht="12">
      <c r="B134" s="241"/>
      <c r="C134" s="242"/>
      <c r="D134" s="227" t="s">
        <v>164</v>
      </c>
      <c r="E134" s="243" t="s">
        <v>75</v>
      </c>
      <c r="F134" s="244" t="s">
        <v>408</v>
      </c>
      <c r="G134" s="242"/>
      <c r="H134" s="243" t="s">
        <v>75</v>
      </c>
      <c r="I134" s="245"/>
      <c r="J134" s="242"/>
      <c r="K134" s="242"/>
      <c r="L134" s="246"/>
      <c r="M134" s="247"/>
      <c r="N134" s="248"/>
      <c r="O134" s="248"/>
      <c r="P134" s="248"/>
      <c r="Q134" s="248"/>
      <c r="R134" s="248"/>
      <c r="S134" s="248"/>
      <c r="T134" s="249"/>
      <c r="AT134" s="250" t="s">
        <v>164</v>
      </c>
      <c r="AU134" s="250" t="s">
        <v>86</v>
      </c>
      <c r="AV134" s="13" t="s">
        <v>84</v>
      </c>
      <c r="AW134" s="13" t="s">
        <v>38</v>
      </c>
      <c r="AX134" s="13" t="s">
        <v>77</v>
      </c>
      <c r="AY134" s="250" t="s">
        <v>152</v>
      </c>
    </row>
    <row r="135" spans="2:51" s="12" customFormat="1" ht="12">
      <c r="B135" s="230"/>
      <c r="C135" s="231"/>
      <c r="D135" s="227" t="s">
        <v>164</v>
      </c>
      <c r="E135" s="232" t="s">
        <v>75</v>
      </c>
      <c r="F135" s="233" t="s">
        <v>442</v>
      </c>
      <c r="G135" s="231"/>
      <c r="H135" s="234">
        <v>6.124</v>
      </c>
      <c r="I135" s="235"/>
      <c r="J135" s="231"/>
      <c r="K135" s="231"/>
      <c r="L135" s="236"/>
      <c r="M135" s="237"/>
      <c r="N135" s="238"/>
      <c r="O135" s="238"/>
      <c r="P135" s="238"/>
      <c r="Q135" s="238"/>
      <c r="R135" s="238"/>
      <c r="S135" s="238"/>
      <c r="T135" s="239"/>
      <c r="AT135" s="240" t="s">
        <v>164</v>
      </c>
      <c r="AU135" s="240" t="s">
        <v>86</v>
      </c>
      <c r="AV135" s="12" t="s">
        <v>86</v>
      </c>
      <c r="AW135" s="12" t="s">
        <v>38</v>
      </c>
      <c r="AX135" s="12" t="s">
        <v>84</v>
      </c>
      <c r="AY135" s="240" t="s">
        <v>152</v>
      </c>
    </row>
    <row r="136" spans="2:65" s="1" customFormat="1" ht="16.5" customHeight="1">
      <c r="B136" s="38"/>
      <c r="C136" s="215" t="s">
        <v>215</v>
      </c>
      <c r="D136" s="215" t="s">
        <v>155</v>
      </c>
      <c r="E136" s="216" t="s">
        <v>293</v>
      </c>
      <c r="F136" s="217" t="s">
        <v>294</v>
      </c>
      <c r="G136" s="218" t="s">
        <v>158</v>
      </c>
      <c r="H136" s="219">
        <v>10.805</v>
      </c>
      <c r="I136" s="220"/>
      <c r="J136" s="221">
        <f>ROUND(I136*H136,2)</f>
        <v>0</v>
      </c>
      <c r="K136" s="217" t="s">
        <v>159</v>
      </c>
      <c r="L136" s="43"/>
      <c r="M136" s="222" t="s">
        <v>75</v>
      </c>
      <c r="N136" s="223" t="s">
        <v>47</v>
      </c>
      <c r="O136" s="79"/>
      <c r="P136" s="224">
        <f>O136*H136</f>
        <v>0</v>
      </c>
      <c r="Q136" s="224">
        <v>0.00438</v>
      </c>
      <c r="R136" s="224">
        <f>Q136*H136</f>
        <v>0.047325900000000004</v>
      </c>
      <c r="S136" s="224">
        <v>0</v>
      </c>
      <c r="T136" s="225">
        <f>S136*H136</f>
        <v>0</v>
      </c>
      <c r="AR136" s="17" t="s">
        <v>160</v>
      </c>
      <c r="AT136" s="17" t="s">
        <v>155</v>
      </c>
      <c r="AU136" s="17" t="s">
        <v>86</v>
      </c>
      <c r="AY136" s="17" t="s">
        <v>152</v>
      </c>
      <c r="BE136" s="226">
        <f>IF(N136="základní",J136,0)</f>
        <v>0</v>
      </c>
      <c r="BF136" s="226">
        <f>IF(N136="snížená",J136,0)</f>
        <v>0</v>
      </c>
      <c r="BG136" s="226">
        <f>IF(N136="zákl. přenesená",J136,0)</f>
        <v>0</v>
      </c>
      <c r="BH136" s="226">
        <f>IF(N136="sníž. přenesená",J136,0)</f>
        <v>0</v>
      </c>
      <c r="BI136" s="226">
        <f>IF(N136="nulová",J136,0)</f>
        <v>0</v>
      </c>
      <c r="BJ136" s="17" t="s">
        <v>84</v>
      </c>
      <c r="BK136" s="226">
        <f>ROUND(I136*H136,2)</f>
        <v>0</v>
      </c>
      <c r="BL136" s="17" t="s">
        <v>160</v>
      </c>
      <c r="BM136" s="17" t="s">
        <v>443</v>
      </c>
    </row>
    <row r="137" spans="2:47" s="1" customFormat="1" ht="12">
      <c r="B137" s="38"/>
      <c r="C137" s="39"/>
      <c r="D137" s="227" t="s">
        <v>162</v>
      </c>
      <c r="E137" s="39"/>
      <c r="F137" s="228" t="s">
        <v>296</v>
      </c>
      <c r="G137" s="39"/>
      <c r="H137" s="39"/>
      <c r="I137" s="142"/>
      <c r="J137" s="39"/>
      <c r="K137" s="39"/>
      <c r="L137" s="43"/>
      <c r="M137" s="229"/>
      <c r="N137" s="79"/>
      <c r="O137" s="79"/>
      <c r="P137" s="79"/>
      <c r="Q137" s="79"/>
      <c r="R137" s="79"/>
      <c r="S137" s="79"/>
      <c r="T137" s="80"/>
      <c r="AT137" s="17" t="s">
        <v>162</v>
      </c>
      <c r="AU137" s="17" t="s">
        <v>86</v>
      </c>
    </row>
    <row r="138" spans="2:51" s="13" customFormat="1" ht="12">
      <c r="B138" s="241"/>
      <c r="C138" s="242"/>
      <c r="D138" s="227" t="s">
        <v>164</v>
      </c>
      <c r="E138" s="243" t="s">
        <v>75</v>
      </c>
      <c r="F138" s="244" t="s">
        <v>408</v>
      </c>
      <c r="G138" s="242"/>
      <c r="H138" s="243" t="s">
        <v>75</v>
      </c>
      <c r="I138" s="245"/>
      <c r="J138" s="242"/>
      <c r="K138" s="242"/>
      <c r="L138" s="246"/>
      <c r="M138" s="247"/>
      <c r="N138" s="248"/>
      <c r="O138" s="248"/>
      <c r="P138" s="248"/>
      <c r="Q138" s="248"/>
      <c r="R138" s="248"/>
      <c r="S138" s="248"/>
      <c r="T138" s="249"/>
      <c r="AT138" s="250" t="s">
        <v>164</v>
      </c>
      <c r="AU138" s="250" t="s">
        <v>86</v>
      </c>
      <c r="AV138" s="13" t="s">
        <v>84</v>
      </c>
      <c r="AW138" s="13" t="s">
        <v>38</v>
      </c>
      <c r="AX138" s="13" t="s">
        <v>77</v>
      </c>
      <c r="AY138" s="250" t="s">
        <v>152</v>
      </c>
    </row>
    <row r="139" spans="2:51" s="13" customFormat="1" ht="12">
      <c r="B139" s="241"/>
      <c r="C139" s="242"/>
      <c r="D139" s="227" t="s">
        <v>164</v>
      </c>
      <c r="E139" s="243" t="s">
        <v>75</v>
      </c>
      <c r="F139" s="244" t="s">
        <v>444</v>
      </c>
      <c r="G139" s="242"/>
      <c r="H139" s="243" t="s">
        <v>75</v>
      </c>
      <c r="I139" s="245"/>
      <c r="J139" s="242"/>
      <c r="K139" s="242"/>
      <c r="L139" s="246"/>
      <c r="M139" s="247"/>
      <c r="N139" s="248"/>
      <c r="O139" s="248"/>
      <c r="P139" s="248"/>
      <c r="Q139" s="248"/>
      <c r="R139" s="248"/>
      <c r="S139" s="248"/>
      <c r="T139" s="249"/>
      <c r="AT139" s="250" t="s">
        <v>164</v>
      </c>
      <c r="AU139" s="250" t="s">
        <v>86</v>
      </c>
      <c r="AV139" s="13" t="s">
        <v>84</v>
      </c>
      <c r="AW139" s="13" t="s">
        <v>38</v>
      </c>
      <c r="AX139" s="13" t="s">
        <v>77</v>
      </c>
      <c r="AY139" s="250" t="s">
        <v>152</v>
      </c>
    </row>
    <row r="140" spans="2:51" s="12" customFormat="1" ht="12">
      <c r="B140" s="230"/>
      <c r="C140" s="231"/>
      <c r="D140" s="227" t="s">
        <v>164</v>
      </c>
      <c r="E140" s="232" t="s">
        <v>75</v>
      </c>
      <c r="F140" s="233" t="s">
        <v>445</v>
      </c>
      <c r="G140" s="231"/>
      <c r="H140" s="234">
        <v>10.805</v>
      </c>
      <c r="I140" s="235"/>
      <c r="J140" s="231"/>
      <c r="K140" s="231"/>
      <c r="L140" s="236"/>
      <c r="M140" s="237"/>
      <c r="N140" s="238"/>
      <c r="O140" s="238"/>
      <c r="P140" s="238"/>
      <c r="Q140" s="238"/>
      <c r="R140" s="238"/>
      <c r="S140" s="238"/>
      <c r="T140" s="239"/>
      <c r="AT140" s="240" t="s">
        <v>164</v>
      </c>
      <c r="AU140" s="240" t="s">
        <v>86</v>
      </c>
      <c r="AV140" s="12" t="s">
        <v>86</v>
      </c>
      <c r="AW140" s="12" t="s">
        <v>38</v>
      </c>
      <c r="AX140" s="12" t="s">
        <v>84</v>
      </c>
      <c r="AY140" s="240" t="s">
        <v>152</v>
      </c>
    </row>
    <row r="141" spans="2:65" s="1" customFormat="1" ht="22.5" customHeight="1">
      <c r="B141" s="38"/>
      <c r="C141" s="215" t="s">
        <v>224</v>
      </c>
      <c r="D141" s="215" t="s">
        <v>155</v>
      </c>
      <c r="E141" s="216" t="s">
        <v>446</v>
      </c>
      <c r="F141" s="217" t="s">
        <v>447</v>
      </c>
      <c r="G141" s="218" t="s">
        <v>158</v>
      </c>
      <c r="H141" s="219">
        <v>15.53</v>
      </c>
      <c r="I141" s="220"/>
      <c r="J141" s="221">
        <f>ROUND(I141*H141,2)</f>
        <v>0</v>
      </c>
      <c r="K141" s="217" t="s">
        <v>159</v>
      </c>
      <c r="L141" s="43"/>
      <c r="M141" s="222" t="s">
        <v>75</v>
      </c>
      <c r="N141" s="223" t="s">
        <v>47</v>
      </c>
      <c r="O141" s="79"/>
      <c r="P141" s="224">
        <f>O141*H141</f>
        <v>0</v>
      </c>
      <c r="Q141" s="224">
        <v>0.0169</v>
      </c>
      <c r="R141" s="224">
        <f>Q141*H141</f>
        <v>0.26245699999999994</v>
      </c>
      <c r="S141" s="224">
        <v>0</v>
      </c>
      <c r="T141" s="225">
        <f>S141*H141</f>
        <v>0</v>
      </c>
      <c r="AR141" s="17" t="s">
        <v>160</v>
      </c>
      <c r="AT141" s="17" t="s">
        <v>155</v>
      </c>
      <c r="AU141" s="17" t="s">
        <v>86</v>
      </c>
      <c r="AY141" s="17" t="s">
        <v>152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160</v>
      </c>
      <c r="BM141" s="17" t="s">
        <v>448</v>
      </c>
    </row>
    <row r="142" spans="2:47" s="1" customFormat="1" ht="12">
      <c r="B142" s="38"/>
      <c r="C142" s="39"/>
      <c r="D142" s="227" t="s">
        <v>162</v>
      </c>
      <c r="E142" s="39"/>
      <c r="F142" s="228" t="s">
        <v>449</v>
      </c>
      <c r="G142" s="39"/>
      <c r="H142" s="39"/>
      <c r="I142" s="142"/>
      <c r="J142" s="39"/>
      <c r="K142" s="39"/>
      <c r="L142" s="43"/>
      <c r="M142" s="229"/>
      <c r="N142" s="79"/>
      <c r="O142" s="79"/>
      <c r="P142" s="79"/>
      <c r="Q142" s="79"/>
      <c r="R142" s="79"/>
      <c r="S142" s="79"/>
      <c r="T142" s="80"/>
      <c r="AT142" s="17" t="s">
        <v>162</v>
      </c>
      <c r="AU142" s="17" t="s">
        <v>86</v>
      </c>
    </row>
    <row r="143" spans="2:51" s="13" customFormat="1" ht="12">
      <c r="B143" s="241"/>
      <c r="C143" s="242"/>
      <c r="D143" s="227" t="s">
        <v>164</v>
      </c>
      <c r="E143" s="243" t="s">
        <v>75</v>
      </c>
      <c r="F143" s="244" t="s">
        <v>408</v>
      </c>
      <c r="G143" s="242"/>
      <c r="H143" s="243" t="s">
        <v>75</v>
      </c>
      <c r="I143" s="245"/>
      <c r="J143" s="242"/>
      <c r="K143" s="242"/>
      <c r="L143" s="246"/>
      <c r="M143" s="247"/>
      <c r="N143" s="248"/>
      <c r="O143" s="248"/>
      <c r="P143" s="248"/>
      <c r="Q143" s="248"/>
      <c r="R143" s="248"/>
      <c r="S143" s="248"/>
      <c r="T143" s="249"/>
      <c r="AT143" s="250" t="s">
        <v>164</v>
      </c>
      <c r="AU143" s="250" t="s">
        <v>86</v>
      </c>
      <c r="AV143" s="13" t="s">
        <v>84</v>
      </c>
      <c r="AW143" s="13" t="s">
        <v>38</v>
      </c>
      <c r="AX143" s="13" t="s">
        <v>77</v>
      </c>
      <c r="AY143" s="250" t="s">
        <v>152</v>
      </c>
    </row>
    <row r="144" spans="2:51" s="12" customFormat="1" ht="12">
      <c r="B144" s="230"/>
      <c r="C144" s="231"/>
      <c r="D144" s="227" t="s">
        <v>164</v>
      </c>
      <c r="E144" s="232" t="s">
        <v>75</v>
      </c>
      <c r="F144" s="233" t="s">
        <v>450</v>
      </c>
      <c r="G144" s="231"/>
      <c r="H144" s="234">
        <v>15.53</v>
      </c>
      <c r="I144" s="235"/>
      <c r="J144" s="231"/>
      <c r="K144" s="231"/>
      <c r="L144" s="236"/>
      <c r="M144" s="237"/>
      <c r="N144" s="238"/>
      <c r="O144" s="238"/>
      <c r="P144" s="238"/>
      <c r="Q144" s="238"/>
      <c r="R144" s="238"/>
      <c r="S144" s="238"/>
      <c r="T144" s="239"/>
      <c r="AT144" s="240" t="s">
        <v>164</v>
      </c>
      <c r="AU144" s="240" t="s">
        <v>86</v>
      </c>
      <c r="AV144" s="12" t="s">
        <v>86</v>
      </c>
      <c r="AW144" s="12" t="s">
        <v>38</v>
      </c>
      <c r="AX144" s="12" t="s">
        <v>84</v>
      </c>
      <c r="AY144" s="240" t="s">
        <v>152</v>
      </c>
    </row>
    <row r="145" spans="2:65" s="1" customFormat="1" ht="22.5" customHeight="1">
      <c r="B145" s="38"/>
      <c r="C145" s="215" t="s">
        <v>231</v>
      </c>
      <c r="D145" s="215" t="s">
        <v>155</v>
      </c>
      <c r="E145" s="216" t="s">
        <v>451</v>
      </c>
      <c r="F145" s="217" t="s">
        <v>452</v>
      </c>
      <c r="G145" s="218" t="s">
        <v>158</v>
      </c>
      <c r="H145" s="219">
        <v>84.123</v>
      </c>
      <c r="I145" s="220"/>
      <c r="J145" s="221">
        <f>ROUND(I145*H145,2)</f>
        <v>0</v>
      </c>
      <c r="K145" s="217" t="s">
        <v>159</v>
      </c>
      <c r="L145" s="43"/>
      <c r="M145" s="222" t="s">
        <v>75</v>
      </c>
      <c r="N145" s="223" t="s">
        <v>47</v>
      </c>
      <c r="O145" s="79"/>
      <c r="P145" s="224">
        <f>O145*H145</f>
        <v>0</v>
      </c>
      <c r="Q145" s="224">
        <v>0.0156</v>
      </c>
      <c r="R145" s="224">
        <f>Q145*H145</f>
        <v>1.3123188000000001</v>
      </c>
      <c r="S145" s="224">
        <v>0</v>
      </c>
      <c r="T145" s="225">
        <f>S145*H145</f>
        <v>0</v>
      </c>
      <c r="AR145" s="17" t="s">
        <v>160</v>
      </c>
      <c r="AT145" s="17" t="s">
        <v>155</v>
      </c>
      <c r="AU145" s="17" t="s">
        <v>86</v>
      </c>
      <c r="AY145" s="17" t="s">
        <v>152</v>
      </c>
      <c r="BE145" s="226">
        <f>IF(N145="základní",J145,0)</f>
        <v>0</v>
      </c>
      <c r="BF145" s="226">
        <f>IF(N145="snížená",J145,0)</f>
        <v>0</v>
      </c>
      <c r="BG145" s="226">
        <f>IF(N145="zákl. přenesená",J145,0)</f>
        <v>0</v>
      </c>
      <c r="BH145" s="226">
        <f>IF(N145="sníž. přenesená",J145,0)</f>
        <v>0</v>
      </c>
      <c r="BI145" s="226">
        <f>IF(N145="nulová",J145,0)</f>
        <v>0</v>
      </c>
      <c r="BJ145" s="17" t="s">
        <v>84</v>
      </c>
      <c r="BK145" s="226">
        <f>ROUND(I145*H145,2)</f>
        <v>0</v>
      </c>
      <c r="BL145" s="17" t="s">
        <v>160</v>
      </c>
      <c r="BM145" s="17" t="s">
        <v>453</v>
      </c>
    </row>
    <row r="146" spans="2:47" s="1" customFormat="1" ht="12">
      <c r="B146" s="38"/>
      <c r="C146" s="39"/>
      <c r="D146" s="227" t="s">
        <v>162</v>
      </c>
      <c r="E146" s="39"/>
      <c r="F146" s="228" t="s">
        <v>449</v>
      </c>
      <c r="G146" s="39"/>
      <c r="H146" s="39"/>
      <c r="I146" s="142"/>
      <c r="J146" s="39"/>
      <c r="K146" s="39"/>
      <c r="L146" s="43"/>
      <c r="M146" s="229"/>
      <c r="N146" s="79"/>
      <c r="O146" s="79"/>
      <c r="P146" s="79"/>
      <c r="Q146" s="79"/>
      <c r="R146" s="79"/>
      <c r="S146" s="79"/>
      <c r="T146" s="80"/>
      <c r="AT146" s="17" t="s">
        <v>162</v>
      </c>
      <c r="AU146" s="17" t="s">
        <v>86</v>
      </c>
    </row>
    <row r="147" spans="2:51" s="13" customFormat="1" ht="12">
      <c r="B147" s="241"/>
      <c r="C147" s="242"/>
      <c r="D147" s="227" t="s">
        <v>164</v>
      </c>
      <c r="E147" s="243" t="s">
        <v>75</v>
      </c>
      <c r="F147" s="244" t="s">
        <v>408</v>
      </c>
      <c r="G147" s="242"/>
      <c r="H147" s="243" t="s">
        <v>75</v>
      </c>
      <c r="I147" s="245"/>
      <c r="J147" s="242"/>
      <c r="K147" s="242"/>
      <c r="L147" s="246"/>
      <c r="M147" s="247"/>
      <c r="N147" s="248"/>
      <c r="O147" s="248"/>
      <c r="P147" s="248"/>
      <c r="Q147" s="248"/>
      <c r="R147" s="248"/>
      <c r="S147" s="248"/>
      <c r="T147" s="249"/>
      <c r="AT147" s="250" t="s">
        <v>164</v>
      </c>
      <c r="AU147" s="250" t="s">
        <v>86</v>
      </c>
      <c r="AV147" s="13" t="s">
        <v>84</v>
      </c>
      <c r="AW147" s="13" t="s">
        <v>38</v>
      </c>
      <c r="AX147" s="13" t="s">
        <v>77</v>
      </c>
      <c r="AY147" s="250" t="s">
        <v>152</v>
      </c>
    </row>
    <row r="148" spans="2:51" s="12" customFormat="1" ht="12">
      <c r="B148" s="230"/>
      <c r="C148" s="231"/>
      <c r="D148" s="227" t="s">
        <v>164</v>
      </c>
      <c r="E148" s="232" t="s">
        <v>75</v>
      </c>
      <c r="F148" s="233" t="s">
        <v>454</v>
      </c>
      <c r="G148" s="231"/>
      <c r="H148" s="234">
        <v>84.123</v>
      </c>
      <c r="I148" s="235"/>
      <c r="J148" s="231"/>
      <c r="K148" s="231"/>
      <c r="L148" s="236"/>
      <c r="M148" s="237"/>
      <c r="N148" s="238"/>
      <c r="O148" s="238"/>
      <c r="P148" s="238"/>
      <c r="Q148" s="238"/>
      <c r="R148" s="238"/>
      <c r="S148" s="238"/>
      <c r="T148" s="239"/>
      <c r="AT148" s="240" t="s">
        <v>164</v>
      </c>
      <c r="AU148" s="240" t="s">
        <v>86</v>
      </c>
      <c r="AV148" s="12" t="s">
        <v>86</v>
      </c>
      <c r="AW148" s="12" t="s">
        <v>38</v>
      </c>
      <c r="AX148" s="12" t="s">
        <v>84</v>
      </c>
      <c r="AY148" s="240" t="s">
        <v>152</v>
      </c>
    </row>
    <row r="149" spans="2:65" s="1" customFormat="1" ht="16.5" customHeight="1">
      <c r="B149" s="38"/>
      <c r="C149" s="215" t="s">
        <v>237</v>
      </c>
      <c r="D149" s="215" t="s">
        <v>155</v>
      </c>
      <c r="E149" s="216" t="s">
        <v>455</v>
      </c>
      <c r="F149" s="217" t="s">
        <v>456</v>
      </c>
      <c r="G149" s="218" t="s">
        <v>158</v>
      </c>
      <c r="H149" s="219">
        <v>15.53</v>
      </c>
      <c r="I149" s="220"/>
      <c r="J149" s="221">
        <f>ROUND(I149*H149,2)</f>
        <v>0</v>
      </c>
      <c r="K149" s="217" t="s">
        <v>159</v>
      </c>
      <c r="L149" s="43"/>
      <c r="M149" s="222" t="s">
        <v>75</v>
      </c>
      <c r="N149" s="223" t="s">
        <v>47</v>
      </c>
      <c r="O149" s="79"/>
      <c r="P149" s="224">
        <f>O149*H149</f>
        <v>0</v>
      </c>
      <c r="Q149" s="224">
        <v>0.003</v>
      </c>
      <c r="R149" s="224">
        <f>Q149*H149</f>
        <v>0.04659</v>
      </c>
      <c r="S149" s="224">
        <v>0</v>
      </c>
      <c r="T149" s="225">
        <f>S149*H149</f>
        <v>0</v>
      </c>
      <c r="AR149" s="17" t="s">
        <v>160</v>
      </c>
      <c r="AT149" s="17" t="s">
        <v>155</v>
      </c>
      <c r="AU149" s="17" t="s">
        <v>86</v>
      </c>
      <c r="AY149" s="17" t="s">
        <v>152</v>
      </c>
      <c r="BE149" s="226">
        <f>IF(N149="základní",J149,0)</f>
        <v>0</v>
      </c>
      <c r="BF149" s="226">
        <f>IF(N149="snížená",J149,0)</f>
        <v>0</v>
      </c>
      <c r="BG149" s="226">
        <f>IF(N149="zákl. přenesená",J149,0)</f>
        <v>0</v>
      </c>
      <c r="BH149" s="226">
        <f>IF(N149="sníž. přenesená",J149,0)</f>
        <v>0</v>
      </c>
      <c r="BI149" s="226">
        <f>IF(N149="nulová",J149,0)</f>
        <v>0</v>
      </c>
      <c r="BJ149" s="17" t="s">
        <v>84</v>
      </c>
      <c r="BK149" s="226">
        <f>ROUND(I149*H149,2)</f>
        <v>0</v>
      </c>
      <c r="BL149" s="17" t="s">
        <v>160</v>
      </c>
      <c r="BM149" s="17" t="s">
        <v>457</v>
      </c>
    </row>
    <row r="150" spans="2:65" s="1" customFormat="1" ht="16.5" customHeight="1">
      <c r="B150" s="38"/>
      <c r="C150" s="215" t="s">
        <v>245</v>
      </c>
      <c r="D150" s="215" t="s">
        <v>155</v>
      </c>
      <c r="E150" s="216" t="s">
        <v>299</v>
      </c>
      <c r="F150" s="217" t="s">
        <v>300</v>
      </c>
      <c r="G150" s="218" t="s">
        <v>158</v>
      </c>
      <c r="H150" s="219">
        <v>94.928</v>
      </c>
      <c r="I150" s="220"/>
      <c r="J150" s="221">
        <f>ROUND(I150*H150,2)</f>
        <v>0</v>
      </c>
      <c r="K150" s="217" t="s">
        <v>159</v>
      </c>
      <c r="L150" s="43"/>
      <c r="M150" s="222" t="s">
        <v>75</v>
      </c>
      <c r="N150" s="223" t="s">
        <v>47</v>
      </c>
      <c r="O150" s="79"/>
      <c r="P150" s="224">
        <f>O150*H150</f>
        <v>0</v>
      </c>
      <c r="Q150" s="224">
        <v>0.003</v>
      </c>
      <c r="R150" s="224">
        <f>Q150*H150</f>
        <v>0.284784</v>
      </c>
      <c r="S150" s="224">
        <v>0</v>
      </c>
      <c r="T150" s="225">
        <f>S150*H150</f>
        <v>0</v>
      </c>
      <c r="AR150" s="17" t="s">
        <v>160</v>
      </c>
      <c r="AT150" s="17" t="s">
        <v>155</v>
      </c>
      <c r="AU150" s="17" t="s">
        <v>86</v>
      </c>
      <c r="AY150" s="17" t="s">
        <v>152</v>
      </c>
      <c r="BE150" s="226">
        <f>IF(N150="základní",J150,0)</f>
        <v>0</v>
      </c>
      <c r="BF150" s="226">
        <f>IF(N150="snížená",J150,0)</f>
        <v>0</v>
      </c>
      <c r="BG150" s="226">
        <f>IF(N150="zákl. přenesená",J150,0)</f>
        <v>0</v>
      </c>
      <c r="BH150" s="226">
        <f>IF(N150="sníž. přenesená",J150,0)</f>
        <v>0</v>
      </c>
      <c r="BI150" s="226">
        <f>IF(N150="nulová",J150,0)</f>
        <v>0</v>
      </c>
      <c r="BJ150" s="17" t="s">
        <v>84</v>
      </c>
      <c r="BK150" s="226">
        <f>ROUND(I150*H150,2)</f>
        <v>0</v>
      </c>
      <c r="BL150" s="17" t="s">
        <v>160</v>
      </c>
      <c r="BM150" s="17" t="s">
        <v>458</v>
      </c>
    </row>
    <row r="151" spans="2:65" s="1" customFormat="1" ht="22.5" customHeight="1">
      <c r="B151" s="38"/>
      <c r="C151" s="215" t="s">
        <v>8</v>
      </c>
      <c r="D151" s="215" t="s">
        <v>155</v>
      </c>
      <c r="E151" s="216" t="s">
        <v>302</v>
      </c>
      <c r="F151" s="217" t="s">
        <v>303</v>
      </c>
      <c r="G151" s="218" t="s">
        <v>176</v>
      </c>
      <c r="H151" s="219">
        <v>2</v>
      </c>
      <c r="I151" s="220"/>
      <c r="J151" s="221">
        <f>ROUND(I151*H151,2)</f>
        <v>0</v>
      </c>
      <c r="K151" s="217" t="s">
        <v>159</v>
      </c>
      <c r="L151" s="43"/>
      <c r="M151" s="222" t="s">
        <v>75</v>
      </c>
      <c r="N151" s="223" t="s">
        <v>47</v>
      </c>
      <c r="O151" s="79"/>
      <c r="P151" s="224">
        <f>O151*H151</f>
        <v>0</v>
      </c>
      <c r="Q151" s="224">
        <v>0.01698</v>
      </c>
      <c r="R151" s="224">
        <f>Q151*H151</f>
        <v>0.03396</v>
      </c>
      <c r="S151" s="224">
        <v>0</v>
      </c>
      <c r="T151" s="225">
        <f>S151*H151</f>
        <v>0</v>
      </c>
      <c r="AR151" s="17" t="s">
        <v>160</v>
      </c>
      <c r="AT151" s="17" t="s">
        <v>155</v>
      </c>
      <c r="AU151" s="17" t="s">
        <v>86</v>
      </c>
      <c r="AY151" s="17" t="s">
        <v>152</v>
      </c>
      <c r="BE151" s="226">
        <f>IF(N151="základní",J151,0)</f>
        <v>0</v>
      </c>
      <c r="BF151" s="226">
        <f>IF(N151="snížená",J151,0)</f>
        <v>0</v>
      </c>
      <c r="BG151" s="226">
        <f>IF(N151="zákl. přenesená",J151,0)</f>
        <v>0</v>
      </c>
      <c r="BH151" s="226">
        <f>IF(N151="sníž. přenesená",J151,0)</f>
        <v>0</v>
      </c>
      <c r="BI151" s="226">
        <f>IF(N151="nulová",J151,0)</f>
        <v>0</v>
      </c>
      <c r="BJ151" s="17" t="s">
        <v>84</v>
      </c>
      <c r="BK151" s="226">
        <f>ROUND(I151*H151,2)</f>
        <v>0</v>
      </c>
      <c r="BL151" s="17" t="s">
        <v>160</v>
      </c>
      <c r="BM151" s="17" t="s">
        <v>459</v>
      </c>
    </row>
    <row r="152" spans="2:47" s="1" customFormat="1" ht="12">
      <c r="B152" s="38"/>
      <c r="C152" s="39"/>
      <c r="D152" s="227" t="s">
        <v>162</v>
      </c>
      <c r="E152" s="39"/>
      <c r="F152" s="228" t="s">
        <v>305</v>
      </c>
      <c r="G152" s="39"/>
      <c r="H152" s="39"/>
      <c r="I152" s="142"/>
      <c r="J152" s="39"/>
      <c r="K152" s="39"/>
      <c r="L152" s="43"/>
      <c r="M152" s="229"/>
      <c r="N152" s="79"/>
      <c r="O152" s="79"/>
      <c r="P152" s="79"/>
      <c r="Q152" s="79"/>
      <c r="R152" s="79"/>
      <c r="S152" s="79"/>
      <c r="T152" s="80"/>
      <c r="AT152" s="17" t="s">
        <v>162</v>
      </c>
      <c r="AU152" s="17" t="s">
        <v>86</v>
      </c>
    </row>
    <row r="153" spans="2:51" s="13" customFormat="1" ht="12">
      <c r="B153" s="241"/>
      <c r="C153" s="242"/>
      <c r="D153" s="227" t="s">
        <v>164</v>
      </c>
      <c r="E153" s="243" t="s">
        <v>75</v>
      </c>
      <c r="F153" s="244" t="s">
        <v>408</v>
      </c>
      <c r="G153" s="242"/>
      <c r="H153" s="243" t="s">
        <v>75</v>
      </c>
      <c r="I153" s="245"/>
      <c r="J153" s="242"/>
      <c r="K153" s="242"/>
      <c r="L153" s="246"/>
      <c r="M153" s="247"/>
      <c r="N153" s="248"/>
      <c r="O153" s="248"/>
      <c r="P153" s="248"/>
      <c r="Q153" s="248"/>
      <c r="R153" s="248"/>
      <c r="S153" s="248"/>
      <c r="T153" s="249"/>
      <c r="AT153" s="250" t="s">
        <v>164</v>
      </c>
      <c r="AU153" s="250" t="s">
        <v>86</v>
      </c>
      <c r="AV153" s="13" t="s">
        <v>84</v>
      </c>
      <c r="AW153" s="13" t="s">
        <v>38</v>
      </c>
      <c r="AX153" s="13" t="s">
        <v>77</v>
      </c>
      <c r="AY153" s="250" t="s">
        <v>152</v>
      </c>
    </row>
    <row r="154" spans="2:51" s="12" customFormat="1" ht="12">
      <c r="B154" s="230"/>
      <c r="C154" s="231"/>
      <c r="D154" s="227" t="s">
        <v>164</v>
      </c>
      <c r="E154" s="232" t="s">
        <v>75</v>
      </c>
      <c r="F154" s="233" t="s">
        <v>86</v>
      </c>
      <c r="G154" s="231"/>
      <c r="H154" s="234">
        <v>2</v>
      </c>
      <c r="I154" s="235"/>
      <c r="J154" s="231"/>
      <c r="K154" s="231"/>
      <c r="L154" s="236"/>
      <c r="M154" s="237"/>
      <c r="N154" s="238"/>
      <c r="O154" s="238"/>
      <c r="P154" s="238"/>
      <c r="Q154" s="238"/>
      <c r="R154" s="238"/>
      <c r="S154" s="238"/>
      <c r="T154" s="239"/>
      <c r="AT154" s="240" t="s">
        <v>164</v>
      </c>
      <c r="AU154" s="240" t="s">
        <v>86</v>
      </c>
      <c r="AV154" s="12" t="s">
        <v>86</v>
      </c>
      <c r="AW154" s="12" t="s">
        <v>38</v>
      </c>
      <c r="AX154" s="12" t="s">
        <v>84</v>
      </c>
      <c r="AY154" s="240" t="s">
        <v>152</v>
      </c>
    </row>
    <row r="155" spans="2:65" s="1" customFormat="1" ht="16.5" customHeight="1">
      <c r="B155" s="38"/>
      <c r="C155" s="251" t="s">
        <v>227</v>
      </c>
      <c r="D155" s="251" t="s">
        <v>238</v>
      </c>
      <c r="E155" s="252" t="s">
        <v>460</v>
      </c>
      <c r="F155" s="253" t="s">
        <v>461</v>
      </c>
      <c r="G155" s="254" t="s">
        <v>176</v>
      </c>
      <c r="H155" s="255">
        <v>2</v>
      </c>
      <c r="I155" s="256"/>
      <c r="J155" s="257">
        <f>ROUND(I155*H155,2)</f>
        <v>0</v>
      </c>
      <c r="K155" s="253" t="s">
        <v>159</v>
      </c>
      <c r="L155" s="258"/>
      <c r="M155" s="259" t="s">
        <v>75</v>
      </c>
      <c r="N155" s="260" t="s">
        <v>47</v>
      </c>
      <c r="O155" s="79"/>
      <c r="P155" s="224">
        <f>O155*H155</f>
        <v>0</v>
      </c>
      <c r="Q155" s="224">
        <v>0.02233</v>
      </c>
      <c r="R155" s="224">
        <f>Q155*H155</f>
        <v>0.04466</v>
      </c>
      <c r="S155" s="224">
        <v>0</v>
      </c>
      <c r="T155" s="225">
        <f>S155*H155</f>
        <v>0</v>
      </c>
      <c r="AR155" s="17" t="s">
        <v>203</v>
      </c>
      <c r="AT155" s="17" t="s">
        <v>238</v>
      </c>
      <c r="AU155" s="17" t="s">
        <v>86</v>
      </c>
      <c r="AY155" s="17" t="s">
        <v>152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160</v>
      </c>
      <c r="BM155" s="17" t="s">
        <v>462</v>
      </c>
    </row>
    <row r="156" spans="2:65" s="1" customFormat="1" ht="16.5" customHeight="1">
      <c r="B156" s="38"/>
      <c r="C156" s="215" t="s">
        <v>260</v>
      </c>
      <c r="D156" s="215" t="s">
        <v>155</v>
      </c>
      <c r="E156" s="216" t="s">
        <v>166</v>
      </c>
      <c r="F156" s="217" t="s">
        <v>167</v>
      </c>
      <c r="G156" s="218" t="s">
        <v>168</v>
      </c>
      <c r="H156" s="219">
        <v>20.4</v>
      </c>
      <c r="I156" s="220"/>
      <c r="J156" s="221">
        <f>ROUND(I156*H156,2)</f>
        <v>0</v>
      </c>
      <c r="K156" s="217" t="s">
        <v>159</v>
      </c>
      <c r="L156" s="43"/>
      <c r="M156" s="222" t="s">
        <v>75</v>
      </c>
      <c r="N156" s="223" t="s">
        <v>47</v>
      </c>
      <c r="O156" s="79"/>
      <c r="P156" s="224">
        <f>O156*H156</f>
        <v>0</v>
      </c>
      <c r="Q156" s="224">
        <v>0.0015</v>
      </c>
      <c r="R156" s="224">
        <f>Q156*H156</f>
        <v>0.0306</v>
      </c>
      <c r="S156" s="224">
        <v>0</v>
      </c>
      <c r="T156" s="225">
        <f>S156*H156</f>
        <v>0</v>
      </c>
      <c r="AR156" s="17" t="s">
        <v>160</v>
      </c>
      <c r="AT156" s="17" t="s">
        <v>155</v>
      </c>
      <c r="AU156" s="17" t="s">
        <v>86</v>
      </c>
      <c r="AY156" s="17" t="s">
        <v>152</v>
      </c>
      <c r="BE156" s="226">
        <f>IF(N156="základní",J156,0)</f>
        <v>0</v>
      </c>
      <c r="BF156" s="226">
        <f>IF(N156="snížená",J156,0)</f>
        <v>0</v>
      </c>
      <c r="BG156" s="226">
        <f>IF(N156="zákl. přenesená",J156,0)</f>
        <v>0</v>
      </c>
      <c r="BH156" s="226">
        <f>IF(N156="sníž. přenesená",J156,0)</f>
        <v>0</v>
      </c>
      <c r="BI156" s="226">
        <f>IF(N156="nulová",J156,0)</f>
        <v>0</v>
      </c>
      <c r="BJ156" s="17" t="s">
        <v>84</v>
      </c>
      <c r="BK156" s="226">
        <f>ROUND(I156*H156,2)</f>
        <v>0</v>
      </c>
      <c r="BL156" s="17" t="s">
        <v>160</v>
      </c>
      <c r="BM156" s="17" t="s">
        <v>463</v>
      </c>
    </row>
    <row r="157" spans="2:47" s="1" customFormat="1" ht="12">
      <c r="B157" s="38"/>
      <c r="C157" s="39"/>
      <c r="D157" s="227" t="s">
        <v>162</v>
      </c>
      <c r="E157" s="39"/>
      <c r="F157" s="228" t="s">
        <v>170</v>
      </c>
      <c r="G157" s="39"/>
      <c r="H157" s="39"/>
      <c r="I157" s="142"/>
      <c r="J157" s="39"/>
      <c r="K157" s="39"/>
      <c r="L157" s="43"/>
      <c r="M157" s="229"/>
      <c r="N157" s="79"/>
      <c r="O157" s="79"/>
      <c r="P157" s="79"/>
      <c r="Q157" s="79"/>
      <c r="R157" s="79"/>
      <c r="S157" s="79"/>
      <c r="T157" s="80"/>
      <c r="AT157" s="17" t="s">
        <v>162</v>
      </c>
      <c r="AU157" s="17" t="s">
        <v>86</v>
      </c>
    </row>
    <row r="158" spans="2:51" s="13" customFormat="1" ht="12">
      <c r="B158" s="241"/>
      <c r="C158" s="242"/>
      <c r="D158" s="227" t="s">
        <v>164</v>
      </c>
      <c r="E158" s="243" t="s">
        <v>75</v>
      </c>
      <c r="F158" s="244" t="s">
        <v>408</v>
      </c>
      <c r="G158" s="242"/>
      <c r="H158" s="243" t="s">
        <v>75</v>
      </c>
      <c r="I158" s="245"/>
      <c r="J158" s="242"/>
      <c r="K158" s="242"/>
      <c r="L158" s="246"/>
      <c r="M158" s="247"/>
      <c r="N158" s="248"/>
      <c r="O158" s="248"/>
      <c r="P158" s="248"/>
      <c r="Q158" s="248"/>
      <c r="R158" s="248"/>
      <c r="S158" s="248"/>
      <c r="T158" s="249"/>
      <c r="AT158" s="250" t="s">
        <v>164</v>
      </c>
      <c r="AU158" s="250" t="s">
        <v>86</v>
      </c>
      <c r="AV158" s="13" t="s">
        <v>84</v>
      </c>
      <c r="AW158" s="13" t="s">
        <v>38</v>
      </c>
      <c r="AX158" s="13" t="s">
        <v>77</v>
      </c>
      <c r="AY158" s="250" t="s">
        <v>152</v>
      </c>
    </row>
    <row r="159" spans="2:51" s="12" customFormat="1" ht="12">
      <c r="B159" s="230"/>
      <c r="C159" s="231"/>
      <c r="D159" s="227" t="s">
        <v>164</v>
      </c>
      <c r="E159" s="232" t="s">
        <v>75</v>
      </c>
      <c r="F159" s="233" t="s">
        <v>464</v>
      </c>
      <c r="G159" s="231"/>
      <c r="H159" s="234">
        <v>20.4</v>
      </c>
      <c r="I159" s="235"/>
      <c r="J159" s="231"/>
      <c r="K159" s="231"/>
      <c r="L159" s="236"/>
      <c r="M159" s="237"/>
      <c r="N159" s="238"/>
      <c r="O159" s="238"/>
      <c r="P159" s="238"/>
      <c r="Q159" s="238"/>
      <c r="R159" s="238"/>
      <c r="S159" s="238"/>
      <c r="T159" s="239"/>
      <c r="AT159" s="240" t="s">
        <v>164</v>
      </c>
      <c r="AU159" s="240" t="s">
        <v>86</v>
      </c>
      <c r="AV159" s="12" t="s">
        <v>86</v>
      </c>
      <c r="AW159" s="12" t="s">
        <v>38</v>
      </c>
      <c r="AX159" s="12" t="s">
        <v>84</v>
      </c>
      <c r="AY159" s="240" t="s">
        <v>152</v>
      </c>
    </row>
    <row r="160" spans="2:65" s="1" customFormat="1" ht="16.5" customHeight="1">
      <c r="B160" s="38"/>
      <c r="C160" s="215" t="s">
        <v>265</v>
      </c>
      <c r="D160" s="215" t="s">
        <v>155</v>
      </c>
      <c r="E160" s="216" t="s">
        <v>465</v>
      </c>
      <c r="F160" s="217" t="s">
        <v>466</v>
      </c>
      <c r="G160" s="218" t="s">
        <v>158</v>
      </c>
      <c r="H160" s="219">
        <v>15.53</v>
      </c>
      <c r="I160" s="220"/>
      <c r="J160" s="221">
        <f>ROUND(I160*H160,2)</f>
        <v>0</v>
      </c>
      <c r="K160" s="217" t="s">
        <v>159</v>
      </c>
      <c r="L160" s="43"/>
      <c r="M160" s="222" t="s">
        <v>75</v>
      </c>
      <c r="N160" s="223" t="s">
        <v>47</v>
      </c>
      <c r="O160" s="79"/>
      <c r="P160" s="224">
        <f>O160*H160</f>
        <v>0</v>
      </c>
      <c r="Q160" s="224">
        <v>0.105</v>
      </c>
      <c r="R160" s="224">
        <f>Q160*H160</f>
        <v>1.63065</v>
      </c>
      <c r="S160" s="224">
        <v>0</v>
      </c>
      <c r="T160" s="225">
        <f>S160*H160</f>
        <v>0</v>
      </c>
      <c r="AR160" s="17" t="s">
        <v>160</v>
      </c>
      <c r="AT160" s="17" t="s">
        <v>155</v>
      </c>
      <c r="AU160" s="17" t="s">
        <v>86</v>
      </c>
      <c r="AY160" s="17" t="s">
        <v>152</v>
      </c>
      <c r="BE160" s="226">
        <f>IF(N160="základní",J160,0)</f>
        <v>0</v>
      </c>
      <c r="BF160" s="226">
        <f>IF(N160="snížená",J160,0)</f>
        <v>0</v>
      </c>
      <c r="BG160" s="226">
        <f>IF(N160="zákl. přenesená",J160,0)</f>
        <v>0</v>
      </c>
      <c r="BH160" s="226">
        <f>IF(N160="sníž. přenesená",J160,0)</f>
        <v>0</v>
      </c>
      <c r="BI160" s="226">
        <f>IF(N160="nulová",J160,0)</f>
        <v>0</v>
      </c>
      <c r="BJ160" s="17" t="s">
        <v>84</v>
      </c>
      <c r="BK160" s="226">
        <f>ROUND(I160*H160,2)</f>
        <v>0</v>
      </c>
      <c r="BL160" s="17" t="s">
        <v>160</v>
      </c>
      <c r="BM160" s="17" t="s">
        <v>467</v>
      </c>
    </row>
    <row r="161" spans="2:47" s="1" customFormat="1" ht="12">
      <c r="B161" s="38"/>
      <c r="C161" s="39"/>
      <c r="D161" s="227" t="s">
        <v>162</v>
      </c>
      <c r="E161" s="39"/>
      <c r="F161" s="228" t="s">
        <v>468</v>
      </c>
      <c r="G161" s="39"/>
      <c r="H161" s="39"/>
      <c r="I161" s="142"/>
      <c r="J161" s="39"/>
      <c r="K161" s="39"/>
      <c r="L161" s="43"/>
      <c r="M161" s="229"/>
      <c r="N161" s="79"/>
      <c r="O161" s="79"/>
      <c r="P161" s="79"/>
      <c r="Q161" s="79"/>
      <c r="R161" s="79"/>
      <c r="S161" s="79"/>
      <c r="T161" s="80"/>
      <c r="AT161" s="17" t="s">
        <v>162</v>
      </c>
      <c r="AU161" s="17" t="s">
        <v>86</v>
      </c>
    </row>
    <row r="162" spans="2:51" s="13" customFormat="1" ht="12">
      <c r="B162" s="241"/>
      <c r="C162" s="242"/>
      <c r="D162" s="227" t="s">
        <v>164</v>
      </c>
      <c r="E162" s="243" t="s">
        <v>75</v>
      </c>
      <c r="F162" s="244" t="s">
        <v>408</v>
      </c>
      <c r="G162" s="242"/>
      <c r="H162" s="243" t="s">
        <v>75</v>
      </c>
      <c r="I162" s="245"/>
      <c r="J162" s="242"/>
      <c r="K162" s="242"/>
      <c r="L162" s="246"/>
      <c r="M162" s="247"/>
      <c r="N162" s="248"/>
      <c r="O162" s="248"/>
      <c r="P162" s="248"/>
      <c r="Q162" s="248"/>
      <c r="R162" s="248"/>
      <c r="S162" s="248"/>
      <c r="T162" s="249"/>
      <c r="AT162" s="250" t="s">
        <v>164</v>
      </c>
      <c r="AU162" s="250" t="s">
        <v>86</v>
      </c>
      <c r="AV162" s="13" t="s">
        <v>84</v>
      </c>
      <c r="AW162" s="13" t="s">
        <v>38</v>
      </c>
      <c r="AX162" s="13" t="s">
        <v>77</v>
      </c>
      <c r="AY162" s="250" t="s">
        <v>152</v>
      </c>
    </row>
    <row r="163" spans="2:51" s="12" customFormat="1" ht="12">
      <c r="B163" s="230"/>
      <c r="C163" s="231"/>
      <c r="D163" s="227" t="s">
        <v>164</v>
      </c>
      <c r="E163" s="232" t="s">
        <v>75</v>
      </c>
      <c r="F163" s="233" t="s">
        <v>450</v>
      </c>
      <c r="G163" s="231"/>
      <c r="H163" s="234">
        <v>15.53</v>
      </c>
      <c r="I163" s="235"/>
      <c r="J163" s="231"/>
      <c r="K163" s="231"/>
      <c r="L163" s="236"/>
      <c r="M163" s="237"/>
      <c r="N163" s="238"/>
      <c r="O163" s="238"/>
      <c r="P163" s="238"/>
      <c r="Q163" s="238"/>
      <c r="R163" s="238"/>
      <c r="S163" s="238"/>
      <c r="T163" s="239"/>
      <c r="AT163" s="240" t="s">
        <v>164</v>
      </c>
      <c r="AU163" s="240" t="s">
        <v>86</v>
      </c>
      <c r="AV163" s="12" t="s">
        <v>86</v>
      </c>
      <c r="AW163" s="12" t="s">
        <v>38</v>
      </c>
      <c r="AX163" s="12" t="s">
        <v>84</v>
      </c>
      <c r="AY163" s="240" t="s">
        <v>152</v>
      </c>
    </row>
    <row r="164" spans="2:63" s="11" customFormat="1" ht="22.8" customHeight="1">
      <c r="B164" s="199"/>
      <c r="C164" s="200"/>
      <c r="D164" s="201" t="s">
        <v>76</v>
      </c>
      <c r="E164" s="213" t="s">
        <v>179</v>
      </c>
      <c r="F164" s="213" t="s">
        <v>180</v>
      </c>
      <c r="G164" s="200"/>
      <c r="H164" s="200"/>
      <c r="I164" s="203"/>
      <c r="J164" s="214">
        <f>BK164</f>
        <v>0</v>
      </c>
      <c r="K164" s="200"/>
      <c r="L164" s="205"/>
      <c r="M164" s="206"/>
      <c r="N164" s="207"/>
      <c r="O164" s="207"/>
      <c r="P164" s="208">
        <f>SUM(P165:P193)</f>
        <v>0</v>
      </c>
      <c r="Q164" s="207"/>
      <c r="R164" s="208">
        <f>SUM(R165:R193)</f>
        <v>0.0026401</v>
      </c>
      <c r="S164" s="207"/>
      <c r="T164" s="209">
        <f>SUM(T165:T193)</f>
        <v>4.573409</v>
      </c>
      <c r="AR164" s="210" t="s">
        <v>84</v>
      </c>
      <c r="AT164" s="211" t="s">
        <v>76</v>
      </c>
      <c r="AU164" s="211" t="s">
        <v>84</v>
      </c>
      <c r="AY164" s="210" t="s">
        <v>152</v>
      </c>
      <c r="BK164" s="212">
        <f>SUM(BK165:BK193)</f>
        <v>0</v>
      </c>
    </row>
    <row r="165" spans="2:65" s="1" customFormat="1" ht="16.5" customHeight="1">
      <c r="B165" s="38"/>
      <c r="C165" s="215" t="s">
        <v>338</v>
      </c>
      <c r="D165" s="215" t="s">
        <v>155</v>
      </c>
      <c r="E165" s="216" t="s">
        <v>469</v>
      </c>
      <c r="F165" s="217" t="s">
        <v>470</v>
      </c>
      <c r="G165" s="218" t="s">
        <v>158</v>
      </c>
      <c r="H165" s="219">
        <v>15.53</v>
      </c>
      <c r="I165" s="220"/>
      <c r="J165" s="221">
        <f>ROUND(I165*H165,2)</f>
        <v>0</v>
      </c>
      <c r="K165" s="217" t="s">
        <v>159</v>
      </c>
      <c r="L165" s="43"/>
      <c r="M165" s="222" t="s">
        <v>75</v>
      </c>
      <c r="N165" s="223" t="s">
        <v>47</v>
      </c>
      <c r="O165" s="79"/>
      <c r="P165" s="224">
        <f>O165*H165</f>
        <v>0</v>
      </c>
      <c r="Q165" s="224">
        <v>0.00013</v>
      </c>
      <c r="R165" s="224">
        <f>Q165*H165</f>
        <v>0.0020188999999999997</v>
      </c>
      <c r="S165" s="224">
        <v>0</v>
      </c>
      <c r="T165" s="225">
        <f>S165*H165</f>
        <v>0</v>
      </c>
      <c r="AR165" s="17" t="s">
        <v>160</v>
      </c>
      <c r="AT165" s="17" t="s">
        <v>155</v>
      </c>
      <c r="AU165" s="17" t="s">
        <v>86</v>
      </c>
      <c r="AY165" s="17" t="s">
        <v>152</v>
      </c>
      <c r="BE165" s="226">
        <f>IF(N165="základní",J165,0)</f>
        <v>0</v>
      </c>
      <c r="BF165" s="226">
        <f>IF(N165="snížená",J165,0)</f>
        <v>0</v>
      </c>
      <c r="BG165" s="226">
        <f>IF(N165="zákl. přenesená",J165,0)</f>
        <v>0</v>
      </c>
      <c r="BH165" s="226">
        <f>IF(N165="sníž. přenesená",J165,0)</f>
        <v>0</v>
      </c>
      <c r="BI165" s="226">
        <f>IF(N165="nulová",J165,0)</f>
        <v>0</v>
      </c>
      <c r="BJ165" s="17" t="s">
        <v>84</v>
      </c>
      <c r="BK165" s="226">
        <f>ROUND(I165*H165,2)</f>
        <v>0</v>
      </c>
      <c r="BL165" s="17" t="s">
        <v>160</v>
      </c>
      <c r="BM165" s="17" t="s">
        <v>471</v>
      </c>
    </row>
    <row r="166" spans="2:47" s="1" customFormat="1" ht="12">
      <c r="B166" s="38"/>
      <c r="C166" s="39"/>
      <c r="D166" s="227" t="s">
        <v>162</v>
      </c>
      <c r="E166" s="39"/>
      <c r="F166" s="228" t="s">
        <v>472</v>
      </c>
      <c r="G166" s="39"/>
      <c r="H166" s="39"/>
      <c r="I166" s="142"/>
      <c r="J166" s="39"/>
      <c r="K166" s="39"/>
      <c r="L166" s="43"/>
      <c r="M166" s="229"/>
      <c r="N166" s="79"/>
      <c r="O166" s="79"/>
      <c r="P166" s="79"/>
      <c r="Q166" s="79"/>
      <c r="R166" s="79"/>
      <c r="S166" s="79"/>
      <c r="T166" s="80"/>
      <c r="AT166" s="17" t="s">
        <v>162</v>
      </c>
      <c r="AU166" s="17" t="s">
        <v>86</v>
      </c>
    </row>
    <row r="167" spans="2:51" s="13" customFormat="1" ht="12">
      <c r="B167" s="241"/>
      <c r="C167" s="242"/>
      <c r="D167" s="227" t="s">
        <v>164</v>
      </c>
      <c r="E167" s="243" t="s">
        <v>75</v>
      </c>
      <c r="F167" s="244" t="s">
        <v>408</v>
      </c>
      <c r="G167" s="242"/>
      <c r="H167" s="243" t="s">
        <v>75</v>
      </c>
      <c r="I167" s="245"/>
      <c r="J167" s="242"/>
      <c r="K167" s="242"/>
      <c r="L167" s="246"/>
      <c r="M167" s="247"/>
      <c r="N167" s="248"/>
      <c r="O167" s="248"/>
      <c r="P167" s="248"/>
      <c r="Q167" s="248"/>
      <c r="R167" s="248"/>
      <c r="S167" s="248"/>
      <c r="T167" s="249"/>
      <c r="AT167" s="250" t="s">
        <v>164</v>
      </c>
      <c r="AU167" s="250" t="s">
        <v>86</v>
      </c>
      <c r="AV167" s="13" t="s">
        <v>84</v>
      </c>
      <c r="AW167" s="13" t="s">
        <v>38</v>
      </c>
      <c r="AX167" s="13" t="s">
        <v>77</v>
      </c>
      <c r="AY167" s="250" t="s">
        <v>152</v>
      </c>
    </row>
    <row r="168" spans="2:51" s="12" customFormat="1" ht="12">
      <c r="B168" s="230"/>
      <c r="C168" s="231"/>
      <c r="D168" s="227" t="s">
        <v>164</v>
      </c>
      <c r="E168" s="232" t="s">
        <v>75</v>
      </c>
      <c r="F168" s="233" t="s">
        <v>450</v>
      </c>
      <c r="G168" s="231"/>
      <c r="H168" s="234">
        <v>15.53</v>
      </c>
      <c r="I168" s="235"/>
      <c r="J168" s="231"/>
      <c r="K168" s="231"/>
      <c r="L168" s="236"/>
      <c r="M168" s="237"/>
      <c r="N168" s="238"/>
      <c r="O168" s="238"/>
      <c r="P168" s="238"/>
      <c r="Q168" s="238"/>
      <c r="R168" s="238"/>
      <c r="S168" s="238"/>
      <c r="T168" s="239"/>
      <c r="AT168" s="240" t="s">
        <v>164</v>
      </c>
      <c r="AU168" s="240" t="s">
        <v>86</v>
      </c>
      <c r="AV168" s="12" t="s">
        <v>86</v>
      </c>
      <c r="AW168" s="12" t="s">
        <v>38</v>
      </c>
      <c r="AX168" s="12" t="s">
        <v>84</v>
      </c>
      <c r="AY168" s="240" t="s">
        <v>152</v>
      </c>
    </row>
    <row r="169" spans="2:65" s="1" customFormat="1" ht="16.5" customHeight="1">
      <c r="B169" s="38"/>
      <c r="C169" s="215" t="s">
        <v>342</v>
      </c>
      <c r="D169" s="215" t="s">
        <v>155</v>
      </c>
      <c r="E169" s="216" t="s">
        <v>318</v>
      </c>
      <c r="F169" s="217" t="s">
        <v>319</v>
      </c>
      <c r="G169" s="218" t="s">
        <v>158</v>
      </c>
      <c r="H169" s="219">
        <v>4.728</v>
      </c>
      <c r="I169" s="220"/>
      <c r="J169" s="221">
        <f>ROUND(I169*H169,2)</f>
        <v>0</v>
      </c>
      <c r="K169" s="217" t="s">
        <v>159</v>
      </c>
      <c r="L169" s="43"/>
      <c r="M169" s="222" t="s">
        <v>75</v>
      </c>
      <c r="N169" s="223" t="s">
        <v>47</v>
      </c>
      <c r="O169" s="79"/>
      <c r="P169" s="224">
        <f>O169*H169</f>
        <v>0</v>
      </c>
      <c r="Q169" s="224">
        <v>0</v>
      </c>
      <c r="R169" s="224">
        <f>Q169*H169</f>
        <v>0</v>
      </c>
      <c r="S169" s="224">
        <v>0.076</v>
      </c>
      <c r="T169" s="225">
        <f>S169*H169</f>
        <v>0.359328</v>
      </c>
      <c r="AR169" s="17" t="s">
        <v>160</v>
      </c>
      <c r="AT169" s="17" t="s">
        <v>155</v>
      </c>
      <c r="AU169" s="17" t="s">
        <v>86</v>
      </c>
      <c r="AY169" s="17" t="s">
        <v>152</v>
      </c>
      <c r="BE169" s="226">
        <f>IF(N169="základní",J169,0)</f>
        <v>0</v>
      </c>
      <c r="BF169" s="226">
        <f>IF(N169="snížená",J169,0)</f>
        <v>0</v>
      </c>
      <c r="BG169" s="226">
        <f>IF(N169="zákl. přenesená",J169,0)</f>
        <v>0</v>
      </c>
      <c r="BH169" s="226">
        <f>IF(N169="sníž. přenesená",J169,0)</f>
        <v>0</v>
      </c>
      <c r="BI169" s="226">
        <f>IF(N169="nulová",J169,0)</f>
        <v>0</v>
      </c>
      <c r="BJ169" s="17" t="s">
        <v>84</v>
      </c>
      <c r="BK169" s="226">
        <f>ROUND(I169*H169,2)</f>
        <v>0</v>
      </c>
      <c r="BL169" s="17" t="s">
        <v>160</v>
      </c>
      <c r="BM169" s="17" t="s">
        <v>473</v>
      </c>
    </row>
    <row r="170" spans="2:47" s="1" customFormat="1" ht="12">
      <c r="B170" s="38"/>
      <c r="C170" s="39"/>
      <c r="D170" s="227" t="s">
        <v>162</v>
      </c>
      <c r="E170" s="39"/>
      <c r="F170" s="228" t="s">
        <v>321</v>
      </c>
      <c r="G170" s="39"/>
      <c r="H170" s="39"/>
      <c r="I170" s="142"/>
      <c r="J170" s="39"/>
      <c r="K170" s="39"/>
      <c r="L170" s="43"/>
      <c r="M170" s="229"/>
      <c r="N170" s="79"/>
      <c r="O170" s="79"/>
      <c r="P170" s="79"/>
      <c r="Q170" s="79"/>
      <c r="R170" s="79"/>
      <c r="S170" s="79"/>
      <c r="T170" s="80"/>
      <c r="AT170" s="17" t="s">
        <v>162</v>
      </c>
      <c r="AU170" s="17" t="s">
        <v>86</v>
      </c>
    </row>
    <row r="171" spans="2:51" s="13" customFormat="1" ht="12">
      <c r="B171" s="241"/>
      <c r="C171" s="242"/>
      <c r="D171" s="227" t="s">
        <v>164</v>
      </c>
      <c r="E171" s="243" t="s">
        <v>75</v>
      </c>
      <c r="F171" s="244" t="s">
        <v>408</v>
      </c>
      <c r="G171" s="242"/>
      <c r="H171" s="243" t="s">
        <v>75</v>
      </c>
      <c r="I171" s="245"/>
      <c r="J171" s="242"/>
      <c r="K171" s="242"/>
      <c r="L171" s="246"/>
      <c r="M171" s="247"/>
      <c r="N171" s="248"/>
      <c r="O171" s="248"/>
      <c r="P171" s="248"/>
      <c r="Q171" s="248"/>
      <c r="R171" s="248"/>
      <c r="S171" s="248"/>
      <c r="T171" s="249"/>
      <c r="AT171" s="250" t="s">
        <v>164</v>
      </c>
      <c r="AU171" s="250" t="s">
        <v>86</v>
      </c>
      <c r="AV171" s="13" t="s">
        <v>84</v>
      </c>
      <c r="AW171" s="13" t="s">
        <v>38</v>
      </c>
      <c r="AX171" s="13" t="s">
        <v>77</v>
      </c>
      <c r="AY171" s="250" t="s">
        <v>152</v>
      </c>
    </row>
    <row r="172" spans="2:51" s="12" customFormat="1" ht="12">
      <c r="B172" s="230"/>
      <c r="C172" s="231"/>
      <c r="D172" s="227" t="s">
        <v>164</v>
      </c>
      <c r="E172" s="232" t="s">
        <v>75</v>
      </c>
      <c r="F172" s="233" t="s">
        <v>474</v>
      </c>
      <c r="G172" s="231"/>
      <c r="H172" s="234">
        <v>4.728</v>
      </c>
      <c r="I172" s="235"/>
      <c r="J172" s="231"/>
      <c r="K172" s="231"/>
      <c r="L172" s="236"/>
      <c r="M172" s="237"/>
      <c r="N172" s="238"/>
      <c r="O172" s="238"/>
      <c r="P172" s="238"/>
      <c r="Q172" s="238"/>
      <c r="R172" s="238"/>
      <c r="S172" s="238"/>
      <c r="T172" s="239"/>
      <c r="AT172" s="240" t="s">
        <v>164</v>
      </c>
      <c r="AU172" s="240" t="s">
        <v>86</v>
      </c>
      <c r="AV172" s="12" t="s">
        <v>86</v>
      </c>
      <c r="AW172" s="12" t="s">
        <v>38</v>
      </c>
      <c r="AX172" s="12" t="s">
        <v>84</v>
      </c>
      <c r="AY172" s="240" t="s">
        <v>152</v>
      </c>
    </row>
    <row r="173" spans="2:65" s="1" customFormat="1" ht="22.5" customHeight="1">
      <c r="B173" s="38"/>
      <c r="C173" s="215" t="s">
        <v>7</v>
      </c>
      <c r="D173" s="215" t="s">
        <v>155</v>
      </c>
      <c r="E173" s="216" t="s">
        <v>475</v>
      </c>
      <c r="F173" s="217" t="s">
        <v>476</v>
      </c>
      <c r="G173" s="218" t="s">
        <v>158</v>
      </c>
      <c r="H173" s="219">
        <v>8.421</v>
      </c>
      <c r="I173" s="220"/>
      <c r="J173" s="221">
        <f>ROUND(I173*H173,2)</f>
        <v>0</v>
      </c>
      <c r="K173" s="217" t="s">
        <v>159</v>
      </c>
      <c r="L173" s="43"/>
      <c r="M173" s="222" t="s">
        <v>75</v>
      </c>
      <c r="N173" s="223" t="s">
        <v>47</v>
      </c>
      <c r="O173" s="79"/>
      <c r="P173" s="224">
        <f>O173*H173</f>
        <v>0</v>
      </c>
      <c r="Q173" s="224">
        <v>0</v>
      </c>
      <c r="R173" s="224">
        <f>Q173*H173</f>
        <v>0</v>
      </c>
      <c r="S173" s="224">
        <v>0.131</v>
      </c>
      <c r="T173" s="225">
        <f>S173*H173</f>
        <v>1.103151</v>
      </c>
      <c r="AR173" s="17" t="s">
        <v>160</v>
      </c>
      <c r="AT173" s="17" t="s">
        <v>155</v>
      </c>
      <c r="AU173" s="17" t="s">
        <v>86</v>
      </c>
      <c r="AY173" s="17" t="s">
        <v>152</v>
      </c>
      <c r="BE173" s="226">
        <f>IF(N173="základní",J173,0)</f>
        <v>0</v>
      </c>
      <c r="BF173" s="226">
        <f>IF(N173="snížená",J173,0)</f>
        <v>0</v>
      </c>
      <c r="BG173" s="226">
        <f>IF(N173="zákl. přenesená",J173,0)</f>
        <v>0</v>
      </c>
      <c r="BH173" s="226">
        <f>IF(N173="sníž. přenesená",J173,0)</f>
        <v>0</v>
      </c>
      <c r="BI173" s="226">
        <f>IF(N173="nulová",J173,0)</f>
        <v>0</v>
      </c>
      <c r="BJ173" s="17" t="s">
        <v>84</v>
      </c>
      <c r="BK173" s="226">
        <f>ROUND(I173*H173,2)</f>
        <v>0</v>
      </c>
      <c r="BL173" s="17" t="s">
        <v>160</v>
      </c>
      <c r="BM173" s="17" t="s">
        <v>477</v>
      </c>
    </row>
    <row r="174" spans="2:51" s="13" customFormat="1" ht="12">
      <c r="B174" s="241"/>
      <c r="C174" s="242"/>
      <c r="D174" s="227" t="s">
        <v>164</v>
      </c>
      <c r="E174" s="243" t="s">
        <v>75</v>
      </c>
      <c r="F174" s="244" t="s">
        <v>408</v>
      </c>
      <c r="G174" s="242"/>
      <c r="H174" s="243" t="s">
        <v>75</v>
      </c>
      <c r="I174" s="245"/>
      <c r="J174" s="242"/>
      <c r="K174" s="242"/>
      <c r="L174" s="246"/>
      <c r="M174" s="247"/>
      <c r="N174" s="248"/>
      <c r="O174" s="248"/>
      <c r="P174" s="248"/>
      <c r="Q174" s="248"/>
      <c r="R174" s="248"/>
      <c r="S174" s="248"/>
      <c r="T174" s="249"/>
      <c r="AT174" s="250" t="s">
        <v>164</v>
      </c>
      <c r="AU174" s="250" t="s">
        <v>86</v>
      </c>
      <c r="AV174" s="13" t="s">
        <v>84</v>
      </c>
      <c r="AW174" s="13" t="s">
        <v>38</v>
      </c>
      <c r="AX174" s="13" t="s">
        <v>77</v>
      </c>
      <c r="AY174" s="250" t="s">
        <v>152</v>
      </c>
    </row>
    <row r="175" spans="2:51" s="12" customFormat="1" ht="12">
      <c r="B175" s="230"/>
      <c r="C175" s="231"/>
      <c r="D175" s="227" t="s">
        <v>164</v>
      </c>
      <c r="E175" s="232" t="s">
        <v>75</v>
      </c>
      <c r="F175" s="233" t="s">
        <v>478</v>
      </c>
      <c r="G175" s="231"/>
      <c r="H175" s="234">
        <v>8.421</v>
      </c>
      <c r="I175" s="235"/>
      <c r="J175" s="231"/>
      <c r="K175" s="231"/>
      <c r="L175" s="236"/>
      <c r="M175" s="237"/>
      <c r="N175" s="238"/>
      <c r="O175" s="238"/>
      <c r="P175" s="238"/>
      <c r="Q175" s="238"/>
      <c r="R175" s="238"/>
      <c r="S175" s="238"/>
      <c r="T175" s="239"/>
      <c r="AT175" s="240" t="s">
        <v>164</v>
      </c>
      <c r="AU175" s="240" t="s">
        <v>86</v>
      </c>
      <c r="AV175" s="12" t="s">
        <v>86</v>
      </c>
      <c r="AW175" s="12" t="s">
        <v>38</v>
      </c>
      <c r="AX175" s="12" t="s">
        <v>84</v>
      </c>
      <c r="AY175" s="240" t="s">
        <v>152</v>
      </c>
    </row>
    <row r="176" spans="2:65" s="1" customFormat="1" ht="22.5" customHeight="1">
      <c r="B176" s="38"/>
      <c r="C176" s="215" t="s">
        <v>348</v>
      </c>
      <c r="D176" s="215" t="s">
        <v>155</v>
      </c>
      <c r="E176" s="216" t="s">
        <v>479</v>
      </c>
      <c r="F176" s="217" t="s">
        <v>480</v>
      </c>
      <c r="G176" s="218" t="s">
        <v>168</v>
      </c>
      <c r="H176" s="219">
        <v>13</v>
      </c>
      <c r="I176" s="220"/>
      <c r="J176" s="221">
        <f>ROUND(I176*H176,2)</f>
        <v>0</v>
      </c>
      <c r="K176" s="217" t="s">
        <v>159</v>
      </c>
      <c r="L176" s="43"/>
      <c r="M176" s="222" t="s">
        <v>75</v>
      </c>
      <c r="N176" s="223" t="s">
        <v>47</v>
      </c>
      <c r="O176" s="79"/>
      <c r="P176" s="224">
        <f>O176*H176</f>
        <v>0</v>
      </c>
      <c r="Q176" s="224">
        <v>0</v>
      </c>
      <c r="R176" s="224">
        <f>Q176*H176</f>
        <v>0</v>
      </c>
      <c r="S176" s="224">
        <v>0.009</v>
      </c>
      <c r="T176" s="225">
        <f>S176*H176</f>
        <v>0.11699999999999999</v>
      </c>
      <c r="AR176" s="17" t="s">
        <v>160</v>
      </c>
      <c r="AT176" s="17" t="s">
        <v>155</v>
      </c>
      <c r="AU176" s="17" t="s">
        <v>86</v>
      </c>
      <c r="AY176" s="17" t="s">
        <v>152</v>
      </c>
      <c r="BE176" s="226">
        <f>IF(N176="základní",J176,0)</f>
        <v>0</v>
      </c>
      <c r="BF176" s="226">
        <f>IF(N176="snížená",J176,0)</f>
        <v>0</v>
      </c>
      <c r="BG176" s="226">
        <f>IF(N176="zákl. přenesená",J176,0)</f>
        <v>0</v>
      </c>
      <c r="BH176" s="226">
        <f>IF(N176="sníž. přenesená",J176,0)</f>
        <v>0</v>
      </c>
      <c r="BI176" s="226">
        <f>IF(N176="nulová",J176,0)</f>
        <v>0</v>
      </c>
      <c r="BJ176" s="17" t="s">
        <v>84</v>
      </c>
      <c r="BK176" s="226">
        <f>ROUND(I176*H176,2)</f>
        <v>0</v>
      </c>
      <c r="BL176" s="17" t="s">
        <v>160</v>
      </c>
      <c r="BM176" s="17" t="s">
        <v>481</v>
      </c>
    </row>
    <row r="177" spans="2:51" s="12" customFormat="1" ht="12">
      <c r="B177" s="230"/>
      <c r="C177" s="231"/>
      <c r="D177" s="227" t="s">
        <v>164</v>
      </c>
      <c r="E177" s="232" t="s">
        <v>75</v>
      </c>
      <c r="F177" s="233" t="s">
        <v>482</v>
      </c>
      <c r="G177" s="231"/>
      <c r="H177" s="234">
        <v>13</v>
      </c>
      <c r="I177" s="235"/>
      <c r="J177" s="231"/>
      <c r="K177" s="231"/>
      <c r="L177" s="236"/>
      <c r="M177" s="237"/>
      <c r="N177" s="238"/>
      <c r="O177" s="238"/>
      <c r="P177" s="238"/>
      <c r="Q177" s="238"/>
      <c r="R177" s="238"/>
      <c r="S177" s="238"/>
      <c r="T177" s="239"/>
      <c r="AT177" s="240" t="s">
        <v>164</v>
      </c>
      <c r="AU177" s="240" t="s">
        <v>86</v>
      </c>
      <c r="AV177" s="12" t="s">
        <v>86</v>
      </c>
      <c r="AW177" s="12" t="s">
        <v>38</v>
      </c>
      <c r="AX177" s="12" t="s">
        <v>84</v>
      </c>
      <c r="AY177" s="240" t="s">
        <v>152</v>
      </c>
    </row>
    <row r="178" spans="2:65" s="1" customFormat="1" ht="22.5" customHeight="1">
      <c r="B178" s="38"/>
      <c r="C178" s="215" t="s">
        <v>352</v>
      </c>
      <c r="D178" s="215" t="s">
        <v>155</v>
      </c>
      <c r="E178" s="216" t="s">
        <v>483</v>
      </c>
      <c r="F178" s="217" t="s">
        <v>484</v>
      </c>
      <c r="G178" s="218" t="s">
        <v>158</v>
      </c>
      <c r="H178" s="219">
        <v>15.53</v>
      </c>
      <c r="I178" s="220"/>
      <c r="J178" s="221">
        <f>ROUND(I178*H178,2)</f>
        <v>0</v>
      </c>
      <c r="K178" s="217" t="s">
        <v>159</v>
      </c>
      <c r="L178" s="43"/>
      <c r="M178" s="222" t="s">
        <v>75</v>
      </c>
      <c r="N178" s="223" t="s">
        <v>47</v>
      </c>
      <c r="O178" s="79"/>
      <c r="P178" s="224">
        <f>O178*H178</f>
        <v>0</v>
      </c>
      <c r="Q178" s="224">
        <v>0</v>
      </c>
      <c r="R178" s="224">
        <f>Q178*H178</f>
        <v>0</v>
      </c>
      <c r="S178" s="224">
        <v>0.035</v>
      </c>
      <c r="T178" s="225">
        <f>S178*H178</f>
        <v>0.54355</v>
      </c>
      <c r="AR178" s="17" t="s">
        <v>160</v>
      </c>
      <c r="AT178" s="17" t="s">
        <v>155</v>
      </c>
      <c r="AU178" s="17" t="s">
        <v>86</v>
      </c>
      <c r="AY178" s="17" t="s">
        <v>152</v>
      </c>
      <c r="BE178" s="226">
        <f>IF(N178="základní",J178,0)</f>
        <v>0</v>
      </c>
      <c r="BF178" s="226">
        <f>IF(N178="snížená",J178,0)</f>
        <v>0</v>
      </c>
      <c r="BG178" s="226">
        <f>IF(N178="zákl. přenesená",J178,0)</f>
        <v>0</v>
      </c>
      <c r="BH178" s="226">
        <f>IF(N178="sníž. přenesená",J178,0)</f>
        <v>0</v>
      </c>
      <c r="BI178" s="226">
        <f>IF(N178="nulová",J178,0)</f>
        <v>0</v>
      </c>
      <c r="BJ178" s="17" t="s">
        <v>84</v>
      </c>
      <c r="BK178" s="226">
        <f>ROUND(I178*H178,2)</f>
        <v>0</v>
      </c>
      <c r="BL178" s="17" t="s">
        <v>160</v>
      </c>
      <c r="BM178" s="17" t="s">
        <v>485</v>
      </c>
    </row>
    <row r="179" spans="2:47" s="1" customFormat="1" ht="12">
      <c r="B179" s="38"/>
      <c r="C179" s="39"/>
      <c r="D179" s="227" t="s">
        <v>162</v>
      </c>
      <c r="E179" s="39"/>
      <c r="F179" s="228" t="s">
        <v>486</v>
      </c>
      <c r="G179" s="39"/>
      <c r="H179" s="39"/>
      <c r="I179" s="142"/>
      <c r="J179" s="39"/>
      <c r="K179" s="39"/>
      <c r="L179" s="43"/>
      <c r="M179" s="229"/>
      <c r="N179" s="79"/>
      <c r="O179" s="79"/>
      <c r="P179" s="79"/>
      <c r="Q179" s="79"/>
      <c r="R179" s="79"/>
      <c r="S179" s="79"/>
      <c r="T179" s="80"/>
      <c r="AT179" s="17" t="s">
        <v>162</v>
      </c>
      <c r="AU179" s="17" t="s">
        <v>86</v>
      </c>
    </row>
    <row r="180" spans="2:51" s="13" customFormat="1" ht="12">
      <c r="B180" s="241"/>
      <c r="C180" s="242"/>
      <c r="D180" s="227" t="s">
        <v>164</v>
      </c>
      <c r="E180" s="243" t="s">
        <v>75</v>
      </c>
      <c r="F180" s="244" t="s">
        <v>408</v>
      </c>
      <c r="G180" s="242"/>
      <c r="H180" s="243" t="s">
        <v>75</v>
      </c>
      <c r="I180" s="245"/>
      <c r="J180" s="242"/>
      <c r="K180" s="242"/>
      <c r="L180" s="246"/>
      <c r="M180" s="247"/>
      <c r="N180" s="248"/>
      <c r="O180" s="248"/>
      <c r="P180" s="248"/>
      <c r="Q180" s="248"/>
      <c r="R180" s="248"/>
      <c r="S180" s="248"/>
      <c r="T180" s="249"/>
      <c r="AT180" s="250" t="s">
        <v>164</v>
      </c>
      <c r="AU180" s="250" t="s">
        <v>86</v>
      </c>
      <c r="AV180" s="13" t="s">
        <v>84</v>
      </c>
      <c r="AW180" s="13" t="s">
        <v>38</v>
      </c>
      <c r="AX180" s="13" t="s">
        <v>77</v>
      </c>
      <c r="AY180" s="250" t="s">
        <v>152</v>
      </c>
    </row>
    <row r="181" spans="2:51" s="12" customFormat="1" ht="12">
      <c r="B181" s="230"/>
      <c r="C181" s="231"/>
      <c r="D181" s="227" t="s">
        <v>164</v>
      </c>
      <c r="E181" s="232" t="s">
        <v>75</v>
      </c>
      <c r="F181" s="233" t="s">
        <v>450</v>
      </c>
      <c r="G181" s="231"/>
      <c r="H181" s="234">
        <v>15.53</v>
      </c>
      <c r="I181" s="235"/>
      <c r="J181" s="231"/>
      <c r="K181" s="231"/>
      <c r="L181" s="236"/>
      <c r="M181" s="237"/>
      <c r="N181" s="238"/>
      <c r="O181" s="238"/>
      <c r="P181" s="238"/>
      <c r="Q181" s="238"/>
      <c r="R181" s="238"/>
      <c r="S181" s="238"/>
      <c r="T181" s="239"/>
      <c r="AT181" s="240" t="s">
        <v>164</v>
      </c>
      <c r="AU181" s="240" t="s">
        <v>86</v>
      </c>
      <c r="AV181" s="12" t="s">
        <v>86</v>
      </c>
      <c r="AW181" s="12" t="s">
        <v>38</v>
      </c>
      <c r="AX181" s="12" t="s">
        <v>84</v>
      </c>
      <c r="AY181" s="240" t="s">
        <v>152</v>
      </c>
    </row>
    <row r="182" spans="2:65" s="1" customFormat="1" ht="16.5" customHeight="1">
      <c r="B182" s="38"/>
      <c r="C182" s="215" t="s">
        <v>356</v>
      </c>
      <c r="D182" s="215" t="s">
        <v>155</v>
      </c>
      <c r="E182" s="216" t="s">
        <v>487</v>
      </c>
      <c r="F182" s="217" t="s">
        <v>488</v>
      </c>
      <c r="G182" s="218" t="s">
        <v>158</v>
      </c>
      <c r="H182" s="219">
        <v>15.53</v>
      </c>
      <c r="I182" s="220"/>
      <c r="J182" s="221">
        <f>ROUND(I182*H182,2)</f>
        <v>0</v>
      </c>
      <c r="K182" s="217" t="s">
        <v>159</v>
      </c>
      <c r="L182" s="43"/>
      <c r="M182" s="222" t="s">
        <v>75</v>
      </c>
      <c r="N182" s="223" t="s">
        <v>47</v>
      </c>
      <c r="O182" s="79"/>
      <c r="P182" s="224">
        <f>O182*H182</f>
        <v>0</v>
      </c>
      <c r="Q182" s="224">
        <v>0</v>
      </c>
      <c r="R182" s="224">
        <f>Q182*H182</f>
        <v>0</v>
      </c>
      <c r="S182" s="224">
        <v>0</v>
      </c>
      <c r="T182" s="225">
        <f>S182*H182</f>
        <v>0</v>
      </c>
      <c r="AR182" s="17" t="s">
        <v>160</v>
      </c>
      <c r="AT182" s="17" t="s">
        <v>155</v>
      </c>
      <c r="AU182" s="17" t="s">
        <v>86</v>
      </c>
      <c r="AY182" s="17" t="s">
        <v>152</v>
      </c>
      <c r="BE182" s="226">
        <f>IF(N182="základní",J182,0)</f>
        <v>0</v>
      </c>
      <c r="BF182" s="226">
        <f>IF(N182="snížená",J182,0)</f>
        <v>0</v>
      </c>
      <c r="BG182" s="226">
        <f>IF(N182="zákl. přenesená",J182,0)</f>
        <v>0</v>
      </c>
      <c r="BH182" s="226">
        <f>IF(N182="sníž. přenesená",J182,0)</f>
        <v>0</v>
      </c>
      <c r="BI182" s="226">
        <f>IF(N182="nulová",J182,0)</f>
        <v>0</v>
      </c>
      <c r="BJ182" s="17" t="s">
        <v>84</v>
      </c>
      <c r="BK182" s="226">
        <f>ROUND(I182*H182,2)</f>
        <v>0</v>
      </c>
      <c r="BL182" s="17" t="s">
        <v>160</v>
      </c>
      <c r="BM182" s="17" t="s">
        <v>489</v>
      </c>
    </row>
    <row r="183" spans="2:47" s="1" customFormat="1" ht="12">
      <c r="B183" s="38"/>
      <c r="C183" s="39"/>
      <c r="D183" s="227" t="s">
        <v>162</v>
      </c>
      <c r="E183" s="39"/>
      <c r="F183" s="228" t="s">
        <v>490</v>
      </c>
      <c r="G183" s="39"/>
      <c r="H183" s="39"/>
      <c r="I183" s="142"/>
      <c r="J183" s="39"/>
      <c r="K183" s="39"/>
      <c r="L183" s="43"/>
      <c r="M183" s="229"/>
      <c r="N183" s="79"/>
      <c r="O183" s="79"/>
      <c r="P183" s="79"/>
      <c r="Q183" s="79"/>
      <c r="R183" s="79"/>
      <c r="S183" s="79"/>
      <c r="T183" s="80"/>
      <c r="AT183" s="17" t="s">
        <v>162</v>
      </c>
      <c r="AU183" s="17" t="s">
        <v>86</v>
      </c>
    </row>
    <row r="184" spans="2:65" s="1" customFormat="1" ht="16.5" customHeight="1">
      <c r="B184" s="38"/>
      <c r="C184" s="215" t="s">
        <v>360</v>
      </c>
      <c r="D184" s="215" t="s">
        <v>155</v>
      </c>
      <c r="E184" s="216" t="s">
        <v>491</v>
      </c>
      <c r="F184" s="217" t="s">
        <v>492</v>
      </c>
      <c r="G184" s="218" t="s">
        <v>158</v>
      </c>
      <c r="H184" s="219">
        <v>31.06</v>
      </c>
      <c r="I184" s="220"/>
      <c r="J184" s="221">
        <f>ROUND(I184*H184,2)</f>
        <v>0</v>
      </c>
      <c r="K184" s="217" t="s">
        <v>159</v>
      </c>
      <c r="L184" s="43"/>
      <c r="M184" s="222" t="s">
        <v>75</v>
      </c>
      <c r="N184" s="223" t="s">
        <v>47</v>
      </c>
      <c r="O184" s="79"/>
      <c r="P184" s="224">
        <f>O184*H184</f>
        <v>0</v>
      </c>
      <c r="Q184" s="224">
        <v>0</v>
      </c>
      <c r="R184" s="224">
        <f>Q184*H184</f>
        <v>0</v>
      </c>
      <c r="S184" s="224">
        <v>0</v>
      </c>
      <c r="T184" s="225">
        <f>S184*H184</f>
        <v>0</v>
      </c>
      <c r="AR184" s="17" t="s">
        <v>160</v>
      </c>
      <c r="AT184" s="17" t="s">
        <v>155</v>
      </c>
      <c r="AU184" s="17" t="s">
        <v>86</v>
      </c>
      <c r="AY184" s="17" t="s">
        <v>152</v>
      </c>
      <c r="BE184" s="226">
        <f>IF(N184="základní",J184,0)</f>
        <v>0</v>
      </c>
      <c r="BF184" s="226">
        <f>IF(N184="snížená",J184,0)</f>
        <v>0</v>
      </c>
      <c r="BG184" s="226">
        <f>IF(N184="zákl. přenesená",J184,0)</f>
        <v>0</v>
      </c>
      <c r="BH184" s="226">
        <f>IF(N184="sníž. přenesená",J184,0)</f>
        <v>0</v>
      </c>
      <c r="BI184" s="226">
        <f>IF(N184="nulová",J184,0)</f>
        <v>0</v>
      </c>
      <c r="BJ184" s="17" t="s">
        <v>84</v>
      </c>
      <c r="BK184" s="226">
        <f>ROUND(I184*H184,2)</f>
        <v>0</v>
      </c>
      <c r="BL184" s="17" t="s">
        <v>160</v>
      </c>
      <c r="BM184" s="17" t="s">
        <v>493</v>
      </c>
    </row>
    <row r="185" spans="2:47" s="1" customFormat="1" ht="12">
      <c r="B185" s="38"/>
      <c r="C185" s="39"/>
      <c r="D185" s="227" t="s">
        <v>162</v>
      </c>
      <c r="E185" s="39"/>
      <c r="F185" s="228" t="s">
        <v>490</v>
      </c>
      <c r="G185" s="39"/>
      <c r="H185" s="39"/>
      <c r="I185" s="142"/>
      <c r="J185" s="39"/>
      <c r="K185" s="39"/>
      <c r="L185" s="43"/>
      <c r="M185" s="229"/>
      <c r="N185" s="79"/>
      <c r="O185" s="79"/>
      <c r="P185" s="79"/>
      <c r="Q185" s="79"/>
      <c r="R185" s="79"/>
      <c r="S185" s="79"/>
      <c r="T185" s="80"/>
      <c r="AT185" s="17" t="s">
        <v>162</v>
      </c>
      <c r="AU185" s="17" t="s">
        <v>86</v>
      </c>
    </row>
    <row r="186" spans="2:51" s="12" customFormat="1" ht="12">
      <c r="B186" s="230"/>
      <c r="C186" s="231"/>
      <c r="D186" s="227" t="s">
        <v>164</v>
      </c>
      <c r="E186" s="232" t="s">
        <v>75</v>
      </c>
      <c r="F186" s="233" t="s">
        <v>494</v>
      </c>
      <c r="G186" s="231"/>
      <c r="H186" s="234">
        <v>31.06</v>
      </c>
      <c r="I186" s="235"/>
      <c r="J186" s="231"/>
      <c r="K186" s="231"/>
      <c r="L186" s="236"/>
      <c r="M186" s="237"/>
      <c r="N186" s="238"/>
      <c r="O186" s="238"/>
      <c r="P186" s="238"/>
      <c r="Q186" s="238"/>
      <c r="R186" s="238"/>
      <c r="S186" s="238"/>
      <c r="T186" s="239"/>
      <c r="AT186" s="240" t="s">
        <v>164</v>
      </c>
      <c r="AU186" s="240" t="s">
        <v>86</v>
      </c>
      <c r="AV186" s="12" t="s">
        <v>86</v>
      </c>
      <c r="AW186" s="12" t="s">
        <v>38</v>
      </c>
      <c r="AX186" s="12" t="s">
        <v>84</v>
      </c>
      <c r="AY186" s="240" t="s">
        <v>152</v>
      </c>
    </row>
    <row r="187" spans="2:65" s="1" customFormat="1" ht="22.5" customHeight="1">
      <c r="B187" s="38"/>
      <c r="C187" s="215" t="s">
        <v>364</v>
      </c>
      <c r="D187" s="215" t="s">
        <v>155</v>
      </c>
      <c r="E187" s="216" t="s">
        <v>495</v>
      </c>
      <c r="F187" s="217" t="s">
        <v>496</v>
      </c>
      <c r="G187" s="218" t="s">
        <v>158</v>
      </c>
      <c r="H187" s="219">
        <v>36.035</v>
      </c>
      <c r="I187" s="220"/>
      <c r="J187" s="221">
        <f>ROUND(I187*H187,2)</f>
        <v>0</v>
      </c>
      <c r="K187" s="217" t="s">
        <v>159</v>
      </c>
      <c r="L187" s="43"/>
      <c r="M187" s="222" t="s">
        <v>75</v>
      </c>
      <c r="N187" s="223" t="s">
        <v>47</v>
      </c>
      <c r="O187" s="79"/>
      <c r="P187" s="224">
        <f>O187*H187</f>
        <v>0</v>
      </c>
      <c r="Q187" s="224">
        <v>0</v>
      </c>
      <c r="R187" s="224">
        <f>Q187*H187</f>
        <v>0</v>
      </c>
      <c r="S187" s="224">
        <v>0.068</v>
      </c>
      <c r="T187" s="225">
        <f>S187*H187</f>
        <v>2.45038</v>
      </c>
      <c r="AR187" s="17" t="s">
        <v>160</v>
      </c>
      <c r="AT187" s="17" t="s">
        <v>155</v>
      </c>
      <c r="AU187" s="17" t="s">
        <v>86</v>
      </c>
      <c r="AY187" s="17" t="s">
        <v>152</v>
      </c>
      <c r="BE187" s="226">
        <f>IF(N187="základní",J187,0)</f>
        <v>0</v>
      </c>
      <c r="BF187" s="226">
        <f>IF(N187="snížená",J187,0)</f>
        <v>0</v>
      </c>
      <c r="BG187" s="226">
        <f>IF(N187="zákl. přenesená",J187,0)</f>
        <v>0</v>
      </c>
      <c r="BH187" s="226">
        <f>IF(N187="sníž. přenesená",J187,0)</f>
        <v>0</v>
      </c>
      <c r="BI187" s="226">
        <f>IF(N187="nulová",J187,0)</f>
        <v>0</v>
      </c>
      <c r="BJ187" s="17" t="s">
        <v>84</v>
      </c>
      <c r="BK187" s="226">
        <f>ROUND(I187*H187,2)</f>
        <v>0</v>
      </c>
      <c r="BL187" s="17" t="s">
        <v>160</v>
      </c>
      <c r="BM187" s="17" t="s">
        <v>497</v>
      </c>
    </row>
    <row r="188" spans="2:47" s="1" customFormat="1" ht="12">
      <c r="B188" s="38"/>
      <c r="C188" s="39"/>
      <c r="D188" s="227" t="s">
        <v>162</v>
      </c>
      <c r="E188" s="39"/>
      <c r="F188" s="228" t="s">
        <v>486</v>
      </c>
      <c r="G188" s="39"/>
      <c r="H188" s="39"/>
      <c r="I188" s="142"/>
      <c r="J188" s="39"/>
      <c r="K188" s="39"/>
      <c r="L188" s="43"/>
      <c r="M188" s="229"/>
      <c r="N188" s="79"/>
      <c r="O188" s="79"/>
      <c r="P188" s="79"/>
      <c r="Q188" s="79"/>
      <c r="R188" s="79"/>
      <c r="S188" s="79"/>
      <c r="T188" s="80"/>
      <c r="AT188" s="17" t="s">
        <v>162</v>
      </c>
      <c r="AU188" s="17" t="s">
        <v>86</v>
      </c>
    </row>
    <row r="189" spans="2:51" s="13" customFormat="1" ht="12">
      <c r="B189" s="241"/>
      <c r="C189" s="242"/>
      <c r="D189" s="227" t="s">
        <v>164</v>
      </c>
      <c r="E189" s="243" t="s">
        <v>75</v>
      </c>
      <c r="F189" s="244" t="s">
        <v>408</v>
      </c>
      <c r="G189" s="242"/>
      <c r="H189" s="243" t="s">
        <v>75</v>
      </c>
      <c r="I189" s="245"/>
      <c r="J189" s="242"/>
      <c r="K189" s="242"/>
      <c r="L189" s="246"/>
      <c r="M189" s="247"/>
      <c r="N189" s="248"/>
      <c r="O189" s="248"/>
      <c r="P189" s="248"/>
      <c r="Q189" s="248"/>
      <c r="R189" s="248"/>
      <c r="S189" s="248"/>
      <c r="T189" s="249"/>
      <c r="AT189" s="250" t="s">
        <v>164</v>
      </c>
      <c r="AU189" s="250" t="s">
        <v>86</v>
      </c>
      <c r="AV189" s="13" t="s">
        <v>84</v>
      </c>
      <c r="AW189" s="13" t="s">
        <v>38</v>
      </c>
      <c r="AX189" s="13" t="s">
        <v>77</v>
      </c>
      <c r="AY189" s="250" t="s">
        <v>152</v>
      </c>
    </row>
    <row r="190" spans="2:51" s="12" customFormat="1" ht="12">
      <c r="B190" s="230"/>
      <c r="C190" s="231"/>
      <c r="D190" s="227" t="s">
        <v>164</v>
      </c>
      <c r="E190" s="232" t="s">
        <v>75</v>
      </c>
      <c r="F190" s="233" t="s">
        <v>431</v>
      </c>
      <c r="G190" s="231"/>
      <c r="H190" s="234">
        <v>36.035</v>
      </c>
      <c r="I190" s="235"/>
      <c r="J190" s="231"/>
      <c r="K190" s="231"/>
      <c r="L190" s="236"/>
      <c r="M190" s="237"/>
      <c r="N190" s="238"/>
      <c r="O190" s="238"/>
      <c r="P190" s="238"/>
      <c r="Q190" s="238"/>
      <c r="R190" s="238"/>
      <c r="S190" s="238"/>
      <c r="T190" s="239"/>
      <c r="AT190" s="240" t="s">
        <v>164</v>
      </c>
      <c r="AU190" s="240" t="s">
        <v>86</v>
      </c>
      <c r="AV190" s="12" t="s">
        <v>86</v>
      </c>
      <c r="AW190" s="12" t="s">
        <v>38</v>
      </c>
      <c r="AX190" s="12" t="s">
        <v>84</v>
      </c>
      <c r="AY190" s="240" t="s">
        <v>152</v>
      </c>
    </row>
    <row r="191" spans="2:65" s="1" customFormat="1" ht="16.5" customHeight="1">
      <c r="B191" s="38"/>
      <c r="C191" s="215" t="s">
        <v>370</v>
      </c>
      <c r="D191" s="215" t="s">
        <v>155</v>
      </c>
      <c r="E191" s="216" t="s">
        <v>187</v>
      </c>
      <c r="F191" s="217" t="s">
        <v>188</v>
      </c>
      <c r="G191" s="218" t="s">
        <v>158</v>
      </c>
      <c r="H191" s="219">
        <v>15.53</v>
      </c>
      <c r="I191" s="220"/>
      <c r="J191" s="221">
        <f>ROUND(I191*H191,2)</f>
        <v>0</v>
      </c>
      <c r="K191" s="217" t="s">
        <v>159</v>
      </c>
      <c r="L191" s="43"/>
      <c r="M191" s="222" t="s">
        <v>75</v>
      </c>
      <c r="N191" s="223" t="s">
        <v>47</v>
      </c>
      <c r="O191" s="79"/>
      <c r="P191" s="224">
        <f>O191*H191</f>
        <v>0</v>
      </c>
      <c r="Q191" s="224">
        <v>4E-05</v>
      </c>
      <c r="R191" s="224">
        <f>Q191*H191</f>
        <v>0.0006212</v>
      </c>
      <c r="S191" s="224">
        <v>0</v>
      </c>
      <c r="T191" s="225">
        <f>S191*H191</f>
        <v>0</v>
      </c>
      <c r="AR191" s="17" t="s">
        <v>160</v>
      </c>
      <c r="AT191" s="17" t="s">
        <v>155</v>
      </c>
      <c r="AU191" s="17" t="s">
        <v>86</v>
      </c>
      <c r="AY191" s="17" t="s">
        <v>152</v>
      </c>
      <c r="BE191" s="226">
        <f>IF(N191="základní",J191,0)</f>
        <v>0</v>
      </c>
      <c r="BF191" s="226">
        <f>IF(N191="snížená",J191,0)</f>
        <v>0</v>
      </c>
      <c r="BG191" s="226">
        <f>IF(N191="zákl. přenesená",J191,0)</f>
        <v>0</v>
      </c>
      <c r="BH191" s="226">
        <f>IF(N191="sníž. přenesená",J191,0)</f>
        <v>0</v>
      </c>
      <c r="BI191" s="226">
        <f>IF(N191="nulová",J191,0)</f>
        <v>0</v>
      </c>
      <c r="BJ191" s="17" t="s">
        <v>84</v>
      </c>
      <c r="BK191" s="226">
        <f>ROUND(I191*H191,2)</f>
        <v>0</v>
      </c>
      <c r="BL191" s="17" t="s">
        <v>160</v>
      </c>
      <c r="BM191" s="17" t="s">
        <v>498</v>
      </c>
    </row>
    <row r="192" spans="2:47" s="1" customFormat="1" ht="12">
      <c r="B192" s="38"/>
      <c r="C192" s="39"/>
      <c r="D192" s="227" t="s">
        <v>162</v>
      </c>
      <c r="E192" s="39"/>
      <c r="F192" s="228" t="s">
        <v>190</v>
      </c>
      <c r="G192" s="39"/>
      <c r="H192" s="39"/>
      <c r="I192" s="142"/>
      <c r="J192" s="39"/>
      <c r="K192" s="39"/>
      <c r="L192" s="43"/>
      <c r="M192" s="229"/>
      <c r="N192" s="79"/>
      <c r="O192" s="79"/>
      <c r="P192" s="79"/>
      <c r="Q192" s="79"/>
      <c r="R192" s="79"/>
      <c r="S192" s="79"/>
      <c r="T192" s="80"/>
      <c r="AT192" s="17" t="s">
        <v>162</v>
      </c>
      <c r="AU192" s="17" t="s">
        <v>86</v>
      </c>
    </row>
    <row r="193" spans="2:51" s="12" customFormat="1" ht="12">
      <c r="B193" s="230"/>
      <c r="C193" s="231"/>
      <c r="D193" s="227" t="s">
        <v>164</v>
      </c>
      <c r="E193" s="232" t="s">
        <v>75</v>
      </c>
      <c r="F193" s="233" t="s">
        <v>499</v>
      </c>
      <c r="G193" s="231"/>
      <c r="H193" s="234">
        <v>15.53</v>
      </c>
      <c r="I193" s="235"/>
      <c r="J193" s="231"/>
      <c r="K193" s="231"/>
      <c r="L193" s="236"/>
      <c r="M193" s="237"/>
      <c r="N193" s="238"/>
      <c r="O193" s="238"/>
      <c r="P193" s="238"/>
      <c r="Q193" s="238"/>
      <c r="R193" s="238"/>
      <c r="S193" s="238"/>
      <c r="T193" s="239"/>
      <c r="AT193" s="240" t="s">
        <v>164</v>
      </c>
      <c r="AU193" s="240" t="s">
        <v>86</v>
      </c>
      <c r="AV193" s="12" t="s">
        <v>86</v>
      </c>
      <c r="AW193" s="12" t="s">
        <v>38</v>
      </c>
      <c r="AX193" s="12" t="s">
        <v>84</v>
      </c>
      <c r="AY193" s="240" t="s">
        <v>152</v>
      </c>
    </row>
    <row r="194" spans="2:63" s="11" customFormat="1" ht="22.8" customHeight="1">
      <c r="B194" s="199"/>
      <c r="C194" s="200"/>
      <c r="D194" s="201" t="s">
        <v>76</v>
      </c>
      <c r="E194" s="213" t="s">
        <v>191</v>
      </c>
      <c r="F194" s="213" t="s">
        <v>192</v>
      </c>
      <c r="G194" s="200"/>
      <c r="H194" s="200"/>
      <c r="I194" s="203"/>
      <c r="J194" s="214">
        <f>BK194</f>
        <v>0</v>
      </c>
      <c r="K194" s="200"/>
      <c r="L194" s="205"/>
      <c r="M194" s="206"/>
      <c r="N194" s="207"/>
      <c r="O194" s="207"/>
      <c r="P194" s="208">
        <f>SUM(P195:P203)</f>
        <v>0</v>
      </c>
      <c r="Q194" s="207"/>
      <c r="R194" s="208">
        <f>SUM(R195:R203)</f>
        <v>0</v>
      </c>
      <c r="S194" s="207"/>
      <c r="T194" s="209">
        <f>SUM(T195:T203)</f>
        <v>0</v>
      </c>
      <c r="AR194" s="210" t="s">
        <v>84</v>
      </c>
      <c r="AT194" s="211" t="s">
        <v>76</v>
      </c>
      <c r="AU194" s="211" t="s">
        <v>84</v>
      </c>
      <c r="AY194" s="210" t="s">
        <v>152</v>
      </c>
      <c r="BK194" s="212">
        <f>SUM(BK195:BK203)</f>
        <v>0</v>
      </c>
    </row>
    <row r="195" spans="2:65" s="1" customFormat="1" ht="16.5" customHeight="1">
      <c r="B195" s="38"/>
      <c r="C195" s="215" t="s">
        <v>374</v>
      </c>
      <c r="D195" s="215" t="s">
        <v>155</v>
      </c>
      <c r="E195" s="216" t="s">
        <v>199</v>
      </c>
      <c r="F195" s="217" t="s">
        <v>200</v>
      </c>
      <c r="G195" s="218" t="s">
        <v>195</v>
      </c>
      <c r="H195" s="219">
        <v>4.655</v>
      </c>
      <c r="I195" s="220"/>
      <c r="J195" s="221">
        <f>ROUND(I195*H195,2)</f>
        <v>0</v>
      </c>
      <c r="K195" s="217" t="s">
        <v>159</v>
      </c>
      <c r="L195" s="43"/>
      <c r="M195" s="222" t="s">
        <v>75</v>
      </c>
      <c r="N195" s="223" t="s">
        <v>47</v>
      </c>
      <c r="O195" s="79"/>
      <c r="P195" s="224">
        <f>O195*H195</f>
        <v>0</v>
      </c>
      <c r="Q195" s="224">
        <v>0</v>
      </c>
      <c r="R195" s="224">
        <f>Q195*H195</f>
        <v>0</v>
      </c>
      <c r="S195" s="224">
        <v>0</v>
      </c>
      <c r="T195" s="225">
        <f>S195*H195</f>
        <v>0</v>
      </c>
      <c r="AR195" s="17" t="s">
        <v>160</v>
      </c>
      <c r="AT195" s="17" t="s">
        <v>155</v>
      </c>
      <c r="AU195" s="17" t="s">
        <v>86</v>
      </c>
      <c r="AY195" s="17" t="s">
        <v>152</v>
      </c>
      <c r="BE195" s="226">
        <f>IF(N195="základní",J195,0)</f>
        <v>0</v>
      </c>
      <c r="BF195" s="226">
        <f>IF(N195="snížená",J195,0)</f>
        <v>0</v>
      </c>
      <c r="BG195" s="226">
        <f>IF(N195="zákl. přenesená",J195,0)</f>
        <v>0</v>
      </c>
      <c r="BH195" s="226">
        <f>IF(N195="sníž. přenesená",J195,0)</f>
        <v>0</v>
      </c>
      <c r="BI195" s="226">
        <f>IF(N195="nulová",J195,0)</f>
        <v>0</v>
      </c>
      <c r="BJ195" s="17" t="s">
        <v>84</v>
      </c>
      <c r="BK195" s="226">
        <f>ROUND(I195*H195,2)</f>
        <v>0</v>
      </c>
      <c r="BL195" s="17" t="s">
        <v>160</v>
      </c>
      <c r="BM195" s="17" t="s">
        <v>500</v>
      </c>
    </row>
    <row r="196" spans="2:47" s="1" customFormat="1" ht="12">
      <c r="B196" s="38"/>
      <c r="C196" s="39"/>
      <c r="D196" s="227" t="s">
        <v>162</v>
      </c>
      <c r="E196" s="39"/>
      <c r="F196" s="228" t="s">
        <v>202</v>
      </c>
      <c r="G196" s="39"/>
      <c r="H196" s="39"/>
      <c r="I196" s="142"/>
      <c r="J196" s="39"/>
      <c r="K196" s="39"/>
      <c r="L196" s="43"/>
      <c r="M196" s="229"/>
      <c r="N196" s="79"/>
      <c r="O196" s="79"/>
      <c r="P196" s="79"/>
      <c r="Q196" s="79"/>
      <c r="R196" s="79"/>
      <c r="S196" s="79"/>
      <c r="T196" s="80"/>
      <c r="AT196" s="17" t="s">
        <v>162</v>
      </c>
      <c r="AU196" s="17" t="s">
        <v>86</v>
      </c>
    </row>
    <row r="197" spans="2:65" s="1" customFormat="1" ht="22.5" customHeight="1">
      <c r="B197" s="38"/>
      <c r="C197" s="215" t="s">
        <v>378</v>
      </c>
      <c r="D197" s="215" t="s">
        <v>155</v>
      </c>
      <c r="E197" s="216" t="s">
        <v>193</v>
      </c>
      <c r="F197" s="217" t="s">
        <v>194</v>
      </c>
      <c r="G197" s="218" t="s">
        <v>195</v>
      </c>
      <c r="H197" s="219">
        <v>4.655</v>
      </c>
      <c r="I197" s="220"/>
      <c r="J197" s="221">
        <f>ROUND(I197*H197,2)</f>
        <v>0</v>
      </c>
      <c r="K197" s="217" t="s">
        <v>159</v>
      </c>
      <c r="L197" s="43"/>
      <c r="M197" s="222" t="s">
        <v>75</v>
      </c>
      <c r="N197" s="223" t="s">
        <v>47</v>
      </c>
      <c r="O197" s="79"/>
      <c r="P197" s="224">
        <f>O197*H197</f>
        <v>0</v>
      </c>
      <c r="Q197" s="224">
        <v>0</v>
      </c>
      <c r="R197" s="224">
        <f>Q197*H197</f>
        <v>0</v>
      </c>
      <c r="S197" s="224">
        <v>0</v>
      </c>
      <c r="T197" s="225">
        <f>S197*H197</f>
        <v>0</v>
      </c>
      <c r="AR197" s="17" t="s">
        <v>160</v>
      </c>
      <c r="AT197" s="17" t="s">
        <v>155</v>
      </c>
      <c r="AU197" s="17" t="s">
        <v>86</v>
      </c>
      <c r="AY197" s="17" t="s">
        <v>152</v>
      </c>
      <c r="BE197" s="226">
        <f>IF(N197="základní",J197,0)</f>
        <v>0</v>
      </c>
      <c r="BF197" s="226">
        <f>IF(N197="snížená",J197,0)</f>
        <v>0</v>
      </c>
      <c r="BG197" s="226">
        <f>IF(N197="zákl. přenesená",J197,0)</f>
        <v>0</v>
      </c>
      <c r="BH197" s="226">
        <f>IF(N197="sníž. přenesená",J197,0)</f>
        <v>0</v>
      </c>
      <c r="BI197" s="226">
        <f>IF(N197="nulová",J197,0)</f>
        <v>0</v>
      </c>
      <c r="BJ197" s="17" t="s">
        <v>84</v>
      </c>
      <c r="BK197" s="226">
        <f>ROUND(I197*H197,2)</f>
        <v>0</v>
      </c>
      <c r="BL197" s="17" t="s">
        <v>160</v>
      </c>
      <c r="BM197" s="17" t="s">
        <v>501</v>
      </c>
    </row>
    <row r="198" spans="2:47" s="1" customFormat="1" ht="12">
      <c r="B198" s="38"/>
      <c r="C198" s="39"/>
      <c r="D198" s="227" t="s">
        <v>162</v>
      </c>
      <c r="E198" s="39"/>
      <c r="F198" s="228" t="s">
        <v>197</v>
      </c>
      <c r="G198" s="39"/>
      <c r="H198" s="39"/>
      <c r="I198" s="142"/>
      <c r="J198" s="39"/>
      <c r="K198" s="39"/>
      <c r="L198" s="43"/>
      <c r="M198" s="229"/>
      <c r="N198" s="79"/>
      <c r="O198" s="79"/>
      <c r="P198" s="79"/>
      <c r="Q198" s="79"/>
      <c r="R198" s="79"/>
      <c r="S198" s="79"/>
      <c r="T198" s="80"/>
      <c r="AT198" s="17" t="s">
        <v>162</v>
      </c>
      <c r="AU198" s="17" t="s">
        <v>86</v>
      </c>
    </row>
    <row r="199" spans="2:65" s="1" customFormat="1" ht="22.5" customHeight="1">
      <c r="B199" s="38"/>
      <c r="C199" s="215" t="s">
        <v>383</v>
      </c>
      <c r="D199" s="215" t="s">
        <v>155</v>
      </c>
      <c r="E199" s="216" t="s">
        <v>209</v>
      </c>
      <c r="F199" s="217" t="s">
        <v>210</v>
      </c>
      <c r="G199" s="218" t="s">
        <v>195</v>
      </c>
      <c r="H199" s="219">
        <v>4.655</v>
      </c>
      <c r="I199" s="220"/>
      <c r="J199" s="221">
        <f>ROUND(I199*H199,2)</f>
        <v>0</v>
      </c>
      <c r="K199" s="217" t="s">
        <v>159</v>
      </c>
      <c r="L199" s="43"/>
      <c r="M199" s="222" t="s">
        <v>75</v>
      </c>
      <c r="N199" s="223" t="s">
        <v>47</v>
      </c>
      <c r="O199" s="79"/>
      <c r="P199" s="224">
        <f>O199*H199</f>
        <v>0</v>
      </c>
      <c r="Q199" s="224">
        <v>0</v>
      </c>
      <c r="R199" s="224">
        <f>Q199*H199</f>
        <v>0</v>
      </c>
      <c r="S199" s="224">
        <v>0</v>
      </c>
      <c r="T199" s="225">
        <f>S199*H199</f>
        <v>0</v>
      </c>
      <c r="AR199" s="17" t="s">
        <v>160</v>
      </c>
      <c r="AT199" s="17" t="s">
        <v>155</v>
      </c>
      <c r="AU199" s="17" t="s">
        <v>86</v>
      </c>
      <c r="AY199" s="17" t="s">
        <v>152</v>
      </c>
      <c r="BE199" s="226">
        <f>IF(N199="základní",J199,0)</f>
        <v>0</v>
      </c>
      <c r="BF199" s="226">
        <f>IF(N199="snížená",J199,0)</f>
        <v>0</v>
      </c>
      <c r="BG199" s="226">
        <f>IF(N199="zákl. přenesená",J199,0)</f>
        <v>0</v>
      </c>
      <c r="BH199" s="226">
        <f>IF(N199="sníž. přenesená",J199,0)</f>
        <v>0</v>
      </c>
      <c r="BI199" s="226">
        <f>IF(N199="nulová",J199,0)</f>
        <v>0</v>
      </c>
      <c r="BJ199" s="17" t="s">
        <v>84</v>
      </c>
      <c r="BK199" s="226">
        <f>ROUND(I199*H199,2)</f>
        <v>0</v>
      </c>
      <c r="BL199" s="17" t="s">
        <v>160</v>
      </c>
      <c r="BM199" s="17" t="s">
        <v>502</v>
      </c>
    </row>
    <row r="200" spans="2:47" s="1" customFormat="1" ht="12">
      <c r="B200" s="38"/>
      <c r="C200" s="39"/>
      <c r="D200" s="227" t="s">
        <v>162</v>
      </c>
      <c r="E200" s="39"/>
      <c r="F200" s="228" t="s">
        <v>212</v>
      </c>
      <c r="G200" s="39"/>
      <c r="H200" s="39"/>
      <c r="I200" s="142"/>
      <c r="J200" s="39"/>
      <c r="K200" s="39"/>
      <c r="L200" s="43"/>
      <c r="M200" s="229"/>
      <c r="N200" s="79"/>
      <c r="O200" s="79"/>
      <c r="P200" s="79"/>
      <c r="Q200" s="79"/>
      <c r="R200" s="79"/>
      <c r="S200" s="79"/>
      <c r="T200" s="80"/>
      <c r="AT200" s="17" t="s">
        <v>162</v>
      </c>
      <c r="AU200" s="17" t="s">
        <v>86</v>
      </c>
    </row>
    <row r="201" spans="2:65" s="1" customFormat="1" ht="22.5" customHeight="1">
      <c r="B201" s="38"/>
      <c r="C201" s="215" t="s">
        <v>388</v>
      </c>
      <c r="D201" s="215" t="s">
        <v>155</v>
      </c>
      <c r="E201" s="216" t="s">
        <v>204</v>
      </c>
      <c r="F201" s="217" t="s">
        <v>205</v>
      </c>
      <c r="G201" s="218" t="s">
        <v>195</v>
      </c>
      <c r="H201" s="219">
        <v>111.72</v>
      </c>
      <c r="I201" s="220"/>
      <c r="J201" s="221">
        <f>ROUND(I201*H201,2)</f>
        <v>0</v>
      </c>
      <c r="K201" s="217" t="s">
        <v>159</v>
      </c>
      <c r="L201" s="43"/>
      <c r="M201" s="222" t="s">
        <v>75</v>
      </c>
      <c r="N201" s="223" t="s">
        <v>47</v>
      </c>
      <c r="O201" s="79"/>
      <c r="P201" s="224">
        <f>O201*H201</f>
        <v>0</v>
      </c>
      <c r="Q201" s="224">
        <v>0</v>
      </c>
      <c r="R201" s="224">
        <f>Q201*H201</f>
        <v>0</v>
      </c>
      <c r="S201" s="224">
        <v>0</v>
      </c>
      <c r="T201" s="225">
        <f>S201*H201</f>
        <v>0</v>
      </c>
      <c r="AR201" s="17" t="s">
        <v>160</v>
      </c>
      <c r="AT201" s="17" t="s">
        <v>155</v>
      </c>
      <c r="AU201" s="17" t="s">
        <v>86</v>
      </c>
      <c r="AY201" s="17" t="s">
        <v>152</v>
      </c>
      <c r="BE201" s="226">
        <f>IF(N201="základní",J201,0)</f>
        <v>0</v>
      </c>
      <c r="BF201" s="226">
        <f>IF(N201="snížená",J201,0)</f>
        <v>0</v>
      </c>
      <c r="BG201" s="226">
        <f>IF(N201="zákl. přenesená",J201,0)</f>
        <v>0</v>
      </c>
      <c r="BH201" s="226">
        <f>IF(N201="sníž. přenesená",J201,0)</f>
        <v>0</v>
      </c>
      <c r="BI201" s="226">
        <f>IF(N201="nulová",J201,0)</f>
        <v>0</v>
      </c>
      <c r="BJ201" s="17" t="s">
        <v>84</v>
      </c>
      <c r="BK201" s="226">
        <f>ROUND(I201*H201,2)</f>
        <v>0</v>
      </c>
      <c r="BL201" s="17" t="s">
        <v>160</v>
      </c>
      <c r="BM201" s="17" t="s">
        <v>503</v>
      </c>
    </row>
    <row r="202" spans="2:47" s="1" customFormat="1" ht="12">
      <c r="B202" s="38"/>
      <c r="C202" s="39"/>
      <c r="D202" s="227" t="s">
        <v>162</v>
      </c>
      <c r="E202" s="39"/>
      <c r="F202" s="228" t="s">
        <v>207</v>
      </c>
      <c r="G202" s="39"/>
      <c r="H202" s="39"/>
      <c r="I202" s="142"/>
      <c r="J202" s="39"/>
      <c r="K202" s="39"/>
      <c r="L202" s="43"/>
      <c r="M202" s="229"/>
      <c r="N202" s="79"/>
      <c r="O202" s="79"/>
      <c r="P202" s="79"/>
      <c r="Q202" s="79"/>
      <c r="R202" s="79"/>
      <c r="S202" s="79"/>
      <c r="T202" s="80"/>
      <c r="AT202" s="17" t="s">
        <v>162</v>
      </c>
      <c r="AU202" s="17" t="s">
        <v>86</v>
      </c>
    </row>
    <row r="203" spans="2:51" s="12" customFormat="1" ht="12">
      <c r="B203" s="230"/>
      <c r="C203" s="231"/>
      <c r="D203" s="227" t="s">
        <v>164</v>
      </c>
      <c r="E203" s="231"/>
      <c r="F203" s="233" t="s">
        <v>504</v>
      </c>
      <c r="G203" s="231"/>
      <c r="H203" s="234">
        <v>111.72</v>
      </c>
      <c r="I203" s="235"/>
      <c r="J203" s="231"/>
      <c r="K203" s="231"/>
      <c r="L203" s="236"/>
      <c r="M203" s="237"/>
      <c r="N203" s="238"/>
      <c r="O203" s="238"/>
      <c r="P203" s="238"/>
      <c r="Q203" s="238"/>
      <c r="R203" s="238"/>
      <c r="S203" s="238"/>
      <c r="T203" s="239"/>
      <c r="AT203" s="240" t="s">
        <v>164</v>
      </c>
      <c r="AU203" s="240" t="s">
        <v>86</v>
      </c>
      <c r="AV203" s="12" t="s">
        <v>86</v>
      </c>
      <c r="AW203" s="12" t="s">
        <v>4</v>
      </c>
      <c r="AX203" s="12" t="s">
        <v>84</v>
      </c>
      <c r="AY203" s="240" t="s">
        <v>152</v>
      </c>
    </row>
    <row r="204" spans="2:63" s="11" customFormat="1" ht="22.8" customHeight="1">
      <c r="B204" s="199"/>
      <c r="C204" s="200"/>
      <c r="D204" s="201" t="s">
        <v>76</v>
      </c>
      <c r="E204" s="213" t="s">
        <v>213</v>
      </c>
      <c r="F204" s="213" t="s">
        <v>214</v>
      </c>
      <c r="G204" s="200"/>
      <c r="H204" s="200"/>
      <c r="I204" s="203"/>
      <c r="J204" s="214">
        <f>BK204</f>
        <v>0</v>
      </c>
      <c r="K204" s="200"/>
      <c r="L204" s="205"/>
      <c r="M204" s="206"/>
      <c r="N204" s="207"/>
      <c r="O204" s="207"/>
      <c r="P204" s="208">
        <f>SUM(P205:P206)</f>
        <v>0</v>
      </c>
      <c r="Q204" s="207"/>
      <c r="R204" s="208">
        <f>SUM(R205:R206)</f>
        <v>0</v>
      </c>
      <c r="S204" s="207"/>
      <c r="T204" s="209">
        <f>SUM(T205:T206)</f>
        <v>0</v>
      </c>
      <c r="AR204" s="210" t="s">
        <v>84</v>
      </c>
      <c r="AT204" s="211" t="s">
        <v>76</v>
      </c>
      <c r="AU204" s="211" t="s">
        <v>84</v>
      </c>
      <c r="AY204" s="210" t="s">
        <v>152</v>
      </c>
      <c r="BK204" s="212">
        <f>SUM(BK205:BK206)</f>
        <v>0</v>
      </c>
    </row>
    <row r="205" spans="2:65" s="1" customFormat="1" ht="22.5" customHeight="1">
      <c r="B205" s="38"/>
      <c r="C205" s="215" t="s">
        <v>241</v>
      </c>
      <c r="D205" s="215" t="s">
        <v>155</v>
      </c>
      <c r="E205" s="216" t="s">
        <v>216</v>
      </c>
      <c r="F205" s="217" t="s">
        <v>217</v>
      </c>
      <c r="G205" s="218" t="s">
        <v>195</v>
      </c>
      <c r="H205" s="219">
        <v>5.382</v>
      </c>
      <c r="I205" s="220"/>
      <c r="J205" s="221">
        <f>ROUND(I205*H205,2)</f>
        <v>0</v>
      </c>
      <c r="K205" s="217" t="s">
        <v>159</v>
      </c>
      <c r="L205" s="43"/>
      <c r="M205" s="222" t="s">
        <v>75</v>
      </c>
      <c r="N205" s="223" t="s">
        <v>47</v>
      </c>
      <c r="O205" s="79"/>
      <c r="P205" s="224">
        <f>O205*H205</f>
        <v>0</v>
      </c>
      <c r="Q205" s="224">
        <v>0</v>
      </c>
      <c r="R205" s="224">
        <f>Q205*H205</f>
        <v>0</v>
      </c>
      <c r="S205" s="224">
        <v>0</v>
      </c>
      <c r="T205" s="225">
        <f>S205*H205</f>
        <v>0</v>
      </c>
      <c r="AR205" s="17" t="s">
        <v>160</v>
      </c>
      <c r="AT205" s="17" t="s">
        <v>155</v>
      </c>
      <c r="AU205" s="17" t="s">
        <v>86</v>
      </c>
      <c r="AY205" s="17" t="s">
        <v>152</v>
      </c>
      <c r="BE205" s="226">
        <f>IF(N205="základní",J205,0)</f>
        <v>0</v>
      </c>
      <c r="BF205" s="226">
        <f>IF(N205="snížená",J205,0)</f>
        <v>0</v>
      </c>
      <c r="BG205" s="226">
        <f>IF(N205="zákl. přenesená",J205,0)</f>
        <v>0</v>
      </c>
      <c r="BH205" s="226">
        <f>IF(N205="sníž. přenesená",J205,0)</f>
        <v>0</v>
      </c>
      <c r="BI205" s="226">
        <f>IF(N205="nulová",J205,0)</f>
        <v>0</v>
      </c>
      <c r="BJ205" s="17" t="s">
        <v>84</v>
      </c>
      <c r="BK205" s="226">
        <f>ROUND(I205*H205,2)</f>
        <v>0</v>
      </c>
      <c r="BL205" s="17" t="s">
        <v>160</v>
      </c>
      <c r="BM205" s="17" t="s">
        <v>505</v>
      </c>
    </row>
    <row r="206" spans="2:47" s="1" customFormat="1" ht="12">
      <c r="B206" s="38"/>
      <c r="C206" s="39"/>
      <c r="D206" s="227" t="s">
        <v>162</v>
      </c>
      <c r="E206" s="39"/>
      <c r="F206" s="228" t="s">
        <v>219</v>
      </c>
      <c r="G206" s="39"/>
      <c r="H206" s="39"/>
      <c r="I206" s="142"/>
      <c r="J206" s="39"/>
      <c r="K206" s="39"/>
      <c r="L206" s="43"/>
      <c r="M206" s="229"/>
      <c r="N206" s="79"/>
      <c r="O206" s="79"/>
      <c r="P206" s="79"/>
      <c r="Q206" s="79"/>
      <c r="R206" s="79"/>
      <c r="S206" s="79"/>
      <c r="T206" s="80"/>
      <c r="AT206" s="17" t="s">
        <v>162</v>
      </c>
      <c r="AU206" s="17" t="s">
        <v>86</v>
      </c>
    </row>
    <row r="207" spans="2:63" s="11" customFormat="1" ht="25.9" customHeight="1">
      <c r="B207" s="199"/>
      <c r="C207" s="200"/>
      <c r="D207" s="201" t="s">
        <v>76</v>
      </c>
      <c r="E207" s="202" t="s">
        <v>220</v>
      </c>
      <c r="F207" s="202" t="s">
        <v>221</v>
      </c>
      <c r="G207" s="200"/>
      <c r="H207" s="200"/>
      <c r="I207" s="203"/>
      <c r="J207" s="204">
        <f>BK207</f>
        <v>0</v>
      </c>
      <c r="K207" s="200"/>
      <c r="L207" s="205"/>
      <c r="M207" s="206"/>
      <c r="N207" s="207"/>
      <c r="O207" s="207"/>
      <c r="P207" s="208">
        <f>P208+P223+P248+P277+P319+P337+P344+P371+P405</f>
        <v>0</v>
      </c>
      <c r="Q207" s="207"/>
      <c r="R207" s="208">
        <f>R208+R223+R248+R277+R319+R337+R344+R371+R405</f>
        <v>1.4132230000000001</v>
      </c>
      <c r="S207" s="207"/>
      <c r="T207" s="209">
        <f>T208+T223+T248+T277+T319+T337+T344+T371+T405</f>
        <v>0.08111770000000001</v>
      </c>
      <c r="AR207" s="210" t="s">
        <v>86</v>
      </c>
      <c r="AT207" s="211" t="s">
        <v>76</v>
      </c>
      <c r="AU207" s="211" t="s">
        <v>77</v>
      </c>
      <c r="AY207" s="210" t="s">
        <v>152</v>
      </c>
      <c r="BK207" s="212">
        <f>BK208+BK223+BK248+BK277+BK319+BK337+BK344+BK371+BK405</f>
        <v>0</v>
      </c>
    </row>
    <row r="208" spans="2:63" s="11" customFormat="1" ht="22.8" customHeight="1">
      <c r="B208" s="199"/>
      <c r="C208" s="200"/>
      <c r="D208" s="201" t="s">
        <v>76</v>
      </c>
      <c r="E208" s="213" t="s">
        <v>506</v>
      </c>
      <c r="F208" s="213" t="s">
        <v>507</v>
      </c>
      <c r="G208" s="200"/>
      <c r="H208" s="200"/>
      <c r="I208" s="203"/>
      <c r="J208" s="214">
        <f>BK208</f>
        <v>0</v>
      </c>
      <c r="K208" s="200"/>
      <c r="L208" s="205"/>
      <c r="M208" s="206"/>
      <c r="N208" s="207"/>
      <c r="O208" s="207"/>
      <c r="P208" s="208">
        <f>SUM(P209:P222)</f>
        <v>0</v>
      </c>
      <c r="Q208" s="207"/>
      <c r="R208" s="208">
        <f>SUM(R209:R222)</f>
        <v>0.12453119999999998</v>
      </c>
      <c r="S208" s="207"/>
      <c r="T208" s="209">
        <f>SUM(T209:T222)</f>
        <v>0</v>
      </c>
      <c r="AR208" s="210" t="s">
        <v>86</v>
      </c>
      <c r="AT208" s="211" t="s">
        <v>76</v>
      </c>
      <c r="AU208" s="211" t="s">
        <v>84</v>
      </c>
      <c r="AY208" s="210" t="s">
        <v>152</v>
      </c>
      <c r="BK208" s="212">
        <f>SUM(BK209:BK222)</f>
        <v>0</v>
      </c>
    </row>
    <row r="209" spans="2:65" s="1" customFormat="1" ht="16.5" customHeight="1">
      <c r="B209" s="38"/>
      <c r="C209" s="215" t="s">
        <v>394</v>
      </c>
      <c r="D209" s="215" t="s">
        <v>155</v>
      </c>
      <c r="E209" s="216" t="s">
        <v>508</v>
      </c>
      <c r="F209" s="217" t="s">
        <v>509</v>
      </c>
      <c r="G209" s="218" t="s">
        <v>158</v>
      </c>
      <c r="H209" s="219">
        <v>15.53</v>
      </c>
      <c r="I209" s="220"/>
      <c r="J209" s="221">
        <f>ROUND(I209*H209,2)</f>
        <v>0</v>
      </c>
      <c r="K209" s="217" t="s">
        <v>159</v>
      </c>
      <c r="L209" s="43"/>
      <c r="M209" s="222" t="s">
        <v>75</v>
      </c>
      <c r="N209" s="223" t="s">
        <v>47</v>
      </c>
      <c r="O209" s="79"/>
      <c r="P209" s="224">
        <f>O209*H209</f>
        <v>0</v>
      </c>
      <c r="Q209" s="224">
        <v>0</v>
      </c>
      <c r="R209" s="224">
        <f>Q209*H209</f>
        <v>0</v>
      </c>
      <c r="S209" s="224">
        <v>0</v>
      </c>
      <c r="T209" s="225">
        <f>S209*H209</f>
        <v>0</v>
      </c>
      <c r="AR209" s="17" t="s">
        <v>227</v>
      </c>
      <c r="AT209" s="17" t="s">
        <v>155</v>
      </c>
      <c r="AU209" s="17" t="s">
        <v>86</v>
      </c>
      <c r="AY209" s="17" t="s">
        <v>152</v>
      </c>
      <c r="BE209" s="226">
        <f>IF(N209="základní",J209,0)</f>
        <v>0</v>
      </c>
      <c r="BF209" s="226">
        <f>IF(N209="snížená",J209,0)</f>
        <v>0</v>
      </c>
      <c r="BG209" s="226">
        <f>IF(N209="zákl. přenesená",J209,0)</f>
        <v>0</v>
      </c>
      <c r="BH209" s="226">
        <f>IF(N209="sníž. přenesená",J209,0)</f>
        <v>0</v>
      </c>
      <c r="BI209" s="226">
        <f>IF(N209="nulová",J209,0)</f>
        <v>0</v>
      </c>
      <c r="BJ209" s="17" t="s">
        <v>84</v>
      </c>
      <c r="BK209" s="226">
        <f>ROUND(I209*H209,2)</f>
        <v>0</v>
      </c>
      <c r="BL209" s="17" t="s">
        <v>227</v>
      </c>
      <c r="BM209" s="17" t="s">
        <v>510</v>
      </c>
    </row>
    <row r="210" spans="2:47" s="1" customFormat="1" ht="12">
      <c r="B210" s="38"/>
      <c r="C210" s="39"/>
      <c r="D210" s="227" t="s">
        <v>162</v>
      </c>
      <c r="E210" s="39"/>
      <c r="F210" s="228" t="s">
        <v>511</v>
      </c>
      <c r="G210" s="39"/>
      <c r="H210" s="39"/>
      <c r="I210" s="142"/>
      <c r="J210" s="39"/>
      <c r="K210" s="39"/>
      <c r="L210" s="43"/>
      <c r="M210" s="229"/>
      <c r="N210" s="79"/>
      <c r="O210" s="79"/>
      <c r="P210" s="79"/>
      <c r="Q210" s="79"/>
      <c r="R210" s="79"/>
      <c r="S210" s="79"/>
      <c r="T210" s="80"/>
      <c r="AT210" s="17" t="s">
        <v>162</v>
      </c>
      <c r="AU210" s="17" t="s">
        <v>86</v>
      </c>
    </row>
    <row r="211" spans="2:51" s="12" customFormat="1" ht="12">
      <c r="B211" s="230"/>
      <c r="C211" s="231"/>
      <c r="D211" s="227" t="s">
        <v>164</v>
      </c>
      <c r="E211" s="232" t="s">
        <v>75</v>
      </c>
      <c r="F211" s="233" t="s">
        <v>499</v>
      </c>
      <c r="G211" s="231"/>
      <c r="H211" s="234">
        <v>15.53</v>
      </c>
      <c r="I211" s="235"/>
      <c r="J211" s="231"/>
      <c r="K211" s="231"/>
      <c r="L211" s="236"/>
      <c r="M211" s="237"/>
      <c r="N211" s="238"/>
      <c r="O211" s="238"/>
      <c r="P211" s="238"/>
      <c r="Q211" s="238"/>
      <c r="R211" s="238"/>
      <c r="S211" s="238"/>
      <c r="T211" s="239"/>
      <c r="AT211" s="240" t="s">
        <v>164</v>
      </c>
      <c r="AU211" s="240" t="s">
        <v>86</v>
      </c>
      <c r="AV211" s="12" t="s">
        <v>86</v>
      </c>
      <c r="AW211" s="12" t="s">
        <v>38</v>
      </c>
      <c r="AX211" s="12" t="s">
        <v>84</v>
      </c>
      <c r="AY211" s="240" t="s">
        <v>152</v>
      </c>
    </row>
    <row r="212" spans="2:65" s="1" customFormat="1" ht="16.5" customHeight="1">
      <c r="B212" s="38"/>
      <c r="C212" s="215" t="s">
        <v>512</v>
      </c>
      <c r="D212" s="215" t="s">
        <v>155</v>
      </c>
      <c r="E212" s="216" t="s">
        <v>513</v>
      </c>
      <c r="F212" s="217" t="s">
        <v>514</v>
      </c>
      <c r="G212" s="218" t="s">
        <v>158</v>
      </c>
      <c r="H212" s="219">
        <v>10.03</v>
      </c>
      <c r="I212" s="220"/>
      <c r="J212" s="221">
        <f>ROUND(I212*H212,2)</f>
        <v>0</v>
      </c>
      <c r="K212" s="217" t="s">
        <v>159</v>
      </c>
      <c r="L212" s="43"/>
      <c r="M212" s="222" t="s">
        <v>75</v>
      </c>
      <c r="N212" s="223" t="s">
        <v>47</v>
      </c>
      <c r="O212" s="79"/>
      <c r="P212" s="224">
        <f>O212*H212</f>
        <v>0</v>
      </c>
      <c r="Q212" s="224">
        <v>0</v>
      </c>
      <c r="R212" s="224">
        <f>Q212*H212</f>
        <v>0</v>
      </c>
      <c r="S212" s="224">
        <v>0</v>
      </c>
      <c r="T212" s="225">
        <f>S212*H212</f>
        <v>0</v>
      </c>
      <c r="AR212" s="17" t="s">
        <v>227</v>
      </c>
      <c r="AT212" s="17" t="s">
        <v>155</v>
      </c>
      <c r="AU212" s="17" t="s">
        <v>86</v>
      </c>
      <c r="AY212" s="17" t="s">
        <v>152</v>
      </c>
      <c r="BE212" s="226">
        <f>IF(N212="základní",J212,0)</f>
        <v>0</v>
      </c>
      <c r="BF212" s="226">
        <f>IF(N212="snížená",J212,0)</f>
        <v>0</v>
      </c>
      <c r="BG212" s="226">
        <f>IF(N212="zákl. přenesená",J212,0)</f>
        <v>0</v>
      </c>
      <c r="BH212" s="226">
        <f>IF(N212="sníž. přenesená",J212,0)</f>
        <v>0</v>
      </c>
      <c r="BI212" s="226">
        <f>IF(N212="nulová",J212,0)</f>
        <v>0</v>
      </c>
      <c r="BJ212" s="17" t="s">
        <v>84</v>
      </c>
      <c r="BK212" s="226">
        <f>ROUND(I212*H212,2)</f>
        <v>0</v>
      </c>
      <c r="BL212" s="17" t="s">
        <v>227</v>
      </c>
      <c r="BM212" s="17" t="s">
        <v>515</v>
      </c>
    </row>
    <row r="213" spans="2:47" s="1" customFormat="1" ht="12">
      <c r="B213" s="38"/>
      <c r="C213" s="39"/>
      <c r="D213" s="227" t="s">
        <v>162</v>
      </c>
      <c r="E213" s="39"/>
      <c r="F213" s="228" t="s">
        <v>511</v>
      </c>
      <c r="G213" s="39"/>
      <c r="H213" s="39"/>
      <c r="I213" s="142"/>
      <c r="J213" s="39"/>
      <c r="K213" s="39"/>
      <c r="L213" s="43"/>
      <c r="M213" s="229"/>
      <c r="N213" s="79"/>
      <c r="O213" s="79"/>
      <c r="P213" s="79"/>
      <c r="Q213" s="79"/>
      <c r="R213" s="79"/>
      <c r="S213" s="79"/>
      <c r="T213" s="80"/>
      <c r="AT213" s="17" t="s">
        <v>162</v>
      </c>
      <c r="AU213" s="17" t="s">
        <v>86</v>
      </c>
    </row>
    <row r="214" spans="2:51" s="12" customFormat="1" ht="12">
      <c r="B214" s="230"/>
      <c r="C214" s="231"/>
      <c r="D214" s="227" t="s">
        <v>164</v>
      </c>
      <c r="E214" s="232" t="s">
        <v>75</v>
      </c>
      <c r="F214" s="233" t="s">
        <v>516</v>
      </c>
      <c r="G214" s="231"/>
      <c r="H214" s="234">
        <v>10.03</v>
      </c>
      <c r="I214" s="235"/>
      <c r="J214" s="231"/>
      <c r="K214" s="231"/>
      <c r="L214" s="236"/>
      <c r="M214" s="237"/>
      <c r="N214" s="238"/>
      <c r="O214" s="238"/>
      <c r="P214" s="238"/>
      <c r="Q214" s="238"/>
      <c r="R214" s="238"/>
      <c r="S214" s="238"/>
      <c r="T214" s="239"/>
      <c r="AT214" s="240" t="s">
        <v>164</v>
      </c>
      <c r="AU214" s="240" t="s">
        <v>86</v>
      </c>
      <c r="AV214" s="12" t="s">
        <v>86</v>
      </c>
      <c r="AW214" s="12" t="s">
        <v>38</v>
      </c>
      <c r="AX214" s="12" t="s">
        <v>84</v>
      </c>
      <c r="AY214" s="240" t="s">
        <v>152</v>
      </c>
    </row>
    <row r="215" spans="2:65" s="1" customFormat="1" ht="16.5" customHeight="1">
      <c r="B215" s="38"/>
      <c r="C215" s="251" t="s">
        <v>517</v>
      </c>
      <c r="D215" s="251" t="s">
        <v>238</v>
      </c>
      <c r="E215" s="252" t="s">
        <v>518</v>
      </c>
      <c r="F215" s="253" t="s">
        <v>519</v>
      </c>
      <c r="G215" s="254" t="s">
        <v>195</v>
      </c>
      <c r="H215" s="255">
        <v>0.009</v>
      </c>
      <c r="I215" s="256"/>
      <c r="J215" s="257">
        <f>ROUND(I215*H215,2)</f>
        <v>0</v>
      </c>
      <c r="K215" s="253" t="s">
        <v>159</v>
      </c>
      <c r="L215" s="258"/>
      <c r="M215" s="259" t="s">
        <v>75</v>
      </c>
      <c r="N215" s="260" t="s">
        <v>47</v>
      </c>
      <c r="O215" s="79"/>
      <c r="P215" s="224">
        <f>O215*H215</f>
        <v>0</v>
      </c>
      <c r="Q215" s="224">
        <v>1</v>
      </c>
      <c r="R215" s="224">
        <f>Q215*H215</f>
        <v>0.009</v>
      </c>
      <c r="S215" s="224">
        <v>0</v>
      </c>
      <c r="T215" s="225">
        <f>S215*H215</f>
        <v>0</v>
      </c>
      <c r="AR215" s="17" t="s">
        <v>241</v>
      </c>
      <c r="AT215" s="17" t="s">
        <v>238</v>
      </c>
      <c r="AU215" s="17" t="s">
        <v>86</v>
      </c>
      <c r="AY215" s="17" t="s">
        <v>152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227</v>
      </c>
      <c r="BM215" s="17" t="s">
        <v>520</v>
      </c>
    </row>
    <row r="216" spans="2:51" s="12" customFormat="1" ht="12">
      <c r="B216" s="230"/>
      <c r="C216" s="231"/>
      <c r="D216" s="227" t="s">
        <v>164</v>
      </c>
      <c r="E216" s="232" t="s">
        <v>75</v>
      </c>
      <c r="F216" s="233" t="s">
        <v>521</v>
      </c>
      <c r="G216" s="231"/>
      <c r="H216" s="234">
        <v>0.009</v>
      </c>
      <c r="I216" s="235"/>
      <c r="J216" s="231"/>
      <c r="K216" s="231"/>
      <c r="L216" s="236"/>
      <c r="M216" s="237"/>
      <c r="N216" s="238"/>
      <c r="O216" s="238"/>
      <c r="P216" s="238"/>
      <c r="Q216" s="238"/>
      <c r="R216" s="238"/>
      <c r="S216" s="238"/>
      <c r="T216" s="239"/>
      <c r="AT216" s="240" t="s">
        <v>164</v>
      </c>
      <c r="AU216" s="240" t="s">
        <v>86</v>
      </c>
      <c r="AV216" s="12" t="s">
        <v>86</v>
      </c>
      <c r="AW216" s="12" t="s">
        <v>38</v>
      </c>
      <c r="AX216" s="12" t="s">
        <v>84</v>
      </c>
      <c r="AY216" s="240" t="s">
        <v>152</v>
      </c>
    </row>
    <row r="217" spans="2:65" s="1" customFormat="1" ht="16.5" customHeight="1">
      <c r="B217" s="38"/>
      <c r="C217" s="215" t="s">
        <v>522</v>
      </c>
      <c r="D217" s="215" t="s">
        <v>155</v>
      </c>
      <c r="E217" s="216" t="s">
        <v>523</v>
      </c>
      <c r="F217" s="217" t="s">
        <v>524</v>
      </c>
      <c r="G217" s="218" t="s">
        <v>158</v>
      </c>
      <c r="H217" s="219">
        <v>15.53</v>
      </c>
      <c r="I217" s="220"/>
      <c r="J217" s="221">
        <f>ROUND(I217*H217,2)</f>
        <v>0</v>
      </c>
      <c r="K217" s="217" t="s">
        <v>159</v>
      </c>
      <c r="L217" s="43"/>
      <c r="M217" s="222" t="s">
        <v>75</v>
      </c>
      <c r="N217" s="223" t="s">
        <v>47</v>
      </c>
      <c r="O217" s="79"/>
      <c r="P217" s="224">
        <f>O217*H217</f>
        <v>0</v>
      </c>
      <c r="Q217" s="224">
        <v>0.00452</v>
      </c>
      <c r="R217" s="224">
        <f>Q217*H217</f>
        <v>0.0701956</v>
      </c>
      <c r="S217" s="224">
        <v>0</v>
      </c>
      <c r="T217" s="225">
        <f>S217*H217</f>
        <v>0</v>
      </c>
      <c r="AR217" s="17" t="s">
        <v>227</v>
      </c>
      <c r="AT217" s="17" t="s">
        <v>155</v>
      </c>
      <c r="AU217" s="17" t="s">
        <v>86</v>
      </c>
      <c r="AY217" s="17" t="s">
        <v>152</v>
      </c>
      <c r="BE217" s="226">
        <f>IF(N217="základní",J217,0)</f>
        <v>0</v>
      </c>
      <c r="BF217" s="226">
        <f>IF(N217="snížená",J217,0)</f>
        <v>0</v>
      </c>
      <c r="BG217" s="226">
        <f>IF(N217="zákl. přenesená",J217,0)</f>
        <v>0</v>
      </c>
      <c r="BH217" s="226">
        <f>IF(N217="sníž. přenesená",J217,0)</f>
        <v>0</v>
      </c>
      <c r="BI217" s="226">
        <f>IF(N217="nulová",J217,0)</f>
        <v>0</v>
      </c>
      <c r="BJ217" s="17" t="s">
        <v>84</v>
      </c>
      <c r="BK217" s="226">
        <f>ROUND(I217*H217,2)</f>
        <v>0</v>
      </c>
      <c r="BL217" s="17" t="s">
        <v>227</v>
      </c>
      <c r="BM217" s="17" t="s">
        <v>525</v>
      </c>
    </row>
    <row r="218" spans="2:51" s="12" customFormat="1" ht="12">
      <c r="B218" s="230"/>
      <c r="C218" s="231"/>
      <c r="D218" s="227" t="s">
        <v>164</v>
      </c>
      <c r="E218" s="232" t="s">
        <v>75</v>
      </c>
      <c r="F218" s="233" t="s">
        <v>499</v>
      </c>
      <c r="G218" s="231"/>
      <c r="H218" s="234">
        <v>15.53</v>
      </c>
      <c r="I218" s="235"/>
      <c r="J218" s="231"/>
      <c r="K218" s="231"/>
      <c r="L218" s="236"/>
      <c r="M218" s="237"/>
      <c r="N218" s="238"/>
      <c r="O218" s="238"/>
      <c r="P218" s="238"/>
      <c r="Q218" s="238"/>
      <c r="R218" s="238"/>
      <c r="S218" s="238"/>
      <c r="T218" s="239"/>
      <c r="AT218" s="240" t="s">
        <v>164</v>
      </c>
      <c r="AU218" s="240" t="s">
        <v>86</v>
      </c>
      <c r="AV218" s="12" t="s">
        <v>86</v>
      </c>
      <c r="AW218" s="12" t="s">
        <v>38</v>
      </c>
      <c r="AX218" s="12" t="s">
        <v>84</v>
      </c>
      <c r="AY218" s="240" t="s">
        <v>152</v>
      </c>
    </row>
    <row r="219" spans="2:65" s="1" customFormat="1" ht="16.5" customHeight="1">
      <c r="B219" s="38"/>
      <c r="C219" s="215" t="s">
        <v>526</v>
      </c>
      <c r="D219" s="215" t="s">
        <v>155</v>
      </c>
      <c r="E219" s="216" t="s">
        <v>527</v>
      </c>
      <c r="F219" s="217" t="s">
        <v>528</v>
      </c>
      <c r="G219" s="218" t="s">
        <v>158</v>
      </c>
      <c r="H219" s="219">
        <v>10.03</v>
      </c>
      <c r="I219" s="220"/>
      <c r="J219" s="221">
        <f>ROUND(I219*H219,2)</f>
        <v>0</v>
      </c>
      <c r="K219" s="217" t="s">
        <v>159</v>
      </c>
      <c r="L219" s="43"/>
      <c r="M219" s="222" t="s">
        <v>75</v>
      </c>
      <c r="N219" s="223" t="s">
        <v>47</v>
      </c>
      <c r="O219" s="79"/>
      <c r="P219" s="224">
        <f>O219*H219</f>
        <v>0</v>
      </c>
      <c r="Q219" s="224">
        <v>0.00452</v>
      </c>
      <c r="R219" s="224">
        <f>Q219*H219</f>
        <v>0.0453356</v>
      </c>
      <c r="S219" s="224">
        <v>0</v>
      </c>
      <c r="T219" s="225">
        <f>S219*H219</f>
        <v>0</v>
      </c>
      <c r="AR219" s="17" t="s">
        <v>227</v>
      </c>
      <c r="AT219" s="17" t="s">
        <v>155</v>
      </c>
      <c r="AU219" s="17" t="s">
        <v>86</v>
      </c>
      <c r="AY219" s="17" t="s">
        <v>152</v>
      </c>
      <c r="BE219" s="226">
        <f>IF(N219="základní",J219,0)</f>
        <v>0</v>
      </c>
      <c r="BF219" s="226">
        <f>IF(N219="snížená",J219,0)</f>
        <v>0</v>
      </c>
      <c r="BG219" s="226">
        <f>IF(N219="zákl. přenesená",J219,0)</f>
        <v>0</v>
      </c>
      <c r="BH219" s="226">
        <f>IF(N219="sníž. přenesená",J219,0)</f>
        <v>0</v>
      </c>
      <c r="BI219" s="226">
        <f>IF(N219="nulová",J219,0)</f>
        <v>0</v>
      </c>
      <c r="BJ219" s="17" t="s">
        <v>84</v>
      </c>
      <c r="BK219" s="226">
        <f>ROUND(I219*H219,2)</f>
        <v>0</v>
      </c>
      <c r="BL219" s="17" t="s">
        <v>227</v>
      </c>
      <c r="BM219" s="17" t="s">
        <v>529</v>
      </c>
    </row>
    <row r="220" spans="2:51" s="12" customFormat="1" ht="12">
      <c r="B220" s="230"/>
      <c r="C220" s="231"/>
      <c r="D220" s="227" t="s">
        <v>164</v>
      </c>
      <c r="E220" s="232" t="s">
        <v>75</v>
      </c>
      <c r="F220" s="233" t="s">
        <v>516</v>
      </c>
      <c r="G220" s="231"/>
      <c r="H220" s="234">
        <v>10.03</v>
      </c>
      <c r="I220" s="235"/>
      <c r="J220" s="231"/>
      <c r="K220" s="231"/>
      <c r="L220" s="236"/>
      <c r="M220" s="237"/>
      <c r="N220" s="238"/>
      <c r="O220" s="238"/>
      <c r="P220" s="238"/>
      <c r="Q220" s="238"/>
      <c r="R220" s="238"/>
      <c r="S220" s="238"/>
      <c r="T220" s="239"/>
      <c r="AT220" s="240" t="s">
        <v>164</v>
      </c>
      <c r="AU220" s="240" t="s">
        <v>86</v>
      </c>
      <c r="AV220" s="12" t="s">
        <v>86</v>
      </c>
      <c r="AW220" s="12" t="s">
        <v>38</v>
      </c>
      <c r="AX220" s="12" t="s">
        <v>84</v>
      </c>
      <c r="AY220" s="240" t="s">
        <v>152</v>
      </c>
    </row>
    <row r="221" spans="2:65" s="1" customFormat="1" ht="22.5" customHeight="1">
      <c r="B221" s="38"/>
      <c r="C221" s="215" t="s">
        <v>530</v>
      </c>
      <c r="D221" s="215" t="s">
        <v>155</v>
      </c>
      <c r="E221" s="216" t="s">
        <v>531</v>
      </c>
      <c r="F221" s="217" t="s">
        <v>532</v>
      </c>
      <c r="G221" s="218" t="s">
        <v>248</v>
      </c>
      <c r="H221" s="261"/>
      <c r="I221" s="220"/>
      <c r="J221" s="221">
        <f>ROUND(I221*H221,2)</f>
        <v>0</v>
      </c>
      <c r="K221" s="217" t="s">
        <v>159</v>
      </c>
      <c r="L221" s="43"/>
      <c r="M221" s="222" t="s">
        <v>75</v>
      </c>
      <c r="N221" s="223" t="s">
        <v>47</v>
      </c>
      <c r="O221" s="79"/>
      <c r="P221" s="224">
        <f>O221*H221</f>
        <v>0</v>
      </c>
      <c r="Q221" s="224">
        <v>0</v>
      </c>
      <c r="R221" s="224">
        <f>Q221*H221</f>
        <v>0</v>
      </c>
      <c r="S221" s="224">
        <v>0</v>
      </c>
      <c r="T221" s="225">
        <f>S221*H221</f>
        <v>0</v>
      </c>
      <c r="AR221" s="17" t="s">
        <v>227</v>
      </c>
      <c r="AT221" s="17" t="s">
        <v>155</v>
      </c>
      <c r="AU221" s="17" t="s">
        <v>86</v>
      </c>
      <c r="AY221" s="17" t="s">
        <v>152</v>
      </c>
      <c r="BE221" s="226">
        <f>IF(N221="základní",J221,0)</f>
        <v>0</v>
      </c>
      <c r="BF221" s="226">
        <f>IF(N221="snížená",J221,0)</f>
        <v>0</v>
      </c>
      <c r="BG221" s="226">
        <f>IF(N221="zákl. přenesená",J221,0)</f>
        <v>0</v>
      </c>
      <c r="BH221" s="226">
        <f>IF(N221="sníž. přenesená",J221,0)</f>
        <v>0</v>
      </c>
      <c r="BI221" s="226">
        <f>IF(N221="nulová",J221,0)</f>
        <v>0</v>
      </c>
      <c r="BJ221" s="17" t="s">
        <v>84</v>
      </c>
      <c r="BK221" s="226">
        <f>ROUND(I221*H221,2)</f>
        <v>0</v>
      </c>
      <c r="BL221" s="17" t="s">
        <v>227</v>
      </c>
      <c r="BM221" s="17" t="s">
        <v>533</v>
      </c>
    </row>
    <row r="222" spans="2:47" s="1" customFormat="1" ht="12">
      <c r="B222" s="38"/>
      <c r="C222" s="39"/>
      <c r="D222" s="227" t="s">
        <v>162</v>
      </c>
      <c r="E222" s="39"/>
      <c r="F222" s="228" t="s">
        <v>534</v>
      </c>
      <c r="G222" s="39"/>
      <c r="H222" s="39"/>
      <c r="I222" s="142"/>
      <c r="J222" s="39"/>
      <c r="K222" s="39"/>
      <c r="L222" s="43"/>
      <c r="M222" s="229"/>
      <c r="N222" s="79"/>
      <c r="O222" s="79"/>
      <c r="P222" s="79"/>
      <c r="Q222" s="79"/>
      <c r="R222" s="79"/>
      <c r="S222" s="79"/>
      <c r="T222" s="80"/>
      <c r="AT222" s="17" t="s">
        <v>162</v>
      </c>
      <c r="AU222" s="17" t="s">
        <v>86</v>
      </c>
    </row>
    <row r="223" spans="2:63" s="11" customFormat="1" ht="22.8" customHeight="1">
      <c r="B223" s="199"/>
      <c r="C223" s="200"/>
      <c r="D223" s="201" t="s">
        <v>76</v>
      </c>
      <c r="E223" s="213" t="s">
        <v>535</v>
      </c>
      <c r="F223" s="213" t="s">
        <v>536</v>
      </c>
      <c r="G223" s="200"/>
      <c r="H223" s="200"/>
      <c r="I223" s="203"/>
      <c r="J223" s="214">
        <f>BK223</f>
        <v>0</v>
      </c>
      <c r="K223" s="200"/>
      <c r="L223" s="205"/>
      <c r="M223" s="206"/>
      <c r="N223" s="207"/>
      <c r="O223" s="207"/>
      <c r="P223" s="208">
        <f>SUM(P224:P247)</f>
        <v>0</v>
      </c>
      <c r="Q223" s="207"/>
      <c r="R223" s="208">
        <f>SUM(R224:R247)</f>
        <v>0.034870000000000005</v>
      </c>
      <c r="S223" s="207"/>
      <c r="T223" s="209">
        <f>SUM(T224:T247)</f>
        <v>0</v>
      </c>
      <c r="AR223" s="210" t="s">
        <v>86</v>
      </c>
      <c r="AT223" s="211" t="s">
        <v>76</v>
      </c>
      <c r="AU223" s="211" t="s">
        <v>84</v>
      </c>
      <c r="AY223" s="210" t="s">
        <v>152</v>
      </c>
      <c r="BK223" s="212">
        <f>SUM(BK224:BK247)</f>
        <v>0</v>
      </c>
    </row>
    <row r="224" spans="2:65" s="1" customFormat="1" ht="16.5" customHeight="1">
      <c r="B224" s="38"/>
      <c r="C224" s="215" t="s">
        <v>537</v>
      </c>
      <c r="D224" s="215" t="s">
        <v>155</v>
      </c>
      <c r="E224" s="216" t="s">
        <v>538</v>
      </c>
      <c r="F224" s="217" t="s">
        <v>539</v>
      </c>
      <c r="G224" s="218" t="s">
        <v>176</v>
      </c>
      <c r="H224" s="219">
        <v>1</v>
      </c>
      <c r="I224" s="220"/>
      <c r="J224" s="221">
        <f>ROUND(I224*H224,2)</f>
        <v>0</v>
      </c>
      <c r="K224" s="217" t="s">
        <v>159</v>
      </c>
      <c r="L224" s="43"/>
      <c r="M224" s="222" t="s">
        <v>75</v>
      </c>
      <c r="N224" s="223" t="s">
        <v>47</v>
      </c>
      <c r="O224" s="79"/>
      <c r="P224" s="224">
        <f>O224*H224</f>
        <v>0</v>
      </c>
      <c r="Q224" s="224">
        <v>0.02966</v>
      </c>
      <c r="R224" s="224">
        <f>Q224*H224</f>
        <v>0.02966</v>
      </c>
      <c r="S224" s="224">
        <v>0</v>
      </c>
      <c r="T224" s="225">
        <f>S224*H224</f>
        <v>0</v>
      </c>
      <c r="AR224" s="17" t="s">
        <v>227</v>
      </c>
      <c r="AT224" s="17" t="s">
        <v>155</v>
      </c>
      <c r="AU224" s="17" t="s">
        <v>86</v>
      </c>
      <c r="AY224" s="17" t="s">
        <v>152</v>
      </c>
      <c r="BE224" s="226">
        <f>IF(N224="základní",J224,0)</f>
        <v>0</v>
      </c>
      <c r="BF224" s="226">
        <f>IF(N224="snížená",J224,0)</f>
        <v>0</v>
      </c>
      <c r="BG224" s="226">
        <f>IF(N224="zákl. přenesená",J224,0)</f>
        <v>0</v>
      </c>
      <c r="BH224" s="226">
        <f>IF(N224="sníž. přenesená",J224,0)</f>
        <v>0</v>
      </c>
      <c r="BI224" s="226">
        <f>IF(N224="nulová",J224,0)</f>
        <v>0</v>
      </c>
      <c r="BJ224" s="17" t="s">
        <v>84</v>
      </c>
      <c r="BK224" s="226">
        <f>ROUND(I224*H224,2)</f>
        <v>0</v>
      </c>
      <c r="BL224" s="17" t="s">
        <v>227</v>
      </c>
      <c r="BM224" s="17" t="s">
        <v>540</v>
      </c>
    </row>
    <row r="225" spans="2:51" s="13" customFormat="1" ht="12">
      <c r="B225" s="241"/>
      <c r="C225" s="242"/>
      <c r="D225" s="227" t="s">
        <v>164</v>
      </c>
      <c r="E225" s="243" t="s">
        <v>75</v>
      </c>
      <c r="F225" s="244" t="s">
        <v>408</v>
      </c>
      <c r="G225" s="242"/>
      <c r="H225" s="243" t="s">
        <v>75</v>
      </c>
      <c r="I225" s="245"/>
      <c r="J225" s="242"/>
      <c r="K225" s="242"/>
      <c r="L225" s="246"/>
      <c r="M225" s="247"/>
      <c r="N225" s="248"/>
      <c r="O225" s="248"/>
      <c r="P225" s="248"/>
      <c r="Q225" s="248"/>
      <c r="R225" s="248"/>
      <c r="S225" s="248"/>
      <c r="T225" s="249"/>
      <c r="AT225" s="250" t="s">
        <v>164</v>
      </c>
      <c r="AU225" s="250" t="s">
        <v>86</v>
      </c>
      <c r="AV225" s="13" t="s">
        <v>84</v>
      </c>
      <c r="AW225" s="13" t="s">
        <v>38</v>
      </c>
      <c r="AX225" s="13" t="s">
        <v>77</v>
      </c>
      <c r="AY225" s="250" t="s">
        <v>152</v>
      </c>
    </row>
    <row r="226" spans="2:51" s="12" customFormat="1" ht="12">
      <c r="B226" s="230"/>
      <c r="C226" s="231"/>
      <c r="D226" s="227" t="s">
        <v>164</v>
      </c>
      <c r="E226" s="232" t="s">
        <v>75</v>
      </c>
      <c r="F226" s="233" t="s">
        <v>541</v>
      </c>
      <c r="G226" s="231"/>
      <c r="H226" s="234">
        <v>1</v>
      </c>
      <c r="I226" s="235"/>
      <c r="J226" s="231"/>
      <c r="K226" s="231"/>
      <c r="L226" s="236"/>
      <c r="M226" s="237"/>
      <c r="N226" s="238"/>
      <c r="O226" s="238"/>
      <c r="P226" s="238"/>
      <c r="Q226" s="238"/>
      <c r="R226" s="238"/>
      <c r="S226" s="238"/>
      <c r="T226" s="239"/>
      <c r="AT226" s="240" t="s">
        <v>164</v>
      </c>
      <c r="AU226" s="240" t="s">
        <v>86</v>
      </c>
      <c r="AV226" s="12" t="s">
        <v>86</v>
      </c>
      <c r="AW226" s="12" t="s">
        <v>38</v>
      </c>
      <c r="AX226" s="12" t="s">
        <v>84</v>
      </c>
      <c r="AY226" s="240" t="s">
        <v>152</v>
      </c>
    </row>
    <row r="227" spans="2:65" s="1" customFormat="1" ht="16.5" customHeight="1">
      <c r="B227" s="38"/>
      <c r="C227" s="215" t="s">
        <v>542</v>
      </c>
      <c r="D227" s="215" t="s">
        <v>155</v>
      </c>
      <c r="E227" s="216" t="s">
        <v>543</v>
      </c>
      <c r="F227" s="217" t="s">
        <v>544</v>
      </c>
      <c r="G227" s="218" t="s">
        <v>168</v>
      </c>
      <c r="H227" s="219">
        <v>10</v>
      </c>
      <c r="I227" s="220"/>
      <c r="J227" s="221">
        <f>ROUND(I227*H227,2)</f>
        <v>0</v>
      </c>
      <c r="K227" s="217" t="s">
        <v>159</v>
      </c>
      <c r="L227" s="43"/>
      <c r="M227" s="222" t="s">
        <v>75</v>
      </c>
      <c r="N227" s="223" t="s">
        <v>47</v>
      </c>
      <c r="O227" s="79"/>
      <c r="P227" s="224">
        <f>O227*H227</f>
        <v>0</v>
      </c>
      <c r="Q227" s="224">
        <v>0.00035</v>
      </c>
      <c r="R227" s="224">
        <f>Q227*H227</f>
        <v>0.0035</v>
      </c>
      <c r="S227" s="224">
        <v>0</v>
      </c>
      <c r="T227" s="225">
        <f>S227*H227</f>
        <v>0</v>
      </c>
      <c r="AR227" s="17" t="s">
        <v>227</v>
      </c>
      <c r="AT227" s="17" t="s">
        <v>155</v>
      </c>
      <c r="AU227" s="17" t="s">
        <v>86</v>
      </c>
      <c r="AY227" s="17" t="s">
        <v>152</v>
      </c>
      <c r="BE227" s="226">
        <f>IF(N227="základní",J227,0)</f>
        <v>0</v>
      </c>
      <c r="BF227" s="226">
        <f>IF(N227="snížená",J227,0)</f>
        <v>0</v>
      </c>
      <c r="BG227" s="226">
        <f>IF(N227="zákl. přenesená",J227,0)</f>
        <v>0</v>
      </c>
      <c r="BH227" s="226">
        <f>IF(N227="sníž. přenesená",J227,0)</f>
        <v>0</v>
      </c>
      <c r="BI227" s="226">
        <f>IF(N227="nulová",J227,0)</f>
        <v>0</v>
      </c>
      <c r="BJ227" s="17" t="s">
        <v>84</v>
      </c>
      <c r="BK227" s="226">
        <f>ROUND(I227*H227,2)</f>
        <v>0</v>
      </c>
      <c r="BL227" s="17" t="s">
        <v>227</v>
      </c>
      <c r="BM227" s="17" t="s">
        <v>545</v>
      </c>
    </row>
    <row r="228" spans="2:47" s="1" customFormat="1" ht="12">
      <c r="B228" s="38"/>
      <c r="C228" s="39"/>
      <c r="D228" s="227" t="s">
        <v>162</v>
      </c>
      <c r="E228" s="39"/>
      <c r="F228" s="228" t="s">
        <v>546</v>
      </c>
      <c r="G228" s="39"/>
      <c r="H228" s="39"/>
      <c r="I228" s="142"/>
      <c r="J228" s="39"/>
      <c r="K228" s="39"/>
      <c r="L228" s="43"/>
      <c r="M228" s="229"/>
      <c r="N228" s="79"/>
      <c r="O228" s="79"/>
      <c r="P228" s="79"/>
      <c r="Q228" s="79"/>
      <c r="R228" s="79"/>
      <c r="S228" s="79"/>
      <c r="T228" s="80"/>
      <c r="AT228" s="17" t="s">
        <v>162</v>
      </c>
      <c r="AU228" s="17" t="s">
        <v>86</v>
      </c>
    </row>
    <row r="229" spans="2:51" s="12" customFormat="1" ht="12">
      <c r="B229" s="230"/>
      <c r="C229" s="231"/>
      <c r="D229" s="227" t="s">
        <v>164</v>
      </c>
      <c r="E229" s="232" t="s">
        <v>75</v>
      </c>
      <c r="F229" s="233" t="s">
        <v>547</v>
      </c>
      <c r="G229" s="231"/>
      <c r="H229" s="234">
        <v>10</v>
      </c>
      <c r="I229" s="235"/>
      <c r="J229" s="231"/>
      <c r="K229" s="231"/>
      <c r="L229" s="236"/>
      <c r="M229" s="237"/>
      <c r="N229" s="238"/>
      <c r="O229" s="238"/>
      <c r="P229" s="238"/>
      <c r="Q229" s="238"/>
      <c r="R229" s="238"/>
      <c r="S229" s="238"/>
      <c r="T229" s="239"/>
      <c r="AT229" s="240" t="s">
        <v>164</v>
      </c>
      <c r="AU229" s="240" t="s">
        <v>86</v>
      </c>
      <c r="AV229" s="12" t="s">
        <v>86</v>
      </c>
      <c r="AW229" s="12" t="s">
        <v>38</v>
      </c>
      <c r="AX229" s="12" t="s">
        <v>84</v>
      </c>
      <c r="AY229" s="240" t="s">
        <v>152</v>
      </c>
    </row>
    <row r="230" spans="2:65" s="1" customFormat="1" ht="16.5" customHeight="1">
      <c r="B230" s="38"/>
      <c r="C230" s="215" t="s">
        <v>548</v>
      </c>
      <c r="D230" s="215" t="s">
        <v>155</v>
      </c>
      <c r="E230" s="216" t="s">
        <v>549</v>
      </c>
      <c r="F230" s="217" t="s">
        <v>550</v>
      </c>
      <c r="G230" s="218" t="s">
        <v>168</v>
      </c>
      <c r="H230" s="219">
        <v>1.5</v>
      </c>
      <c r="I230" s="220"/>
      <c r="J230" s="221">
        <f>ROUND(I230*H230,2)</f>
        <v>0</v>
      </c>
      <c r="K230" s="217" t="s">
        <v>159</v>
      </c>
      <c r="L230" s="43"/>
      <c r="M230" s="222" t="s">
        <v>75</v>
      </c>
      <c r="N230" s="223" t="s">
        <v>47</v>
      </c>
      <c r="O230" s="79"/>
      <c r="P230" s="224">
        <f>O230*H230</f>
        <v>0</v>
      </c>
      <c r="Q230" s="224">
        <v>0.00114</v>
      </c>
      <c r="R230" s="224">
        <f>Q230*H230</f>
        <v>0.00171</v>
      </c>
      <c r="S230" s="224">
        <v>0</v>
      </c>
      <c r="T230" s="225">
        <f>S230*H230</f>
        <v>0</v>
      </c>
      <c r="AR230" s="17" t="s">
        <v>227</v>
      </c>
      <c r="AT230" s="17" t="s">
        <v>155</v>
      </c>
      <c r="AU230" s="17" t="s">
        <v>86</v>
      </c>
      <c r="AY230" s="17" t="s">
        <v>152</v>
      </c>
      <c r="BE230" s="226">
        <f>IF(N230="základní",J230,0)</f>
        <v>0</v>
      </c>
      <c r="BF230" s="226">
        <f>IF(N230="snížená",J230,0)</f>
        <v>0</v>
      </c>
      <c r="BG230" s="226">
        <f>IF(N230="zákl. přenesená",J230,0)</f>
        <v>0</v>
      </c>
      <c r="BH230" s="226">
        <f>IF(N230="sníž. přenesená",J230,0)</f>
        <v>0</v>
      </c>
      <c r="BI230" s="226">
        <f>IF(N230="nulová",J230,0)</f>
        <v>0</v>
      </c>
      <c r="BJ230" s="17" t="s">
        <v>84</v>
      </c>
      <c r="BK230" s="226">
        <f>ROUND(I230*H230,2)</f>
        <v>0</v>
      </c>
      <c r="BL230" s="17" t="s">
        <v>227</v>
      </c>
      <c r="BM230" s="17" t="s">
        <v>551</v>
      </c>
    </row>
    <row r="231" spans="2:47" s="1" customFormat="1" ht="12">
      <c r="B231" s="38"/>
      <c r="C231" s="39"/>
      <c r="D231" s="227" t="s">
        <v>162</v>
      </c>
      <c r="E231" s="39"/>
      <c r="F231" s="228" t="s">
        <v>546</v>
      </c>
      <c r="G231" s="39"/>
      <c r="H231" s="39"/>
      <c r="I231" s="142"/>
      <c r="J231" s="39"/>
      <c r="K231" s="39"/>
      <c r="L231" s="43"/>
      <c r="M231" s="229"/>
      <c r="N231" s="79"/>
      <c r="O231" s="79"/>
      <c r="P231" s="79"/>
      <c r="Q231" s="79"/>
      <c r="R231" s="79"/>
      <c r="S231" s="79"/>
      <c r="T231" s="80"/>
      <c r="AT231" s="17" t="s">
        <v>162</v>
      </c>
      <c r="AU231" s="17" t="s">
        <v>86</v>
      </c>
    </row>
    <row r="232" spans="2:51" s="12" customFormat="1" ht="12">
      <c r="B232" s="230"/>
      <c r="C232" s="231"/>
      <c r="D232" s="227" t="s">
        <v>164</v>
      </c>
      <c r="E232" s="232" t="s">
        <v>75</v>
      </c>
      <c r="F232" s="233" t="s">
        <v>552</v>
      </c>
      <c r="G232" s="231"/>
      <c r="H232" s="234">
        <v>1.5</v>
      </c>
      <c r="I232" s="235"/>
      <c r="J232" s="231"/>
      <c r="K232" s="231"/>
      <c r="L232" s="236"/>
      <c r="M232" s="237"/>
      <c r="N232" s="238"/>
      <c r="O232" s="238"/>
      <c r="P232" s="238"/>
      <c r="Q232" s="238"/>
      <c r="R232" s="238"/>
      <c r="S232" s="238"/>
      <c r="T232" s="239"/>
      <c r="AT232" s="240" t="s">
        <v>164</v>
      </c>
      <c r="AU232" s="240" t="s">
        <v>86</v>
      </c>
      <c r="AV232" s="12" t="s">
        <v>86</v>
      </c>
      <c r="AW232" s="12" t="s">
        <v>38</v>
      </c>
      <c r="AX232" s="12" t="s">
        <v>84</v>
      </c>
      <c r="AY232" s="240" t="s">
        <v>152</v>
      </c>
    </row>
    <row r="233" spans="2:65" s="1" customFormat="1" ht="16.5" customHeight="1">
      <c r="B233" s="38"/>
      <c r="C233" s="215" t="s">
        <v>553</v>
      </c>
      <c r="D233" s="215" t="s">
        <v>155</v>
      </c>
      <c r="E233" s="216" t="s">
        <v>554</v>
      </c>
      <c r="F233" s="217" t="s">
        <v>555</v>
      </c>
      <c r="G233" s="218" t="s">
        <v>168</v>
      </c>
      <c r="H233" s="219">
        <v>2</v>
      </c>
      <c r="I233" s="220"/>
      <c r="J233" s="221">
        <f>ROUND(I233*H233,2)</f>
        <v>0</v>
      </c>
      <c r="K233" s="217" t="s">
        <v>177</v>
      </c>
      <c r="L233" s="43"/>
      <c r="M233" s="222" t="s">
        <v>75</v>
      </c>
      <c r="N233" s="223" t="s">
        <v>47</v>
      </c>
      <c r="O233" s="79"/>
      <c r="P233" s="224">
        <f>O233*H233</f>
        <v>0</v>
      </c>
      <c r="Q233" s="224">
        <v>0</v>
      </c>
      <c r="R233" s="224">
        <f>Q233*H233</f>
        <v>0</v>
      </c>
      <c r="S233" s="224">
        <v>0</v>
      </c>
      <c r="T233" s="225">
        <f>S233*H233</f>
        <v>0</v>
      </c>
      <c r="AR233" s="17" t="s">
        <v>227</v>
      </c>
      <c r="AT233" s="17" t="s">
        <v>155</v>
      </c>
      <c r="AU233" s="17" t="s">
        <v>86</v>
      </c>
      <c r="AY233" s="17" t="s">
        <v>152</v>
      </c>
      <c r="BE233" s="226">
        <f>IF(N233="základní",J233,0)</f>
        <v>0</v>
      </c>
      <c r="BF233" s="226">
        <f>IF(N233="snížená",J233,0)</f>
        <v>0</v>
      </c>
      <c r="BG233" s="226">
        <f>IF(N233="zákl. přenesená",J233,0)</f>
        <v>0</v>
      </c>
      <c r="BH233" s="226">
        <f>IF(N233="sníž. přenesená",J233,0)</f>
        <v>0</v>
      </c>
      <c r="BI233" s="226">
        <f>IF(N233="nulová",J233,0)</f>
        <v>0</v>
      </c>
      <c r="BJ233" s="17" t="s">
        <v>84</v>
      </c>
      <c r="BK233" s="226">
        <f>ROUND(I233*H233,2)</f>
        <v>0</v>
      </c>
      <c r="BL233" s="17" t="s">
        <v>227</v>
      </c>
      <c r="BM233" s="17" t="s">
        <v>556</v>
      </c>
    </row>
    <row r="234" spans="2:47" s="1" customFormat="1" ht="12">
      <c r="B234" s="38"/>
      <c r="C234" s="39"/>
      <c r="D234" s="227" t="s">
        <v>243</v>
      </c>
      <c r="E234" s="39"/>
      <c r="F234" s="228" t="s">
        <v>557</v>
      </c>
      <c r="G234" s="39"/>
      <c r="H234" s="39"/>
      <c r="I234" s="142"/>
      <c r="J234" s="39"/>
      <c r="K234" s="39"/>
      <c r="L234" s="43"/>
      <c r="M234" s="229"/>
      <c r="N234" s="79"/>
      <c r="O234" s="79"/>
      <c r="P234" s="79"/>
      <c r="Q234" s="79"/>
      <c r="R234" s="79"/>
      <c r="S234" s="79"/>
      <c r="T234" s="80"/>
      <c r="AT234" s="17" t="s">
        <v>243</v>
      </c>
      <c r="AU234" s="17" t="s">
        <v>86</v>
      </c>
    </row>
    <row r="235" spans="2:51" s="12" customFormat="1" ht="12">
      <c r="B235" s="230"/>
      <c r="C235" s="231"/>
      <c r="D235" s="227" t="s">
        <v>164</v>
      </c>
      <c r="E235" s="232" t="s">
        <v>75</v>
      </c>
      <c r="F235" s="233" t="s">
        <v>558</v>
      </c>
      <c r="G235" s="231"/>
      <c r="H235" s="234">
        <v>2</v>
      </c>
      <c r="I235" s="235"/>
      <c r="J235" s="231"/>
      <c r="K235" s="231"/>
      <c r="L235" s="236"/>
      <c r="M235" s="237"/>
      <c r="N235" s="238"/>
      <c r="O235" s="238"/>
      <c r="P235" s="238"/>
      <c r="Q235" s="238"/>
      <c r="R235" s="238"/>
      <c r="S235" s="238"/>
      <c r="T235" s="239"/>
      <c r="AT235" s="240" t="s">
        <v>164</v>
      </c>
      <c r="AU235" s="240" t="s">
        <v>86</v>
      </c>
      <c r="AV235" s="12" t="s">
        <v>86</v>
      </c>
      <c r="AW235" s="12" t="s">
        <v>38</v>
      </c>
      <c r="AX235" s="12" t="s">
        <v>84</v>
      </c>
      <c r="AY235" s="240" t="s">
        <v>152</v>
      </c>
    </row>
    <row r="236" spans="2:65" s="1" customFormat="1" ht="16.5" customHeight="1">
      <c r="B236" s="38"/>
      <c r="C236" s="215" t="s">
        <v>559</v>
      </c>
      <c r="D236" s="215" t="s">
        <v>155</v>
      </c>
      <c r="E236" s="216" t="s">
        <v>560</v>
      </c>
      <c r="F236" s="217" t="s">
        <v>561</v>
      </c>
      <c r="G236" s="218" t="s">
        <v>176</v>
      </c>
      <c r="H236" s="219">
        <v>3</v>
      </c>
      <c r="I236" s="220"/>
      <c r="J236" s="221">
        <f>ROUND(I236*H236,2)</f>
        <v>0</v>
      </c>
      <c r="K236" s="217" t="s">
        <v>159</v>
      </c>
      <c r="L236" s="43"/>
      <c r="M236" s="222" t="s">
        <v>75</v>
      </c>
      <c r="N236" s="223" t="s">
        <v>47</v>
      </c>
      <c r="O236" s="79"/>
      <c r="P236" s="224">
        <f>O236*H236</f>
        <v>0</v>
      </c>
      <c r="Q236" s="224">
        <v>0</v>
      </c>
      <c r="R236" s="224">
        <f>Q236*H236</f>
        <v>0</v>
      </c>
      <c r="S236" s="224">
        <v>0</v>
      </c>
      <c r="T236" s="225">
        <f>S236*H236</f>
        <v>0</v>
      </c>
      <c r="AR236" s="17" t="s">
        <v>227</v>
      </c>
      <c r="AT236" s="17" t="s">
        <v>155</v>
      </c>
      <c r="AU236" s="17" t="s">
        <v>86</v>
      </c>
      <c r="AY236" s="17" t="s">
        <v>152</v>
      </c>
      <c r="BE236" s="226">
        <f>IF(N236="základní",J236,0)</f>
        <v>0</v>
      </c>
      <c r="BF236" s="226">
        <f>IF(N236="snížená",J236,0)</f>
        <v>0</v>
      </c>
      <c r="BG236" s="226">
        <f>IF(N236="zákl. přenesená",J236,0)</f>
        <v>0</v>
      </c>
      <c r="BH236" s="226">
        <f>IF(N236="sníž. přenesená",J236,0)</f>
        <v>0</v>
      </c>
      <c r="BI236" s="226">
        <f>IF(N236="nulová",J236,0)</f>
        <v>0</v>
      </c>
      <c r="BJ236" s="17" t="s">
        <v>84</v>
      </c>
      <c r="BK236" s="226">
        <f>ROUND(I236*H236,2)</f>
        <v>0</v>
      </c>
      <c r="BL236" s="17" t="s">
        <v>227</v>
      </c>
      <c r="BM236" s="17" t="s">
        <v>562</v>
      </c>
    </row>
    <row r="237" spans="2:47" s="1" customFormat="1" ht="12">
      <c r="B237" s="38"/>
      <c r="C237" s="39"/>
      <c r="D237" s="227" t="s">
        <v>162</v>
      </c>
      <c r="E237" s="39"/>
      <c r="F237" s="228" t="s">
        <v>563</v>
      </c>
      <c r="G237" s="39"/>
      <c r="H237" s="39"/>
      <c r="I237" s="142"/>
      <c r="J237" s="39"/>
      <c r="K237" s="39"/>
      <c r="L237" s="43"/>
      <c r="M237" s="229"/>
      <c r="N237" s="79"/>
      <c r="O237" s="79"/>
      <c r="P237" s="79"/>
      <c r="Q237" s="79"/>
      <c r="R237" s="79"/>
      <c r="S237" s="79"/>
      <c r="T237" s="80"/>
      <c r="AT237" s="17" t="s">
        <v>162</v>
      </c>
      <c r="AU237" s="17" t="s">
        <v>86</v>
      </c>
    </row>
    <row r="238" spans="2:51" s="12" customFormat="1" ht="12">
      <c r="B238" s="230"/>
      <c r="C238" s="231"/>
      <c r="D238" s="227" t="s">
        <v>164</v>
      </c>
      <c r="E238" s="232" t="s">
        <v>75</v>
      </c>
      <c r="F238" s="233" t="s">
        <v>173</v>
      </c>
      <c r="G238" s="231"/>
      <c r="H238" s="234">
        <v>3</v>
      </c>
      <c r="I238" s="235"/>
      <c r="J238" s="231"/>
      <c r="K238" s="231"/>
      <c r="L238" s="236"/>
      <c r="M238" s="237"/>
      <c r="N238" s="238"/>
      <c r="O238" s="238"/>
      <c r="P238" s="238"/>
      <c r="Q238" s="238"/>
      <c r="R238" s="238"/>
      <c r="S238" s="238"/>
      <c r="T238" s="239"/>
      <c r="AT238" s="240" t="s">
        <v>164</v>
      </c>
      <c r="AU238" s="240" t="s">
        <v>86</v>
      </c>
      <c r="AV238" s="12" t="s">
        <v>86</v>
      </c>
      <c r="AW238" s="12" t="s">
        <v>38</v>
      </c>
      <c r="AX238" s="12" t="s">
        <v>84</v>
      </c>
      <c r="AY238" s="240" t="s">
        <v>152</v>
      </c>
    </row>
    <row r="239" spans="2:65" s="1" customFormat="1" ht="16.5" customHeight="1">
      <c r="B239" s="38"/>
      <c r="C239" s="215" t="s">
        <v>564</v>
      </c>
      <c r="D239" s="215" t="s">
        <v>155</v>
      </c>
      <c r="E239" s="216" t="s">
        <v>565</v>
      </c>
      <c r="F239" s="217" t="s">
        <v>566</v>
      </c>
      <c r="G239" s="218" t="s">
        <v>176</v>
      </c>
      <c r="H239" s="219">
        <v>1</v>
      </c>
      <c r="I239" s="220"/>
      <c r="J239" s="221">
        <f>ROUND(I239*H239,2)</f>
        <v>0</v>
      </c>
      <c r="K239" s="217" t="s">
        <v>159</v>
      </c>
      <c r="L239" s="43"/>
      <c r="M239" s="222" t="s">
        <v>75</v>
      </c>
      <c r="N239" s="223" t="s">
        <v>47</v>
      </c>
      <c r="O239" s="79"/>
      <c r="P239" s="224">
        <f>O239*H239</f>
        <v>0</v>
      </c>
      <c r="Q239" s="224">
        <v>0</v>
      </c>
      <c r="R239" s="224">
        <f>Q239*H239</f>
        <v>0</v>
      </c>
      <c r="S239" s="224">
        <v>0</v>
      </c>
      <c r="T239" s="225">
        <f>S239*H239</f>
        <v>0</v>
      </c>
      <c r="AR239" s="17" t="s">
        <v>227</v>
      </c>
      <c r="AT239" s="17" t="s">
        <v>155</v>
      </c>
      <c r="AU239" s="17" t="s">
        <v>86</v>
      </c>
      <c r="AY239" s="17" t="s">
        <v>152</v>
      </c>
      <c r="BE239" s="226">
        <f>IF(N239="základní",J239,0)</f>
        <v>0</v>
      </c>
      <c r="BF239" s="226">
        <f>IF(N239="snížená",J239,0)</f>
        <v>0</v>
      </c>
      <c r="BG239" s="226">
        <f>IF(N239="zákl. přenesená",J239,0)</f>
        <v>0</v>
      </c>
      <c r="BH239" s="226">
        <f>IF(N239="sníž. přenesená",J239,0)</f>
        <v>0</v>
      </c>
      <c r="BI239" s="226">
        <f>IF(N239="nulová",J239,0)</f>
        <v>0</v>
      </c>
      <c r="BJ239" s="17" t="s">
        <v>84</v>
      </c>
      <c r="BK239" s="226">
        <f>ROUND(I239*H239,2)</f>
        <v>0</v>
      </c>
      <c r="BL239" s="17" t="s">
        <v>227</v>
      </c>
      <c r="BM239" s="17" t="s">
        <v>567</v>
      </c>
    </row>
    <row r="240" spans="2:47" s="1" customFormat="1" ht="12">
      <c r="B240" s="38"/>
      <c r="C240" s="39"/>
      <c r="D240" s="227" t="s">
        <v>162</v>
      </c>
      <c r="E240" s="39"/>
      <c r="F240" s="228" t="s">
        <v>563</v>
      </c>
      <c r="G240" s="39"/>
      <c r="H240" s="39"/>
      <c r="I240" s="142"/>
      <c r="J240" s="39"/>
      <c r="K240" s="39"/>
      <c r="L240" s="43"/>
      <c r="M240" s="229"/>
      <c r="N240" s="79"/>
      <c r="O240" s="79"/>
      <c r="P240" s="79"/>
      <c r="Q240" s="79"/>
      <c r="R240" s="79"/>
      <c r="S240" s="79"/>
      <c r="T240" s="80"/>
      <c r="AT240" s="17" t="s">
        <v>162</v>
      </c>
      <c r="AU240" s="17" t="s">
        <v>86</v>
      </c>
    </row>
    <row r="241" spans="2:51" s="12" customFormat="1" ht="12">
      <c r="B241" s="230"/>
      <c r="C241" s="231"/>
      <c r="D241" s="227" t="s">
        <v>164</v>
      </c>
      <c r="E241" s="232" t="s">
        <v>75</v>
      </c>
      <c r="F241" s="233" t="s">
        <v>84</v>
      </c>
      <c r="G241" s="231"/>
      <c r="H241" s="234">
        <v>1</v>
      </c>
      <c r="I241" s="235"/>
      <c r="J241" s="231"/>
      <c r="K241" s="231"/>
      <c r="L241" s="236"/>
      <c r="M241" s="237"/>
      <c r="N241" s="238"/>
      <c r="O241" s="238"/>
      <c r="P241" s="238"/>
      <c r="Q241" s="238"/>
      <c r="R241" s="238"/>
      <c r="S241" s="238"/>
      <c r="T241" s="239"/>
      <c r="AT241" s="240" t="s">
        <v>164</v>
      </c>
      <c r="AU241" s="240" t="s">
        <v>86</v>
      </c>
      <c r="AV241" s="12" t="s">
        <v>86</v>
      </c>
      <c r="AW241" s="12" t="s">
        <v>38</v>
      </c>
      <c r="AX241" s="12" t="s">
        <v>84</v>
      </c>
      <c r="AY241" s="240" t="s">
        <v>152</v>
      </c>
    </row>
    <row r="242" spans="2:65" s="1" customFormat="1" ht="16.5" customHeight="1">
      <c r="B242" s="38"/>
      <c r="C242" s="215" t="s">
        <v>568</v>
      </c>
      <c r="D242" s="215" t="s">
        <v>155</v>
      </c>
      <c r="E242" s="216" t="s">
        <v>569</v>
      </c>
      <c r="F242" s="217" t="s">
        <v>570</v>
      </c>
      <c r="G242" s="218" t="s">
        <v>168</v>
      </c>
      <c r="H242" s="219">
        <v>13.5</v>
      </c>
      <c r="I242" s="220"/>
      <c r="J242" s="221">
        <f>ROUND(I242*H242,2)</f>
        <v>0</v>
      </c>
      <c r="K242" s="217" t="s">
        <v>159</v>
      </c>
      <c r="L242" s="43"/>
      <c r="M242" s="222" t="s">
        <v>75</v>
      </c>
      <c r="N242" s="223" t="s">
        <v>47</v>
      </c>
      <c r="O242" s="79"/>
      <c r="P242" s="224">
        <f>O242*H242</f>
        <v>0</v>
      </c>
      <c r="Q242" s="224">
        <v>0</v>
      </c>
      <c r="R242" s="224">
        <f>Q242*H242</f>
        <v>0</v>
      </c>
      <c r="S242" s="224">
        <v>0</v>
      </c>
      <c r="T242" s="225">
        <f>S242*H242</f>
        <v>0</v>
      </c>
      <c r="AR242" s="17" t="s">
        <v>227</v>
      </c>
      <c r="AT242" s="17" t="s">
        <v>155</v>
      </c>
      <c r="AU242" s="17" t="s">
        <v>86</v>
      </c>
      <c r="AY242" s="17" t="s">
        <v>152</v>
      </c>
      <c r="BE242" s="226">
        <f>IF(N242="základní",J242,0)</f>
        <v>0</v>
      </c>
      <c r="BF242" s="226">
        <f>IF(N242="snížená",J242,0)</f>
        <v>0</v>
      </c>
      <c r="BG242" s="226">
        <f>IF(N242="zákl. přenesená",J242,0)</f>
        <v>0</v>
      </c>
      <c r="BH242" s="226">
        <f>IF(N242="sníž. přenesená",J242,0)</f>
        <v>0</v>
      </c>
      <c r="BI242" s="226">
        <f>IF(N242="nulová",J242,0)</f>
        <v>0</v>
      </c>
      <c r="BJ242" s="17" t="s">
        <v>84</v>
      </c>
      <c r="BK242" s="226">
        <f>ROUND(I242*H242,2)</f>
        <v>0</v>
      </c>
      <c r="BL242" s="17" t="s">
        <v>227</v>
      </c>
      <c r="BM242" s="17" t="s">
        <v>571</v>
      </c>
    </row>
    <row r="243" spans="2:47" s="1" customFormat="1" ht="12">
      <c r="B243" s="38"/>
      <c r="C243" s="39"/>
      <c r="D243" s="227" t="s">
        <v>162</v>
      </c>
      <c r="E243" s="39"/>
      <c r="F243" s="228" t="s">
        <v>572</v>
      </c>
      <c r="G243" s="39"/>
      <c r="H243" s="39"/>
      <c r="I243" s="142"/>
      <c r="J243" s="39"/>
      <c r="K243" s="39"/>
      <c r="L243" s="43"/>
      <c r="M243" s="229"/>
      <c r="N243" s="79"/>
      <c r="O243" s="79"/>
      <c r="P243" s="79"/>
      <c r="Q243" s="79"/>
      <c r="R243" s="79"/>
      <c r="S243" s="79"/>
      <c r="T243" s="80"/>
      <c r="AT243" s="17" t="s">
        <v>162</v>
      </c>
      <c r="AU243" s="17" t="s">
        <v>86</v>
      </c>
    </row>
    <row r="244" spans="2:51" s="12" customFormat="1" ht="12">
      <c r="B244" s="230"/>
      <c r="C244" s="231"/>
      <c r="D244" s="227" t="s">
        <v>164</v>
      </c>
      <c r="E244" s="232" t="s">
        <v>75</v>
      </c>
      <c r="F244" s="233" t="s">
        <v>573</v>
      </c>
      <c r="G244" s="231"/>
      <c r="H244" s="234">
        <v>13.5</v>
      </c>
      <c r="I244" s="235"/>
      <c r="J244" s="231"/>
      <c r="K244" s="231"/>
      <c r="L244" s="236"/>
      <c r="M244" s="237"/>
      <c r="N244" s="238"/>
      <c r="O244" s="238"/>
      <c r="P244" s="238"/>
      <c r="Q244" s="238"/>
      <c r="R244" s="238"/>
      <c r="S244" s="238"/>
      <c r="T244" s="239"/>
      <c r="AT244" s="240" t="s">
        <v>164</v>
      </c>
      <c r="AU244" s="240" t="s">
        <v>86</v>
      </c>
      <c r="AV244" s="12" t="s">
        <v>86</v>
      </c>
      <c r="AW244" s="12" t="s">
        <v>38</v>
      </c>
      <c r="AX244" s="12" t="s">
        <v>84</v>
      </c>
      <c r="AY244" s="240" t="s">
        <v>152</v>
      </c>
    </row>
    <row r="245" spans="2:65" s="1" customFormat="1" ht="22.5" customHeight="1">
      <c r="B245" s="38"/>
      <c r="C245" s="215" t="s">
        <v>574</v>
      </c>
      <c r="D245" s="215" t="s">
        <v>155</v>
      </c>
      <c r="E245" s="216" t="s">
        <v>575</v>
      </c>
      <c r="F245" s="217" t="s">
        <v>576</v>
      </c>
      <c r="G245" s="218" t="s">
        <v>577</v>
      </c>
      <c r="H245" s="219">
        <v>1</v>
      </c>
      <c r="I245" s="220"/>
      <c r="J245" s="221">
        <f>ROUND(I245*H245,2)</f>
        <v>0</v>
      </c>
      <c r="K245" s="217" t="s">
        <v>177</v>
      </c>
      <c r="L245" s="43"/>
      <c r="M245" s="222" t="s">
        <v>75</v>
      </c>
      <c r="N245" s="223" t="s">
        <v>47</v>
      </c>
      <c r="O245" s="79"/>
      <c r="P245" s="224">
        <f>O245*H245</f>
        <v>0</v>
      </c>
      <c r="Q245" s="224">
        <v>0</v>
      </c>
      <c r="R245" s="224">
        <f>Q245*H245</f>
        <v>0</v>
      </c>
      <c r="S245" s="224">
        <v>0</v>
      </c>
      <c r="T245" s="225">
        <f>S245*H245</f>
        <v>0</v>
      </c>
      <c r="AR245" s="17" t="s">
        <v>227</v>
      </c>
      <c r="AT245" s="17" t="s">
        <v>155</v>
      </c>
      <c r="AU245" s="17" t="s">
        <v>86</v>
      </c>
      <c r="AY245" s="17" t="s">
        <v>152</v>
      </c>
      <c r="BE245" s="226">
        <f>IF(N245="základní",J245,0)</f>
        <v>0</v>
      </c>
      <c r="BF245" s="226">
        <f>IF(N245="snížená",J245,0)</f>
        <v>0</v>
      </c>
      <c r="BG245" s="226">
        <f>IF(N245="zákl. přenesená",J245,0)</f>
        <v>0</v>
      </c>
      <c r="BH245" s="226">
        <f>IF(N245="sníž. přenesená",J245,0)</f>
        <v>0</v>
      </c>
      <c r="BI245" s="226">
        <f>IF(N245="nulová",J245,0)</f>
        <v>0</v>
      </c>
      <c r="BJ245" s="17" t="s">
        <v>84</v>
      </c>
      <c r="BK245" s="226">
        <f>ROUND(I245*H245,2)</f>
        <v>0</v>
      </c>
      <c r="BL245" s="17" t="s">
        <v>227</v>
      </c>
      <c r="BM245" s="17" t="s">
        <v>578</v>
      </c>
    </row>
    <row r="246" spans="2:65" s="1" customFormat="1" ht="22.5" customHeight="1">
      <c r="B246" s="38"/>
      <c r="C246" s="215" t="s">
        <v>579</v>
      </c>
      <c r="D246" s="215" t="s">
        <v>155</v>
      </c>
      <c r="E246" s="216" t="s">
        <v>580</v>
      </c>
      <c r="F246" s="217" t="s">
        <v>581</v>
      </c>
      <c r="G246" s="218" t="s">
        <v>248</v>
      </c>
      <c r="H246" s="261"/>
      <c r="I246" s="220"/>
      <c r="J246" s="221">
        <f>ROUND(I246*H246,2)</f>
        <v>0</v>
      </c>
      <c r="K246" s="217" t="s">
        <v>159</v>
      </c>
      <c r="L246" s="43"/>
      <c r="M246" s="222" t="s">
        <v>75</v>
      </c>
      <c r="N246" s="223" t="s">
        <v>47</v>
      </c>
      <c r="O246" s="79"/>
      <c r="P246" s="224">
        <f>O246*H246</f>
        <v>0</v>
      </c>
      <c r="Q246" s="224">
        <v>0</v>
      </c>
      <c r="R246" s="224">
        <f>Q246*H246</f>
        <v>0</v>
      </c>
      <c r="S246" s="224">
        <v>0</v>
      </c>
      <c r="T246" s="225">
        <f>S246*H246</f>
        <v>0</v>
      </c>
      <c r="AR246" s="17" t="s">
        <v>227</v>
      </c>
      <c r="AT246" s="17" t="s">
        <v>155</v>
      </c>
      <c r="AU246" s="17" t="s">
        <v>86</v>
      </c>
      <c r="AY246" s="17" t="s">
        <v>152</v>
      </c>
      <c r="BE246" s="226">
        <f>IF(N246="základní",J246,0)</f>
        <v>0</v>
      </c>
      <c r="BF246" s="226">
        <f>IF(N246="snížená",J246,0)</f>
        <v>0</v>
      </c>
      <c r="BG246" s="226">
        <f>IF(N246="zákl. přenesená",J246,0)</f>
        <v>0</v>
      </c>
      <c r="BH246" s="226">
        <f>IF(N246="sníž. přenesená",J246,0)</f>
        <v>0</v>
      </c>
      <c r="BI246" s="226">
        <f>IF(N246="nulová",J246,0)</f>
        <v>0</v>
      </c>
      <c r="BJ246" s="17" t="s">
        <v>84</v>
      </c>
      <c r="BK246" s="226">
        <f>ROUND(I246*H246,2)</f>
        <v>0</v>
      </c>
      <c r="BL246" s="17" t="s">
        <v>227</v>
      </c>
      <c r="BM246" s="17" t="s">
        <v>582</v>
      </c>
    </row>
    <row r="247" spans="2:47" s="1" customFormat="1" ht="12">
      <c r="B247" s="38"/>
      <c r="C247" s="39"/>
      <c r="D247" s="227" t="s">
        <v>162</v>
      </c>
      <c r="E247" s="39"/>
      <c r="F247" s="228" t="s">
        <v>534</v>
      </c>
      <c r="G247" s="39"/>
      <c r="H247" s="39"/>
      <c r="I247" s="142"/>
      <c r="J247" s="39"/>
      <c r="K247" s="39"/>
      <c r="L247" s="43"/>
      <c r="M247" s="229"/>
      <c r="N247" s="79"/>
      <c r="O247" s="79"/>
      <c r="P247" s="79"/>
      <c r="Q247" s="79"/>
      <c r="R247" s="79"/>
      <c r="S247" s="79"/>
      <c r="T247" s="80"/>
      <c r="AT247" s="17" t="s">
        <v>162</v>
      </c>
      <c r="AU247" s="17" t="s">
        <v>86</v>
      </c>
    </row>
    <row r="248" spans="2:63" s="11" customFormat="1" ht="22.8" customHeight="1">
      <c r="B248" s="199"/>
      <c r="C248" s="200"/>
      <c r="D248" s="201" t="s">
        <v>76</v>
      </c>
      <c r="E248" s="213" t="s">
        <v>583</v>
      </c>
      <c r="F248" s="213" t="s">
        <v>584</v>
      </c>
      <c r="G248" s="200"/>
      <c r="H248" s="200"/>
      <c r="I248" s="203"/>
      <c r="J248" s="214">
        <f>BK248</f>
        <v>0</v>
      </c>
      <c r="K248" s="200"/>
      <c r="L248" s="205"/>
      <c r="M248" s="206"/>
      <c r="N248" s="207"/>
      <c r="O248" s="207"/>
      <c r="P248" s="208">
        <f>SUM(P249:P276)</f>
        <v>0</v>
      </c>
      <c r="Q248" s="207"/>
      <c r="R248" s="208">
        <f>SUM(R249:R276)</f>
        <v>0.03179</v>
      </c>
      <c r="S248" s="207"/>
      <c r="T248" s="209">
        <f>SUM(T249:T276)</f>
        <v>0</v>
      </c>
      <c r="AR248" s="210" t="s">
        <v>86</v>
      </c>
      <c r="AT248" s="211" t="s">
        <v>76</v>
      </c>
      <c r="AU248" s="211" t="s">
        <v>84</v>
      </c>
      <c r="AY248" s="210" t="s">
        <v>152</v>
      </c>
      <c r="BK248" s="212">
        <f>SUM(BK249:BK276)</f>
        <v>0</v>
      </c>
    </row>
    <row r="249" spans="2:65" s="1" customFormat="1" ht="16.5" customHeight="1">
      <c r="B249" s="38"/>
      <c r="C249" s="215" t="s">
        <v>585</v>
      </c>
      <c r="D249" s="215" t="s">
        <v>155</v>
      </c>
      <c r="E249" s="216" t="s">
        <v>586</v>
      </c>
      <c r="F249" s="217" t="s">
        <v>587</v>
      </c>
      <c r="G249" s="218" t="s">
        <v>176</v>
      </c>
      <c r="H249" s="219">
        <v>2</v>
      </c>
      <c r="I249" s="220"/>
      <c r="J249" s="221">
        <f>ROUND(I249*H249,2)</f>
        <v>0</v>
      </c>
      <c r="K249" s="217" t="s">
        <v>159</v>
      </c>
      <c r="L249" s="43"/>
      <c r="M249" s="222" t="s">
        <v>75</v>
      </c>
      <c r="N249" s="223" t="s">
        <v>47</v>
      </c>
      <c r="O249" s="79"/>
      <c r="P249" s="224">
        <f>O249*H249</f>
        <v>0</v>
      </c>
      <c r="Q249" s="224">
        <v>0</v>
      </c>
      <c r="R249" s="224">
        <f>Q249*H249</f>
        <v>0</v>
      </c>
      <c r="S249" s="224">
        <v>0</v>
      </c>
      <c r="T249" s="225">
        <f>S249*H249</f>
        <v>0</v>
      </c>
      <c r="AR249" s="17" t="s">
        <v>227</v>
      </c>
      <c r="AT249" s="17" t="s">
        <v>155</v>
      </c>
      <c r="AU249" s="17" t="s">
        <v>86</v>
      </c>
      <c r="AY249" s="17" t="s">
        <v>152</v>
      </c>
      <c r="BE249" s="226">
        <f>IF(N249="základní",J249,0)</f>
        <v>0</v>
      </c>
      <c r="BF249" s="226">
        <f>IF(N249="snížená",J249,0)</f>
        <v>0</v>
      </c>
      <c r="BG249" s="226">
        <f>IF(N249="zákl. přenesená",J249,0)</f>
        <v>0</v>
      </c>
      <c r="BH249" s="226">
        <f>IF(N249="sníž. přenesená",J249,0)</f>
        <v>0</v>
      </c>
      <c r="BI249" s="226">
        <f>IF(N249="nulová",J249,0)</f>
        <v>0</v>
      </c>
      <c r="BJ249" s="17" t="s">
        <v>84</v>
      </c>
      <c r="BK249" s="226">
        <f>ROUND(I249*H249,2)</f>
        <v>0</v>
      </c>
      <c r="BL249" s="17" t="s">
        <v>227</v>
      </c>
      <c r="BM249" s="17" t="s">
        <v>588</v>
      </c>
    </row>
    <row r="250" spans="2:47" s="1" customFormat="1" ht="12">
      <c r="B250" s="38"/>
      <c r="C250" s="39"/>
      <c r="D250" s="227" t="s">
        <v>162</v>
      </c>
      <c r="E250" s="39"/>
      <c r="F250" s="228" t="s">
        <v>589</v>
      </c>
      <c r="G250" s="39"/>
      <c r="H250" s="39"/>
      <c r="I250" s="142"/>
      <c r="J250" s="39"/>
      <c r="K250" s="39"/>
      <c r="L250" s="43"/>
      <c r="M250" s="229"/>
      <c r="N250" s="79"/>
      <c r="O250" s="79"/>
      <c r="P250" s="79"/>
      <c r="Q250" s="79"/>
      <c r="R250" s="79"/>
      <c r="S250" s="79"/>
      <c r="T250" s="80"/>
      <c r="AT250" s="17" t="s">
        <v>162</v>
      </c>
      <c r="AU250" s="17" t="s">
        <v>86</v>
      </c>
    </row>
    <row r="251" spans="2:51" s="13" customFormat="1" ht="12">
      <c r="B251" s="241"/>
      <c r="C251" s="242"/>
      <c r="D251" s="227" t="s">
        <v>164</v>
      </c>
      <c r="E251" s="243" t="s">
        <v>75</v>
      </c>
      <c r="F251" s="244" t="s">
        <v>590</v>
      </c>
      <c r="G251" s="242"/>
      <c r="H251" s="243" t="s">
        <v>75</v>
      </c>
      <c r="I251" s="245"/>
      <c r="J251" s="242"/>
      <c r="K251" s="242"/>
      <c r="L251" s="246"/>
      <c r="M251" s="247"/>
      <c r="N251" s="248"/>
      <c r="O251" s="248"/>
      <c r="P251" s="248"/>
      <c r="Q251" s="248"/>
      <c r="R251" s="248"/>
      <c r="S251" s="248"/>
      <c r="T251" s="249"/>
      <c r="AT251" s="250" t="s">
        <v>164</v>
      </c>
      <c r="AU251" s="250" t="s">
        <v>86</v>
      </c>
      <c r="AV251" s="13" t="s">
        <v>84</v>
      </c>
      <c r="AW251" s="13" t="s">
        <v>38</v>
      </c>
      <c r="AX251" s="13" t="s">
        <v>77</v>
      </c>
      <c r="AY251" s="250" t="s">
        <v>152</v>
      </c>
    </row>
    <row r="252" spans="2:51" s="12" customFormat="1" ht="12">
      <c r="B252" s="230"/>
      <c r="C252" s="231"/>
      <c r="D252" s="227" t="s">
        <v>164</v>
      </c>
      <c r="E252" s="232" t="s">
        <v>75</v>
      </c>
      <c r="F252" s="233" t="s">
        <v>591</v>
      </c>
      <c r="G252" s="231"/>
      <c r="H252" s="234">
        <v>2</v>
      </c>
      <c r="I252" s="235"/>
      <c r="J252" s="231"/>
      <c r="K252" s="231"/>
      <c r="L252" s="236"/>
      <c r="M252" s="237"/>
      <c r="N252" s="238"/>
      <c r="O252" s="238"/>
      <c r="P252" s="238"/>
      <c r="Q252" s="238"/>
      <c r="R252" s="238"/>
      <c r="S252" s="238"/>
      <c r="T252" s="239"/>
      <c r="AT252" s="240" t="s">
        <v>164</v>
      </c>
      <c r="AU252" s="240" t="s">
        <v>86</v>
      </c>
      <c r="AV252" s="12" t="s">
        <v>86</v>
      </c>
      <c r="AW252" s="12" t="s">
        <v>38</v>
      </c>
      <c r="AX252" s="12" t="s">
        <v>84</v>
      </c>
      <c r="AY252" s="240" t="s">
        <v>152</v>
      </c>
    </row>
    <row r="253" spans="2:65" s="1" customFormat="1" ht="16.5" customHeight="1">
      <c r="B253" s="38"/>
      <c r="C253" s="215" t="s">
        <v>592</v>
      </c>
      <c r="D253" s="215" t="s">
        <v>155</v>
      </c>
      <c r="E253" s="216" t="s">
        <v>593</v>
      </c>
      <c r="F253" s="217" t="s">
        <v>594</v>
      </c>
      <c r="G253" s="218" t="s">
        <v>168</v>
      </c>
      <c r="H253" s="219">
        <v>29</v>
      </c>
      <c r="I253" s="220"/>
      <c r="J253" s="221">
        <f>ROUND(I253*H253,2)</f>
        <v>0</v>
      </c>
      <c r="K253" s="217" t="s">
        <v>159</v>
      </c>
      <c r="L253" s="43"/>
      <c r="M253" s="222" t="s">
        <v>75</v>
      </c>
      <c r="N253" s="223" t="s">
        <v>47</v>
      </c>
      <c r="O253" s="79"/>
      <c r="P253" s="224">
        <f>O253*H253</f>
        <v>0</v>
      </c>
      <c r="Q253" s="224">
        <v>0.00066</v>
      </c>
      <c r="R253" s="224">
        <f>Q253*H253</f>
        <v>0.01914</v>
      </c>
      <c r="S253" s="224">
        <v>0</v>
      </c>
      <c r="T253" s="225">
        <f>S253*H253</f>
        <v>0</v>
      </c>
      <c r="AR253" s="17" t="s">
        <v>227</v>
      </c>
      <c r="AT253" s="17" t="s">
        <v>155</v>
      </c>
      <c r="AU253" s="17" t="s">
        <v>86</v>
      </c>
      <c r="AY253" s="17" t="s">
        <v>152</v>
      </c>
      <c r="BE253" s="226">
        <f>IF(N253="základní",J253,0)</f>
        <v>0</v>
      </c>
      <c r="BF253" s="226">
        <f>IF(N253="snížená",J253,0)</f>
        <v>0</v>
      </c>
      <c r="BG253" s="226">
        <f>IF(N253="zákl. přenesená",J253,0)</f>
        <v>0</v>
      </c>
      <c r="BH253" s="226">
        <f>IF(N253="sníž. přenesená",J253,0)</f>
        <v>0</v>
      </c>
      <c r="BI253" s="226">
        <f>IF(N253="nulová",J253,0)</f>
        <v>0</v>
      </c>
      <c r="BJ253" s="17" t="s">
        <v>84</v>
      </c>
      <c r="BK253" s="226">
        <f>ROUND(I253*H253,2)</f>
        <v>0</v>
      </c>
      <c r="BL253" s="17" t="s">
        <v>227</v>
      </c>
      <c r="BM253" s="17" t="s">
        <v>595</v>
      </c>
    </row>
    <row r="254" spans="2:47" s="1" customFormat="1" ht="12">
      <c r="B254" s="38"/>
      <c r="C254" s="39"/>
      <c r="D254" s="227" t="s">
        <v>162</v>
      </c>
      <c r="E254" s="39"/>
      <c r="F254" s="228" t="s">
        <v>596</v>
      </c>
      <c r="G254" s="39"/>
      <c r="H254" s="39"/>
      <c r="I254" s="142"/>
      <c r="J254" s="39"/>
      <c r="K254" s="39"/>
      <c r="L254" s="43"/>
      <c r="M254" s="229"/>
      <c r="N254" s="79"/>
      <c r="O254" s="79"/>
      <c r="P254" s="79"/>
      <c r="Q254" s="79"/>
      <c r="R254" s="79"/>
      <c r="S254" s="79"/>
      <c r="T254" s="80"/>
      <c r="AT254" s="17" t="s">
        <v>162</v>
      </c>
      <c r="AU254" s="17" t="s">
        <v>86</v>
      </c>
    </row>
    <row r="255" spans="2:51" s="12" customFormat="1" ht="12">
      <c r="B255" s="230"/>
      <c r="C255" s="231"/>
      <c r="D255" s="227" t="s">
        <v>164</v>
      </c>
      <c r="E255" s="232" t="s">
        <v>75</v>
      </c>
      <c r="F255" s="233" t="s">
        <v>597</v>
      </c>
      <c r="G255" s="231"/>
      <c r="H255" s="234">
        <v>29</v>
      </c>
      <c r="I255" s="235"/>
      <c r="J255" s="231"/>
      <c r="K255" s="231"/>
      <c r="L255" s="236"/>
      <c r="M255" s="237"/>
      <c r="N255" s="238"/>
      <c r="O255" s="238"/>
      <c r="P255" s="238"/>
      <c r="Q255" s="238"/>
      <c r="R255" s="238"/>
      <c r="S255" s="238"/>
      <c r="T255" s="239"/>
      <c r="AT255" s="240" t="s">
        <v>164</v>
      </c>
      <c r="AU255" s="240" t="s">
        <v>86</v>
      </c>
      <c r="AV255" s="12" t="s">
        <v>86</v>
      </c>
      <c r="AW255" s="12" t="s">
        <v>38</v>
      </c>
      <c r="AX255" s="12" t="s">
        <v>84</v>
      </c>
      <c r="AY255" s="240" t="s">
        <v>152</v>
      </c>
    </row>
    <row r="256" spans="2:65" s="1" customFormat="1" ht="22.5" customHeight="1">
      <c r="B256" s="38"/>
      <c r="C256" s="215" t="s">
        <v>598</v>
      </c>
      <c r="D256" s="215" t="s">
        <v>155</v>
      </c>
      <c r="E256" s="216" t="s">
        <v>599</v>
      </c>
      <c r="F256" s="217" t="s">
        <v>600</v>
      </c>
      <c r="G256" s="218" t="s">
        <v>168</v>
      </c>
      <c r="H256" s="219">
        <v>29</v>
      </c>
      <c r="I256" s="220"/>
      <c r="J256" s="221">
        <f>ROUND(I256*H256,2)</f>
        <v>0</v>
      </c>
      <c r="K256" s="217" t="s">
        <v>159</v>
      </c>
      <c r="L256" s="43"/>
      <c r="M256" s="222" t="s">
        <v>75</v>
      </c>
      <c r="N256" s="223" t="s">
        <v>47</v>
      </c>
      <c r="O256" s="79"/>
      <c r="P256" s="224">
        <f>O256*H256</f>
        <v>0</v>
      </c>
      <c r="Q256" s="224">
        <v>7E-05</v>
      </c>
      <c r="R256" s="224">
        <f>Q256*H256</f>
        <v>0.0020299999999999997</v>
      </c>
      <c r="S256" s="224">
        <v>0</v>
      </c>
      <c r="T256" s="225">
        <f>S256*H256</f>
        <v>0</v>
      </c>
      <c r="AR256" s="17" t="s">
        <v>227</v>
      </c>
      <c r="AT256" s="17" t="s">
        <v>155</v>
      </c>
      <c r="AU256" s="17" t="s">
        <v>86</v>
      </c>
      <c r="AY256" s="17" t="s">
        <v>152</v>
      </c>
      <c r="BE256" s="226">
        <f>IF(N256="základní",J256,0)</f>
        <v>0</v>
      </c>
      <c r="BF256" s="226">
        <f>IF(N256="snížená",J256,0)</f>
        <v>0</v>
      </c>
      <c r="BG256" s="226">
        <f>IF(N256="zákl. přenesená",J256,0)</f>
        <v>0</v>
      </c>
      <c r="BH256" s="226">
        <f>IF(N256="sníž. přenesená",J256,0)</f>
        <v>0</v>
      </c>
      <c r="BI256" s="226">
        <f>IF(N256="nulová",J256,0)</f>
        <v>0</v>
      </c>
      <c r="BJ256" s="17" t="s">
        <v>84</v>
      </c>
      <c r="BK256" s="226">
        <f>ROUND(I256*H256,2)</f>
        <v>0</v>
      </c>
      <c r="BL256" s="17" t="s">
        <v>227</v>
      </c>
      <c r="BM256" s="17" t="s">
        <v>601</v>
      </c>
    </row>
    <row r="257" spans="2:47" s="1" customFormat="1" ht="12">
      <c r="B257" s="38"/>
      <c r="C257" s="39"/>
      <c r="D257" s="227" t="s">
        <v>162</v>
      </c>
      <c r="E257" s="39"/>
      <c r="F257" s="228" t="s">
        <v>602</v>
      </c>
      <c r="G257" s="39"/>
      <c r="H257" s="39"/>
      <c r="I257" s="142"/>
      <c r="J257" s="39"/>
      <c r="K257" s="39"/>
      <c r="L257" s="43"/>
      <c r="M257" s="229"/>
      <c r="N257" s="79"/>
      <c r="O257" s="79"/>
      <c r="P257" s="79"/>
      <c r="Q257" s="79"/>
      <c r="R257" s="79"/>
      <c r="S257" s="79"/>
      <c r="T257" s="80"/>
      <c r="AT257" s="17" t="s">
        <v>162</v>
      </c>
      <c r="AU257" s="17" t="s">
        <v>86</v>
      </c>
    </row>
    <row r="258" spans="2:51" s="12" customFormat="1" ht="12">
      <c r="B258" s="230"/>
      <c r="C258" s="231"/>
      <c r="D258" s="227" t="s">
        <v>164</v>
      </c>
      <c r="E258" s="232" t="s">
        <v>75</v>
      </c>
      <c r="F258" s="233" t="s">
        <v>603</v>
      </c>
      <c r="G258" s="231"/>
      <c r="H258" s="234">
        <v>29</v>
      </c>
      <c r="I258" s="235"/>
      <c r="J258" s="231"/>
      <c r="K258" s="231"/>
      <c r="L258" s="236"/>
      <c r="M258" s="237"/>
      <c r="N258" s="238"/>
      <c r="O258" s="238"/>
      <c r="P258" s="238"/>
      <c r="Q258" s="238"/>
      <c r="R258" s="238"/>
      <c r="S258" s="238"/>
      <c r="T258" s="239"/>
      <c r="AT258" s="240" t="s">
        <v>164</v>
      </c>
      <c r="AU258" s="240" t="s">
        <v>86</v>
      </c>
      <c r="AV258" s="12" t="s">
        <v>86</v>
      </c>
      <c r="AW258" s="12" t="s">
        <v>38</v>
      </c>
      <c r="AX258" s="12" t="s">
        <v>84</v>
      </c>
      <c r="AY258" s="240" t="s">
        <v>152</v>
      </c>
    </row>
    <row r="259" spans="2:65" s="1" customFormat="1" ht="16.5" customHeight="1">
      <c r="B259" s="38"/>
      <c r="C259" s="215" t="s">
        <v>604</v>
      </c>
      <c r="D259" s="215" t="s">
        <v>155</v>
      </c>
      <c r="E259" s="216" t="s">
        <v>605</v>
      </c>
      <c r="F259" s="217" t="s">
        <v>606</v>
      </c>
      <c r="G259" s="218" t="s">
        <v>176</v>
      </c>
      <c r="H259" s="219">
        <v>7</v>
      </c>
      <c r="I259" s="220"/>
      <c r="J259" s="221">
        <f>ROUND(I259*H259,2)</f>
        <v>0</v>
      </c>
      <c r="K259" s="217" t="s">
        <v>159</v>
      </c>
      <c r="L259" s="43"/>
      <c r="M259" s="222" t="s">
        <v>75</v>
      </c>
      <c r="N259" s="223" t="s">
        <v>47</v>
      </c>
      <c r="O259" s="79"/>
      <c r="P259" s="224">
        <f>O259*H259</f>
        <v>0</v>
      </c>
      <c r="Q259" s="224">
        <v>0.00017</v>
      </c>
      <c r="R259" s="224">
        <f>Q259*H259</f>
        <v>0.00119</v>
      </c>
      <c r="S259" s="224">
        <v>0</v>
      </c>
      <c r="T259" s="225">
        <f>S259*H259</f>
        <v>0</v>
      </c>
      <c r="AR259" s="17" t="s">
        <v>227</v>
      </c>
      <c r="AT259" s="17" t="s">
        <v>155</v>
      </c>
      <c r="AU259" s="17" t="s">
        <v>86</v>
      </c>
      <c r="AY259" s="17" t="s">
        <v>152</v>
      </c>
      <c r="BE259" s="226">
        <f>IF(N259="základní",J259,0)</f>
        <v>0</v>
      </c>
      <c r="BF259" s="226">
        <f>IF(N259="snížená",J259,0)</f>
        <v>0</v>
      </c>
      <c r="BG259" s="226">
        <f>IF(N259="zákl. přenesená",J259,0)</f>
        <v>0</v>
      </c>
      <c r="BH259" s="226">
        <f>IF(N259="sníž. přenesená",J259,0)</f>
        <v>0</v>
      </c>
      <c r="BI259" s="226">
        <f>IF(N259="nulová",J259,0)</f>
        <v>0</v>
      </c>
      <c r="BJ259" s="17" t="s">
        <v>84</v>
      </c>
      <c r="BK259" s="226">
        <f>ROUND(I259*H259,2)</f>
        <v>0</v>
      </c>
      <c r="BL259" s="17" t="s">
        <v>227</v>
      </c>
      <c r="BM259" s="17" t="s">
        <v>607</v>
      </c>
    </row>
    <row r="260" spans="2:47" s="1" customFormat="1" ht="12">
      <c r="B260" s="38"/>
      <c r="C260" s="39"/>
      <c r="D260" s="227" t="s">
        <v>162</v>
      </c>
      <c r="E260" s="39"/>
      <c r="F260" s="228" t="s">
        <v>608</v>
      </c>
      <c r="G260" s="39"/>
      <c r="H260" s="39"/>
      <c r="I260" s="142"/>
      <c r="J260" s="39"/>
      <c r="K260" s="39"/>
      <c r="L260" s="43"/>
      <c r="M260" s="229"/>
      <c r="N260" s="79"/>
      <c r="O260" s="79"/>
      <c r="P260" s="79"/>
      <c r="Q260" s="79"/>
      <c r="R260" s="79"/>
      <c r="S260" s="79"/>
      <c r="T260" s="80"/>
      <c r="AT260" s="17" t="s">
        <v>162</v>
      </c>
      <c r="AU260" s="17" t="s">
        <v>86</v>
      </c>
    </row>
    <row r="261" spans="2:51" s="12" customFormat="1" ht="12">
      <c r="B261" s="230"/>
      <c r="C261" s="231"/>
      <c r="D261" s="227" t="s">
        <v>164</v>
      </c>
      <c r="E261" s="232" t="s">
        <v>75</v>
      </c>
      <c r="F261" s="233" t="s">
        <v>609</v>
      </c>
      <c r="G261" s="231"/>
      <c r="H261" s="234">
        <v>6</v>
      </c>
      <c r="I261" s="235"/>
      <c r="J261" s="231"/>
      <c r="K261" s="231"/>
      <c r="L261" s="236"/>
      <c r="M261" s="237"/>
      <c r="N261" s="238"/>
      <c r="O261" s="238"/>
      <c r="P261" s="238"/>
      <c r="Q261" s="238"/>
      <c r="R261" s="238"/>
      <c r="S261" s="238"/>
      <c r="T261" s="239"/>
      <c r="AT261" s="240" t="s">
        <v>164</v>
      </c>
      <c r="AU261" s="240" t="s">
        <v>86</v>
      </c>
      <c r="AV261" s="12" t="s">
        <v>86</v>
      </c>
      <c r="AW261" s="12" t="s">
        <v>38</v>
      </c>
      <c r="AX261" s="12" t="s">
        <v>77</v>
      </c>
      <c r="AY261" s="240" t="s">
        <v>152</v>
      </c>
    </row>
    <row r="262" spans="2:51" s="12" customFormat="1" ht="12">
      <c r="B262" s="230"/>
      <c r="C262" s="231"/>
      <c r="D262" s="227" t="s">
        <v>164</v>
      </c>
      <c r="E262" s="232" t="s">
        <v>75</v>
      </c>
      <c r="F262" s="233" t="s">
        <v>610</v>
      </c>
      <c r="G262" s="231"/>
      <c r="H262" s="234">
        <v>1</v>
      </c>
      <c r="I262" s="235"/>
      <c r="J262" s="231"/>
      <c r="K262" s="231"/>
      <c r="L262" s="236"/>
      <c r="M262" s="237"/>
      <c r="N262" s="238"/>
      <c r="O262" s="238"/>
      <c r="P262" s="238"/>
      <c r="Q262" s="238"/>
      <c r="R262" s="238"/>
      <c r="S262" s="238"/>
      <c r="T262" s="239"/>
      <c r="AT262" s="240" t="s">
        <v>164</v>
      </c>
      <c r="AU262" s="240" t="s">
        <v>86</v>
      </c>
      <c r="AV262" s="12" t="s">
        <v>86</v>
      </c>
      <c r="AW262" s="12" t="s">
        <v>38</v>
      </c>
      <c r="AX262" s="12" t="s">
        <v>77</v>
      </c>
      <c r="AY262" s="240" t="s">
        <v>152</v>
      </c>
    </row>
    <row r="263" spans="2:51" s="14" customFormat="1" ht="12">
      <c r="B263" s="267"/>
      <c r="C263" s="268"/>
      <c r="D263" s="227" t="s">
        <v>164</v>
      </c>
      <c r="E263" s="269" t="s">
        <v>75</v>
      </c>
      <c r="F263" s="270" t="s">
        <v>287</v>
      </c>
      <c r="G263" s="268"/>
      <c r="H263" s="271">
        <v>7</v>
      </c>
      <c r="I263" s="272"/>
      <c r="J263" s="268"/>
      <c r="K263" s="268"/>
      <c r="L263" s="273"/>
      <c r="M263" s="274"/>
      <c r="N263" s="275"/>
      <c r="O263" s="275"/>
      <c r="P263" s="275"/>
      <c r="Q263" s="275"/>
      <c r="R263" s="275"/>
      <c r="S263" s="275"/>
      <c r="T263" s="276"/>
      <c r="AT263" s="277" t="s">
        <v>164</v>
      </c>
      <c r="AU263" s="277" t="s">
        <v>86</v>
      </c>
      <c r="AV263" s="14" t="s">
        <v>160</v>
      </c>
      <c r="AW263" s="14" t="s">
        <v>38</v>
      </c>
      <c r="AX263" s="14" t="s">
        <v>84</v>
      </c>
      <c r="AY263" s="277" t="s">
        <v>152</v>
      </c>
    </row>
    <row r="264" spans="2:65" s="1" customFormat="1" ht="16.5" customHeight="1">
      <c r="B264" s="38"/>
      <c r="C264" s="215" t="s">
        <v>611</v>
      </c>
      <c r="D264" s="215" t="s">
        <v>155</v>
      </c>
      <c r="E264" s="216" t="s">
        <v>612</v>
      </c>
      <c r="F264" s="217" t="s">
        <v>613</v>
      </c>
      <c r="G264" s="218" t="s">
        <v>176</v>
      </c>
      <c r="H264" s="219">
        <v>6</v>
      </c>
      <c r="I264" s="220"/>
      <c r="J264" s="221">
        <f>ROUND(I264*H264,2)</f>
        <v>0</v>
      </c>
      <c r="K264" s="217" t="s">
        <v>159</v>
      </c>
      <c r="L264" s="43"/>
      <c r="M264" s="222" t="s">
        <v>75</v>
      </c>
      <c r="N264" s="223" t="s">
        <v>47</v>
      </c>
      <c r="O264" s="79"/>
      <c r="P264" s="224">
        <f>O264*H264</f>
        <v>0</v>
      </c>
      <c r="Q264" s="224">
        <v>0.00057</v>
      </c>
      <c r="R264" s="224">
        <f>Q264*H264</f>
        <v>0.00342</v>
      </c>
      <c r="S264" s="224">
        <v>0</v>
      </c>
      <c r="T264" s="225">
        <f>S264*H264</f>
        <v>0</v>
      </c>
      <c r="AR264" s="17" t="s">
        <v>227</v>
      </c>
      <c r="AT264" s="17" t="s">
        <v>155</v>
      </c>
      <c r="AU264" s="17" t="s">
        <v>86</v>
      </c>
      <c r="AY264" s="17" t="s">
        <v>152</v>
      </c>
      <c r="BE264" s="226">
        <f>IF(N264="základní",J264,0)</f>
        <v>0</v>
      </c>
      <c r="BF264" s="226">
        <f>IF(N264="snížená",J264,0)</f>
        <v>0</v>
      </c>
      <c r="BG264" s="226">
        <f>IF(N264="zákl. přenesená",J264,0)</f>
        <v>0</v>
      </c>
      <c r="BH264" s="226">
        <f>IF(N264="sníž. přenesená",J264,0)</f>
        <v>0</v>
      </c>
      <c r="BI264" s="226">
        <f>IF(N264="nulová",J264,0)</f>
        <v>0</v>
      </c>
      <c r="BJ264" s="17" t="s">
        <v>84</v>
      </c>
      <c r="BK264" s="226">
        <f>ROUND(I264*H264,2)</f>
        <v>0</v>
      </c>
      <c r="BL264" s="17" t="s">
        <v>227</v>
      </c>
      <c r="BM264" s="17" t="s">
        <v>614</v>
      </c>
    </row>
    <row r="265" spans="2:51" s="13" customFormat="1" ht="12">
      <c r="B265" s="241"/>
      <c r="C265" s="242"/>
      <c r="D265" s="227" t="s">
        <v>164</v>
      </c>
      <c r="E265" s="243" t="s">
        <v>75</v>
      </c>
      <c r="F265" s="244" t="s">
        <v>408</v>
      </c>
      <c r="G265" s="242"/>
      <c r="H265" s="243" t="s">
        <v>75</v>
      </c>
      <c r="I265" s="245"/>
      <c r="J265" s="242"/>
      <c r="K265" s="242"/>
      <c r="L265" s="246"/>
      <c r="M265" s="247"/>
      <c r="N265" s="248"/>
      <c r="O265" s="248"/>
      <c r="P265" s="248"/>
      <c r="Q265" s="248"/>
      <c r="R265" s="248"/>
      <c r="S265" s="248"/>
      <c r="T265" s="249"/>
      <c r="AT265" s="250" t="s">
        <v>164</v>
      </c>
      <c r="AU265" s="250" t="s">
        <v>86</v>
      </c>
      <c r="AV265" s="13" t="s">
        <v>84</v>
      </c>
      <c r="AW265" s="13" t="s">
        <v>38</v>
      </c>
      <c r="AX265" s="13" t="s">
        <v>77</v>
      </c>
      <c r="AY265" s="250" t="s">
        <v>152</v>
      </c>
    </row>
    <row r="266" spans="2:51" s="12" customFormat="1" ht="12">
      <c r="B266" s="230"/>
      <c r="C266" s="231"/>
      <c r="D266" s="227" t="s">
        <v>164</v>
      </c>
      <c r="E266" s="232" t="s">
        <v>75</v>
      </c>
      <c r="F266" s="233" t="s">
        <v>615</v>
      </c>
      <c r="G266" s="231"/>
      <c r="H266" s="234">
        <v>6</v>
      </c>
      <c r="I266" s="235"/>
      <c r="J266" s="231"/>
      <c r="K266" s="231"/>
      <c r="L266" s="236"/>
      <c r="M266" s="237"/>
      <c r="N266" s="238"/>
      <c r="O266" s="238"/>
      <c r="P266" s="238"/>
      <c r="Q266" s="238"/>
      <c r="R266" s="238"/>
      <c r="S266" s="238"/>
      <c r="T266" s="239"/>
      <c r="AT266" s="240" t="s">
        <v>164</v>
      </c>
      <c r="AU266" s="240" t="s">
        <v>86</v>
      </c>
      <c r="AV266" s="12" t="s">
        <v>86</v>
      </c>
      <c r="AW266" s="12" t="s">
        <v>38</v>
      </c>
      <c r="AX266" s="12" t="s">
        <v>84</v>
      </c>
      <c r="AY266" s="240" t="s">
        <v>152</v>
      </c>
    </row>
    <row r="267" spans="2:65" s="1" customFormat="1" ht="16.5" customHeight="1">
      <c r="B267" s="38"/>
      <c r="C267" s="215" t="s">
        <v>616</v>
      </c>
      <c r="D267" s="215" t="s">
        <v>155</v>
      </c>
      <c r="E267" s="216" t="s">
        <v>617</v>
      </c>
      <c r="F267" s="217" t="s">
        <v>618</v>
      </c>
      <c r="G267" s="218" t="s">
        <v>176</v>
      </c>
      <c r="H267" s="219">
        <v>1</v>
      </c>
      <c r="I267" s="220"/>
      <c r="J267" s="221">
        <f>ROUND(I267*H267,2)</f>
        <v>0</v>
      </c>
      <c r="K267" s="217" t="s">
        <v>159</v>
      </c>
      <c r="L267" s="43"/>
      <c r="M267" s="222" t="s">
        <v>75</v>
      </c>
      <c r="N267" s="223" t="s">
        <v>47</v>
      </c>
      <c r="O267" s="79"/>
      <c r="P267" s="224">
        <f>O267*H267</f>
        <v>0</v>
      </c>
      <c r="Q267" s="224">
        <v>0.00021</v>
      </c>
      <c r="R267" s="224">
        <f>Q267*H267</f>
        <v>0.00021</v>
      </c>
      <c r="S267" s="224">
        <v>0</v>
      </c>
      <c r="T267" s="225">
        <f>S267*H267</f>
        <v>0</v>
      </c>
      <c r="AR267" s="17" t="s">
        <v>227</v>
      </c>
      <c r="AT267" s="17" t="s">
        <v>155</v>
      </c>
      <c r="AU267" s="17" t="s">
        <v>86</v>
      </c>
      <c r="AY267" s="17" t="s">
        <v>152</v>
      </c>
      <c r="BE267" s="226">
        <f>IF(N267="základní",J267,0)</f>
        <v>0</v>
      </c>
      <c r="BF267" s="226">
        <f>IF(N267="snížená",J267,0)</f>
        <v>0</v>
      </c>
      <c r="BG267" s="226">
        <f>IF(N267="zákl. přenesená",J267,0)</f>
        <v>0</v>
      </c>
      <c r="BH267" s="226">
        <f>IF(N267="sníž. přenesená",J267,0)</f>
        <v>0</v>
      </c>
      <c r="BI267" s="226">
        <f>IF(N267="nulová",J267,0)</f>
        <v>0</v>
      </c>
      <c r="BJ267" s="17" t="s">
        <v>84</v>
      </c>
      <c r="BK267" s="226">
        <f>ROUND(I267*H267,2)</f>
        <v>0</v>
      </c>
      <c r="BL267" s="17" t="s">
        <v>227</v>
      </c>
      <c r="BM267" s="17" t="s">
        <v>619</v>
      </c>
    </row>
    <row r="268" spans="2:51" s="13" customFormat="1" ht="12">
      <c r="B268" s="241"/>
      <c r="C268" s="242"/>
      <c r="D268" s="227" t="s">
        <v>164</v>
      </c>
      <c r="E268" s="243" t="s">
        <v>75</v>
      </c>
      <c r="F268" s="244" t="s">
        <v>408</v>
      </c>
      <c r="G268" s="242"/>
      <c r="H268" s="243" t="s">
        <v>75</v>
      </c>
      <c r="I268" s="245"/>
      <c r="J268" s="242"/>
      <c r="K268" s="242"/>
      <c r="L268" s="246"/>
      <c r="M268" s="247"/>
      <c r="N268" s="248"/>
      <c r="O268" s="248"/>
      <c r="P268" s="248"/>
      <c r="Q268" s="248"/>
      <c r="R268" s="248"/>
      <c r="S268" s="248"/>
      <c r="T268" s="249"/>
      <c r="AT268" s="250" t="s">
        <v>164</v>
      </c>
      <c r="AU268" s="250" t="s">
        <v>86</v>
      </c>
      <c r="AV268" s="13" t="s">
        <v>84</v>
      </c>
      <c r="AW268" s="13" t="s">
        <v>38</v>
      </c>
      <c r="AX268" s="13" t="s">
        <v>77</v>
      </c>
      <c r="AY268" s="250" t="s">
        <v>152</v>
      </c>
    </row>
    <row r="269" spans="2:51" s="12" customFormat="1" ht="12">
      <c r="B269" s="230"/>
      <c r="C269" s="231"/>
      <c r="D269" s="227" t="s">
        <v>164</v>
      </c>
      <c r="E269" s="232" t="s">
        <v>75</v>
      </c>
      <c r="F269" s="233" t="s">
        <v>620</v>
      </c>
      <c r="G269" s="231"/>
      <c r="H269" s="234">
        <v>1</v>
      </c>
      <c r="I269" s="235"/>
      <c r="J269" s="231"/>
      <c r="K269" s="231"/>
      <c r="L269" s="236"/>
      <c r="M269" s="237"/>
      <c r="N269" s="238"/>
      <c r="O269" s="238"/>
      <c r="P269" s="238"/>
      <c r="Q269" s="238"/>
      <c r="R269" s="238"/>
      <c r="S269" s="238"/>
      <c r="T269" s="239"/>
      <c r="AT269" s="240" t="s">
        <v>164</v>
      </c>
      <c r="AU269" s="240" t="s">
        <v>86</v>
      </c>
      <c r="AV269" s="12" t="s">
        <v>86</v>
      </c>
      <c r="AW269" s="12" t="s">
        <v>38</v>
      </c>
      <c r="AX269" s="12" t="s">
        <v>84</v>
      </c>
      <c r="AY269" s="240" t="s">
        <v>152</v>
      </c>
    </row>
    <row r="270" spans="2:65" s="1" customFormat="1" ht="16.5" customHeight="1">
      <c r="B270" s="38"/>
      <c r="C270" s="215" t="s">
        <v>621</v>
      </c>
      <c r="D270" s="215" t="s">
        <v>155</v>
      </c>
      <c r="E270" s="216" t="s">
        <v>622</v>
      </c>
      <c r="F270" s="217" t="s">
        <v>623</v>
      </c>
      <c r="G270" s="218" t="s">
        <v>168</v>
      </c>
      <c r="H270" s="219">
        <v>29</v>
      </c>
      <c r="I270" s="220"/>
      <c r="J270" s="221">
        <f>ROUND(I270*H270,2)</f>
        <v>0</v>
      </c>
      <c r="K270" s="217" t="s">
        <v>159</v>
      </c>
      <c r="L270" s="43"/>
      <c r="M270" s="222" t="s">
        <v>75</v>
      </c>
      <c r="N270" s="223" t="s">
        <v>47</v>
      </c>
      <c r="O270" s="79"/>
      <c r="P270" s="224">
        <f>O270*H270</f>
        <v>0</v>
      </c>
      <c r="Q270" s="224">
        <v>0.00019</v>
      </c>
      <c r="R270" s="224">
        <f>Q270*H270</f>
        <v>0.00551</v>
      </c>
      <c r="S270" s="224">
        <v>0</v>
      </c>
      <c r="T270" s="225">
        <f>S270*H270</f>
        <v>0</v>
      </c>
      <c r="AR270" s="17" t="s">
        <v>227</v>
      </c>
      <c r="AT270" s="17" t="s">
        <v>155</v>
      </c>
      <c r="AU270" s="17" t="s">
        <v>86</v>
      </c>
      <c r="AY270" s="17" t="s">
        <v>152</v>
      </c>
      <c r="BE270" s="226">
        <f>IF(N270="základní",J270,0)</f>
        <v>0</v>
      </c>
      <c r="BF270" s="226">
        <f>IF(N270="snížená",J270,0)</f>
        <v>0</v>
      </c>
      <c r="BG270" s="226">
        <f>IF(N270="zákl. přenesená",J270,0)</f>
        <v>0</v>
      </c>
      <c r="BH270" s="226">
        <f>IF(N270="sníž. přenesená",J270,0)</f>
        <v>0</v>
      </c>
      <c r="BI270" s="226">
        <f>IF(N270="nulová",J270,0)</f>
        <v>0</v>
      </c>
      <c r="BJ270" s="17" t="s">
        <v>84</v>
      </c>
      <c r="BK270" s="226">
        <f>ROUND(I270*H270,2)</f>
        <v>0</v>
      </c>
      <c r="BL270" s="17" t="s">
        <v>227</v>
      </c>
      <c r="BM270" s="17" t="s">
        <v>624</v>
      </c>
    </row>
    <row r="271" spans="2:47" s="1" customFormat="1" ht="12">
      <c r="B271" s="38"/>
      <c r="C271" s="39"/>
      <c r="D271" s="227" t="s">
        <v>162</v>
      </c>
      <c r="E271" s="39"/>
      <c r="F271" s="228" t="s">
        <v>625</v>
      </c>
      <c r="G271" s="39"/>
      <c r="H271" s="39"/>
      <c r="I271" s="142"/>
      <c r="J271" s="39"/>
      <c r="K271" s="39"/>
      <c r="L271" s="43"/>
      <c r="M271" s="229"/>
      <c r="N271" s="79"/>
      <c r="O271" s="79"/>
      <c r="P271" s="79"/>
      <c r="Q271" s="79"/>
      <c r="R271" s="79"/>
      <c r="S271" s="79"/>
      <c r="T271" s="80"/>
      <c r="AT271" s="17" t="s">
        <v>162</v>
      </c>
      <c r="AU271" s="17" t="s">
        <v>86</v>
      </c>
    </row>
    <row r="272" spans="2:65" s="1" customFormat="1" ht="16.5" customHeight="1">
      <c r="B272" s="38"/>
      <c r="C272" s="215" t="s">
        <v>626</v>
      </c>
      <c r="D272" s="215" t="s">
        <v>155</v>
      </c>
      <c r="E272" s="216" t="s">
        <v>627</v>
      </c>
      <c r="F272" s="217" t="s">
        <v>628</v>
      </c>
      <c r="G272" s="218" t="s">
        <v>168</v>
      </c>
      <c r="H272" s="219">
        <v>29</v>
      </c>
      <c r="I272" s="220"/>
      <c r="J272" s="221">
        <f>ROUND(I272*H272,2)</f>
        <v>0</v>
      </c>
      <c r="K272" s="217" t="s">
        <v>159</v>
      </c>
      <c r="L272" s="43"/>
      <c r="M272" s="222" t="s">
        <v>75</v>
      </c>
      <c r="N272" s="223" t="s">
        <v>47</v>
      </c>
      <c r="O272" s="79"/>
      <c r="P272" s="224">
        <f>O272*H272</f>
        <v>0</v>
      </c>
      <c r="Q272" s="224">
        <v>1E-05</v>
      </c>
      <c r="R272" s="224">
        <f>Q272*H272</f>
        <v>0.00029</v>
      </c>
      <c r="S272" s="224">
        <v>0</v>
      </c>
      <c r="T272" s="225">
        <f>S272*H272</f>
        <v>0</v>
      </c>
      <c r="AR272" s="17" t="s">
        <v>227</v>
      </c>
      <c r="AT272" s="17" t="s">
        <v>155</v>
      </c>
      <c r="AU272" s="17" t="s">
        <v>86</v>
      </c>
      <c r="AY272" s="17" t="s">
        <v>152</v>
      </c>
      <c r="BE272" s="226">
        <f>IF(N272="základní",J272,0)</f>
        <v>0</v>
      </c>
      <c r="BF272" s="226">
        <f>IF(N272="snížená",J272,0)</f>
        <v>0</v>
      </c>
      <c r="BG272" s="226">
        <f>IF(N272="zákl. přenesená",J272,0)</f>
        <v>0</v>
      </c>
      <c r="BH272" s="226">
        <f>IF(N272="sníž. přenesená",J272,0)</f>
        <v>0</v>
      </c>
      <c r="BI272" s="226">
        <f>IF(N272="nulová",J272,0)</f>
        <v>0</v>
      </c>
      <c r="BJ272" s="17" t="s">
        <v>84</v>
      </c>
      <c r="BK272" s="226">
        <f>ROUND(I272*H272,2)</f>
        <v>0</v>
      </c>
      <c r="BL272" s="17" t="s">
        <v>227</v>
      </c>
      <c r="BM272" s="17" t="s">
        <v>629</v>
      </c>
    </row>
    <row r="273" spans="2:47" s="1" customFormat="1" ht="12">
      <c r="B273" s="38"/>
      <c r="C273" s="39"/>
      <c r="D273" s="227" t="s">
        <v>162</v>
      </c>
      <c r="E273" s="39"/>
      <c r="F273" s="228" t="s">
        <v>625</v>
      </c>
      <c r="G273" s="39"/>
      <c r="H273" s="39"/>
      <c r="I273" s="142"/>
      <c r="J273" s="39"/>
      <c r="K273" s="39"/>
      <c r="L273" s="43"/>
      <c r="M273" s="229"/>
      <c r="N273" s="79"/>
      <c r="O273" s="79"/>
      <c r="P273" s="79"/>
      <c r="Q273" s="79"/>
      <c r="R273" s="79"/>
      <c r="S273" s="79"/>
      <c r="T273" s="80"/>
      <c r="AT273" s="17" t="s">
        <v>162</v>
      </c>
      <c r="AU273" s="17" t="s">
        <v>86</v>
      </c>
    </row>
    <row r="274" spans="2:65" s="1" customFormat="1" ht="22.5" customHeight="1">
      <c r="B274" s="38"/>
      <c r="C274" s="215" t="s">
        <v>630</v>
      </c>
      <c r="D274" s="215" t="s">
        <v>155</v>
      </c>
      <c r="E274" s="216" t="s">
        <v>631</v>
      </c>
      <c r="F274" s="217" t="s">
        <v>632</v>
      </c>
      <c r="G274" s="218" t="s">
        <v>577</v>
      </c>
      <c r="H274" s="219">
        <v>1</v>
      </c>
      <c r="I274" s="220"/>
      <c r="J274" s="221">
        <f>ROUND(I274*H274,2)</f>
        <v>0</v>
      </c>
      <c r="K274" s="217" t="s">
        <v>177</v>
      </c>
      <c r="L274" s="43"/>
      <c r="M274" s="222" t="s">
        <v>75</v>
      </c>
      <c r="N274" s="223" t="s">
        <v>47</v>
      </c>
      <c r="O274" s="79"/>
      <c r="P274" s="224">
        <f>O274*H274</f>
        <v>0</v>
      </c>
      <c r="Q274" s="224">
        <v>0</v>
      </c>
      <c r="R274" s="224">
        <f>Q274*H274</f>
        <v>0</v>
      </c>
      <c r="S274" s="224">
        <v>0</v>
      </c>
      <c r="T274" s="225">
        <f>S274*H274</f>
        <v>0</v>
      </c>
      <c r="AR274" s="17" t="s">
        <v>227</v>
      </c>
      <c r="AT274" s="17" t="s">
        <v>155</v>
      </c>
      <c r="AU274" s="17" t="s">
        <v>86</v>
      </c>
      <c r="AY274" s="17" t="s">
        <v>152</v>
      </c>
      <c r="BE274" s="226">
        <f>IF(N274="základní",J274,0)</f>
        <v>0</v>
      </c>
      <c r="BF274" s="226">
        <f>IF(N274="snížená",J274,0)</f>
        <v>0</v>
      </c>
      <c r="BG274" s="226">
        <f>IF(N274="zákl. přenesená",J274,0)</f>
        <v>0</v>
      </c>
      <c r="BH274" s="226">
        <f>IF(N274="sníž. přenesená",J274,0)</f>
        <v>0</v>
      </c>
      <c r="BI274" s="226">
        <f>IF(N274="nulová",J274,0)</f>
        <v>0</v>
      </c>
      <c r="BJ274" s="17" t="s">
        <v>84</v>
      </c>
      <c r="BK274" s="226">
        <f>ROUND(I274*H274,2)</f>
        <v>0</v>
      </c>
      <c r="BL274" s="17" t="s">
        <v>227</v>
      </c>
      <c r="BM274" s="17" t="s">
        <v>633</v>
      </c>
    </row>
    <row r="275" spans="2:65" s="1" customFormat="1" ht="22.5" customHeight="1">
      <c r="B275" s="38"/>
      <c r="C275" s="215" t="s">
        <v>634</v>
      </c>
      <c r="D275" s="215" t="s">
        <v>155</v>
      </c>
      <c r="E275" s="216" t="s">
        <v>635</v>
      </c>
      <c r="F275" s="217" t="s">
        <v>636</v>
      </c>
      <c r="G275" s="218" t="s">
        <v>248</v>
      </c>
      <c r="H275" s="261"/>
      <c r="I275" s="220"/>
      <c r="J275" s="221">
        <f>ROUND(I275*H275,2)</f>
        <v>0</v>
      </c>
      <c r="K275" s="217" t="s">
        <v>159</v>
      </c>
      <c r="L275" s="43"/>
      <c r="M275" s="222" t="s">
        <v>75</v>
      </c>
      <c r="N275" s="223" t="s">
        <v>47</v>
      </c>
      <c r="O275" s="79"/>
      <c r="P275" s="224">
        <f>O275*H275</f>
        <v>0</v>
      </c>
      <c r="Q275" s="224">
        <v>0</v>
      </c>
      <c r="R275" s="224">
        <f>Q275*H275</f>
        <v>0</v>
      </c>
      <c r="S275" s="224">
        <v>0</v>
      </c>
      <c r="T275" s="225">
        <f>S275*H275</f>
        <v>0</v>
      </c>
      <c r="AR275" s="17" t="s">
        <v>227</v>
      </c>
      <c r="AT275" s="17" t="s">
        <v>155</v>
      </c>
      <c r="AU275" s="17" t="s">
        <v>86</v>
      </c>
      <c r="AY275" s="17" t="s">
        <v>152</v>
      </c>
      <c r="BE275" s="226">
        <f>IF(N275="základní",J275,0)</f>
        <v>0</v>
      </c>
      <c r="BF275" s="226">
        <f>IF(N275="snížená",J275,0)</f>
        <v>0</v>
      </c>
      <c r="BG275" s="226">
        <f>IF(N275="zákl. přenesená",J275,0)</f>
        <v>0</v>
      </c>
      <c r="BH275" s="226">
        <f>IF(N275="sníž. přenesená",J275,0)</f>
        <v>0</v>
      </c>
      <c r="BI275" s="226">
        <f>IF(N275="nulová",J275,0)</f>
        <v>0</v>
      </c>
      <c r="BJ275" s="17" t="s">
        <v>84</v>
      </c>
      <c r="BK275" s="226">
        <f>ROUND(I275*H275,2)</f>
        <v>0</v>
      </c>
      <c r="BL275" s="17" t="s">
        <v>227</v>
      </c>
      <c r="BM275" s="17" t="s">
        <v>637</v>
      </c>
    </row>
    <row r="276" spans="2:47" s="1" customFormat="1" ht="12">
      <c r="B276" s="38"/>
      <c r="C276" s="39"/>
      <c r="D276" s="227" t="s">
        <v>162</v>
      </c>
      <c r="E276" s="39"/>
      <c r="F276" s="228" t="s">
        <v>638</v>
      </c>
      <c r="G276" s="39"/>
      <c r="H276" s="39"/>
      <c r="I276" s="142"/>
      <c r="J276" s="39"/>
      <c r="K276" s="39"/>
      <c r="L276" s="43"/>
      <c r="M276" s="229"/>
      <c r="N276" s="79"/>
      <c r="O276" s="79"/>
      <c r="P276" s="79"/>
      <c r="Q276" s="79"/>
      <c r="R276" s="79"/>
      <c r="S276" s="79"/>
      <c r="T276" s="80"/>
      <c r="AT276" s="17" t="s">
        <v>162</v>
      </c>
      <c r="AU276" s="17" t="s">
        <v>86</v>
      </c>
    </row>
    <row r="277" spans="2:63" s="11" customFormat="1" ht="22.8" customHeight="1">
      <c r="B277" s="199"/>
      <c r="C277" s="200"/>
      <c r="D277" s="201" t="s">
        <v>76</v>
      </c>
      <c r="E277" s="213" t="s">
        <v>639</v>
      </c>
      <c r="F277" s="213" t="s">
        <v>640</v>
      </c>
      <c r="G277" s="200"/>
      <c r="H277" s="200"/>
      <c r="I277" s="203"/>
      <c r="J277" s="214">
        <f>BK277</f>
        <v>0</v>
      </c>
      <c r="K277" s="200"/>
      <c r="L277" s="205"/>
      <c r="M277" s="206"/>
      <c r="N277" s="207"/>
      <c r="O277" s="207"/>
      <c r="P277" s="208">
        <f>SUM(P278:P318)</f>
        <v>0</v>
      </c>
      <c r="Q277" s="207"/>
      <c r="R277" s="208">
        <f>SUM(R278:R318)</f>
        <v>0.07352000000000002</v>
      </c>
      <c r="S277" s="207"/>
      <c r="T277" s="209">
        <f>SUM(T278:T318)</f>
        <v>0.04234</v>
      </c>
      <c r="AR277" s="210" t="s">
        <v>86</v>
      </c>
      <c r="AT277" s="211" t="s">
        <v>76</v>
      </c>
      <c r="AU277" s="211" t="s">
        <v>84</v>
      </c>
      <c r="AY277" s="210" t="s">
        <v>152</v>
      </c>
      <c r="BK277" s="212">
        <f>SUM(BK278:BK318)</f>
        <v>0</v>
      </c>
    </row>
    <row r="278" spans="2:65" s="1" customFormat="1" ht="16.5" customHeight="1">
      <c r="B278" s="38"/>
      <c r="C278" s="215" t="s">
        <v>641</v>
      </c>
      <c r="D278" s="215" t="s">
        <v>155</v>
      </c>
      <c r="E278" s="216" t="s">
        <v>642</v>
      </c>
      <c r="F278" s="217" t="s">
        <v>643</v>
      </c>
      <c r="G278" s="218" t="s">
        <v>577</v>
      </c>
      <c r="H278" s="219">
        <v>2</v>
      </c>
      <c r="I278" s="220"/>
      <c r="J278" s="221">
        <f>ROUND(I278*H278,2)</f>
        <v>0</v>
      </c>
      <c r="K278" s="217" t="s">
        <v>159</v>
      </c>
      <c r="L278" s="43"/>
      <c r="M278" s="222" t="s">
        <v>75</v>
      </c>
      <c r="N278" s="223" t="s">
        <v>47</v>
      </c>
      <c r="O278" s="79"/>
      <c r="P278" s="224">
        <f>O278*H278</f>
        <v>0</v>
      </c>
      <c r="Q278" s="224">
        <v>0</v>
      </c>
      <c r="R278" s="224">
        <f>Q278*H278</f>
        <v>0</v>
      </c>
      <c r="S278" s="224">
        <v>0.01946</v>
      </c>
      <c r="T278" s="225">
        <f>S278*H278</f>
        <v>0.03892</v>
      </c>
      <c r="AR278" s="17" t="s">
        <v>227</v>
      </c>
      <c r="AT278" s="17" t="s">
        <v>155</v>
      </c>
      <c r="AU278" s="17" t="s">
        <v>86</v>
      </c>
      <c r="AY278" s="17" t="s">
        <v>152</v>
      </c>
      <c r="BE278" s="226">
        <f>IF(N278="základní",J278,0)</f>
        <v>0</v>
      </c>
      <c r="BF278" s="226">
        <f>IF(N278="snížená",J278,0)</f>
        <v>0</v>
      </c>
      <c r="BG278" s="226">
        <f>IF(N278="zákl. přenesená",J278,0)</f>
        <v>0</v>
      </c>
      <c r="BH278" s="226">
        <f>IF(N278="sníž. přenesená",J278,0)</f>
        <v>0</v>
      </c>
      <c r="BI278" s="226">
        <f>IF(N278="nulová",J278,0)</f>
        <v>0</v>
      </c>
      <c r="BJ278" s="17" t="s">
        <v>84</v>
      </c>
      <c r="BK278" s="226">
        <f>ROUND(I278*H278,2)</f>
        <v>0</v>
      </c>
      <c r="BL278" s="17" t="s">
        <v>227</v>
      </c>
      <c r="BM278" s="17" t="s">
        <v>644</v>
      </c>
    </row>
    <row r="279" spans="2:51" s="13" customFormat="1" ht="12">
      <c r="B279" s="241"/>
      <c r="C279" s="242"/>
      <c r="D279" s="227" t="s">
        <v>164</v>
      </c>
      <c r="E279" s="243" t="s">
        <v>75</v>
      </c>
      <c r="F279" s="244" t="s">
        <v>408</v>
      </c>
      <c r="G279" s="242"/>
      <c r="H279" s="243" t="s">
        <v>75</v>
      </c>
      <c r="I279" s="245"/>
      <c r="J279" s="242"/>
      <c r="K279" s="242"/>
      <c r="L279" s="246"/>
      <c r="M279" s="247"/>
      <c r="N279" s="248"/>
      <c r="O279" s="248"/>
      <c r="P279" s="248"/>
      <c r="Q279" s="248"/>
      <c r="R279" s="248"/>
      <c r="S279" s="248"/>
      <c r="T279" s="249"/>
      <c r="AT279" s="250" t="s">
        <v>164</v>
      </c>
      <c r="AU279" s="250" t="s">
        <v>86</v>
      </c>
      <c r="AV279" s="13" t="s">
        <v>84</v>
      </c>
      <c r="AW279" s="13" t="s">
        <v>38</v>
      </c>
      <c r="AX279" s="13" t="s">
        <v>77</v>
      </c>
      <c r="AY279" s="250" t="s">
        <v>152</v>
      </c>
    </row>
    <row r="280" spans="2:51" s="12" customFormat="1" ht="12">
      <c r="B280" s="230"/>
      <c r="C280" s="231"/>
      <c r="D280" s="227" t="s">
        <v>164</v>
      </c>
      <c r="E280" s="232" t="s">
        <v>75</v>
      </c>
      <c r="F280" s="233" t="s">
        <v>86</v>
      </c>
      <c r="G280" s="231"/>
      <c r="H280" s="234">
        <v>2</v>
      </c>
      <c r="I280" s="235"/>
      <c r="J280" s="231"/>
      <c r="K280" s="231"/>
      <c r="L280" s="236"/>
      <c r="M280" s="237"/>
      <c r="N280" s="238"/>
      <c r="O280" s="238"/>
      <c r="P280" s="238"/>
      <c r="Q280" s="238"/>
      <c r="R280" s="238"/>
      <c r="S280" s="238"/>
      <c r="T280" s="239"/>
      <c r="AT280" s="240" t="s">
        <v>164</v>
      </c>
      <c r="AU280" s="240" t="s">
        <v>86</v>
      </c>
      <c r="AV280" s="12" t="s">
        <v>86</v>
      </c>
      <c r="AW280" s="12" t="s">
        <v>38</v>
      </c>
      <c r="AX280" s="12" t="s">
        <v>84</v>
      </c>
      <c r="AY280" s="240" t="s">
        <v>152</v>
      </c>
    </row>
    <row r="281" spans="2:65" s="1" customFormat="1" ht="16.5" customHeight="1">
      <c r="B281" s="38"/>
      <c r="C281" s="215" t="s">
        <v>645</v>
      </c>
      <c r="D281" s="215" t="s">
        <v>155</v>
      </c>
      <c r="E281" s="216" t="s">
        <v>646</v>
      </c>
      <c r="F281" s="217" t="s">
        <v>647</v>
      </c>
      <c r="G281" s="218" t="s">
        <v>577</v>
      </c>
      <c r="H281" s="219">
        <v>2</v>
      </c>
      <c r="I281" s="220"/>
      <c r="J281" s="221">
        <f>ROUND(I281*H281,2)</f>
        <v>0</v>
      </c>
      <c r="K281" s="217" t="s">
        <v>159</v>
      </c>
      <c r="L281" s="43"/>
      <c r="M281" s="222" t="s">
        <v>75</v>
      </c>
      <c r="N281" s="223" t="s">
        <v>47</v>
      </c>
      <c r="O281" s="79"/>
      <c r="P281" s="224">
        <f>O281*H281</f>
        <v>0</v>
      </c>
      <c r="Q281" s="224">
        <v>0</v>
      </c>
      <c r="R281" s="224">
        <f>Q281*H281</f>
        <v>0</v>
      </c>
      <c r="S281" s="224">
        <v>0.00086</v>
      </c>
      <c r="T281" s="225">
        <f>S281*H281</f>
        <v>0.00172</v>
      </c>
      <c r="AR281" s="17" t="s">
        <v>227</v>
      </c>
      <c r="AT281" s="17" t="s">
        <v>155</v>
      </c>
      <c r="AU281" s="17" t="s">
        <v>86</v>
      </c>
      <c r="AY281" s="17" t="s">
        <v>152</v>
      </c>
      <c r="BE281" s="226">
        <f>IF(N281="základní",J281,0)</f>
        <v>0</v>
      </c>
      <c r="BF281" s="226">
        <f>IF(N281="snížená",J281,0)</f>
        <v>0</v>
      </c>
      <c r="BG281" s="226">
        <f>IF(N281="zákl. přenesená",J281,0)</f>
        <v>0</v>
      </c>
      <c r="BH281" s="226">
        <f>IF(N281="sníž. přenesená",J281,0)</f>
        <v>0</v>
      </c>
      <c r="BI281" s="226">
        <f>IF(N281="nulová",J281,0)</f>
        <v>0</v>
      </c>
      <c r="BJ281" s="17" t="s">
        <v>84</v>
      </c>
      <c r="BK281" s="226">
        <f>ROUND(I281*H281,2)</f>
        <v>0</v>
      </c>
      <c r="BL281" s="17" t="s">
        <v>227</v>
      </c>
      <c r="BM281" s="17" t="s">
        <v>648</v>
      </c>
    </row>
    <row r="282" spans="2:65" s="1" customFormat="1" ht="16.5" customHeight="1">
      <c r="B282" s="38"/>
      <c r="C282" s="215" t="s">
        <v>649</v>
      </c>
      <c r="D282" s="215" t="s">
        <v>155</v>
      </c>
      <c r="E282" s="216" t="s">
        <v>650</v>
      </c>
      <c r="F282" s="217" t="s">
        <v>651</v>
      </c>
      <c r="G282" s="218" t="s">
        <v>176</v>
      </c>
      <c r="H282" s="219">
        <v>2</v>
      </c>
      <c r="I282" s="220"/>
      <c r="J282" s="221">
        <f>ROUND(I282*H282,2)</f>
        <v>0</v>
      </c>
      <c r="K282" s="217" t="s">
        <v>159</v>
      </c>
      <c r="L282" s="43"/>
      <c r="M282" s="222" t="s">
        <v>75</v>
      </c>
      <c r="N282" s="223" t="s">
        <v>47</v>
      </c>
      <c r="O282" s="79"/>
      <c r="P282" s="224">
        <f>O282*H282</f>
        <v>0</v>
      </c>
      <c r="Q282" s="224">
        <v>0</v>
      </c>
      <c r="R282" s="224">
        <f>Q282*H282</f>
        <v>0</v>
      </c>
      <c r="S282" s="224">
        <v>0.00085</v>
      </c>
      <c r="T282" s="225">
        <f>S282*H282</f>
        <v>0.0017</v>
      </c>
      <c r="AR282" s="17" t="s">
        <v>227</v>
      </c>
      <c r="AT282" s="17" t="s">
        <v>155</v>
      </c>
      <c r="AU282" s="17" t="s">
        <v>86</v>
      </c>
      <c r="AY282" s="17" t="s">
        <v>152</v>
      </c>
      <c r="BE282" s="226">
        <f>IF(N282="základní",J282,0)</f>
        <v>0</v>
      </c>
      <c r="BF282" s="226">
        <f>IF(N282="snížená",J282,0)</f>
        <v>0</v>
      </c>
      <c r="BG282" s="226">
        <f>IF(N282="zákl. přenesená",J282,0)</f>
        <v>0</v>
      </c>
      <c r="BH282" s="226">
        <f>IF(N282="sníž. přenesená",J282,0)</f>
        <v>0</v>
      </c>
      <c r="BI282" s="226">
        <f>IF(N282="nulová",J282,0)</f>
        <v>0</v>
      </c>
      <c r="BJ282" s="17" t="s">
        <v>84</v>
      </c>
      <c r="BK282" s="226">
        <f>ROUND(I282*H282,2)</f>
        <v>0</v>
      </c>
      <c r="BL282" s="17" t="s">
        <v>227</v>
      </c>
      <c r="BM282" s="17" t="s">
        <v>652</v>
      </c>
    </row>
    <row r="283" spans="2:65" s="1" customFormat="1" ht="16.5" customHeight="1">
      <c r="B283" s="38"/>
      <c r="C283" s="215" t="s">
        <v>653</v>
      </c>
      <c r="D283" s="215" t="s">
        <v>155</v>
      </c>
      <c r="E283" s="216" t="s">
        <v>654</v>
      </c>
      <c r="F283" s="217" t="s">
        <v>655</v>
      </c>
      <c r="G283" s="218" t="s">
        <v>176</v>
      </c>
      <c r="H283" s="219">
        <v>1</v>
      </c>
      <c r="I283" s="220"/>
      <c r="J283" s="221">
        <f>ROUND(I283*H283,2)</f>
        <v>0</v>
      </c>
      <c r="K283" s="217" t="s">
        <v>159</v>
      </c>
      <c r="L283" s="43"/>
      <c r="M283" s="222" t="s">
        <v>75</v>
      </c>
      <c r="N283" s="223" t="s">
        <v>47</v>
      </c>
      <c r="O283" s="79"/>
      <c r="P283" s="224">
        <f>O283*H283</f>
        <v>0</v>
      </c>
      <c r="Q283" s="224">
        <v>0.00178</v>
      </c>
      <c r="R283" s="224">
        <f>Q283*H283</f>
        <v>0.00178</v>
      </c>
      <c r="S283" s="224">
        <v>0</v>
      </c>
      <c r="T283" s="225">
        <f>S283*H283</f>
        <v>0</v>
      </c>
      <c r="AR283" s="17" t="s">
        <v>227</v>
      </c>
      <c r="AT283" s="17" t="s">
        <v>155</v>
      </c>
      <c r="AU283" s="17" t="s">
        <v>86</v>
      </c>
      <c r="AY283" s="17" t="s">
        <v>152</v>
      </c>
      <c r="BE283" s="226">
        <f>IF(N283="základní",J283,0)</f>
        <v>0</v>
      </c>
      <c r="BF283" s="226">
        <f>IF(N283="snížená",J283,0)</f>
        <v>0</v>
      </c>
      <c r="BG283" s="226">
        <f>IF(N283="zákl. přenesená",J283,0)</f>
        <v>0</v>
      </c>
      <c r="BH283" s="226">
        <f>IF(N283="sníž. přenesená",J283,0)</f>
        <v>0</v>
      </c>
      <c r="BI283" s="226">
        <f>IF(N283="nulová",J283,0)</f>
        <v>0</v>
      </c>
      <c r="BJ283" s="17" t="s">
        <v>84</v>
      </c>
      <c r="BK283" s="226">
        <f>ROUND(I283*H283,2)</f>
        <v>0</v>
      </c>
      <c r="BL283" s="17" t="s">
        <v>227</v>
      </c>
      <c r="BM283" s="17" t="s">
        <v>656</v>
      </c>
    </row>
    <row r="284" spans="2:47" s="1" customFormat="1" ht="12">
      <c r="B284" s="38"/>
      <c r="C284" s="39"/>
      <c r="D284" s="227" t="s">
        <v>162</v>
      </c>
      <c r="E284" s="39"/>
      <c r="F284" s="228" t="s">
        <v>657</v>
      </c>
      <c r="G284" s="39"/>
      <c r="H284" s="39"/>
      <c r="I284" s="142"/>
      <c r="J284" s="39"/>
      <c r="K284" s="39"/>
      <c r="L284" s="43"/>
      <c r="M284" s="229"/>
      <c r="N284" s="79"/>
      <c r="O284" s="79"/>
      <c r="P284" s="79"/>
      <c r="Q284" s="79"/>
      <c r="R284" s="79"/>
      <c r="S284" s="79"/>
      <c r="T284" s="80"/>
      <c r="AT284" s="17" t="s">
        <v>162</v>
      </c>
      <c r="AU284" s="17" t="s">
        <v>86</v>
      </c>
    </row>
    <row r="285" spans="2:51" s="13" customFormat="1" ht="12">
      <c r="B285" s="241"/>
      <c r="C285" s="242"/>
      <c r="D285" s="227" t="s">
        <v>164</v>
      </c>
      <c r="E285" s="243" t="s">
        <v>75</v>
      </c>
      <c r="F285" s="244" t="s">
        <v>408</v>
      </c>
      <c r="G285" s="242"/>
      <c r="H285" s="243" t="s">
        <v>75</v>
      </c>
      <c r="I285" s="245"/>
      <c r="J285" s="242"/>
      <c r="K285" s="242"/>
      <c r="L285" s="246"/>
      <c r="M285" s="247"/>
      <c r="N285" s="248"/>
      <c r="O285" s="248"/>
      <c r="P285" s="248"/>
      <c r="Q285" s="248"/>
      <c r="R285" s="248"/>
      <c r="S285" s="248"/>
      <c r="T285" s="249"/>
      <c r="AT285" s="250" t="s">
        <v>164</v>
      </c>
      <c r="AU285" s="250" t="s">
        <v>86</v>
      </c>
      <c r="AV285" s="13" t="s">
        <v>84</v>
      </c>
      <c r="AW285" s="13" t="s">
        <v>38</v>
      </c>
      <c r="AX285" s="13" t="s">
        <v>77</v>
      </c>
      <c r="AY285" s="250" t="s">
        <v>152</v>
      </c>
    </row>
    <row r="286" spans="2:51" s="12" customFormat="1" ht="12">
      <c r="B286" s="230"/>
      <c r="C286" s="231"/>
      <c r="D286" s="227" t="s">
        <v>164</v>
      </c>
      <c r="E286" s="232" t="s">
        <v>75</v>
      </c>
      <c r="F286" s="233" t="s">
        <v>84</v>
      </c>
      <c r="G286" s="231"/>
      <c r="H286" s="234">
        <v>1</v>
      </c>
      <c r="I286" s="235"/>
      <c r="J286" s="231"/>
      <c r="K286" s="231"/>
      <c r="L286" s="236"/>
      <c r="M286" s="237"/>
      <c r="N286" s="238"/>
      <c r="O286" s="238"/>
      <c r="P286" s="238"/>
      <c r="Q286" s="238"/>
      <c r="R286" s="238"/>
      <c r="S286" s="238"/>
      <c r="T286" s="239"/>
      <c r="AT286" s="240" t="s">
        <v>164</v>
      </c>
      <c r="AU286" s="240" t="s">
        <v>86</v>
      </c>
      <c r="AV286" s="12" t="s">
        <v>86</v>
      </c>
      <c r="AW286" s="12" t="s">
        <v>38</v>
      </c>
      <c r="AX286" s="12" t="s">
        <v>84</v>
      </c>
      <c r="AY286" s="240" t="s">
        <v>152</v>
      </c>
    </row>
    <row r="287" spans="2:65" s="1" customFormat="1" ht="16.5" customHeight="1">
      <c r="B287" s="38"/>
      <c r="C287" s="251" t="s">
        <v>658</v>
      </c>
      <c r="D287" s="251" t="s">
        <v>238</v>
      </c>
      <c r="E287" s="252" t="s">
        <v>659</v>
      </c>
      <c r="F287" s="253" t="s">
        <v>660</v>
      </c>
      <c r="G287" s="254" t="s">
        <v>176</v>
      </c>
      <c r="H287" s="255">
        <v>1</v>
      </c>
      <c r="I287" s="256"/>
      <c r="J287" s="257">
        <f>ROUND(I287*H287,2)</f>
        <v>0</v>
      </c>
      <c r="K287" s="253" t="s">
        <v>159</v>
      </c>
      <c r="L287" s="258"/>
      <c r="M287" s="259" t="s">
        <v>75</v>
      </c>
      <c r="N287" s="260" t="s">
        <v>47</v>
      </c>
      <c r="O287" s="79"/>
      <c r="P287" s="224">
        <f>O287*H287</f>
        <v>0</v>
      </c>
      <c r="Q287" s="224">
        <v>0.016</v>
      </c>
      <c r="R287" s="224">
        <f>Q287*H287</f>
        <v>0.016</v>
      </c>
      <c r="S287" s="224">
        <v>0</v>
      </c>
      <c r="T287" s="225">
        <f>S287*H287</f>
        <v>0</v>
      </c>
      <c r="AR287" s="17" t="s">
        <v>241</v>
      </c>
      <c r="AT287" s="17" t="s">
        <v>238</v>
      </c>
      <c r="AU287" s="17" t="s">
        <v>86</v>
      </c>
      <c r="AY287" s="17" t="s">
        <v>152</v>
      </c>
      <c r="BE287" s="226">
        <f>IF(N287="základní",J287,0)</f>
        <v>0</v>
      </c>
      <c r="BF287" s="226">
        <f>IF(N287="snížená",J287,0)</f>
        <v>0</v>
      </c>
      <c r="BG287" s="226">
        <f>IF(N287="zákl. přenesená",J287,0)</f>
        <v>0</v>
      </c>
      <c r="BH287" s="226">
        <f>IF(N287="sníž. přenesená",J287,0)</f>
        <v>0</v>
      </c>
      <c r="BI287" s="226">
        <f>IF(N287="nulová",J287,0)</f>
        <v>0</v>
      </c>
      <c r="BJ287" s="17" t="s">
        <v>84</v>
      </c>
      <c r="BK287" s="226">
        <f>ROUND(I287*H287,2)</f>
        <v>0</v>
      </c>
      <c r="BL287" s="17" t="s">
        <v>227</v>
      </c>
      <c r="BM287" s="17" t="s">
        <v>661</v>
      </c>
    </row>
    <row r="288" spans="2:47" s="1" customFormat="1" ht="12">
      <c r="B288" s="38"/>
      <c r="C288" s="39"/>
      <c r="D288" s="227" t="s">
        <v>243</v>
      </c>
      <c r="E288" s="39"/>
      <c r="F288" s="228" t="s">
        <v>662</v>
      </c>
      <c r="G288" s="39"/>
      <c r="H288" s="39"/>
      <c r="I288" s="142"/>
      <c r="J288" s="39"/>
      <c r="K288" s="39"/>
      <c r="L288" s="43"/>
      <c r="M288" s="229"/>
      <c r="N288" s="79"/>
      <c r="O288" s="79"/>
      <c r="P288" s="79"/>
      <c r="Q288" s="79"/>
      <c r="R288" s="79"/>
      <c r="S288" s="79"/>
      <c r="T288" s="80"/>
      <c r="AT288" s="17" t="s">
        <v>243</v>
      </c>
      <c r="AU288" s="17" t="s">
        <v>86</v>
      </c>
    </row>
    <row r="289" spans="2:65" s="1" customFormat="1" ht="16.5" customHeight="1">
      <c r="B289" s="38"/>
      <c r="C289" s="251" t="s">
        <v>663</v>
      </c>
      <c r="D289" s="251" t="s">
        <v>238</v>
      </c>
      <c r="E289" s="252" t="s">
        <v>664</v>
      </c>
      <c r="F289" s="253" t="s">
        <v>665</v>
      </c>
      <c r="G289" s="254" t="s">
        <v>666</v>
      </c>
      <c r="H289" s="255">
        <v>1</v>
      </c>
      <c r="I289" s="256"/>
      <c r="J289" s="257">
        <f>ROUND(I289*H289,2)</f>
        <v>0</v>
      </c>
      <c r="K289" s="253" t="s">
        <v>159</v>
      </c>
      <c r="L289" s="258"/>
      <c r="M289" s="259" t="s">
        <v>75</v>
      </c>
      <c r="N289" s="260" t="s">
        <v>47</v>
      </c>
      <c r="O289" s="79"/>
      <c r="P289" s="224">
        <f>O289*H289</f>
        <v>0</v>
      </c>
      <c r="Q289" s="224">
        <v>5E-05</v>
      </c>
      <c r="R289" s="224">
        <f>Q289*H289</f>
        <v>5E-05</v>
      </c>
      <c r="S289" s="224">
        <v>0</v>
      </c>
      <c r="T289" s="225">
        <f>S289*H289</f>
        <v>0</v>
      </c>
      <c r="AR289" s="17" t="s">
        <v>241</v>
      </c>
      <c r="AT289" s="17" t="s">
        <v>238</v>
      </c>
      <c r="AU289" s="17" t="s">
        <v>86</v>
      </c>
      <c r="AY289" s="17" t="s">
        <v>152</v>
      </c>
      <c r="BE289" s="226">
        <f>IF(N289="základní",J289,0)</f>
        <v>0</v>
      </c>
      <c r="BF289" s="226">
        <f>IF(N289="snížená",J289,0)</f>
        <v>0</v>
      </c>
      <c r="BG289" s="226">
        <f>IF(N289="zákl. přenesená",J289,0)</f>
        <v>0</v>
      </c>
      <c r="BH289" s="226">
        <f>IF(N289="sníž. přenesená",J289,0)</f>
        <v>0</v>
      </c>
      <c r="BI289" s="226">
        <f>IF(N289="nulová",J289,0)</f>
        <v>0</v>
      </c>
      <c r="BJ289" s="17" t="s">
        <v>84</v>
      </c>
      <c r="BK289" s="226">
        <f>ROUND(I289*H289,2)</f>
        <v>0</v>
      </c>
      <c r="BL289" s="17" t="s">
        <v>227</v>
      </c>
      <c r="BM289" s="17" t="s">
        <v>667</v>
      </c>
    </row>
    <row r="290" spans="2:65" s="1" customFormat="1" ht="16.5" customHeight="1">
      <c r="B290" s="38"/>
      <c r="C290" s="215" t="s">
        <v>668</v>
      </c>
      <c r="D290" s="215" t="s">
        <v>155</v>
      </c>
      <c r="E290" s="216" t="s">
        <v>669</v>
      </c>
      <c r="F290" s="217" t="s">
        <v>670</v>
      </c>
      <c r="G290" s="218" t="s">
        <v>577</v>
      </c>
      <c r="H290" s="219">
        <v>3</v>
      </c>
      <c r="I290" s="220"/>
      <c r="J290" s="221">
        <f>ROUND(I290*H290,2)</f>
        <v>0</v>
      </c>
      <c r="K290" s="217" t="s">
        <v>159</v>
      </c>
      <c r="L290" s="43"/>
      <c r="M290" s="222" t="s">
        <v>75</v>
      </c>
      <c r="N290" s="223" t="s">
        <v>47</v>
      </c>
      <c r="O290" s="79"/>
      <c r="P290" s="224">
        <f>O290*H290</f>
        <v>0</v>
      </c>
      <c r="Q290" s="224">
        <v>0.01528</v>
      </c>
      <c r="R290" s="224">
        <f>Q290*H290</f>
        <v>0.04584</v>
      </c>
      <c r="S290" s="224">
        <v>0</v>
      </c>
      <c r="T290" s="225">
        <f>S290*H290</f>
        <v>0</v>
      </c>
      <c r="AR290" s="17" t="s">
        <v>227</v>
      </c>
      <c r="AT290" s="17" t="s">
        <v>155</v>
      </c>
      <c r="AU290" s="17" t="s">
        <v>86</v>
      </c>
      <c r="AY290" s="17" t="s">
        <v>152</v>
      </c>
      <c r="BE290" s="226">
        <f>IF(N290="základní",J290,0)</f>
        <v>0</v>
      </c>
      <c r="BF290" s="226">
        <f>IF(N290="snížená",J290,0)</f>
        <v>0</v>
      </c>
      <c r="BG290" s="226">
        <f>IF(N290="zákl. přenesená",J290,0)</f>
        <v>0</v>
      </c>
      <c r="BH290" s="226">
        <f>IF(N290="sníž. přenesená",J290,0)</f>
        <v>0</v>
      </c>
      <c r="BI290" s="226">
        <f>IF(N290="nulová",J290,0)</f>
        <v>0</v>
      </c>
      <c r="BJ290" s="17" t="s">
        <v>84</v>
      </c>
      <c r="BK290" s="226">
        <f>ROUND(I290*H290,2)</f>
        <v>0</v>
      </c>
      <c r="BL290" s="17" t="s">
        <v>227</v>
      </c>
      <c r="BM290" s="17" t="s">
        <v>671</v>
      </c>
    </row>
    <row r="291" spans="2:47" s="1" customFormat="1" ht="12">
      <c r="B291" s="38"/>
      <c r="C291" s="39"/>
      <c r="D291" s="227" t="s">
        <v>162</v>
      </c>
      <c r="E291" s="39"/>
      <c r="F291" s="228" t="s">
        <v>672</v>
      </c>
      <c r="G291" s="39"/>
      <c r="H291" s="39"/>
      <c r="I291" s="142"/>
      <c r="J291" s="39"/>
      <c r="K291" s="39"/>
      <c r="L291" s="43"/>
      <c r="M291" s="229"/>
      <c r="N291" s="79"/>
      <c r="O291" s="79"/>
      <c r="P291" s="79"/>
      <c r="Q291" s="79"/>
      <c r="R291" s="79"/>
      <c r="S291" s="79"/>
      <c r="T291" s="80"/>
      <c r="AT291" s="17" t="s">
        <v>162</v>
      </c>
      <c r="AU291" s="17" t="s">
        <v>86</v>
      </c>
    </row>
    <row r="292" spans="2:51" s="13" customFormat="1" ht="12">
      <c r="B292" s="241"/>
      <c r="C292" s="242"/>
      <c r="D292" s="227" t="s">
        <v>164</v>
      </c>
      <c r="E292" s="243" t="s">
        <v>75</v>
      </c>
      <c r="F292" s="244" t="s">
        <v>408</v>
      </c>
      <c r="G292" s="242"/>
      <c r="H292" s="243" t="s">
        <v>75</v>
      </c>
      <c r="I292" s="245"/>
      <c r="J292" s="242"/>
      <c r="K292" s="242"/>
      <c r="L292" s="246"/>
      <c r="M292" s="247"/>
      <c r="N292" s="248"/>
      <c r="O292" s="248"/>
      <c r="P292" s="248"/>
      <c r="Q292" s="248"/>
      <c r="R292" s="248"/>
      <c r="S292" s="248"/>
      <c r="T292" s="249"/>
      <c r="AT292" s="250" t="s">
        <v>164</v>
      </c>
      <c r="AU292" s="250" t="s">
        <v>86</v>
      </c>
      <c r="AV292" s="13" t="s">
        <v>84</v>
      </c>
      <c r="AW292" s="13" t="s">
        <v>38</v>
      </c>
      <c r="AX292" s="13" t="s">
        <v>77</v>
      </c>
      <c r="AY292" s="250" t="s">
        <v>152</v>
      </c>
    </row>
    <row r="293" spans="2:51" s="12" customFormat="1" ht="12">
      <c r="B293" s="230"/>
      <c r="C293" s="231"/>
      <c r="D293" s="227" t="s">
        <v>164</v>
      </c>
      <c r="E293" s="232" t="s">
        <v>75</v>
      </c>
      <c r="F293" s="233" t="s">
        <v>173</v>
      </c>
      <c r="G293" s="231"/>
      <c r="H293" s="234">
        <v>3</v>
      </c>
      <c r="I293" s="235"/>
      <c r="J293" s="231"/>
      <c r="K293" s="231"/>
      <c r="L293" s="236"/>
      <c r="M293" s="237"/>
      <c r="N293" s="238"/>
      <c r="O293" s="238"/>
      <c r="P293" s="238"/>
      <c r="Q293" s="238"/>
      <c r="R293" s="238"/>
      <c r="S293" s="238"/>
      <c r="T293" s="239"/>
      <c r="AT293" s="240" t="s">
        <v>164</v>
      </c>
      <c r="AU293" s="240" t="s">
        <v>86</v>
      </c>
      <c r="AV293" s="12" t="s">
        <v>86</v>
      </c>
      <c r="AW293" s="12" t="s">
        <v>38</v>
      </c>
      <c r="AX293" s="12" t="s">
        <v>84</v>
      </c>
      <c r="AY293" s="240" t="s">
        <v>152</v>
      </c>
    </row>
    <row r="294" spans="2:65" s="1" customFormat="1" ht="16.5" customHeight="1">
      <c r="B294" s="38"/>
      <c r="C294" s="215" t="s">
        <v>673</v>
      </c>
      <c r="D294" s="215" t="s">
        <v>155</v>
      </c>
      <c r="E294" s="216" t="s">
        <v>674</v>
      </c>
      <c r="F294" s="217" t="s">
        <v>675</v>
      </c>
      <c r="G294" s="218" t="s">
        <v>176</v>
      </c>
      <c r="H294" s="219">
        <v>3</v>
      </c>
      <c r="I294" s="220"/>
      <c r="J294" s="221">
        <f>ROUND(I294*H294,2)</f>
        <v>0</v>
      </c>
      <c r="K294" s="217" t="s">
        <v>159</v>
      </c>
      <c r="L294" s="43"/>
      <c r="M294" s="222" t="s">
        <v>75</v>
      </c>
      <c r="N294" s="223" t="s">
        <v>47</v>
      </c>
      <c r="O294" s="79"/>
      <c r="P294" s="224">
        <f>O294*H294</f>
        <v>0</v>
      </c>
      <c r="Q294" s="224">
        <v>0.00023</v>
      </c>
      <c r="R294" s="224">
        <f>Q294*H294</f>
        <v>0.0006900000000000001</v>
      </c>
      <c r="S294" s="224">
        <v>0</v>
      </c>
      <c r="T294" s="225">
        <f>S294*H294</f>
        <v>0</v>
      </c>
      <c r="AR294" s="17" t="s">
        <v>227</v>
      </c>
      <c r="AT294" s="17" t="s">
        <v>155</v>
      </c>
      <c r="AU294" s="17" t="s">
        <v>86</v>
      </c>
      <c r="AY294" s="17" t="s">
        <v>152</v>
      </c>
      <c r="BE294" s="226">
        <f>IF(N294="základní",J294,0)</f>
        <v>0</v>
      </c>
      <c r="BF294" s="226">
        <f>IF(N294="snížená",J294,0)</f>
        <v>0</v>
      </c>
      <c r="BG294" s="226">
        <f>IF(N294="zákl. přenesená",J294,0)</f>
        <v>0</v>
      </c>
      <c r="BH294" s="226">
        <f>IF(N294="sníž. přenesená",J294,0)</f>
        <v>0</v>
      </c>
      <c r="BI294" s="226">
        <f>IF(N294="nulová",J294,0)</f>
        <v>0</v>
      </c>
      <c r="BJ294" s="17" t="s">
        <v>84</v>
      </c>
      <c r="BK294" s="226">
        <f>ROUND(I294*H294,2)</f>
        <v>0</v>
      </c>
      <c r="BL294" s="17" t="s">
        <v>227</v>
      </c>
      <c r="BM294" s="17" t="s">
        <v>676</v>
      </c>
    </row>
    <row r="295" spans="2:47" s="1" customFormat="1" ht="12">
      <c r="B295" s="38"/>
      <c r="C295" s="39"/>
      <c r="D295" s="227" t="s">
        <v>162</v>
      </c>
      <c r="E295" s="39"/>
      <c r="F295" s="228" t="s">
        <v>677</v>
      </c>
      <c r="G295" s="39"/>
      <c r="H295" s="39"/>
      <c r="I295" s="142"/>
      <c r="J295" s="39"/>
      <c r="K295" s="39"/>
      <c r="L295" s="43"/>
      <c r="M295" s="229"/>
      <c r="N295" s="79"/>
      <c r="O295" s="79"/>
      <c r="P295" s="79"/>
      <c r="Q295" s="79"/>
      <c r="R295" s="79"/>
      <c r="S295" s="79"/>
      <c r="T295" s="80"/>
      <c r="AT295" s="17" t="s">
        <v>162</v>
      </c>
      <c r="AU295" s="17" t="s">
        <v>86</v>
      </c>
    </row>
    <row r="296" spans="2:65" s="1" customFormat="1" ht="16.5" customHeight="1">
      <c r="B296" s="38"/>
      <c r="C296" s="215" t="s">
        <v>678</v>
      </c>
      <c r="D296" s="215" t="s">
        <v>155</v>
      </c>
      <c r="E296" s="216" t="s">
        <v>679</v>
      </c>
      <c r="F296" s="217" t="s">
        <v>680</v>
      </c>
      <c r="G296" s="218" t="s">
        <v>176</v>
      </c>
      <c r="H296" s="219">
        <v>3</v>
      </c>
      <c r="I296" s="220"/>
      <c r="J296" s="221">
        <f>ROUND(I296*H296,2)</f>
        <v>0</v>
      </c>
      <c r="K296" s="217" t="s">
        <v>159</v>
      </c>
      <c r="L296" s="43"/>
      <c r="M296" s="222" t="s">
        <v>75</v>
      </c>
      <c r="N296" s="223" t="s">
        <v>47</v>
      </c>
      <c r="O296" s="79"/>
      <c r="P296" s="224">
        <f>O296*H296</f>
        <v>0</v>
      </c>
      <c r="Q296" s="224">
        <v>4E-05</v>
      </c>
      <c r="R296" s="224">
        <f>Q296*H296</f>
        <v>0.00012000000000000002</v>
      </c>
      <c r="S296" s="224">
        <v>0</v>
      </c>
      <c r="T296" s="225">
        <f>S296*H296</f>
        <v>0</v>
      </c>
      <c r="AR296" s="17" t="s">
        <v>227</v>
      </c>
      <c r="AT296" s="17" t="s">
        <v>155</v>
      </c>
      <c r="AU296" s="17" t="s">
        <v>86</v>
      </c>
      <c r="AY296" s="17" t="s">
        <v>152</v>
      </c>
      <c r="BE296" s="226">
        <f>IF(N296="základní",J296,0)</f>
        <v>0</v>
      </c>
      <c r="BF296" s="226">
        <f>IF(N296="snížená",J296,0)</f>
        <v>0</v>
      </c>
      <c r="BG296" s="226">
        <f>IF(N296="zákl. přenesená",J296,0)</f>
        <v>0</v>
      </c>
      <c r="BH296" s="226">
        <f>IF(N296="sníž. přenesená",J296,0)</f>
        <v>0</v>
      </c>
      <c r="BI296" s="226">
        <f>IF(N296="nulová",J296,0)</f>
        <v>0</v>
      </c>
      <c r="BJ296" s="17" t="s">
        <v>84</v>
      </c>
      <c r="BK296" s="226">
        <f>ROUND(I296*H296,2)</f>
        <v>0</v>
      </c>
      <c r="BL296" s="17" t="s">
        <v>227</v>
      </c>
      <c r="BM296" s="17" t="s">
        <v>681</v>
      </c>
    </row>
    <row r="297" spans="2:47" s="1" customFormat="1" ht="12">
      <c r="B297" s="38"/>
      <c r="C297" s="39"/>
      <c r="D297" s="227" t="s">
        <v>162</v>
      </c>
      <c r="E297" s="39"/>
      <c r="F297" s="228" t="s">
        <v>682</v>
      </c>
      <c r="G297" s="39"/>
      <c r="H297" s="39"/>
      <c r="I297" s="142"/>
      <c r="J297" s="39"/>
      <c r="K297" s="39"/>
      <c r="L297" s="43"/>
      <c r="M297" s="229"/>
      <c r="N297" s="79"/>
      <c r="O297" s="79"/>
      <c r="P297" s="79"/>
      <c r="Q297" s="79"/>
      <c r="R297" s="79"/>
      <c r="S297" s="79"/>
      <c r="T297" s="80"/>
      <c r="AT297" s="17" t="s">
        <v>162</v>
      </c>
      <c r="AU297" s="17" t="s">
        <v>86</v>
      </c>
    </row>
    <row r="298" spans="2:51" s="12" customFormat="1" ht="12">
      <c r="B298" s="230"/>
      <c r="C298" s="231"/>
      <c r="D298" s="227" t="s">
        <v>164</v>
      </c>
      <c r="E298" s="232" t="s">
        <v>75</v>
      </c>
      <c r="F298" s="233" t="s">
        <v>683</v>
      </c>
      <c r="G298" s="231"/>
      <c r="H298" s="234">
        <v>3</v>
      </c>
      <c r="I298" s="235"/>
      <c r="J298" s="231"/>
      <c r="K298" s="231"/>
      <c r="L298" s="236"/>
      <c r="M298" s="237"/>
      <c r="N298" s="238"/>
      <c r="O298" s="238"/>
      <c r="P298" s="238"/>
      <c r="Q298" s="238"/>
      <c r="R298" s="238"/>
      <c r="S298" s="238"/>
      <c r="T298" s="239"/>
      <c r="AT298" s="240" t="s">
        <v>164</v>
      </c>
      <c r="AU298" s="240" t="s">
        <v>86</v>
      </c>
      <c r="AV298" s="12" t="s">
        <v>86</v>
      </c>
      <c r="AW298" s="12" t="s">
        <v>38</v>
      </c>
      <c r="AX298" s="12" t="s">
        <v>84</v>
      </c>
      <c r="AY298" s="240" t="s">
        <v>152</v>
      </c>
    </row>
    <row r="299" spans="2:65" s="1" customFormat="1" ht="16.5" customHeight="1">
      <c r="B299" s="38"/>
      <c r="C299" s="251" t="s">
        <v>684</v>
      </c>
      <c r="D299" s="251" t="s">
        <v>238</v>
      </c>
      <c r="E299" s="252" t="s">
        <v>685</v>
      </c>
      <c r="F299" s="253" t="s">
        <v>686</v>
      </c>
      <c r="G299" s="254" t="s">
        <v>176</v>
      </c>
      <c r="H299" s="255">
        <v>3</v>
      </c>
      <c r="I299" s="256"/>
      <c r="J299" s="257">
        <f>ROUND(I299*H299,2)</f>
        <v>0</v>
      </c>
      <c r="K299" s="253" t="s">
        <v>159</v>
      </c>
      <c r="L299" s="258"/>
      <c r="M299" s="259" t="s">
        <v>75</v>
      </c>
      <c r="N299" s="260" t="s">
        <v>47</v>
      </c>
      <c r="O299" s="79"/>
      <c r="P299" s="224">
        <f>O299*H299</f>
        <v>0</v>
      </c>
      <c r="Q299" s="224">
        <v>0.0018</v>
      </c>
      <c r="R299" s="224">
        <f>Q299*H299</f>
        <v>0.0054</v>
      </c>
      <c r="S299" s="224">
        <v>0</v>
      </c>
      <c r="T299" s="225">
        <f>S299*H299</f>
        <v>0</v>
      </c>
      <c r="AR299" s="17" t="s">
        <v>241</v>
      </c>
      <c r="AT299" s="17" t="s">
        <v>238</v>
      </c>
      <c r="AU299" s="17" t="s">
        <v>86</v>
      </c>
      <c r="AY299" s="17" t="s">
        <v>152</v>
      </c>
      <c r="BE299" s="226">
        <f>IF(N299="základní",J299,0)</f>
        <v>0</v>
      </c>
      <c r="BF299" s="226">
        <f>IF(N299="snížená",J299,0)</f>
        <v>0</v>
      </c>
      <c r="BG299" s="226">
        <f>IF(N299="zákl. přenesená",J299,0)</f>
        <v>0</v>
      </c>
      <c r="BH299" s="226">
        <f>IF(N299="sníž. přenesená",J299,0)</f>
        <v>0</v>
      </c>
      <c r="BI299" s="226">
        <f>IF(N299="nulová",J299,0)</f>
        <v>0</v>
      </c>
      <c r="BJ299" s="17" t="s">
        <v>84</v>
      </c>
      <c r="BK299" s="226">
        <f>ROUND(I299*H299,2)</f>
        <v>0</v>
      </c>
      <c r="BL299" s="17" t="s">
        <v>227</v>
      </c>
      <c r="BM299" s="17" t="s">
        <v>687</v>
      </c>
    </row>
    <row r="300" spans="2:65" s="1" customFormat="1" ht="16.5" customHeight="1">
      <c r="B300" s="38"/>
      <c r="C300" s="215" t="s">
        <v>688</v>
      </c>
      <c r="D300" s="215" t="s">
        <v>155</v>
      </c>
      <c r="E300" s="216" t="s">
        <v>689</v>
      </c>
      <c r="F300" s="217" t="s">
        <v>690</v>
      </c>
      <c r="G300" s="218" t="s">
        <v>577</v>
      </c>
      <c r="H300" s="219">
        <v>3</v>
      </c>
      <c r="I300" s="220"/>
      <c r="J300" s="221">
        <f>ROUND(I300*H300,2)</f>
        <v>0</v>
      </c>
      <c r="K300" s="217" t="s">
        <v>159</v>
      </c>
      <c r="L300" s="43"/>
      <c r="M300" s="222" t="s">
        <v>75</v>
      </c>
      <c r="N300" s="223" t="s">
        <v>47</v>
      </c>
      <c r="O300" s="79"/>
      <c r="P300" s="224">
        <f>O300*H300</f>
        <v>0</v>
      </c>
      <c r="Q300" s="224">
        <v>0.00052</v>
      </c>
      <c r="R300" s="224">
        <f>Q300*H300</f>
        <v>0.0015599999999999998</v>
      </c>
      <c r="S300" s="224">
        <v>0</v>
      </c>
      <c r="T300" s="225">
        <f>S300*H300</f>
        <v>0</v>
      </c>
      <c r="AR300" s="17" t="s">
        <v>227</v>
      </c>
      <c r="AT300" s="17" t="s">
        <v>155</v>
      </c>
      <c r="AU300" s="17" t="s">
        <v>86</v>
      </c>
      <c r="AY300" s="17" t="s">
        <v>152</v>
      </c>
      <c r="BE300" s="226">
        <f>IF(N300="základní",J300,0)</f>
        <v>0</v>
      </c>
      <c r="BF300" s="226">
        <f>IF(N300="snížená",J300,0)</f>
        <v>0</v>
      </c>
      <c r="BG300" s="226">
        <f>IF(N300="zákl. přenesená",J300,0)</f>
        <v>0</v>
      </c>
      <c r="BH300" s="226">
        <f>IF(N300="sníž. přenesená",J300,0)</f>
        <v>0</v>
      </c>
      <c r="BI300" s="226">
        <f>IF(N300="nulová",J300,0)</f>
        <v>0</v>
      </c>
      <c r="BJ300" s="17" t="s">
        <v>84</v>
      </c>
      <c r="BK300" s="226">
        <f>ROUND(I300*H300,2)</f>
        <v>0</v>
      </c>
      <c r="BL300" s="17" t="s">
        <v>227</v>
      </c>
      <c r="BM300" s="17" t="s">
        <v>691</v>
      </c>
    </row>
    <row r="301" spans="2:51" s="13" customFormat="1" ht="12">
      <c r="B301" s="241"/>
      <c r="C301" s="242"/>
      <c r="D301" s="227" t="s">
        <v>164</v>
      </c>
      <c r="E301" s="243" t="s">
        <v>75</v>
      </c>
      <c r="F301" s="244" t="s">
        <v>408</v>
      </c>
      <c r="G301" s="242"/>
      <c r="H301" s="243" t="s">
        <v>75</v>
      </c>
      <c r="I301" s="245"/>
      <c r="J301" s="242"/>
      <c r="K301" s="242"/>
      <c r="L301" s="246"/>
      <c r="M301" s="247"/>
      <c r="N301" s="248"/>
      <c r="O301" s="248"/>
      <c r="P301" s="248"/>
      <c r="Q301" s="248"/>
      <c r="R301" s="248"/>
      <c r="S301" s="248"/>
      <c r="T301" s="249"/>
      <c r="AT301" s="250" t="s">
        <v>164</v>
      </c>
      <c r="AU301" s="250" t="s">
        <v>86</v>
      </c>
      <c r="AV301" s="13" t="s">
        <v>84</v>
      </c>
      <c r="AW301" s="13" t="s">
        <v>38</v>
      </c>
      <c r="AX301" s="13" t="s">
        <v>77</v>
      </c>
      <c r="AY301" s="250" t="s">
        <v>152</v>
      </c>
    </row>
    <row r="302" spans="2:51" s="12" customFormat="1" ht="12">
      <c r="B302" s="230"/>
      <c r="C302" s="231"/>
      <c r="D302" s="227" t="s">
        <v>164</v>
      </c>
      <c r="E302" s="232" t="s">
        <v>75</v>
      </c>
      <c r="F302" s="233" t="s">
        <v>173</v>
      </c>
      <c r="G302" s="231"/>
      <c r="H302" s="234">
        <v>3</v>
      </c>
      <c r="I302" s="235"/>
      <c r="J302" s="231"/>
      <c r="K302" s="231"/>
      <c r="L302" s="236"/>
      <c r="M302" s="237"/>
      <c r="N302" s="238"/>
      <c r="O302" s="238"/>
      <c r="P302" s="238"/>
      <c r="Q302" s="238"/>
      <c r="R302" s="238"/>
      <c r="S302" s="238"/>
      <c r="T302" s="239"/>
      <c r="AT302" s="240" t="s">
        <v>164</v>
      </c>
      <c r="AU302" s="240" t="s">
        <v>86</v>
      </c>
      <c r="AV302" s="12" t="s">
        <v>86</v>
      </c>
      <c r="AW302" s="12" t="s">
        <v>38</v>
      </c>
      <c r="AX302" s="12" t="s">
        <v>84</v>
      </c>
      <c r="AY302" s="240" t="s">
        <v>152</v>
      </c>
    </row>
    <row r="303" spans="2:65" s="1" customFormat="1" ht="16.5" customHeight="1">
      <c r="B303" s="38"/>
      <c r="C303" s="215" t="s">
        <v>692</v>
      </c>
      <c r="D303" s="215" t="s">
        <v>155</v>
      </c>
      <c r="E303" s="216" t="s">
        <v>693</v>
      </c>
      <c r="F303" s="217" t="s">
        <v>694</v>
      </c>
      <c r="G303" s="218" t="s">
        <v>577</v>
      </c>
      <c r="H303" s="219">
        <v>1</v>
      </c>
      <c r="I303" s="220"/>
      <c r="J303" s="221">
        <f>ROUND(I303*H303,2)</f>
        <v>0</v>
      </c>
      <c r="K303" s="217" t="s">
        <v>159</v>
      </c>
      <c r="L303" s="43"/>
      <c r="M303" s="222" t="s">
        <v>75</v>
      </c>
      <c r="N303" s="223" t="s">
        <v>47</v>
      </c>
      <c r="O303" s="79"/>
      <c r="P303" s="224">
        <f>O303*H303</f>
        <v>0</v>
      </c>
      <c r="Q303" s="224">
        <v>0.00052</v>
      </c>
      <c r="R303" s="224">
        <f>Q303*H303</f>
        <v>0.00052</v>
      </c>
      <c r="S303" s="224">
        <v>0</v>
      </c>
      <c r="T303" s="225">
        <f>S303*H303</f>
        <v>0</v>
      </c>
      <c r="AR303" s="17" t="s">
        <v>227</v>
      </c>
      <c r="AT303" s="17" t="s">
        <v>155</v>
      </c>
      <c r="AU303" s="17" t="s">
        <v>86</v>
      </c>
      <c r="AY303" s="17" t="s">
        <v>152</v>
      </c>
      <c r="BE303" s="226">
        <f>IF(N303="základní",J303,0)</f>
        <v>0</v>
      </c>
      <c r="BF303" s="226">
        <f>IF(N303="snížená",J303,0)</f>
        <v>0</v>
      </c>
      <c r="BG303" s="226">
        <f>IF(N303="zákl. přenesená",J303,0)</f>
        <v>0</v>
      </c>
      <c r="BH303" s="226">
        <f>IF(N303="sníž. přenesená",J303,0)</f>
        <v>0</v>
      </c>
      <c r="BI303" s="226">
        <f>IF(N303="nulová",J303,0)</f>
        <v>0</v>
      </c>
      <c r="BJ303" s="17" t="s">
        <v>84</v>
      </c>
      <c r="BK303" s="226">
        <f>ROUND(I303*H303,2)</f>
        <v>0</v>
      </c>
      <c r="BL303" s="17" t="s">
        <v>227</v>
      </c>
      <c r="BM303" s="17" t="s">
        <v>695</v>
      </c>
    </row>
    <row r="304" spans="2:51" s="13" customFormat="1" ht="12">
      <c r="B304" s="241"/>
      <c r="C304" s="242"/>
      <c r="D304" s="227" t="s">
        <v>164</v>
      </c>
      <c r="E304" s="243" t="s">
        <v>75</v>
      </c>
      <c r="F304" s="244" t="s">
        <v>408</v>
      </c>
      <c r="G304" s="242"/>
      <c r="H304" s="243" t="s">
        <v>75</v>
      </c>
      <c r="I304" s="245"/>
      <c r="J304" s="242"/>
      <c r="K304" s="242"/>
      <c r="L304" s="246"/>
      <c r="M304" s="247"/>
      <c r="N304" s="248"/>
      <c r="O304" s="248"/>
      <c r="P304" s="248"/>
      <c r="Q304" s="248"/>
      <c r="R304" s="248"/>
      <c r="S304" s="248"/>
      <c r="T304" s="249"/>
      <c r="AT304" s="250" t="s">
        <v>164</v>
      </c>
      <c r="AU304" s="250" t="s">
        <v>86</v>
      </c>
      <c r="AV304" s="13" t="s">
        <v>84</v>
      </c>
      <c r="AW304" s="13" t="s">
        <v>38</v>
      </c>
      <c r="AX304" s="13" t="s">
        <v>77</v>
      </c>
      <c r="AY304" s="250" t="s">
        <v>152</v>
      </c>
    </row>
    <row r="305" spans="2:51" s="12" customFormat="1" ht="12">
      <c r="B305" s="230"/>
      <c r="C305" s="231"/>
      <c r="D305" s="227" t="s">
        <v>164</v>
      </c>
      <c r="E305" s="232" t="s">
        <v>75</v>
      </c>
      <c r="F305" s="233" t="s">
        <v>84</v>
      </c>
      <c r="G305" s="231"/>
      <c r="H305" s="234">
        <v>1</v>
      </c>
      <c r="I305" s="235"/>
      <c r="J305" s="231"/>
      <c r="K305" s="231"/>
      <c r="L305" s="236"/>
      <c r="M305" s="237"/>
      <c r="N305" s="238"/>
      <c r="O305" s="238"/>
      <c r="P305" s="238"/>
      <c r="Q305" s="238"/>
      <c r="R305" s="238"/>
      <c r="S305" s="238"/>
      <c r="T305" s="239"/>
      <c r="AT305" s="240" t="s">
        <v>164</v>
      </c>
      <c r="AU305" s="240" t="s">
        <v>86</v>
      </c>
      <c r="AV305" s="12" t="s">
        <v>86</v>
      </c>
      <c r="AW305" s="12" t="s">
        <v>38</v>
      </c>
      <c r="AX305" s="12" t="s">
        <v>84</v>
      </c>
      <c r="AY305" s="240" t="s">
        <v>152</v>
      </c>
    </row>
    <row r="306" spans="2:65" s="1" customFormat="1" ht="16.5" customHeight="1">
      <c r="B306" s="38"/>
      <c r="C306" s="215" t="s">
        <v>696</v>
      </c>
      <c r="D306" s="215" t="s">
        <v>155</v>
      </c>
      <c r="E306" s="216" t="s">
        <v>697</v>
      </c>
      <c r="F306" s="217" t="s">
        <v>698</v>
      </c>
      <c r="G306" s="218" t="s">
        <v>577</v>
      </c>
      <c r="H306" s="219">
        <v>3</v>
      </c>
      <c r="I306" s="220"/>
      <c r="J306" s="221">
        <f>ROUND(I306*H306,2)</f>
        <v>0</v>
      </c>
      <c r="K306" s="217" t="s">
        <v>159</v>
      </c>
      <c r="L306" s="43"/>
      <c r="M306" s="222" t="s">
        <v>75</v>
      </c>
      <c r="N306" s="223" t="s">
        <v>47</v>
      </c>
      <c r="O306" s="79"/>
      <c r="P306" s="224">
        <f>O306*H306</f>
        <v>0</v>
      </c>
      <c r="Q306" s="224">
        <v>0.00052</v>
      </c>
      <c r="R306" s="224">
        <f>Q306*H306</f>
        <v>0.0015599999999999998</v>
      </c>
      <c r="S306" s="224">
        <v>0</v>
      </c>
      <c r="T306" s="225">
        <f>S306*H306</f>
        <v>0</v>
      </c>
      <c r="AR306" s="17" t="s">
        <v>227</v>
      </c>
      <c r="AT306" s="17" t="s">
        <v>155</v>
      </c>
      <c r="AU306" s="17" t="s">
        <v>86</v>
      </c>
      <c r="AY306" s="17" t="s">
        <v>152</v>
      </c>
      <c r="BE306" s="226">
        <f>IF(N306="základní",J306,0)</f>
        <v>0</v>
      </c>
      <c r="BF306" s="226">
        <f>IF(N306="snížená",J306,0)</f>
        <v>0</v>
      </c>
      <c r="BG306" s="226">
        <f>IF(N306="zákl. přenesená",J306,0)</f>
        <v>0</v>
      </c>
      <c r="BH306" s="226">
        <f>IF(N306="sníž. přenesená",J306,0)</f>
        <v>0</v>
      </c>
      <c r="BI306" s="226">
        <f>IF(N306="nulová",J306,0)</f>
        <v>0</v>
      </c>
      <c r="BJ306" s="17" t="s">
        <v>84</v>
      </c>
      <c r="BK306" s="226">
        <f>ROUND(I306*H306,2)</f>
        <v>0</v>
      </c>
      <c r="BL306" s="17" t="s">
        <v>227</v>
      </c>
      <c r="BM306" s="17" t="s">
        <v>699</v>
      </c>
    </row>
    <row r="307" spans="2:51" s="13" customFormat="1" ht="12">
      <c r="B307" s="241"/>
      <c r="C307" s="242"/>
      <c r="D307" s="227" t="s">
        <v>164</v>
      </c>
      <c r="E307" s="243" t="s">
        <v>75</v>
      </c>
      <c r="F307" s="244" t="s">
        <v>408</v>
      </c>
      <c r="G307" s="242"/>
      <c r="H307" s="243" t="s">
        <v>75</v>
      </c>
      <c r="I307" s="245"/>
      <c r="J307" s="242"/>
      <c r="K307" s="242"/>
      <c r="L307" s="246"/>
      <c r="M307" s="247"/>
      <c r="N307" s="248"/>
      <c r="O307" s="248"/>
      <c r="P307" s="248"/>
      <c r="Q307" s="248"/>
      <c r="R307" s="248"/>
      <c r="S307" s="248"/>
      <c r="T307" s="249"/>
      <c r="AT307" s="250" t="s">
        <v>164</v>
      </c>
      <c r="AU307" s="250" t="s">
        <v>86</v>
      </c>
      <c r="AV307" s="13" t="s">
        <v>84</v>
      </c>
      <c r="AW307" s="13" t="s">
        <v>38</v>
      </c>
      <c r="AX307" s="13" t="s">
        <v>77</v>
      </c>
      <c r="AY307" s="250" t="s">
        <v>152</v>
      </c>
    </row>
    <row r="308" spans="2:51" s="12" customFormat="1" ht="12">
      <c r="B308" s="230"/>
      <c r="C308" s="231"/>
      <c r="D308" s="227" t="s">
        <v>164</v>
      </c>
      <c r="E308" s="232" t="s">
        <v>75</v>
      </c>
      <c r="F308" s="233" t="s">
        <v>173</v>
      </c>
      <c r="G308" s="231"/>
      <c r="H308" s="234">
        <v>3</v>
      </c>
      <c r="I308" s="235"/>
      <c r="J308" s="231"/>
      <c r="K308" s="231"/>
      <c r="L308" s="236"/>
      <c r="M308" s="237"/>
      <c r="N308" s="238"/>
      <c r="O308" s="238"/>
      <c r="P308" s="238"/>
      <c r="Q308" s="238"/>
      <c r="R308" s="238"/>
      <c r="S308" s="238"/>
      <c r="T308" s="239"/>
      <c r="AT308" s="240" t="s">
        <v>164</v>
      </c>
      <c r="AU308" s="240" t="s">
        <v>86</v>
      </c>
      <c r="AV308" s="12" t="s">
        <v>86</v>
      </c>
      <c r="AW308" s="12" t="s">
        <v>38</v>
      </c>
      <c r="AX308" s="12" t="s">
        <v>84</v>
      </c>
      <c r="AY308" s="240" t="s">
        <v>152</v>
      </c>
    </row>
    <row r="309" spans="2:65" s="1" customFormat="1" ht="22.5" customHeight="1">
      <c r="B309" s="38"/>
      <c r="C309" s="215" t="s">
        <v>700</v>
      </c>
      <c r="D309" s="215" t="s">
        <v>155</v>
      </c>
      <c r="E309" s="216" t="s">
        <v>701</v>
      </c>
      <c r="F309" s="217" t="s">
        <v>702</v>
      </c>
      <c r="G309" s="218" t="s">
        <v>176</v>
      </c>
      <c r="H309" s="219">
        <v>1</v>
      </c>
      <c r="I309" s="220"/>
      <c r="J309" s="221">
        <f>ROUND(I309*H309,2)</f>
        <v>0</v>
      </c>
      <c r="K309" s="217" t="s">
        <v>177</v>
      </c>
      <c r="L309" s="43"/>
      <c r="M309" s="222" t="s">
        <v>75</v>
      </c>
      <c r="N309" s="223" t="s">
        <v>47</v>
      </c>
      <c r="O309" s="79"/>
      <c r="P309" s="224">
        <f>O309*H309</f>
        <v>0</v>
      </c>
      <c r="Q309" s="224">
        <v>0</v>
      </c>
      <c r="R309" s="224">
        <f>Q309*H309</f>
        <v>0</v>
      </c>
      <c r="S309" s="224">
        <v>0</v>
      </c>
      <c r="T309" s="225">
        <f>S309*H309</f>
        <v>0</v>
      </c>
      <c r="AR309" s="17" t="s">
        <v>227</v>
      </c>
      <c r="AT309" s="17" t="s">
        <v>155</v>
      </c>
      <c r="AU309" s="17" t="s">
        <v>86</v>
      </c>
      <c r="AY309" s="17" t="s">
        <v>152</v>
      </c>
      <c r="BE309" s="226">
        <f>IF(N309="základní",J309,0)</f>
        <v>0</v>
      </c>
      <c r="BF309" s="226">
        <f>IF(N309="snížená",J309,0)</f>
        <v>0</v>
      </c>
      <c r="BG309" s="226">
        <f>IF(N309="zákl. přenesená",J309,0)</f>
        <v>0</v>
      </c>
      <c r="BH309" s="226">
        <f>IF(N309="sníž. přenesená",J309,0)</f>
        <v>0</v>
      </c>
      <c r="BI309" s="226">
        <f>IF(N309="nulová",J309,0)</f>
        <v>0</v>
      </c>
      <c r="BJ309" s="17" t="s">
        <v>84</v>
      </c>
      <c r="BK309" s="226">
        <f>ROUND(I309*H309,2)</f>
        <v>0</v>
      </c>
      <c r="BL309" s="17" t="s">
        <v>227</v>
      </c>
      <c r="BM309" s="17" t="s">
        <v>703</v>
      </c>
    </row>
    <row r="310" spans="2:51" s="13" customFormat="1" ht="12">
      <c r="B310" s="241"/>
      <c r="C310" s="242"/>
      <c r="D310" s="227" t="s">
        <v>164</v>
      </c>
      <c r="E310" s="243" t="s">
        <v>75</v>
      </c>
      <c r="F310" s="244" t="s">
        <v>408</v>
      </c>
      <c r="G310" s="242"/>
      <c r="H310" s="243" t="s">
        <v>75</v>
      </c>
      <c r="I310" s="245"/>
      <c r="J310" s="242"/>
      <c r="K310" s="242"/>
      <c r="L310" s="246"/>
      <c r="M310" s="247"/>
      <c r="N310" s="248"/>
      <c r="O310" s="248"/>
      <c r="P310" s="248"/>
      <c r="Q310" s="248"/>
      <c r="R310" s="248"/>
      <c r="S310" s="248"/>
      <c r="T310" s="249"/>
      <c r="AT310" s="250" t="s">
        <v>164</v>
      </c>
      <c r="AU310" s="250" t="s">
        <v>86</v>
      </c>
      <c r="AV310" s="13" t="s">
        <v>84</v>
      </c>
      <c r="AW310" s="13" t="s">
        <v>38</v>
      </c>
      <c r="AX310" s="13" t="s">
        <v>77</v>
      </c>
      <c r="AY310" s="250" t="s">
        <v>152</v>
      </c>
    </row>
    <row r="311" spans="2:51" s="12" customFormat="1" ht="12">
      <c r="B311" s="230"/>
      <c r="C311" s="231"/>
      <c r="D311" s="227" t="s">
        <v>164</v>
      </c>
      <c r="E311" s="232" t="s">
        <v>75</v>
      </c>
      <c r="F311" s="233" t="s">
        <v>84</v>
      </c>
      <c r="G311" s="231"/>
      <c r="H311" s="234">
        <v>1</v>
      </c>
      <c r="I311" s="235"/>
      <c r="J311" s="231"/>
      <c r="K311" s="231"/>
      <c r="L311" s="236"/>
      <c r="M311" s="237"/>
      <c r="N311" s="238"/>
      <c r="O311" s="238"/>
      <c r="P311" s="238"/>
      <c r="Q311" s="238"/>
      <c r="R311" s="238"/>
      <c r="S311" s="238"/>
      <c r="T311" s="239"/>
      <c r="AT311" s="240" t="s">
        <v>164</v>
      </c>
      <c r="AU311" s="240" t="s">
        <v>86</v>
      </c>
      <c r="AV311" s="12" t="s">
        <v>86</v>
      </c>
      <c r="AW311" s="12" t="s">
        <v>38</v>
      </c>
      <c r="AX311" s="12" t="s">
        <v>84</v>
      </c>
      <c r="AY311" s="240" t="s">
        <v>152</v>
      </c>
    </row>
    <row r="312" spans="2:65" s="1" customFormat="1" ht="22.5" customHeight="1">
      <c r="B312" s="38"/>
      <c r="C312" s="215" t="s">
        <v>704</v>
      </c>
      <c r="D312" s="215" t="s">
        <v>155</v>
      </c>
      <c r="E312" s="216" t="s">
        <v>705</v>
      </c>
      <c r="F312" s="217" t="s">
        <v>706</v>
      </c>
      <c r="G312" s="218" t="s">
        <v>176</v>
      </c>
      <c r="H312" s="219">
        <v>1</v>
      </c>
      <c r="I312" s="220"/>
      <c r="J312" s="221">
        <f>ROUND(I312*H312,2)</f>
        <v>0</v>
      </c>
      <c r="K312" s="217" t="s">
        <v>177</v>
      </c>
      <c r="L312" s="43"/>
      <c r="M312" s="222" t="s">
        <v>75</v>
      </c>
      <c r="N312" s="223" t="s">
        <v>47</v>
      </c>
      <c r="O312" s="79"/>
      <c r="P312" s="224">
        <f>O312*H312</f>
        <v>0</v>
      </c>
      <c r="Q312" s="224">
        <v>0</v>
      </c>
      <c r="R312" s="224">
        <f>Q312*H312</f>
        <v>0</v>
      </c>
      <c r="S312" s="224">
        <v>0</v>
      </c>
      <c r="T312" s="225">
        <f>S312*H312</f>
        <v>0</v>
      </c>
      <c r="AR312" s="17" t="s">
        <v>227</v>
      </c>
      <c r="AT312" s="17" t="s">
        <v>155</v>
      </c>
      <c r="AU312" s="17" t="s">
        <v>86</v>
      </c>
      <c r="AY312" s="17" t="s">
        <v>152</v>
      </c>
      <c r="BE312" s="226">
        <f>IF(N312="základní",J312,0)</f>
        <v>0</v>
      </c>
      <c r="BF312" s="226">
        <f>IF(N312="snížená",J312,0)</f>
        <v>0</v>
      </c>
      <c r="BG312" s="226">
        <f>IF(N312="zákl. přenesená",J312,0)</f>
        <v>0</v>
      </c>
      <c r="BH312" s="226">
        <f>IF(N312="sníž. přenesená",J312,0)</f>
        <v>0</v>
      </c>
      <c r="BI312" s="226">
        <f>IF(N312="nulová",J312,0)</f>
        <v>0</v>
      </c>
      <c r="BJ312" s="17" t="s">
        <v>84</v>
      </c>
      <c r="BK312" s="226">
        <f>ROUND(I312*H312,2)</f>
        <v>0</v>
      </c>
      <c r="BL312" s="17" t="s">
        <v>227</v>
      </c>
      <c r="BM312" s="17" t="s">
        <v>707</v>
      </c>
    </row>
    <row r="313" spans="2:65" s="1" customFormat="1" ht="22.5" customHeight="1">
      <c r="B313" s="38"/>
      <c r="C313" s="215" t="s">
        <v>708</v>
      </c>
      <c r="D313" s="215" t="s">
        <v>155</v>
      </c>
      <c r="E313" s="216" t="s">
        <v>709</v>
      </c>
      <c r="F313" s="217" t="s">
        <v>710</v>
      </c>
      <c r="G313" s="218" t="s">
        <v>176</v>
      </c>
      <c r="H313" s="219">
        <v>1</v>
      </c>
      <c r="I313" s="220"/>
      <c r="J313" s="221">
        <f>ROUND(I313*H313,2)</f>
        <v>0</v>
      </c>
      <c r="K313" s="217" t="s">
        <v>177</v>
      </c>
      <c r="L313" s="43"/>
      <c r="M313" s="222" t="s">
        <v>75</v>
      </c>
      <c r="N313" s="223" t="s">
        <v>47</v>
      </c>
      <c r="O313" s="79"/>
      <c r="P313" s="224">
        <f>O313*H313</f>
        <v>0</v>
      </c>
      <c r="Q313" s="224">
        <v>0</v>
      </c>
      <c r="R313" s="224">
        <f>Q313*H313</f>
        <v>0</v>
      </c>
      <c r="S313" s="224">
        <v>0</v>
      </c>
      <c r="T313" s="225">
        <f>S313*H313</f>
        <v>0</v>
      </c>
      <c r="AR313" s="17" t="s">
        <v>227</v>
      </c>
      <c r="AT313" s="17" t="s">
        <v>155</v>
      </c>
      <c r="AU313" s="17" t="s">
        <v>86</v>
      </c>
      <c r="AY313" s="17" t="s">
        <v>152</v>
      </c>
      <c r="BE313" s="226">
        <f>IF(N313="základní",J313,0)</f>
        <v>0</v>
      </c>
      <c r="BF313" s="226">
        <f>IF(N313="snížená",J313,0)</f>
        <v>0</v>
      </c>
      <c r="BG313" s="226">
        <f>IF(N313="zákl. přenesená",J313,0)</f>
        <v>0</v>
      </c>
      <c r="BH313" s="226">
        <f>IF(N313="sníž. přenesená",J313,0)</f>
        <v>0</v>
      </c>
      <c r="BI313" s="226">
        <f>IF(N313="nulová",J313,0)</f>
        <v>0</v>
      </c>
      <c r="BJ313" s="17" t="s">
        <v>84</v>
      </c>
      <c r="BK313" s="226">
        <f>ROUND(I313*H313,2)</f>
        <v>0</v>
      </c>
      <c r="BL313" s="17" t="s">
        <v>227</v>
      </c>
      <c r="BM313" s="17" t="s">
        <v>711</v>
      </c>
    </row>
    <row r="314" spans="2:65" s="1" customFormat="1" ht="22.5" customHeight="1">
      <c r="B314" s="38"/>
      <c r="C314" s="215" t="s">
        <v>712</v>
      </c>
      <c r="D314" s="215" t="s">
        <v>155</v>
      </c>
      <c r="E314" s="216" t="s">
        <v>713</v>
      </c>
      <c r="F314" s="217" t="s">
        <v>714</v>
      </c>
      <c r="G314" s="218" t="s">
        <v>176</v>
      </c>
      <c r="H314" s="219">
        <v>1</v>
      </c>
      <c r="I314" s="220"/>
      <c r="J314" s="221">
        <f>ROUND(I314*H314,2)</f>
        <v>0</v>
      </c>
      <c r="K314" s="217" t="s">
        <v>177</v>
      </c>
      <c r="L314" s="43"/>
      <c r="M314" s="222" t="s">
        <v>75</v>
      </c>
      <c r="N314" s="223" t="s">
        <v>47</v>
      </c>
      <c r="O314" s="79"/>
      <c r="P314" s="224">
        <f>O314*H314</f>
        <v>0</v>
      </c>
      <c r="Q314" s="224">
        <v>0</v>
      </c>
      <c r="R314" s="224">
        <f>Q314*H314</f>
        <v>0</v>
      </c>
      <c r="S314" s="224">
        <v>0</v>
      </c>
      <c r="T314" s="225">
        <f>S314*H314</f>
        <v>0</v>
      </c>
      <c r="AR314" s="17" t="s">
        <v>227</v>
      </c>
      <c r="AT314" s="17" t="s">
        <v>155</v>
      </c>
      <c r="AU314" s="17" t="s">
        <v>86</v>
      </c>
      <c r="AY314" s="17" t="s">
        <v>152</v>
      </c>
      <c r="BE314" s="226">
        <f>IF(N314="základní",J314,0)</f>
        <v>0</v>
      </c>
      <c r="BF314" s="226">
        <f>IF(N314="snížená",J314,0)</f>
        <v>0</v>
      </c>
      <c r="BG314" s="226">
        <f>IF(N314="zákl. přenesená",J314,0)</f>
        <v>0</v>
      </c>
      <c r="BH314" s="226">
        <f>IF(N314="sníž. přenesená",J314,0)</f>
        <v>0</v>
      </c>
      <c r="BI314" s="226">
        <f>IF(N314="nulová",J314,0)</f>
        <v>0</v>
      </c>
      <c r="BJ314" s="17" t="s">
        <v>84</v>
      </c>
      <c r="BK314" s="226">
        <f>ROUND(I314*H314,2)</f>
        <v>0</v>
      </c>
      <c r="BL314" s="17" t="s">
        <v>227</v>
      </c>
      <c r="BM314" s="17" t="s">
        <v>715</v>
      </c>
    </row>
    <row r="315" spans="2:65" s="1" customFormat="1" ht="22.5" customHeight="1">
      <c r="B315" s="38"/>
      <c r="C315" s="215" t="s">
        <v>716</v>
      </c>
      <c r="D315" s="215" t="s">
        <v>155</v>
      </c>
      <c r="E315" s="216" t="s">
        <v>717</v>
      </c>
      <c r="F315" s="217" t="s">
        <v>718</v>
      </c>
      <c r="G315" s="218" t="s">
        <v>176</v>
      </c>
      <c r="H315" s="219">
        <v>1</v>
      </c>
      <c r="I315" s="220"/>
      <c r="J315" s="221">
        <f>ROUND(I315*H315,2)</f>
        <v>0</v>
      </c>
      <c r="K315" s="217" t="s">
        <v>177</v>
      </c>
      <c r="L315" s="43"/>
      <c r="M315" s="222" t="s">
        <v>75</v>
      </c>
      <c r="N315" s="223" t="s">
        <v>47</v>
      </c>
      <c r="O315" s="79"/>
      <c r="P315" s="224">
        <f>O315*H315</f>
        <v>0</v>
      </c>
      <c r="Q315" s="224">
        <v>0</v>
      </c>
      <c r="R315" s="224">
        <f>Q315*H315</f>
        <v>0</v>
      </c>
      <c r="S315" s="224">
        <v>0</v>
      </c>
      <c r="T315" s="225">
        <f>S315*H315</f>
        <v>0</v>
      </c>
      <c r="AR315" s="17" t="s">
        <v>227</v>
      </c>
      <c r="AT315" s="17" t="s">
        <v>155</v>
      </c>
      <c r="AU315" s="17" t="s">
        <v>86</v>
      </c>
      <c r="AY315" s="17" t="s">
        <v>152</v>
      </c>
      <c r="BE315" s="226">
        <f>IF(N315="základní",J315,0)</f>
        <v>0</v>
      </c>
      <c r="BF315" s="226">
        <f>IF(N315="snížená",J315,0)</f>
        <v>0</v>
      </c>
      <c r="BG315" s="226">
        <f>IF(N315="zákl. přenesená",J315,0)</f>
        <v>0</v>
      </c>
      <c r="BH315" s="226">
        <f>IF(N315="sníž. přenesená",J315,0)</f>
        <v>0</v>
      </c>
      <c r="BI315" s="226">
        <f>IF(N315="nulová",J315,0)</f>
        <v>0</v>
      </c>
      <c r="BJ315" s="17" t="s">
        <v>84</v>
      </c>
      <c r="BK315" s="226">
        <f>ROUND(I315*H315,2)</f>
        <v>0</v>
      </c>
      <c r="BL315" s="17" t="s">
        <v>227</v>
      </c>
      <c r="BM315" s="17" t="s">
        <v>719</v>
      </c>
    </row>
    <row r="316" spans="2:65" s="1" customFormat="1" ht="16.5" customHeight="1">
      <c r="B316" s="38"/>
      <c r="C316" s="215" t="s">
        <v>720</v>
      </c>
      <c r="D316" s="215" t="s">
        <v>155</v>
      </c>
      <c r="E316" s="216" t="s">
        <v>721</v>
      </c>
      <c r="F316" s="217" t="s">
        <v>722</v>
      </c>
      <c r="G316" s="218" t="s">
        <v>176</v>
      </c>
      <c r="H316" s="219">
        <v>1</v>
      </c>
      <c r="I316" s="220"/>
      <c r="J316" s="221">
        <f>ROUND(I316*H316,2)</f>
        <v>0</v>
      </c>
      <c r="K316" s="217" t="s">
        <v>177</v>
      </c>
      <c r="L316" s="43"/>
      <c r="M316" s="222" t="s">
        <v>75</v>
      </c>
      <c r="N316" s="223" t="s">
        <v>47</v>
      </c>
      <c r="O316" s="79"/>
      <c r="P316" s="224">
        <f>O316*H316</f>
        <v>0</v>
      </c>
      <c r="Q316" s="224">
        <v>0</v>
      </c>
      <c r="R316" s="224">
        <f>Q316*H316</f>
        <v>0</v>
      </c>
      <c r="S316" s="224">
        <v>0</v>
      </c>
      <c r="T316" s="225">
        <f>S316*H316</f>
        <v>0</v>
      </c>
      <c r="AR316" s="17" t="s">
        <v>227</v>
      </c>
      <c r="AT316" s="17" t="s">
        <v>155</v>
      </c>
      <c r="AU316" s="17" t="s">
        <v>86</v>
      </c>
      <c r="AY316" s="17" t="s">
        <v>152</v>
      </c>
      <c r="BE316" s="226">
        <f>IF(N316="základní",J316,0)</f>
        <v>0</v>
      </c>
      <c r="BF316" s="226">
        <f>IF(N316="snížená",J316,0)</f>
        <v>0</v>
      </c>
      <c r="BG316" s="226">
        <f>IF(N316="zákl. přenesená",J316,0)</f>
        <v>0</v>
      </c>
      <c r="BH316" s="226">
        <f>IF(N316="sníž. přenesená",J316,0)</f>
        <v>0</v>
      </c>
      <c r="BI316" s="226">
        <f>IF(N316="nulová",J316,0)</f>
        <v>0</v>
      </c>
      <c r="BJ316" s="17" t="s">
        <v>84</v>
      </c>
      <c r="BK316" s="226">
        <f>ROUND(I316*H316,2)</f>
        <v>0</v>
      </c>
      <c r="BL316" s="17" t="s">
        <v>227</v>
      </c>
      <c r="BM316" s="17" t="s">
        <v>723</v>
      </c>
    </row>
    <row r="317" spans="2:65" s="1" customFormat="1" ht="22.5" customHeight="1">
      <c r="B317" s="38"/>
      <c r="C317" s="215" t="s">
        <v>724</v>
      </c>
      <c r="D317" s="215" t="s">
        <v>155</v>
      </c>
      <c r="E317" s="216" t="s">
        <v>725</v>
      </c>
      <c r="F317" s="217" t="s">
        <v>726</v>
      </c>
      <c r="G317" s="218" t="s">
        <v>248</v>
      </c>
      <c r="H317" s="261"/>
      <c r="I317" s="220"/>
      <c r="J317" s="221">
        <f>ROUND(I317*H317,2)</f>
        <v>0</v>
      </c>
      <c r="K317" s="217" t="s">
        <v>159</v>
      </c>
      <c r="L317" s="43"/>
      <c r="M317" s="222" t="s">
        <v>75</v>
      </c>
      <c r="N317" s="223" t="s">
        <v>47</v>
      </c>
      <c r="O317" s="79"/>
      <c r="P317" s="224">
        <f>O317*H317</f>
        <v>0</v>
      </c>
      <c r="Q317" s="224">
        <v>0</v>
      </c>
      <c r="R317" s="224">
        <f>Q317*H317</f>
        <v>0</v>
      </c>
      <c r="S317" s="224">
        <v>0</v>
      </c>
      <c r="T317" s="225">
        <f>S317*H317</f>
        <v>0</v>
      </c>
      <c r="AR317" s="17" t="s">
        <v>227</v>
      </c>
      <c r="AT317" s="17" t="s">
        <v>155</v>
      </c>
      <c r="AU317" s="17" t="s">
        <v>86</v>
      </c>
      <c r="AY317" s="17" t="s">
        <v>152</v>
      </c>
      <c r="BE317" s="226">
        <f>IF(N317="základní",J317,0)</f>
        <v>0</v>
      </c>
      <c r="BF317" s="226">
        <f>IF(N317="snížená",J317,0)</f>
        <v>0</v>
      </c>
      <c r="BG317" s="226">
        <f>IF(N317="zákl. přenesená",J317,0)</f>
        <v>0</v>
      </c>
      <c r="BH317" s="226">
        <f>IF(N317="sníž. přenesená",J317,0)</f>
        <v>0</v>
      </c>
      <c r="BI317" s="226">
        <f>IF(N317="nulová",J317,0)</f>
        <v>0</v>
      </c>
      <c r="BJ317" s="17" t="s">
        <v>84</v>
      </c>
      <c r="BK317" s="226">
        <f>ROUND(I317*H317,2)</f>
        <v>0</v>
      </c>
      <c r="BL317" s="17" t="s">
        <v>227</v>
      </c>
      <c r="BM317" s="17" t="s">
        <v>727</v>
      </c>
    </row>
    <row r="318" spans="2:47" s="1" customFormat="1" ht="12">
      <c r="B318" s="38"/>
      <c r="C318" s="39"/>
      <c r="D318" s="227" t="s">
        <v>162</v>
      </c>
      <c r="E318" s="39"/>
      <c r="F318" s="228" t="s">
        <v>728</v>
      </c>
      <c r="G318" s="39"/>
      <c r="H318" s="39"/>
      <c r="I318" s="142"/>
      <c r="J318" s="39"/>
      <c r="K318" s="39"/>
      <c r="L318" s="43"/>
      <c r="M318" s="229"/>
      <c r="N318" s="79"/>
      <c r="O318" s="79"/>
      <c r="P318" s="79"/>
      <c r="Q318" s="79"/>
      <c r="R318" s="79"/>
      <c r="S318" s="79"/>
      <c r="T318" s="80"/>
      <c r="AT318" s="17" t="s">
        <v>162</v>
      </c>
      <c r="AU318" s="17" t="s">
        <v>86</v>
      </c>
    </row>
    <row r="319" spans="2:63" s="11" customFormat="1" ht="22.8" customHeight="1">
      <c r="B319" s="199"/>
      <c r="C319" s="200"/>
      <c r="D319" s="201" t="s">
        <v>76</v>
      </c>
      <c r="E319" s="213" t="s">
        <v>222</v>
      </c>
      <c r="F319" s="213" t="s">
        <v>223</v>
      </c>
      <c r="G319" s="200"/>
      <c r="H319" s="200"/>
      <c r="I319" s="203"/>
      <c r="J319" s="214">
        <f>BK319</f>
        <v>0</v>
      </c>
      <c r="K319" s="200"/>
      <c r="L319" s="205"/>
      <c r="M319" s="206"/>
      <c r="N319" s="207"/>
      <c r="O319" s="207"/>
      <c r="P319" s="208">
        <f>SUM(P320:P336)</f>
        <v>0</v>
      </c>
      <c r="Q319" s="207"/>
      <c r="R319" s="208">
        <f>SUM(R320:R336)</f>
        <v>0.0024</v>
      </c>
      <c r="S319" s="207"/>
      <c r="T319" s="209">
        <f>SUM(T320:T336)</f>
        <v>0.0054</v>
      </c>
      <c r="AR319" s="210" t="s">
        <v>86</v>
      </c>
      <c r="AT319" s="211" t="s">
        <v>76</v>
      </c>
      <c r="AU319" s="211" t="s">
        <v>84</v>
      </c>
      <c r="AY319" s="210" t="s">
        <v>152</v>
      </c>
      <c r="BK319" s="212">
        <f>SUM(BK320:BK336)</f>
        <v>0</v>
      </c>
    </row>
    <row r="320" spans="2:65" s="1" customFormat="1" ht="16.5" customHeight="1">
      <c r="B320" s="38"/>
      <c r="C320" s="215" t="s">
        <v>729</v>
      </c>
      <c r="D320" s="215" t="s">
        <v>155</v>
      </c>
      <c r="E320" s="216" t="s">
        <v>334</v>
      </c>
      <c r="F320" s="217" t="s">
        <v>335</v>
      </c>
      <c r="G320" s="218" t="s">
        <v>176</v>
      </c>
      <c r="H320" s="219">
        <v>3</v>
      </c>
      <c r="I320" s="220"/>
      <c r="J320" s="221">
        <f>ROUND(I320*H320,2)</f>
        <v>0</v>
      </c>
      <c r="K320" s="217" t="s">
        <v>159</v>
      </c>
      <c r="L320" s="43"/>
      <c r="M320" s="222" t="s">
        <v>75</v>
      </c>
      <c r="N320" s="223" t="s">
        <v>47</v>
      </c>
      <c r="O320" s="79"/>
      <c r="P320" s="224">
        <f>O320*H320</f>
        <v>0</v>
      </c>
      <c r="Q320" s="224">
        <v>0</v>
      </c>
      <c r="R320" s="224">
        <f>Q320*H320</f>
        <v>0</v>
      </c>
      <c r="S320" s="224">
        <v>0.0018</v>
      </c>
      <c r="T320" s="225">
        <f>S320*H320</f>
        <v>0.0054</v>
      </c>
      <c r="AR320" s="17" t="s">
        <v>227</v>
      </c>
      <c r="AT320" s="17" t="s">
        <v>155</v>
      </c>
      <c r="AU320" s="17" t="s">
        <v>86</v>
      </c>
      <c r="AY320" s="17" t="s">
        <v>152</v>
      </c>
      <c r="BE320" s="226">
        <f>IF(N320="základní",J320,0)</f>
        <v>0</v>
      </c>
      <c r="BF320" s="226">
        <f>IF(N320="snížená",J320,0)</f>
        <v>0</v>
      </c>
      <c r="BG320" s="226">
        <f>IF(N320="zákl. přenesená",J320,0)</f>
        <v>0</v>
      </c>
      <c r="BH320" s="226">
        <f>IF(N320="sníž. přenesená",J320,0)</f>
        <v>0</v>
      </c>
      <c r="BI320" s="226">
        <f>IF(N320="nulová",J320,0)</f>
        <v>0</v>
      </c>
      <c r="BJ320" s="17" t="s">
        <v>84</v>
      </c>
      <c r="BK320" s="226">
        <f>ROUND(I320*H320,2)</f>
        <v>0</v>
      </c>
      <c r="BL320" s="17" t="s">
        <v>227</v>
      </c>
      <c r="BM320" s="17" t="s">
        <v>730</v>
      </c>
    </row>
    <row r="321" spans="2:51" s="12" customFormat="1" ht="12">
      <c r="B321" s="230"/>
      <c r="C321" s="231"/>
      <c r="D321" s="227" t="s">
        <v>164</v>
      </c>
      <c r="E321" s="232" t="s">
        <v>75</v>
      </c>
      <c r="F321" s="233" t="s">
        <v>683</v>
      </c>
      <c r="G321" s="231"/>
      <c r="H321" s="234">
        <v>3</v>
      </c>
      <c r="I321" s="235"/>
      <c r="J321" s="231"/>
      <c r="K321" s="231"/>
      <c r="L321" s="236"/>
      <c r="M321" s="237"/>
      <c r="N321" s="238"/>
      <c r="O321" s="238"/>
      <c r="P321" s="238"/>
      <c r="Q321" s="238"/>
      <c r="R321" s="238"/>
      <c r="S321" s="238"/>
      <c r="T321" s="239"/>
      <c r="AT321" s="240" t="s">
        <v>164</v>
      </c>
      <c r="AU321" s="240" t="s">
        <v>86</v>
      </c>
      <c r="AV321" s="12" t="s">
        <v>86</v>
      </c>
      <c r="AW321" s="12" t="s">
        <v>38</v>
      </c>
      <c r="AX321" s="12" t="s">
        <v>84</v>
      </c>
      <c r="AY321" s="240" t="s">
        <v>152</v>
      </c>
    </row>
    <row r="322" spans="2:65" s="1" customFormat="1" ht="22.5" customHeight="1">
      <c r="B322" s="38"/>
      <c r="C322" s="215" t="s">
        <v>731</v>
      </c>
      <c r="D322" s="215" t="s">
        <v>155</v>
      </c>
      <c r="E322" s="216" t="s">
        <v>357</v>
      </c>
      <c r="F322" s="217" t="s">
        <v>358</v>
      </c>
      <c r="G322" s="218" t="s">
        <v>176</v>
      </c>
      <c r="H322" s="219">
        <v>2</v>
      </c>
      <c r="I322" s="220"/>
      <c r="J322" s="221">
        <f>ROUND(I322*H322,2)</f>
        <v>0</v>
      </c>
      <c r="K322" s="217" t="s">
        <v>159</v>
      </c>
      <c r="L322" s="43"/>
      <c r="M322" s="222" t="s">
        <v>75</v>
      </c>
      <c r="N322" s="223" t="s">
        <v>47</v>
      </c>
      <c r="O322" s="79"/>
      <c r="P322" s="224">
        <f>O322*H322</f>
        <v>0</v>
      </c>
      <c r="Q322" s="224">
        <v>0</v>
      </c>
      <c r="R322" s="224">
        <f>Q322*H322</f>
        <v>0</v>
      </c>
      <c r="S322" s="224">
        <v>0</v>
      </c>
      <c r="T322" s="225">
        <f>S322*H322</f>
        <v>0</v>
      </c>
      <c r="AR322" s="17" t="s">
        <v>227</v>
      </c>
      <c r="AT322" s="17" t="s">
        <v>155</v>
      </c>
      <c r="AU322" s="17" t="s">
        <v>86</v>
      </c>
      <c r="AY322" s="17" t="s">
        <v>152</v>
      </c>
      <c r="BE322" s="226">
        <f>IF(N322="základní",J322,0)</f>
        <v>0</v>
      </c>
      <c r="BF322" s="226">
        <f>IF(N322="snížená",J322,0)</f>
        <v>0</v>
      </c>
      <c r="BG322" s="226">
        <f>IF(N322="zákl. přenesená",J322,0)</f>
        <v>0</v>
      </c>
      <c r="BH322" s="226">
        <f>IF(N322="sníž. přenesená",J322,0)</f>
        <v>0</v>
      </c>
      <c r="BI322" s="226">
        <f>IF(N322="nulová",J322,0)</f>
        <v>0</v>
      </c>
      <c r="BJ322" s="17" t="s">
        <v>84</v>
      </c>
      <c r="BK322" s="226">
        <f>ROUND(I322*H322,2)</f>
        <v>0</v>
      </c>
      <c r="BL322" s="17" t="s">
        <v>227</v>
      </c>
      <c r="BM322" s="17" t="s">
        <v>732</v>
      </c>
    </row>
    <row r="323" spans="2:47" s="1" customFormat="1" ht="12">
      <c r="B323" s="38"/>
      <c r="C323" s="39"/>
      <c r="D323" s="227" t="s">
        <v>162</v>
      </c>
      <c r="E323" s="39"/>
      <c r="F323" s="228" t="s">
        <v>235</v>
      </c>
      <c r="G323" s="39"/>
      <c r="H323" s="39"/>
      <c r="I323" s="142"/>
      <c r="J323" s="39"/>
      <c r="K323" s="39"/>
      <c r="L323" s="43"/>
      <c r="M323" s="229"/>
      <c r="N323" s="79"/>
      <c r="O323" s="79"/>
      <c r="P323" s="79"/>
      <c r="Q323" s="79"/>
      <c r="R323" s="79"/>
      <c r="S323" s="79"/>
      <c r="T323" s="80"/>
      <c r="AT323" s="17" t="s">
        <v>162</v>
      </c>
      <c r="AU323" s="17" t="s">
        <v>86</v>
      </c>
    </row>
    <row r="324" spans="2:51" s="12" customFormat="1" ht="12">
      <c r="B324" s="230"/>
      <c r="C324" s="231"/>
      <c r="D324" s="227" t="s">
        <v>164</v>
      </c>
      <c r="E324" s="232" t="s">
        <v>75</v>
      </c>
      <c r="F324" s="233" t="s">
        <v>733</v>
      </c>
      <c r="G324" s="231"/>
      <c r="H324" s="234">
        <v>2</v>
      </c>
      <c r="I324" s="235"/>
      <c r="J324" s="231"/>
      <c r="K324" s="231"/>
      <c r="L324" s="236"/>
      <c r="M324" s="237"/>
      <c r="N324" s="238"/>
      <c r="O324" s="238"/>
      <c r="P324" s="238"/>
      <c r="Q324" s="238"/>
      <c r="R324" s="238"/>
      <c r="S324" s="238"/>
      <c r="T324" s="239"/>
      <c r="AT324" s="240" t="s">
        <v>164</v>
      </c>
      <c r="AU324" s="240" t="s">
        <v>86</v>
      </c>
      <c r="AV324" s="12" t="s">
        <v>86</v>
      </c>
      <c r="AW324" s="12" t="s">
        <v>38</v>
      </c>
      <c r="AX324" s="12" t="s">
        <v>84</v>
      </c>
      <c r="AY324" s="240" t="s">
        <v>152</v>
      </c>
    </row>
    <row r="325" spans="2:65" s="1" customFormat="1" ht="16.5" customHeight="1">
      <c r="B325" s="38"/>
      <c r="C325" s="251" t="s">
        <v>734</v>
      </c>
      <c r="D325" s="251" t="s">
        <v>238</v>
      </c>
      <c r="E325" s="252" t="s">
        <v>735</v>
      </c>
      <c r="F325" s="253" t="s">
        <v>736</v>
      </c>
      <c r="G325" s="254" t="s">
        <v>176</v>
      </c>
      <c r="H325" s="255">
        <v>2</v>
      </c>
      <c r="I325" s="256"/>
      <c r="J325" s="257">
        <f>ROUND(I325*H325,2)</f>
        <v>0</v>
      </c>
      <c r="K325" s="253" t="s">
        <v>177</v>
      </c>
      <c r="L325" s="258"/>
      <c r="M325" s="259" t="s">
        <v>75</v>
      </c>
      <c r="N325" s="260" t="s">
        <v>47</v>
      </c>
      <c r="O325" s="79"/>
      <c r="P325" s="224">
        <f>O325*H325</f>
        <v>0</v>
      </c>
      <c r="Q325" s="224">
        <v>0</v>
      </c>
      <c r="R325" s="224">
        <f>Q325*H325</f>
        <v>0</v>
      </c>
      <c r="S325" s="224">
        <v>0</v>
      </c>
      <c r="T325" s="225">
        <f>S325*H325</f>
        <v>0</v>
      </c>
      <c r="AR325" s="17" t="s">
        <v>241</v>
      </c>
      <c r="AT325" s="17" t="s">
        <v>238</v>
      </c>
      <c r="AU325" s="17" t="s">
        <v>86</v>
      </c>
      <c r="AY325" s="17" t="s">
        <v>152</v>
      </c>
      <c r="BE325" s="226">
        <f>IF(N325="základní",J325,0)</f>
        <v>0</v>
      </c>
      <c r="BF325" s="226">
        <f>IF(N325="snížená",J325,0)</f>
        <v>0</v>
      </c>
      <c r="BG325" s="226">
        <f>IF(N325="zákl. přenesená",J325,0)</f>
        <v>0</v>
      </c>
      <c r="BH325" s="226">
        <f>IF(N325="sníž. přenesená",J325,0)</f>
        <v>0</v>
      </c>
      <c r="BI325" s="226">
        <f>IF(N325="nulová",J325,0)</f>
        <v>0</v>
      </c>
      <c r="BJ325" s="17" t="s">
        <v>84</v>
      </c>
      <c r="BK325" s="226">
        <f>ROUND(I325*H325,2)</f>
        <v>0</v>
      </c>
      <c r="BL325" s="17" t="s">
        <v>227</v>
      </c>
      <c r="BM325" s="17" t="s">
        <v>737</v>
      </c>
    </row>
    <row r="326" spans="2:65" s="1" customFormat="1" ht="16.5" customHeight="1">
      <c r="B326" s="38"/>
      <c r="C326" s="215" t="s">
        <v>738</v>
      </c>
      <c r="D326" s="215" t="s">
        <v>155</v>
      </c>
      <c r="E326" s="216" t="s">
        <v>365</v>
      </c>
      <c r="F326" s="217" t="s">
        <v>366</v>
      </c>
      <c r="G326" s="218" t="s">
        <v>176</v>
      </c>
      <c r="H326" s="219">
        <v>2</v>
      </c>
      <c r="I326" s="220"/>
      <c r="J326" s="221">
        <f>ROUND(I326*H326,2)</f>
        <v>0</v>
      </c>
      <c r="K326" s="217" t="s">
        <v>367</v>
      </c>
      <c r="L326" s="43"/>
      <c r="M326" s="222" t="s">
        <v>75</v>
      </c>
      <c r="N326" s="223" t="s">
        <v>47</v>
      </c>
      <c r="O326" s="79"/>
      <c r="P326" s="224">
        <f>O326*H326</f>
        <v>0</v>
      </c>
      <c r="Q326" s="224">
        <v>0</v>
      </c>
      <c r="R326" s="224">
        <f>Q326*H326</f>
        <v>0</v>
      </c>
      <c r="S326" s="224">
        <v>0</v>
      </c>
      <c r="T326" s="225">
        <f>S326*H326</f>
        <v>0</v>
      </c>
      <c r="AR326" s="17" t="s">
        <v>227</v>
      </c>
      <c r="AT326" s="17" t="s">
        <v>155</v>
      </c>
      <c r="AU326" s="17" t="s">
        <v>86</v>
      </c>
      <c r="AY326" s="17" t="s">
        <v>152</v>
      </c>
      <c r="BE326" s="226">
        <f>IF(N326="základní",J326,0)</f>
        <v>0</v>
      </c>
      <c r="BF326" s="226">
        <f>IF(N326="snížená",J326,0)</f>
        <v>0</v>
      </c>
      <c r="BG326" s="226">
        <f>IF(N326="zákl. přenesená",J326,0)</f>
        <v>0</v>
      </c>
      <c r="BH326" s="226">
        <f>IF(N326="sníž. přenesená",J326,0)</f>
        <v>0</v>
      </c>
      <c r="BI326" s="226">
        <f>IF(N326="nulová",J326,0)</f>
        <v>0</v>
      </c>
      <c r="BJ326" s="17" t="s">
        <v>84</v>
      </c>
      <c r="BK326" s="226">
        <f>ROUND(I326*H326,2)</f>
        <v>0</v>
      </c>
      <c r="BL326" s="17" t="s">
        <v>227</v>
      </c>
      <c r="BM326" s="17" t="s">
        <v>739</v>
      </c>
    </row>
    <row r="327" spans="2:47" s="1" customFormat="1" ht="12">
      <c r="B327" s="38"/>
      <c r="C327" s="39"/>
      <c r="D327" s="227" t="s">
        <v>162</v>
      </c>
      <c r="E327" s="39"/>
      <c r="F327" s="228" t="s">
        <v>369</v>
      </c>
      <c r="G327" s="39"/>
      <c r="H327" s="39"/>
      <c r="I327" s="142"/>
      <c r="J327" s="39"/>
      <c r="K327" s="39"/>
      <c r="L327" s="43"/>
      <c r="M327" s="229"/>
      <c r="N327" s="79"/>
      <c r="O327" s="79"/>
      <c r="P327" s="79"/>
      <c r="Q327" s="79"/>
      <c r="R327" s="79"/>
      <c r="S327" s="79"/>
      <c r="T327" s="80"/>
      <c r="AT327" s="17" t="s">
        <v>162</v>
      </c>
      <c r="AU327" s="17" t="s">
        <v>86</v>
      </c>
    </row>
    <row r="328" spans="2:65" s="1" customFormat="1" ht="16.5" customHeight="1">
      <c r="B328" s="38"/>
      <c r="C328" s="251" t="s">
        <v>740</v>
      </c>
      <c r="D328" s="251" t="s">
        <v>238</v>
      </c>
      <c r="E328" s="252" t="s">
        <v>371</v>
      </c>
      <c r="F328" s="253" t="s">
        <v>372</v>
      </c>
      <c r="G328" s="254" t="s">
        <v>176</v>
      </c>
      <c r="H328" s="255">
        <v>2</v>
      </c>
      <c r="I328" s="256"/>
      <c r="J328" s="257">
        <f>ROUND(I328*H328,2)</f>
        <v>0</v>
      </c>
      <c r="K328" s="253" t="s">
        <v>159</v>
      </c>
      <c r="L328" s="258"/>
      <c r="M328" s="259" t="s">
        <v>75</v>
      </c>
      <c r="N328" s="260" t="s">
        <v>47</v>
      </c>
      <c r="O328" s="79"/>
      <c r="P328" s="224">
        <f>O328*H328</f>
        <v>0</v>
      </c>
      <c r="Q328" s="224">
        <v>0.0012</v>
      </c>
      <c r="R328" s="224">
        <f>Q328*H328</f>
        <v>0.0024</v>
      </c>
      <c r="S328" s="224">
        <v>0</v>
      </c>
      <c r="T328" s="225">
        <f>S328*H328</f>
        <v>0</v>
      </c>
      <c r="AR328" s="17" t="s">
        <v>241</v>
      </c>
      <c r="AT328" s="17" t="s">
        <v>238</v>
      </c>
      <c r="AU328" s="17" t="s">
        <v>86</v>
      </c>
      <c r="AY328" s="17" t="s">
        <v>152</v>
      </c>
      <c r="BE328" s="226">
        <f>IF(N328="základní",J328,0)</f>
        <v>0</v>
      </c>
      <c r="BF328" s="226">
        <f>IF(N328="snížená",J328,0)</f>
        <v>0</v>
      </c>
      <c r="BG328" s="226">
        <f>IF(N328="zákl. přenesená",J328,0)</f>
        <v>0</v>
      </c>
      <c r="BH328" s="226">
        <f>IF(N328="sníž. přenesená",J328,0)</f>
        <v>0</v>
      </c>
      <c r="BI328" s="226">
        <f>IF(N328="nulová",J328,0)</f>
        <v>0</v>
      </c>
      <c r="BJ328" s="17" t="s">
        <v>84</v>
      </c>
      <c r="BK328" s="226">
        <f>ROUND(I328*H328,2)</f>
        <v>0</v>
      </c>
      <c r="BL328" s="17" t="s">
        <v>227</v>
      </c>
      <c r="BM328" s="17" t="s">
        <v>741</v>
      </c>
    </row>
    <row r="329" spans="2:65" s="1" customFormat="1" ht="22.5" customHeight="1">
      <c r="B329" s="38"/>
      <c r="C329" s="215" t="s">
        <v>742</v>
      </c>
      <c r="D329" s="215" t="s">
        <v>155</v>
      </c>
      <c r="E329" s="216" t="s">
        <v>743</v>
      </c>
      <c r="F329" s="217" t="s">
        <v>744</v>
      </c>
      <c r="G329" s="218" t="s">
        <v>176</v>
      </c>
      <c r="H329" s="219">
        <v>1</v>
      </c>
      <c r="I329" s="220"/>
      <c r="J329" s="221">
        <f>ROUND(I329*H329,2)</f>
        <v>0</v>
      </c>
      <c r="K329" s="217" t="s">
        <v>177</v>
      </c>
      <c r="L329" s="43"/>
      <c r="M329" s="222" t="s">
        <v>75</v>
      </c>
      <c r="N329" s="223" t="s">
        <v>47</v>
      </c>
      <c r="O329" s="79"/>
      <c r="P329" s="224">
        <f>O329*H329</f>
        <v>0</v>
      </c>
      <c r="Q329" s="224">
        <v>0</v>
      </c>
      <c r="R329" s="224">
        <f>Q329*H329</f>
        <v>0</v>
      </c>
      <c r="S329" s="224">
        <v>0</v>
      </c>
      <c r="T329" s="225">
        <f>S329*H329</f>
        <v>0</v>
      </c>
      <c r="AR329" s="17" t="s">
        <v>227</v>
      </c>
      <c r="AT329" s="17" t="s">
        <v>155</v>
      </c>
      <c r="AU329" s="17" t="s">
        <v>86</v>
      </c>
      <c r="AY329" s="17" t="s">
        <v>152</v>
      </c>
      <c r="BE329" s="226">
        <f>IF(N329="základní",J329,0)</f>
        <v>0</v>
      </c>
      <c r="BF329" s="226">
        <f>IF(N329="snížená",J329,0)</f>
        <v>0</v>
      </c>
      <c r="BG329" s="226">
        <f>IF(N329="zákl. přenesená",J329,0)</f>
        <v>0</v>
      </c>
      <c r="BH329" s="226">
        <f>IF(N329="sníž. přenesená",J329,0)</f>
        <v>0</v>
      </c>
      <c r="BI329" s="226">
        <f>IF(N329="nulová",J329,0)</f>
        <v>0</v>
      </c>
      <c r="BJ329" s="17" t="s">
        <v>84</v>
      </c>
      <c r="BK329" s="226">
        <f>ROUND(I329*H329,2)</f>
        <v>0</v>
      </c>
      <c r="BL329" s="17" t="s">
        <v>227</v>
      </c>
      <c r="BM329" s="17" t="s">
        <v>745</v>
      </c>
    </row>
    <row r="330" spans="2:51" s="13" customFormat="1" ht="12">
      <c r="B330" s="241"/>
      <c r="C330" s="242"/>
      <c r="D330" s="227" t="s">
        <v>164</v>
      </c>
      <c r="E330" s="243" t="s">
        <v>75</v>
      </c>
      <c r="F330" s="244" t="s">
        <v>408</v>
      </c>
      <c r="G330" s="242"/>
      <c r="H330" s="243" t="s">
        <v>75</v>
      </c>
      <c r="I330" s="245"/>
      <c r="J330" s="242"/>
      <c r="K330" s="242"/>
      <c r="L330" s="246"/>
      <c r="M330" s="247"/>
      <c r="N330" s="248"/>
      <c r="O330" s="248"/>
      <c r="P330" s="248"/>
      <c r="Q330" s="248"/>
      <c r="R330" s="248"/>
      <c r="S330" s="248"/>
      <c r="T330" s="249"/>
      <c r="AT330" s="250" t="s">
        <v>164</v>
      </c>
      <c r="AU330" s="250" t="s">
        <v>86</v>
      </c>
      <c r="AV330" s="13" t="s">
        <v>84</v>
      </c>
      <c r="AW330" s="13" t="s">
        <v>38</v>
      </c>
      <c r="AX330" s="13" t="s">
        <v>77</v>
      </c>
      <c r="AY330" s="250" t="s">
        <v>152</v>
      </c>
    </row>
    <row r="331" spans="2:51" s="12" customFormat="1" ht="12">
      <c r="B331" s="230"/>
      <c r="C331" s="231"/>
      <c r="D331" s="227" t="s">
        <v>164</v>
      </c>
      <c r="E331" s="232" t="s">
        <v>75</v>
      </c>
      <c r="F331" s="233" t="s">
        <v>84</v>
      </c>
      <c r="G331" s="231"/>
      <c r="H331" s="234">
        <v>1</v>
      </c>
      <c r="I331" s="235"/>
      <c r="J331" s="231"/>
      <c r="K331" s="231"/>
      <c r="L331" s="236"/>
      <c r="M331" s="237"/>
      <c r="N331" s="238"/>
      <c r="O331" s="238"/>
      <c r="P331" s="238"/>
      <c r="Q331" s="238"/>
      <c r="R331" s="238"/>
      <c r="S331" s="238"/>
      <c r="T331" s="239"/>
      <c r="AT331" s="240" t="s">
        <v>164</v>
      </c>
      <c r="AU331" s="240" t="s">
        <v>86</v>
      </c>
      <c r="AV331" s="12" t="s">
        <v>86</v>
      </c>
      <c r="AW331" s="12" t="s">
        <v>38</v>
      </c>
      <c r="AX331" s="12" t="s">
        <v>84</v>
      </c>
      <c r="AY331" s="240" t="s">
        <v>152</v>
      </c>
    </row>
    <row r="332" spans="2:65" s="1" customFormat="1" ht="22.5" customHeight="1">
      <c r="B332" s="38"/>
      <c r="C332" s="215" t="s">
        <v>746</v>
      </c>
      <c r="D332" s="215" t="s">
        <v>155</v>
      </c>
      <c r="E332" s="216" t="s">
        <v>747</v>
      </c>
      <c r="F332" s="217" t="s">
        <v>748</v>
      </c>
      <c r="G332" s="218" t="s">
        <v>176</v>
      </c>
      <c r="H332" s="219">
        <v>1</v>
      </c>
      <c r="I332" s="220"/>
      <c r="J332" s="221">
        <f>ROUND(I332*H332,2)</f>
        <v>0</v>
      </c>
      <c r="K332" s="217" t="s">
        <v>177</v>
      </c>
      <c r="L332" s="43"/>
      <c r="M332" s="222" t="s">
        <v>75</v>
      </c>
      <c r="N332" s="223" t="s">
        <v>47</v>
      </c>
      <c r="O332" s="79"/>
      <c r="P332" s="224">
        <f>O332*H332</f>
        <v>0</v>
      </c>
      <c r="Q332" s="224">
        <v>0</v>
      </c>
      <c r="R332" s="224">
        <f>Q332*H332</f>
        <v>0</v>
      </c>
      <c r="S332" s="224">
        <v>0</v>
      </c>
      <c r="T332" s="225">
        <f>S332*H332</f>
        <v>0</v>
      </c>
      <c r="AR332" s="17" t="s">
        <v>227</v>
      </c>
      <c r="AT332" s="17" t="s">
        <v>155</v>
      </c>
      <c r="AU332" s="17" t="s">
        <v>86</v>
      </c>
      <c r="AY332" s="17" t="s">
        <v>152</v>
      </c>
      <c r="BE332" s="226">
        <f>IF(N332="základní",J332,0)</f>
        <v>0</v>
      </c>
      <c r="BF332" s="226">
        <f>IF(N332="snížená",J332,0)</f>
        <v>0</v>
      </c>
      <c r="BG332" s="226">
        <f>IF(N332="zákl. přenesená",J332,0)</f>
        <v>0</v>
      </c>
      <c r="BH332" s="226">
        <f>IF(N332="sníž. přenesená",J332,0)</f>
        <v>0</v>
      </c>
      <c r="BI332" s="226">
        <f>IF(N332="nulová",J332,0)</f>
        <v>0</v>
      </c>
      <c r="BJ332" s="17" t="s">
        <v>84</v>
      </c>
      <c r="BK332" s="226">
        <f>ROUND(I332*H332,2)</f>
        <v>0</v>
      </c>
      <c r="BL332" s="17" t="s">
        <v>227</v>
      </c>
      <c r="BM332" s="17" t="s">
        <v>749</v>
      </c>
    </row>
    <row r="333" spans="2:51" s="13" customFormat="1" ht="12">
      <c r="B333" s="241"/>
      <c r="C333" s="242"/>
      <c r="D333" s="227" t="s">
        <v>164</v>
      </c>
      <c r="E333" s="243" t="s">
        <v>75</v>
      </c>
      <c r="F333" s="244" t="s">
        <v>408</v>
      </c>
      <c r="G333" s="242"/>
      <c r="H333" s="243" t="s">
        <v>75</v>
      </c>
      <c r="I333" s="245"/>
      <c r="J333" s="242"/>
      <c r="K333" s="242"/>
      <c r="L333" s="246"/>
      <c r="M333" s="247"/>
      <c r="N333" s="248"/>
      <c r="O333" s="248"/>
      <c r="P333" s="248"/>
      <c r="Q333" s="248"/>
      <c r="R333" s="248"/>
      <c r="S333" s="248"/>
      <c r="T333" s="249"/>
      <c r="AT333" s="250" t="s">
        <v>164</v>
      </c>
      <c r="AU333" s="250" t="s">
        <v>86</v>
      </c>
      <c r="AV333" s="13" t="s">
        <v>84</v>
      </c>
      <c r="AW333" s="13" t="s">
        <v>38</v>
      </c>
      <c r="AX333" s="13" t="s">
        <v>77</v>
      </c>
      <c r="AY333" s="250" t="s">
        <v>152</v>
      </c>
    </row>
    <row r="334" spans="2:51" s="12" customFormat="1" ht="12">
      <c r="B334" s="230"/>
      <c r="C334" s="231"/>
      <c r="D334" s="227" t="s">
        <v>164</v>
      </c>
      <c r="E334" s="232" t="s">
        <v>75</v>
      </c>
      <c r="F334" s="233" t="s">
        <v>84</v>
      </c>
      <c r="G334" s="231"/>
      <c r="H334" s="234">
        <v>1</v>
      </c>
      <c r="I334" s="235"/>
      <c r="J334" s="231"/>
      <c r="K334" s="231"/>
      <c r="L334" s="236"/>
      <c r="M334" s="237"/>
      <c r="N334" s="238"/>
      <c r="O334" s="238"/>
      <c r="P334" s="238"/>
      <c r="Q334" s="238"/>
      <c r="R334" s="238"/>
      <c r="S334" s="238"/>
      <c r="T334" s="239"/>
      <c r="AT334" s="240" t="s">
        <v>164</v>
      </c>
      <c r="AU334" s="240" t="s">
        <v>86</v>
      </c>
      <c r="AV334" s="12" t="s">
        <v>86</v>
      </c>
      <c r="AW334" s="12" t="s">
        <v>38</v>
      </c>
      <c r="AX334" s="12" t="s">
        <v>84</v>
      </c>
      <c r="AY334" s="240" t="s">
        <v>152</v>
      </c>
    </row>
    <row r="335" spans="2:65" s="1" customFormat="1" ht="22.5" customHeight="1">
      <c r="B335" s="38"/>
      <c r="C335" s="215" t="s">
        <v>750</v>
      </c>
      <c r="D335" s="215" t="s">
        <v>155</v>
      </c>
      <c r="E335" s="216" t="s">
        <v>246</v>
      </c>
      <c r="F335" s="217" t="s">
        <v>247</v>
      </c>
      <c r="G335" s="218" t="s">
        <v>248</v>
      </c>
      <c r="H335" s="261"/>
      <c r="I335" s="220"/>
      <c r="J335" s="221">
        <f>ROUND(I335*H335,2)</f>
        <v>0</v>
      </c>
      <c r="K335" s="217" t="s">
        <v>159</v>
      </c>
      <c r="L335" s="43"/>
      <c r="M335" s="222" t="s">
        <v>75</v>
      </c>
      <c r="N335" s="223" t="s">
        <v>47</v>
      </c>
      <c r="O335" s="79"/>
      <c r="P335" s="224">
        <f>O335*H335</f>
        <v>0</v>
      </c>
      <c r="Q335" s="224">
        <v>0</v>
      </c>
      <c r="R335" s="224">
        <f>Q335*H335</f>
        <v>0</v>
      </c>
      <c r="S335" s="224">
        <v>0</v>
      </c>
      <c r="T335" s="225">
        <f>S335*H335</f>
        <v>0</v>
      </c>
      <c r="AR335" s="17" t="s">
        <v>227</v>
      </c>
      <c r="AT335" s="17" t="s">
        <v>155</v>
      </c>
      <c r="AU335" s="17" t="s">
        <v>86</v>
      </c>
      <c r="AY335" s="17" t="s">
        <v>152</v>
      </c>
      <c r="BE335" s="226">
        <f>IF(N335="základní",J335,0)</f>
        <v>0</v>
      </c>
      <c r="BF335" s="226">
        <f>IF(N335="snížená",J335,0)</f>
        <v>0</v>
      </c>
      <c r="BG335" s="226">
        <f>IF(N335="zákl. přenesená",J335,0)</f>
        <v>0</v>
      </c>
      <c r="BH335" s="226">
        <f>IF(N335="sníž. přenesená",J335,0)</f>
        <v>0</v>
      </c>
      <c r="BI335" s="226">
        <f>IF(N335="nulová",J335,0)</f>
        <v>0</v>
      </c>
      <c r="BJ335" s="17" t="s">
        <v>84</v>
      </c>
      <c r="BK335" s="226">
        <f>ROUND(I335*H335,2)</f>
        <v>0</v>
      </c>
      <c r="BL335" s="17" t="s">
        <v>227</v>
      </c>
      <c r="BM335" s="17" t="s">
        <v>751</v>
      </c>
    </row>
    <row r="336" spans="2:47" s="1" customFormat="1" ht="12">
      <c r="B336" s="38"/>
      <c r="C336" s="39"/>
      <c r="D336" s="227" t="s">
        <v>162</v>
      </c>
      <c r="E336" s="39"/>
      <c r="F336" s="228" t="s">
        <v>250</v>
      </c>
      <c r="G336" s="39"/>
      <c r="H336" s="39"/>
      <c r="I336" s="142"/>
      <c r="J336" s="39"/>
      <c r="K336" s="39"/>
      <c r="L336" s="43"/>
      <c r="M336" s="229"/>
      <c r="N336" s="79"/>
      <c r="O336" s="79"/>
      <c r="P336" s="79"/>
      <c r="Q336" s="79"/>
      <c r="R336" s="79"/>
      <c r="S336" s="79"/>
      <c r="T336" s="80"/>
      <c r="AT336" s="17" t="s">
        <v>162</v>
      </c>
      <c r="AU336" s="17" t="s">
        <v>86</v>
      </c>
    </row>
    <row r="337" spans="2:63" s="11" customFormat="1" ht="22.8" customHeight="1">
      <c r="B337" s="199"/>
      <c r="C337" s="200"/>
      <c r="D337" s="201" t="s">
        <v>76</v>
      </c>
      <c r="E337" s="213" t="s">
        <v>752</v>
      </c>
      <c r="F337" s="213" t="s">
        <v>753</v>
      </c>
      <c r="G337" s="200"/>
      <c r="H337" s="200"/>
      <c r="I337" s="203"/>
      <c r="J337" s="214">
        <f>BK337</f>
        <v>0</v>
      </c>
      <c r="K337" s="200"/>
      <c r="L337" s="205"/>
      <c r="M337" s="206"/>
      <c r="N337" s="207"/>
      <c r="O337" s="207"/>
      <c r="P337" s="208">
        <f>SUM(P338:P343)</f>
        <v>0</v>
      </c>
      <c r="Q337" s="207"/>
      <c r="R337" s="208">
        <f>SUM(R338:R343)</f>
        <v>0</v>
      </c>
      <c r="S337" s="207"/>
      <c r="T337" s="209">
        <f>SUM(T338:T343)</f>
        <v>0</v>
      </c>
      <c r="AR337" s="210" t="s">
        <v>86</v>
      </c>
      <c r="AT337" s="211" t="s">
        <v>76</v>
      </c>
      <c r="AU337" s="211" t="s">
        <v>84</v>
      </c>
      <c r="AY337" s="210" t="s">
        <v>152</v>
      </c>
      <c r="BK337" s="212">
        <f>SUM(BK338:BK343)</f>
        <v>0</v>
      </c>
    </row>
    <row r="338" spans="2:65" s="1" customFormat="1" ht="16.5" customHeight="1">
      <c r="B338" s="38"/>
      <c r="C338" s="215" t="s">
        <v>754</v>
      </c>
      <c r="D338" s="215" t="s">
        <v>155</v>
      </c>
      <c r="E338" s="216" t="s">
        <v>755</v>
      </c>
      <c r="F338" s="217" t="s">
        <v>756</v>
      </c>
      <c r="G338" s="218" t="s">
        <v>176</v>
      </c>
      <c r="H338" s="219">
        <v>1</v>
      </c>
      <c r="I338" s="220"/>
      <c r="J338" s="221">
        <f>ROUND(I338*H338,2)</f>
        <v>0</v>
      </c>
      <c r="K338" s="217" t="s">
        <v>159</v>
      </c>
      <c r="L338" s="43"/>
      <c r="M338" s="222" t="s">
        <v>75</v>
      </c>
      <c r="N338" s="223" t="s">
        <v>47</v>
      </c>
      <c r="O338" s="79"/>
      <c r="P338" s="224">
        <f>O338*H338</f>
        <v>0</v>
      </c>
      <c r="Q338" s="224">
        <v>0</v>
      </c>
      <c r="R338" s="224">
        <f>Q338*H338</f>
        <v>0</v>
      </c>
      <c r="S338" s="224">
        <v>0</v>
      </c>
      <c r="T338" s="225">
        <f>S338*H338</f>
        <v>0</v>
      </c>
      <c r="AR338" s="17" t="s">
        <v>227</v>
      </c>
      <c r="AT338" s="17" t="s">
        <v>155</v>
      </c>
      <c r="AU338" s="17" t="s">
        <v>86</v>
      </c>
      <c r="AY338" s="17" t="s">
        <v>152</v>
      </c>
      <c r="BE338" s="226">
        <f>IF(N338="základní",J338,0)</f>
        <v>0</v>
      </c>
      <c r="BF338" s="226">
        <f>IF(N338="snížená",J338,0)</f>
        <v>0</v>
      </c>
      <c r="BG338" s="226">
        <f>IF(N338="zákl. přenesená",J338,0)</f>
        <v>0</v>
      </c>
      <c r="BH338" s="226">
        <f>IF(N338="sníž. přenesená",J338,0)</f>
        <v>0</v>
      </c>
      <c r="BI338" s="226">
        <f>IF(N338="nulová",J338,0)</f>
        <v>0</v>
      </c>
      <c r="BJ338" s="17" t="s">
        <v>84</v>
      </c>
      <c r="BK338" s="226">
        <f>ROUND(I338*H338,2)</f>
        <v>0</v>
      </c>
      <c r="BL338" s="17" t="s">
        <v>227</v>
      </c>
      <c r="BM338" s="17" t="s">
        <v>757</v>
      </c>
    </row>
    <row r="339" spans="2:47" s="1" customFormat="1" ht="12">
      <c r="B339" s="38"/>
      <c r="C339" s="39"/>
      <c r="D339" s="227" t="s">
        <v>162</v>
      </c>
      <c r="E339" s="39"/>
      <c r="F339" s="228" t="s">
        <v>758</v>
      </c>
      <c r="G339" s="39"/>
      <c r="H339" s="39"/>
      <c r="I339" s="142"/>
      <c r="J339" s="39"/>
      <c r="K339" s="39"/>
      <c r="L339" s="43"/>
      <c r="M339" s="229"/>
      <c r="N339" s="79"/>
      <c r="O339" s="79"/>
      <c r="P339" s="79"/>
      <c r="Q339" s="79"/>
      <c r="R339" s="79"/>
      <c r="S339" s="79"/>
      <c r="T339" s="80"/>
      <c r="AT339" s="17" t="s">
        <v>162</v>
      </c>
      <c r="AU339" s="17" t="s">
        <v>86</v>
      </c>
    </row>
    <row r="340" spans="2:51" s="12" customFormat="1" ht="12">
      <c r="B340" s="230"/>
      <c r="C340" s="231"/>
      <c r="D340" s="227" t="s">
        <v>164</v>
      </c>
      <c r="E340" s="232" t="s">
        <v>75</v>
      </c>
      <c r="F340" s="233" t="s">
        <v>759</v>
      </c>
      <c r="G340" s="231"/>
      <c r="H340" s="234">
        <v>1</v>
      </c>
      <c r="I340" s="235"/>
      <c r="J340" s="231"/>
      <c r="K340" s="231"/>
      <c r="L340" s="236"/>
      <c r="M340" s="237"/>
      <c r="N340" s="238"/>
      <c r="O340" s="238"/>
      <c r="P340" s="238"/>
      <c r="Q340" s="238"/>
      <c r="R340" s="238"/>
      <c r="S340" s="238"/>
      <c r="T340" s="239"/>
      <c r="AT340" s="240" t="s">
        <v>164</v>
      </c>
      <c r="AU340" s="240" t="s">
        <v>86</v>
      </c>
      <c r="AV340" s="12" t="s">
        <v>86</v>
      </c>
      <c r="AW340" s="12" t="s">
        <v>38</v>
      </c>
      <c r="AX340" s="12" t="s">
        <v>84</v>
      </c>
      <c r="AY340" s="240" t="s">
        <v>152</v>
      </c>
    </row>
    <row r="341" spans="2:65" s="1" customFormat="1" ht="16.5" customHeight="1">
      <c r="B341" s="38"/>
      <c r="C341" s="251" t="s">
        <v>760</v>
      </c>
      <c r="D341" s="251" t="s">
        <v>238</v>
      </c>
      <c r="E341" s="252" t="s">
        <v>761</v>
      </c>
      <c r="F341" s="253" t="s">
        <v>762</v>
      </c>
      <c r="G341" s="254" t="s">
        <v>176</v>
      </c>
      <c r="H341" s="255">
        <v>1</v>
      </c>
      <c r="I341" s="256"/>
      <c r="J341" s="257">
        <f>ROUND(I341*H341,2)</f>
        <v>0</v>
      </c>
      <c r="K341" s="253" t="s">
        <v>177</v>
      </c>
      <c r="L341" s="258"/>
      <c r="M341" s="259" t="s">
        <v>75</v>
      </c>
      <c r="N341" s="260" t="s">
        <v>47</v>
      </c>
      <c r="O341" s="79"/>
      <c r="P341" s="224">
        <f>O341*H341</f>
        <v>0</v>
      </c>
      <c r="Q341" s="224">
        <v>0</v>
      </c>
      <c r="R341" s="224">
        <f>Q341*H341</f>
        <v>0</v>
      </c>
      <c r="S341" s="224">
        <v>0</v>
      </c>
      <c r="T341" s="225">
        <f>S341*H341</f>
        <v>0</v>
      </c>
      <c r="AR341" s="17" t="s">
        <v>241</v>
      </c>
      <c r="AT341" s="17" t="s">
        <v>238</v>
      </c>
      <c r="AU341" s="17" t="s">
        <v>86</v>
      </c>
      <c r="AY341" s="17" t="s">
        <v>152</v>
      </c>
      <c r="BE341" s="226">
        <f>IF(N341="základní",J341,0)</f>
        <v>0</v>
      </c>
      <c r="BF341" s="226">
        <f>IF(N341="snížená",J341,0)</f>
        <v>0</v>
      </c>
      <c r="BG341" s="226">
        <f>IF(N341="zákl. přenesená",J341,0)</f>
        <v>0</v>
      </c>
      <c r="BH341" s="226">
        <f>IF(N341="sníž. přenesená",J341,0)</f>
        <v>0</v>
      </c>
      <c r="BI341" s="226">
        <f>IF(N341="nulová",J341,0)</f>
        <v>0</v>
      </c>
      <c r="BJ341" s="17" t="s">
        <v>84</v>
      </c>
      <c r="BK341" s="226">
        <f>ROUND(I341*H341,2)</f>
        <v>0</v>
      </c>
      <c r="BL341" s="17" t="s">
        <v>227</v>
      </c>
      <c r="BM341" s="17" t="s">
        <v>763</v>
      </c>
    </row>
    <row r="342" spans="2:65" s="1" customFormat="1" ht="22.5" customHeight="1">
      <c r="B342" s="38"/>
      <c r="C342" s="215" t="s">
        <v>764</v>
      </c>
      <c r="D342" s="215" t="s">
        <v>155</v>
      </c>
      <c r="E342" s="216" t="s">
        <v>765</v>
      </c>
      <c r="F342" s="217" t="s">
        <v>766</v>
      </c>
      <c r="G342" s="218" t="s">
        <v>248</v>
      </c>
      <c r="H342" s="261"/>
      <c r="I342" s="220"/>
      <c r="J342" s="221">
        <f>ROUND(I342*H342,2)</f>
        <v>0</v>
      </c>
      <c r="K342" s="217" t="s">
        <v>159</v>
      </c>
      <c r="L342" s="43"/>
      <c r="M342" s="222" t="s">
        <v>75</v>
      </c>
      <c r="N342" s="223" t="s">
        <v>47</v>
      </c>
      <c r="O342" s="79"/>
      <c r="P342" s="224">
        <f>O342*H342</f>
        <v>0</v>
      </c>
      <c r="Q342" s="224">
        <v>0</v>
      </c>
      <c r="R342" s="224">
        <f>Q342*H342</f>
        <v>0</v>
      </c>
      <c r="S342" s="224">
        <v>0</v>
      </c>
      <c r="T342" s="225">
        <f>S342*H342</f>
        <v>0</v>
      </c>
      <c r="AR342" s="17" t="s">
        <v>227</v>
      </c>
      <c r="AT342" s="17" t="s">
        <v>155</v>
      </c>
      <c r="AU342" s="17" t="s">
        <v>86</v>
      </c>
      <c r="AY342" s="17" t="s">
        <v>152</v>
      </c>
      <c r="BE342" s="226">
        <f>IF(N342="základní",J342,0)</f>
        <v>0</v>
      </c>
      <c r="BF342" s="226">
        <f>IF(N342="snížená",J342,0)</f>
        <v>0</v>
      </c>
      <c r="BG342" s="226">
        <f>IF(N342="zákl. přenesená",J342,0)</f>
        <v>0</v>
      </c>
      <c r="BH342" s="226">
        <f>IF(N342="sníž. přenesená",J342,0)</f>
        <v>0</v>
      </c>
      <c r="BI342" s="226">
        <f>IF(N342="nulová",J342,0)</f>
        <v>0</v>
      </c>
      <c r="BJ342" s="17" t="s">
        <v>84</v>
      </c>
      <c r="BK342" s="226">
        <f>ROUND(I342*H342,2)</f>
        <v>0</v>
      </c>
      <c r="BL342" s="17" t="s">
        <v>227</v>
      </c>
      <c r="BM342" s="17" t="s">
        <v>767</v>
      </c>
    </row>
    <row r="343" spans="2:47" s="1" customFormat="1" ht="12">
      <c r="B343" s="38"/>
      <c r="C343" s="39"/>
      <c r="D343" s="227" t="s">
        <v>162</v>
      </c>
      <c r="E343" s="39"/>
      <c r="F343" s="228" t="s">
        <v>768</v>
      </c>
      <c r="G343" s="39"/>
      <c r="H343" s="39"/>
      <c r="I343" s="142"/>
      <c r="J343" s="39"/>
      <c r="K343" s="39"/>
      <c r="L343" s="43"/>
      <c r="M343" s="229"/>
      <c r="N343" s="79"/>
      <c r="O343" s="79"/>
      <c r="P343" s="79"/>
      <c r="Q343" s="79"/>
      <c r="R343" s="79"/>
      <c r="S343" s="79"/>
      <c r="T343" s="80"/>
      <c r="AT343" s="17" t="s">
        <v>162</v>
      </c>
      <c r="AU343" s="17" t="s">
        <v>86</v>
      </c>
    </row>
    <row r="344" spans="2:63" s="11" customFormat="1" ht="22.8" customHeight="1">
      <c r="B344" s="199"/>
      <c r="C344" s="200"/>
      <c r="D344" s="201" t="s">
        <v>76</v>
      </c>
      <c r="E344" s="213" t="s">
        <v>769</v>
      </c>
      <c r="F344" s="213" t="s">
        <v>770</v>
      </c>
      <c r="G344" s="200"/>
      <c r="H344" s="200"/>
      <c r="I344" s="203"/>
      <c r="J344" s="214">
        <f>BK344</f>
        <v>0</v>
      </c>
      <c r="K344" s="200"/>
      <c r="L344" s="205"/>
      <c r="M344" s="206"/>
      <c r="N344" s="207"/>
      <c r="O344" s="207"/>
      <c r="P344" s="208">
        <f>SUM(P345:P370)</f>
        <v>0</v>
      </c>
      <c r="Q344" s="207"/>
      <c r="R344" s="208">
        <f>SUM(R345:R370)</f>
        <v>0.6299418</v>
      </c>
      <c r="S344" s="207"/>
      <c r="T344" s="209">
        <f>SUM(T345:T370)</f>
        <v>0</v>
      </c>
      <c r="AR344" s="210" t="s">
        <v>86</v>
      </c>
      <c r="AT344" s="211" t="s">
        <v>76</v>
      </c>
      <c r="AU344" s="211" t="s">
        <v>84</v>
      </c>
      <c r="AY344" s="210" t="s">
        <v>152</v>
      </c>
      <c r="BK344" s="212">
        <f>SUM(BK345:BK370)</f>
        <v>0</v>
      </c>
    </row>
    <row r="345" spans="2:65" s="1" customFormat="1" ht="16.5" customHeight="1">
      <c r="B345" s="38"/>
      <c r="C345" s="215" t="s">
        <v>771</v>
      </c>
      <c r="D345" s="215" t="s">
        <v>155</v>
      </c>
      <c r="E345" s="216" t="s">
        <v>772</v>
      </c>
      <c r="F345" s="217" t="s">
        <v>773</v>
      </c>
      <c r="G345" s="218" t="s">
        <v>158</v>
      </c>
      <c r="H345" s="219">
        <v>15.53</v>
      </c>
      <c r="I345" s="220"/>
      <c r="J345" s="221">
        <f>ROUND(I345*H345,2)</f>
        <v>0</v>
      </c>
      <c r="K345" s="217" t="s">
        <v>367</v>
      </c>
      <c r="L345" s="43"/>
      <c r="M345" s="222" t="s">
        <v>75</v>
      </c>
      <c r="N345" s="223" t="s">
        <v>47</v>
      </c>
      <c r="O345" s="79"/>
      <c r="P345" s="224">
        <f>O345*H345</f>
        <v>0</v>
      </c>
      <c r="Q345" s="224">
        <v>0.0077</v>
      </c>
      <c r="R345" s="224">
        <f>Q345*H345</f>
        <v>0.11958099999999999</v>
      </c>
      <c r="S345" s="224">
        <v>0</v>
      </c>
      <c r="T345" s="225">
        <f>S345*H345</f>
        <v>0</v>
      </c>
      <c r="AR345" s="17" t="s">
        <v>227</v>
      </c>
      <c r="AT345" s="17" t="s">
        <v>155</v>
      </c>
      <c r="AU345" s="17" t="s">
        <v>86</v>
      </c>
      <c r="AY345" s="17" t="s">
        <v>152</v>
      </c>
      <c r="BE345" s="226">
        <f>IF(N345="základní",J345,0)</f>
        <v>0</v>
      </c>
      <c r="BF345" s="226">
        <f>IF(N345="snížená",J345,0)</f>
        <v>0</v>
      </c>
      <c r="BG345" s="226">
        <f>IF(N345="zákl. přenesená",J345,0)</f>
        <v>0</v>
      </c>
      <c r="BH345" s="226">
        <f>IF(N345="sníž. přenesená",J345,0)</f>
        <v>0</v>
      </c>
      <c r="BI345" s="226">
        <f>IF(N345="nulová",J345,0)</f>
        <v>0</v>
      </c>
      <c r="BJ345" s="17" t="s">
        <v>84</v>
      </c>
      <c r="BK345" s="226">
        <f>ROUND(I345*H345,2)</f>
        <v>0</v>
      </c>
      <c r="BL345" s="17" t="s">
        <v>227</v>
      </c>
      <c r="BM345" s="17" t="s">
        <v>774</v>
      </c>
    </row>
    <row r="346" spans="2:47" s="1" customFormat="1" ht="12">
      <c r="B346" s="38"/>
      <c r="C346" s="39"/>
      <c r="D346" s="227" t="s">
        <v>162</v>
      </c>
      <c r="E346" s="39"/>
      <c r="F346" s="228" t="s">
        <v>775</v>
      </c>
      <c r="G346" s="39"/>
      <c r="H346" s="39"/>
      <c r="I346" s="142"/>
      <c r="J346" s="39"/>
      <c r="K346" s="39"/>
      <c r="L346" s="43"/>
      <c r="M346" s="229"/>
      <c r="N346" s="79"/>
      <c r="O346" s="79"/>
      <c r="P346" s="79"/>
      <c r="Q346" s="79"/>
      <c r="R346" s="79"/>
      <c r="S346" s="79"/>
      <c r="T346" s="80"/>
      <c r="AT346" s="17" t="s">
        <v>162</v>
      </c>
      <c r="AU346" s="17" t="s">
        <v>86</v>
      </c>
    </row>
    <row r="347" spans="2:51" s="13" customFormat="1" ht="12">
      <c r="B347" s="241"/>
      <c r="C347" s="242"/>
      <c r="D347" s="227" t="s">
        <v>164</v>
      </c>
      <c r="E347" s="243" t="s">
        <v>75</v>
      </c>
      <c r="F347" s="244" t="s">
        <v>408</v>
      </c>
      <c r="G347" s="242"/>
      <c r="H347" s="243" t="s">
        <v>75</v>
      </c>
      <c r="I347" s="245"/>
      <c r="J347" s="242"/>
      <c r="K347" s="242"/>
      <c r="L347" s="246"/>
      <c r="M347" s="247"/>
      <c r="N347" s="248"/>
      <c r="O347" s="248"/>
      <c r="P347" s="248"/>
      <c r="Q347" s="248"/>
      <c r="R347" s="248"/>
      <c r="S347" s="248"/>
      <c r="T347" s="249"/>
      <c r="AT347" s="250" t="s">
        <v>164</v>
      </c>
      <c r="AU347" s="250" t="s">
        <v>86</v>
      </c>
      <c r="AV347" s="13" t="s">
        <v>84</v>
      </c>
      <c r="AW347" s="13" t="s">
        <v>38</v>
      </c>
      <c r="AX347" s="13" t="s">
        <v>77</v>
      </c>
      <c r="AY347" s="250" t="s">
        <v>152</v>
      </c>
    </row>
    <row r="348" spans="2:51" s="12" customFormat="1" ht="12">
      <c r="B348" s="230"/>
      <c r="C348" s="231"/>
      <c r="D348" s="227" t="s">
        <v>164</v>
      </c>
      <c r="E348" s="232" t="s">
        <v>75</v>
      </c>
      <c r="F348" s="233" t="s">
        <v>450</v>
      </c>
      <c r="G348" s="231"/>
      <c r="H348" s="234">
        <v>15.53</v>
      </c>
      <c r="I348" s="235"/>
      <c r="J348" s="231"/>
      <c r="K348" s="231"/>
      <c r="L348" s="236"/>
      <c r="M348" s="237"/>
      <c r="N348" s="238"/>
      <c r="O348" s="238"/>
      <c r="P348" s="238"/>
      <c r="Q348" s="238"/>
      <c r="R348" s="238"/>
      <c r="S348" s="238"/>
      <c r="T348" s="239"/>
      <c r="AT348" s="240" t="s">
        <v>164</v>
      </c>
      <c r="AU348" s="240" t="s">
        <v>86</v>
      </c>
      <c r="AV348" s="12" t="s">
        <v>86</v>
      </c>
      <c r="AW348" s="12" t="s">
        <v>38</v>
      </c>
      <c r="AX348" s="12" t="s">
        <v>84</v>
      </c>
      <c r="AY348" s="240" t="s">
        <v>152</v>
      </c>
    </row>
    <row r="349" spans="2:65" s="1" customFormat="1" ht="22.5" customHeight="1">
      <c r="B349" s="38"/>
      <c r="C349" s="215" t="s">
        <v>776</v>
      </c>
      <c r="D349" s="215" t="s">
        <v>155</v>
      </c>
      <c r="E349" s="216" t="s">
        <v>777</v>
      </c>
      <c r="F349" s="217" t="s">
        <v>778</v>
      </c>
      <c r="G349" s="218" t="s">
        <v>158</v>
      </c>
      <c r="H349" s="219">
        <v>31.06</v>
      </c>
      <c r="I349" s="220"/>
      <c r="J349" s="221">
        <f>ROUND(I349*H349,2)</f>
        <v>0</v>
      </c>
      <c r="K349" s="217" t="s">
        <v>367</v>
      </c>
      <c r="L349" s="43"/>
      <c r="M349" s="222" t="s">
        <v>75</v>
      </c>
      <c r="N349" s="223" t="s">
        <v>47</v>
      </c>
      <c r="O349" s="79"/>
      <c r="P349" s="224">
        <f>O349*H349</f>
        <v>0</v>
      </c>
      <c r="Q349" s="224">
        <v>0.00193</v>
      </c>
      <c r="R349" s="224">
        <f>Q349*H349</f>
        <v>0.0599458</v>
      </c>
      <c r="S349" s="224">
        <v>0</v>
      </c>
      <c r="T349" s="225">
        <f>S349*H349</f>
        <v>0</v>
      </c>
      <c r="AR349" s="17" t="s">
        <v>227</v>
      </c>
      <c r="AT349" s="17" t="s">
        <v>155</v>
      </c>
      <c r="AU349" s="17" t="s">
        <v>86</v>
      </c>
      <c r="AY349" s="17" t="s">
        <v>152</v>
      </c>
      <c r="BE349" s="226">
        <f>IF(N349="základní",J349,0)</f>
        <v>0</v>
      </c>
      <c r="BF349" s="226">
        <f>IF(N349="snížená",J349,0)</f>
        <v>0</v>
      </c>
      <c r="BG349" s="226">
        <f>IF(N349="zákl. přenesená",J349,0)</f>
        <v>0</v>
      </c>
      <c r="BH349" s="226">
        <f>IF(N349="sníž. přenesená",J349,0)</f>
        <v>0</v>
      </c>
      <c r="BI349" s="226">
        <f>IF(N349="nulová",J349,0)</f>
        <v>0</v>
      </c>
      <c r="BJ349" s="17" t="s">
        <v>84</v>
      </c>
      <c r="BK349" s="226">
        <f>ROUND(I349*H349,2)</f>
        <v>0</v>
      </c>
      <c r="BL349" s="17" t="s">
        <v>227</v>
      </c>
      <c r="BM349" s="17" t="s">
        <v>779</v>
      </c>
    </row>
    <row r="350" spans="2:47" s="1" customFormat="1" ht="12">
      <c r="B350" s="38"/>
      <c r="C350" s="39"/>
      <c r="D350" s="227" t="s">
        <v>162</v>
      </c>
      <c r="E350" s="39"/>
      <c r="F350" s="228" t="s">
        <v>775</v>
      </c>
      <c r="G350" s="39"/>
      <c r="H350" s="39"/>
      <c r="I350" s="142"/>
      <c r="J350" s="39"/>
      <c r="K350" s="39"/>
      <c r="L350" s="43"/>
      <c r="M350" s="229"/>
      <c r="N350" s="79"/>
      <c r="O350" s="79"/>
      <c r="P350" s="79"/>
      <c r="Q350" s="79"/>
      <c r="R350" s="79"/>
      <c r="S350" s="79"/>
      <c r="T350" s="80"/>
      <c r="AT350" s="17" t="s">
        <v>162</v>
      </c>
      <c r="AU350" s="17" t="s">
        <v>86</v>
      </c>
    </row>
    <row r="351" spans="2:51" s="12" customFormat="1" ht="12">
      <c r="B351" s="230"/>
      <c r="C351" s="231"/>
      <c r="D351" s="227" t="s">
        <v>164</v>
      </c>
      <c r="E351" s="232" t="s">
        <v>75</v>
      </c>
      <c r="F351" s="233" t="s">
        <v>780</v>
      </c>
      <c r="G351" s="231"/>
      <c r="H351" s="234">
        <v>31.06</v>
      </c>
      <c r="I351" s="235"/>
      <c r="J351" s="231"/>
      <c r="K351" s="231"/>
      <c r="L351" s="236"/>
      <c r="M351" s="237"/>
      <c r="N351" s="238"/>
      <c r="O351" s="238"/>
      <c r="P351" s="238"/>
      <c r="Q351" s="238"/>
      <c r="R351" s="238"/>
      <c r="S351" s="238"/>
      <c r="T351" s="239"/>
      <c r="AT351" s="240" t="s">
        <v>164</v>
      </c>
      <c r="AU351" s="240" t="s">
        <v>86</v>
      </c>
      <c r="AV351" s="12" t="s">
        <v>86</v>
      </c>
      <c r="AW351" s="12" t="s">
        <v>38</v>
      </c>
      <c r="AX351" s="12" t="s">
        <v>84</v>
      </c>
      <c r="AY351" s="240" t="s">
        <v>152</v>
      </c>
    </row>
    <row r="352" spans="2:65" s="1" customFormat="1" ht="16.5" customHeight="1">
      <c r="B352" s="38"/>
      <c r="C352" s="215" t="s">
        <v>781</v>
      </c>
      <c r="D352" s="215" t="s">
        <v>155</v>
      </c>
      <c r="E352" s="216" t="s">
        <v>782</v>
      </c>
      <c r="F352" s="217" t="s">
        <v>783</v>
      </c>
      <c r="G352" s="218" t="s">
        <v>158</v>
      </c>
      <c r="H352" s="219">
        <v>18.13</v>
      </c>
      <c r="I352" s="220"/>
      <c r="J352" s="221">
        <f>ROUND(I352*H352,2)</f>
        <v>0</v>
      </c>
      <c r="K352" s="217" t="s">
        <v>159</v>
      </c>
      <c r="L352" s="43"/>
      <c r="M352" s="222" t="s">
        <v>75</v>
      </c>
      <c r="N352" s="223" t="s">
        <v>47</v>
      </c>
      <c r="O352" s="79"/>
      <c r="P352" s="224">
        <f>O352*H352</f>
        <v>0</v>
      </c>
      <c r="Q352" s="224">
        <v>0.0003</v>
      </c>
      <c r="R352" s="224">
        <f>Q352*H352</f>
        <v>0.005438999999999999</v>
      </c>
      <c r="S352" s="224">
        <v>0</v>
      </c>
      <c r="T352" s="225">
        <f>S352*H352</f>
        <v>0</v>
      </c>
      <c r="AR352" s="17" t="s">
        <v>227</v>
      </c>
      <c r="AT352" s="17" t="s">
        <v>155</v>
      </c>
      <c r="AU352" s="17" t="s">
        <v>86</v>
      </c>
      <c r="AY352" s="17" t="s">
        <v>152</v>
      </c>
      <c r="BE352" s="226">
        <f>IF(N352="základní",J352,0)</f>
        <v>0</v>
      </c>
      <c r="BF352" s="226">
        <f>IF(N352="snížená",J352,0)</f>
        <v>0</v>
      </c>
      <c r="BG352" s="226">
        <f>IF(N352="zákl. přenesená",J352,0)</f>
        <v>0</v>
      </c>
      <c r="BH352" s="226">
        <f>IF(N352="sníž. přenesená",J352,0)</f>
        <v>0</v>
      </c>
      <c r="BI352" s="226">
        <f>IF(N352="nulová",J352,0)</f>
        <v>0</v>
      </c>
      <c r="BJ352" s="17" t="s">
        <v>84</v>
      </c>
      <c r="BK352" s="226">
        <f>ROUND(I352*H352,2)</f>
        <v>0</v>
      </c>
      <c r="BL352" s="17" t="s">
        <v>227</v>
      </c>
      <c r="BM352" s="17" t="s">
        <v>784</v>
      </c>
    </row>
    <row r="353" spans="2:47" s="1" customFormat="1" ht="12">
      <c r="B353" s="38"/>
      <c r="C353" s="39"/>
      <c r="D353" s="227" t="s">
        <v>162</v>
      </c>
      <c r="E353" s="39"/>
      <c r="F353" s="228" t="s">
        <v>785</v>
      </c>
      <c r="G353" s="39"/>
      <c r="H353" s="39"/>
      <c r="I353" s="142"/>
      <c r="J353" s="39"/>
      <c r="K353" s="39"/>
      <c r="L353" s="43"/>
      <c r="M353" s="229"/>
      <c r="N353" s="79"/>
      <c r="O353" s="79"/>
      <c r="P353" s="79"/>
      <c r="Q353" s="79"/>
      <c r="R353" s="79"/>
      <c r="S353" s="79"/>
      <c r="T353" s="80"/>
      <c r="AT353" s="17" t="s">
        <v>162</v>
      </c>
      <c r="AU353" s="17" t="s">
        <v>86</v>
      </c>
    </row>
    <row r="354" spans="2:51" s="12" customFormat="1" ht="12">
      <c r="B354" s="230"/>
      <c r="C354" s="231"/>
      <c r="D354" s="227" t="s">
        <v>164</v>
      </c>
      <c r="E354" s="232" t="s">
        <v>75</v>
      </c>
      <c r="F354" s="233" t="s">
        <v>786</v>
      </c>
      <c r="G354" s="231"/>
      <c r="H354" s="234">
        <v>18.13</v>
      </c>
      <c r="I354" s="235"/>
      <c r="J354" s="231"/>
      <c r="K354" s="231"/>
      <c r="L354" s="236"/>
      <c r="M354" s="237"/>
      <c r="N354" s="238"/>
      <c r="O354" s="238"/>
      <c r="P354" s="238"/>
      <c r="Q354" s="238"/>
      <c r="R354" s="238"/>
      <c r="S354" s="238"/>
      <c r="T354" s="239"/>
      <c r="AT354" s="240" t="s">
        <v>164</v>
      </c>
      <c r="AU354" s="240" t="s">
        <v>86</v>
      </c>
      <c r="AV354" s="12" t="s">
        <v>86</v>
      </c>
      <c r="AW354" s="12" t="s">
        <v>38</v>
      </c>
      <c r="AX354" s="12" t="s">
        <v>84</v>
      </c>
      <c r="AY354" s="240" t="s">
        <v>152</v>
      </c>
    </row>
    <row r="355" spans="2:65" s="1" customFormat="1" ht="16.5" customHeight="1">
      <c r="B355" s="38"/>
      <c r="C355" s="215" t="s">
        <v>787</v>
      </c>
      <c r="D355" s="215" t="s">
        <v>155</v>
      </c>
      <c r="E355" s="216" t="s">
        <v>788</v>
      </c>
      <c r="F355" s="217" t="s">
        <v>789</v>
      </c>
      <c r="G355" s="218" t="s">
        <v>158</v>
      </c>
      <c r="H355" s="219">
        <v>15.53</v>
      </c>
      <c r="I355" s="220"/>
      <c r="J355" s="221">
        <f>ROUND(I355*H355,2)</f>
        <v>0</v>
      </c>
      <c r="K355" s="217" t="s">
        <v>159</v>
      </c>
      <c r="L355" s="43"/>
      <c r="M355" s="222" t="s">
        <v>75</v>
      </c>
      <c r="N355" s="223" t="s">
        <v>47</v>
      </c>
      <c r="O355" s="79"/>
      <c r="P355" s="224">
        <f>O355*H355</f>
        <v>0</v>
      </c>
      <c r="Q355" s="224">
        <v>0.0054</v>
      </c>
      <c r="R355" s="224">
        <f>Q355*H355</f>
        <v>0.083862</v>
      </c>
      <c r="S355" s="224">
        <v>0</v>
      </c>
      <c r="T355" s="225">
        <f>S355*H355</f>
        <v>0</v>
      </c>
      <c r="AR355" s="17" t="s">
        <v>227</v>
      </c>
      <c r="AT355" s="17" t="s">
        <v>155</v>
      </c>
      <c r="AU355" s="17" t="s">
        <v>86</v>
      </c>
      <c r="AY355" s="17" t="s">
        <v>152</v>
      </c>
      <c r="BE355" s="226">
        <f>IF(N355="základní",J355,0)</f>
        <v>0</v>
      </c>
      <c r="BF355" s="226">
        <f>IF(N355="snížená",J355,0)</f>
        <v>0</v>
      </c>
      <c r="BG355" s="226">
        <f>IF(N355="zákl. přenesená",J355,0)</f>
        <v>0</v>
      </c>
      <c r="BH355" s="226">
        <f>IF(N355="sníž. přenesená",J355,0)</f>
        <v>0</v>
      </c>
      <c r="BI355" s="226">
        <f>IF(N355="nulová",J355,0)</f>
        <v>0</v>
      </c>
      <c r="BJ355" s="17" t="s">
        <v>84</v>
      </c>
      <c r="BK355" s="226">
        <f>ROUND(I355*H355,2)</f>
        <v>0</v>
      </c>
      <c r="BL355" s="17" t="s">
        <v>227</v>
      </c>
      <c r="BM355" s="17" t="s">
        <v>790</v>
      </c>
    </row>
    <row r="356" spans="2:51" s="13" customFormat="1" ht="12">
      <c r="B356" s="241"/>
      <c r="C356" s="242"/>
      <c r="D356" s="227" t="s">
        <v>164</v>
      </c>
      <c r="E356" s="243" t="s">
        <v>75</v>
      </c>
      <c r="F356" s="244" t="s">
        <v>408</v>
      </c>
      <c r="G356" s="242"/>
      <c r="H356" s="243" t="s">
        <v>75</v>
      </c>
      <c r="I356" s="245"/>
      <c r="J356" s="242"/>
      <c r="K356" s="242"/>
      <c r="L356" s="246"/>
      <c r="M356" s="247"/>
      <c r="N356" s="248"/>
      <c r="O356" s="248"/>
      <c r="P356" s="248"/>
      <c r="Q356" s="248"/>
      <c r="R356" s="248"/>
      <c r="S356" s="248"/>
      <c r="T356" s="249"/>
      <c r="AT356" s="250" t="s">
        <v>164</v>
      </c>
      <c r="AU356" s="250" t="s">
        <v>86</v>
      </c>
      <c r="AV356" s="13" t="s">
        <v>84</v>
      </c>
      <c r="AW356" s="13" t="s">
        <v>38</v>
      </c>
      <c r="AX356" s="13" t="s">
        <v>77</v>
      </c>
      <c r="AY356" s="250" t="s">
        <v>152</v>
      </c>
    </row>
    <row r="357" spans="2:51" s="12" customFormat="1" ht="12">
      <c r="B357" s="230"/>
      <c r="C357" s="231"/>
      <c r="D357" s="227" t="s">
        <v>164</v>
      </c>
      <c r="E357" s="232" t="s">
        <v>75</v>
      </c>
      <c r="F357" s="233" t="s">
        <v>450</v>
      </c>
      <c r="G357" s="231"/>
      <c r="H357" s="234">
        <v>15.53</v>
      </c>
      <c r="I357" s="235"/>
      <c r="J357" s="231"/>
      <c r="K357" s="231"/>
      <c r="L357" s="236"/>
      <c r="M357" s="237"/>
      <c r="N357" s="238"/>
      <c r="O357" s="238"/>
      <c r="P357" s="238"/>
      <c r="Q357" s="238"/>
      <c r="R357" s="238"/>
      <c r="S357" s="238"/>
      <c r="T357" s="239"/>
      <c r="AT357" s="240" t="s">
        <v>164</v>
      </c>
      <c r="AU357" s="240" t="s">
        <v>86</v>
      </c>
      <c r="AV357" s="12" t="s">
        <v>86</v>
      </c>
      <c r="AW357" s="12" t="s">
        <v>38</v>
      </c>
      <c r="AX357" s="12" t="s">
        <v>84</v>
      </c>
      <c r="AY357" s="240" t="s">
        <v>152</v>
      </c>
    </row>
    <row r="358" spans="2:65" s="1" customFormat="1" ht="22.5" customHeight="1">
      <c r="B358" s="38"/>
      <c r="C358" s="251" t="s">
        <v>791</v>
      </c>
      <c r="D358" s="251" t="s">
        <v>238</v>
      </c>
      <c r="E358" s="252" t="s">
        <v>792</v>
      </c>
      <c r="F358" s="253" t="s">
        <v>793</v>
      </c>
      <c r="G358" s="254" t="s">
        <v>158</v>
      </c>
      <c r="H358" s="255">
        <v>17.86</v>
      </c>
      <c r="I358" s="256"/>
      <c r="J358" s="257">
        <f>ROUND(I358*H358,2)</f>
        <v>0</v>
      </c>
      <c r="K358" s="253" t="s">
        <v>177</v>
      </c>
      <c r="L358" s="258"/>
      <c r="M358" s="259" t="s">
        <v>75</v>
      </c>
      <c r="N358" s="260" t="s">
        <v>47</v>
      </c>
      <c r="O358" s="79"/>
      <c r="P358" s="224">
        <f>O358*H358</f>
        <v>0</v>
      </c>
      <c r="Q358" s="224">
        <v>0.0182</v>
      </c>
      <c r="R358" s="224">
        <f>Q358*H358</f>
        <v>0.325052</v>
      </c>
      <c r="S358" s="224">
        <v>0</v>
      </c>
      <c r="T358" s="225">
        <f>S358*H358</f>
        <v>0</v>
      </c>
      <c r="AR358" s="17" t="s">
        <v>241</v>
      </c>
      <c r="AT358" s="17" t="s">
        <v>238</v>
      </c>
      <c r="AU358" s="17" t="s">
        <v>86</v>
      </c>
      <c r="AY358" s="17" t="s">
        <v>152</v>
      </c>
      <c r="BE358" s="226">
        <f>IF(N358="základní",J358,0)</f>
        <v>0</v>
      </c>
      <c r="BF358" s="226">
        <f>IF(N358="snížená",J358,0)</f>
        <v>0</v>
      </c>
      <c r="BG358" s="226">
        <f>IF(N358="zákl. přenesená",J358,0)</f>
        <v>0</v>
      </c>
      <c r="BH358" s="226">
        <f>IF(N358="sníž. přenesená",J358,0)</f>
        <v>0</v>
      </c>
      <c r="BI358" s="226">
        <f>IF(N358="nulová",J358,0)</f>
        <v>0</v>
      </c>
      <c r="BJ358" s="17" t="s">
        <v>84</v>
      </c>
      <c r="BK358" s="226">
        <f>ROUND(I358*H358,2)</f>
        <v>0</v>
      </c>
      <c r="BL358" s="17" t="s">
        <v>227</v>
      </c>
      <c r="BM358" s="17" t="s">
        <v>794</v>
      </c>
    </row>
    <row r="359" spans="2:47" s="1" customFormat="1" ht="12">
      <c r="B359" s="38"/>
      <c r="C359" s="39"/>
      <c r="D359" s="227" t="s">
        <v>243</v>
      </c>
      <c r="E359" s="39"/>
      <c r="F359" s="228" t="s">
        <v>795</v>
      </c>
      <c r="G359" s="39"/>
      <c r="H359" s="39"/>
      <c r="I359" s="142"/>
      <c r="J359" s="39"/>
      <c r="K359" s="39"/>
      <c r="L359" s="43"/>
      <c r="M359" s="229"/>
      <c r="N359" s="79"/>
      <c r="O359" s="79"/>
      <c r="P359" s="79"/>
      <c r="Q359" s="79"/>
      <c r="R359" s="79"/>
      <c r="S359" s="79"/>
      <c r="T359" s="80"/>
      <c r="AT359" s="17" t="s">
        <v>243</v>
      </c>
      <c r="AU359" s="17" t="s">
        <v>86</v>
      </c>
    </row>
    <row r="360" spans="2:51" s="12" customFormat="1" ht="12">
      <c r="B360" s="230"/>
      <c r="C360" s="231"/>
      <c r="D360" s="227" t="s">
        <v>164</v>
      </c>
      <c r="E360" s="231"/>
      <c r="F360" s="233" t="s">
        <v>796</v>
      </c>
      <c r="G360" s="231"/>
      <c r="H360" s="234">
        <v>17.86</v>
      </c>
      <c r="I360" s="235"/>
      <c r="J360" s="231"/>
      <c r="K360" s="231"/>
      <c r="L360" s="236"/>
      <c r="M360" s="237"/>
      <c r="N360" s="238"/>
      <c r="O360" s="238"/>
      <c r="P360" s="238"/>
      <c r="Q360" s="238"/>
      <c r="R360" s="238"/>
      <c r="S360" s="238"/>
      <c r="T360" s="239"/>
      <c r="AT360" s="240" t="s">
        <v>164</v>
      </c>
      <c r="AU360" s="240" t="s">
        <v>86</v>
      </c>
      <c r="AV360" s="12" t="s">
        <v>86</v>
      </c>
      <c r="AW360" s="12" t="s">
        <v>4</v>
      </c>
      <c r="AX360" s="12" t="s">
        <v>84</v>
      </c>
      <c r="AY360" s="240" t="s">
        <v>152</v>
      </c>
    </row>
    <row r="361" spans="2:65" s="1" customFormat="1" ht="16.5" customHeight="1">
      <c r="B361" s="38"/>
      <c r="C361" s="215" t="s">
        <v>797</v>
      </c>
      <c r="D361" s="215" t="s">
        <v>155</v>
      </c>
      <c r="E361" s="216" t="s">
        <v>798</v>
      </c>
      <c r="F361" s="217" t="s">
        <v>799</v>
      </c>
      <c r="G361" s="218" t="s">
        <v>168</v>
      </c>
      <c r="H361" s="219">
        <v>26</v>
      </c>
      <c r="I361" s="220"/>
      <c r="J361" s="221">
        <f>ROUND(I361*H361,2)</f>
        <v>0</v>
      </c>
      <c r="K361" s="217" t="s">
        <v>159</v>
      </c>
      <c r="L361" s="43"/>
      <c r="M361" s="222" t="s">
        <v>75</v>
      </c>
      <c r="N361" s="223" t="s">
        <v>47</v>
      </c>
      <c r="O361" s="79"/>
      <c r="P361" s="224">
        <f>O361*H361</f>
        <v>0</v>
      </c>
      <c r="Q361" s="224">
        <v>0.00043</v>
      </c>
      <c r="R361" s="224">
        <f>Q361*H361</f>
        <v>0.011179999999999999</v>
      </c>
      <c r="S361" s="224">
        <v>0</v>
      </c>
      <c r="T361" s="225">
        <f>S361*H361</f>
        <v>0</v>
      </c>
      <c r="AR361" s="17" t="s">
        <v>227</v>
      </c>
      <c r="AT361" s="17" t="s">
        <v>155</v>
      </c>
      <c r="AU361" s="17" t="s">
        <v>86</v>
      </c>
      <c r="AY361" s="17" t="s">
        <v>152</v>
      </c>
      <c r="BE361" s="226">
        <f>IF(N361="základní",J361,0)</f>
        <v>0</v>
      </c>
      <c r="BF361" s="226">
        <f>IF(N361="snížená",J361,0)</f>
        <v>0</v>
      </c>
      <c r="BG361" s="226">
        <f>IF(N361="zákl. přenesená",J361,0)</f>
        <v>0</v>
      </c>
      <c r="BH361" s="226">
        <f>IF(N361="sníž. přenesená",J361,0)</f>
        <v>0</v>
      </c>
      <c r="BI361" s="226">
        <f>IF(N361="nulová",J361,0)</f>
        <v>0</v>
      </c>
      <c r="BJ361" s="17" t="s">
        <v>84</v>
      </c>
      <c r="BK361" s="226">
        <f>ROUND(I361*H361,2)</f>
        <v>0</v>
      </c>
      <c r="BL361" s="17" t="s">
        <v>227</v>
      </c>
      <c r="BM361" s="17" t="s">
        <v>800</v>
      </c>
    </row>
    <row r="362" spans="2:51" s="13" customFormat="1" ht="12">
      <c r="B362" s="241"/>
      <c r="C362" s="242"/>
      <c r="D362" s="227" t="s">
        <v>164</v>
      </c>
      <c r="E362" s="243" t="s">
        <v>75</v>
      </c>
      <c r="F362" s="244" t="s">
        <v>408</v>
      </c>
      <c r="G362" s="242"/>
      <c r="H362" s="243" t="s">
        <v>75</v>
      </c>
      <c r="I362" s="245"/>
      <c r="J362" s="242"/>
      <c r="K362" s="242"/>
      <c r="L362" s="246"/>
      <c r="M362" s="247"/>
      <c r="N362" s="248"/>
      <c r="O362" s="248"/>
      <c r="P362" s="248"/>
      <c r="Q362" s="248"/>
      <c r="R362" s="248"/>
      <c r="S362" s="248"/>
      <c r="T362" s="249"/>
      <c r="AT362" s="250" t="s">
        <v>164</v>
      </c>
      <c r="AU362" s="250" t="s">
        <v>86</v>
      </c>
      <c r="AV362" s="13" t="s">
        <v>84</v>
      </c>
      <c r="AW362" s="13" t="s">
        <v>38</v>
      </c>
      <c r="AX362" s="13" t="s">
        <v>77</v>
      </c>
      <c r="AY362" s="250" t="s">
        <v>152</v>
      </c>
    </row>
    <row r="363" spans="2:51" s="12" customFormat="1" ht="12">
      <c r="B363" s="230"/>
      <c r="C363" s="231"/>
      <c r="D363" s="227" t="s">
        <v>164</v>
      </c>
      <c r="E363" s="232" t="s">
        <v>75</v>
      </c>
      <c r="F363" s="233" t="s">
        <v>364</v>
      </c>
      <c r="G363" s="231"/>
      <c r="H363" s="234">
        <v>26</v>
      </c>
      <c r="I363" s="235"/>
      <c r="J363" s="231"/>
      <c r="K363" s="231"/>
      <c r="L363" s="236"/>
      <c r="M363" s="237"/>
      <c r="N363" s="238"/>
      <c r="O363" s="238"/>
      <c r="P363" s="238"/>
      <c r="Q363" s="238"/>
      <c r="R363" s="238"/>
      <c r="S363" s="238"/>
      <c r="T363" s="239"/>
      <c r="AT363" s="240" t="s">
        <v>164</v>
      </c>
      <c r="AU363" s="240" t="s">
        <v>86</v>
      </c>
      <c r="AV363" s="12" t="s">
        <v>86</v>
      </c>
      <c r="AW363" s="12" t="s">
        <v>38</v>
      </c>
      <c r="AX363" s="12" t="s">
        <v>84</v>
      </c>
      <c r="AY363" s="240" t="s">
        <v>152</v>
      </c>
    </row>
    <row r="364" spans="2:65" s="1" customFormat="1" ht="16.5" customHeight="1">
      <c r="B364" s="38"/>
      <c r="C364" s="251" t="s">
        <v>801</v>
      </c>
      <c r="D364" s="251" t="s">
        <v>238</v>
      </c>
      <c r="E364" s="252" t="s">
        <v>802</v>
      </c>
      <c r="F364" s="253" t="s">
        <v>803</v>
      </c>
      <c r="G364" s="254" t="s">
        <v>176</v>
      </c>
      <c r="H364" s="255">
        <v>95.7</v>
      </c>
      <c r="I364" s="256"/>
      <c r="J364" s="257">
        <f>ROUND(I364*H364,2)</f>
        <v>0</v>
      </c>
      <c r="K364" s="253" t="s">
        <v>177</v>
      </c>
      <c r="L364" s="258"/>
      <c r="M364" s="259" t="s">
        <v>75</v>
      </c>
      <c r="N364" s="260" t="s">
        <v>47</v>
      </c>
      <c r="O364" s="79"/>
      <c r="P364" s="224">
        <f>O364*H364</f>
        <v>0</v>
      </c>
      <c r="Q364" s="224">
        <v>0.00026</v>
      </c>
      <c r="R364" s="224">
        <f>Q364*H364</f>
        <v>0.024881999999999998</v>
      </c>
      <c r="S364" s="224">
        <v>0</v>
      </c>
      <c r="T364" s="225">
        <f>S364*H364</f>
        <v>0</v>
      </c>
      <c r="AR364" s="17" t="s">
        <v>241</v>
      </c>
      <c r="AT364" s="17" t="s">
        <v>238</v>
      </c>
      <c r="AU364" s="17" t="s">
        <v>86</v>
      </c>
      <c r="AY364" s="17" t="s">
        <v>152</v>
      </c>
      <c r="BE364" s="226">
        <f>IF(N364="základní",J364,0)</f>
        <v>0</v>
      </c>
      <c r="BF364" s="226">
        <f>IF(N364="snížená",J364,0)</f>
        <v>0</v>
      </c>
      <c r="BG364" s="226">
        <f>IF(N364="zákl. přenesená",J364,0)</f>
        <v>0</v>
      </c>
      <c r="BH364" s="226">
        <f>IF(N364="sníž. přenesená",J364,0)</f>
        <v>0</v>
      </c>
      <c r="BI364" s="226">
        <f>IF(N364="nulová",J364,0)</f>
        <v>0</v>
      </c>
      <c r="BJ364" s="17" t="s">
        <v>84</v>
      </c>
      <c r="BK364" s="226">
        <f>ROUND(I364*H364,2)</f>
        <v>0</v>
      </c>
      <c r="BL364" s="17" t="s">
        <v>227</v>
      </c>
      <c r="BM364" s="17" t="s">
        <v>804</v>
      </c>
    </row>
    <row r="365" spans="2:47" s="1" customFormat="1" ht="12">
      <c r="B365" s="38"/>
      <c r="C365" s="39"/>
      <c r="D365" s="227" t="s">
        <v>243</v>
      </c>
      <c r="E365" s="39"/>
      <c r="F365" s="228" t="s">
        <v>795</v>
      </c>
      <c r="G365" s="39"/>
      <c r="H365" s="39"/>
      <c r="I365" s="142"/>
      <c r="J365" s="39"/>
      <c r="K365" s="39"/>
      <c r="L365" s="43"/>
      <c r="M365" s="229"/>
      <c r="N365" s="79"/>
      <c r="O365" s="79"/>
      <c r="P365" s="79"/>
      <c r="Q365" s="79"/>
      <c r="R365" s="79"/>
      <c r="S365" s="79"/>
      <c r="T365" s="80"/>
      <c r="AT365" s="17" t="s">
        <v>243</v>
      </c>
      <c r="AU365" s="17" t="s">
        <v>86</v>
      </c>
    </row>
    <row r="366" spans="2:51" s="12" customFormat="1" ht="12">
      <c r="B366" s="230"/>
      <c r="C366" s="231"/>
      <c r="D366" s="227" t="s">
        <v>164</v>
      </c>
      <c r="E366" s="231"/>
      <c r="F366" s="233" t="s">
        <v>805</v>
      </c>
      <c r="G366" s="231"/>
      <c r="H366" s="234">
        <v>95.7</v>
      </c>
      <c r="I366" s="235"/>
      <c r="J366" s="231"/>
      <c r="K366" s="231"/>
      <c r="L366" s="236"/>
      <c r="M366" s="237"/>
      <c r="N366" s="238"/>
      <c r="O366" s="238"/>
      <c r="P366" s="238"/>
      <c r="Q366" s="238"/>
      <c r="R366" s="238"/>
      <c r="S366" s="238"/>
      <c r="T366" s="239"/>
      <c r="AT366" s="240" t="s">
        <v>164</v>
      </c>
      <c r="AU366" s="240" t="s">
        <v>86</v>
      </c>
      <c r="AV366" s="12" t="s">
        <v>86</v>
      </c>
      <c r="AW366" s="12" t="s">
        <v>4</v>
      </c>
      <c r="AX366" s="12" t="s">
        <v>84</v>
      </c>
      <c r="AY366" s="240" t="s">
        <v>152</v>
      </c>
    </row>
    <row r="367" spans="2:65" s="1" customFormat="1" ht="16.5" customHeight="1">
      <c r="B367" s="38"/>
      <c r="C367" s="215" t="s">
        <v>806</v>
      </c>
      <c r="D367" s="215" t="s">
        <v>155</v>
      </c>
      <c r="E367" s="216" t="s">
        <v>807</v>
      </c>
      <c r="F367" s="217" t="s">
        <v>808</v>
      </c>
      <c r="G367" s="218" t="s">
        <v>158</v>
      </c>
      <c r="H367" s="219">
        <v>18.13</v>
      </c>
      <c r="I367" s="220"/>
      <c r="J367" s="221">
        <f>ROUND(I367*H367,2)</f>
        <v>0</v>
      </c>
      <c r="K367" s="217" t="s">
        <v>159</v>
      </c>
      <c r="L367" s="43"/>
      <c r="M367" s="222" t="s">
        <v>75</v>
      </c>
      <c r="N367" s="223" t="s">
        <v>47</v>
      </c>
      <c r="O367" s="79"/>
      <c r="P367" s="224">
        <f>O367*H367</f>
        <v>0</v>
      </c>
      <c r="Q367" s="224">
        <v>0</v>
      </c>
      <c r="R367" s="224">
        <f>Q367*H367</f>
        <v>0</v>
      </c>
      <c r="S367" s="224">
        <v>0</v>
      </c>
      <c r="T367" s="225">
        <f>S367*H367</f>
        <v>0</v>
      </c>
      <c r="AR367" s="17" t="s">
        <v>227</v>
      </c>
      <c r="AT367" s="17" t="s">
        <v>155</v>
      </c>
      <c r="AU367" s="17" t="s">
        <v>86</v>
      </c>
      <c r="AY367" s="17" t="s">
        <v>152</v>
      </c>
      <c r="BE367" s="226">
        <f>IF(N367="základní",J367,0)</f>
        <v>0</v>
      </c>
      <c r="BF367" s="226">
        <f>IF(N367="snížená",J367,0)</f>
        <v>0</v>
      </c>
      <c r="BG367" s="226">
        <f>IF(N367="zákl. přenesená",J367,0)</f>
        <v>0</v>
      </c>
      <c r="BH367" s="226">
        <f>IF(N367="sníž. přenesená",J367,0)</f>
        <v>0</v>
      </c>
      <c r="BI367" s="226">
        <f>IF(N367="nulová",J367,0)</f>
        <v>0</v>
      </c>
      <c r="BJ367" s="17" t="s">
        <v>84</v>
      </c>
      <c r="BK367" s="226">
        <f>ROUND(I367*H367,2)</f>
        <v>0</v>
      </c>
      <c r="BL367" s="17" t="s">
        <v>227</v>
      </c>
      <c r="BM367" s="17" t="s">
        <v>809</v>
      </c>
    </row>
    <row r="368" spans="2:47" s="1" customFormat="1" ht="12">
      <c r="B368" s="38"/>
      <c r="C368" s="39"/>
      <c r="D368" s="227" t="s">
        <v>162</v>
      </c>
      <c r="E368" s="39"/>
      <c r="F368" s="228" t="s">
        <v>810</v>
      </c>
      <c r="G368" s="39"/>
      <c r="H368" s="39"/>
      <c r="I368" s="142"/>
      <c r="J368" s="39"/>
      <c r="K368" s="39"/>
      <c r="L368" s="43"/>
      <c r="M368" s="229"/>
      <c r="N368" s="79"/>
      <c r="O368" s="79"/>
      <c r="P368" s="79"/>
      <c r="Q368" s="79"/>
      <c r="R368" s="79"/>
      <c r="S368" s="79"/>
      <c r="T368" s="80"/>
      <c r="AT368" s="17" t="s">
        <v>162</v>
      </c>
      <c r="AU368" s="17" t="s">
        <v>86</v>
      </c>
    </row>
    <row r="369" spans="2:65" s="1" customFormat="1" ht="22.5" customHeight="1">
      <c r="B369" s="38"/>
      <c r="C369" s="215" t="s">
        <v>811</v>
      </c>
      <c r="D369" s="215" t="s">
        <v>155</v>
      </c>
      <c r="E369" s="216" t="s">
        <v>812</v>
      </c>
      <c r="F369" s="217" t="s">
        <v>813</v>
      </c>
      <c r="G369" s="218" t="s">
        <v>248</v>
      </c>
      <c r="H369" s="261"/>
      <c r="I369" s="220"/>
      <c r="J369" s="221">
        <f>ROUND(I369*H369,2)</f>
        <v>0</v>
      </c>
      <c r="K369" s="217" t="s">
        <v>159</v>
      </c>
      <c r="L369" s="43"/>
      <c r="M369" s="222" t="s">
        <v>75</v>
      </c>
      <c r="N369" s="223" t="s">
        <v>47</v>
      </c>
      <c r="O369" s="79"/>
      <c r="P369" s="224">
        <f>O369*H369</f>
        <v>0</v>
      </c>
      <c r="Q369" s="224">
        <v>0</v>
      </c>
      <c r="R369" s="224">
        <f>Q369*H369</f>
        <v>0</v>
      </c>
      <c r="S369" s="224">
        <v>0</v>
      </c>
      <c r="T369" s="225">
        <f>S369*H369</f>
        <v>0</v>
      </c>
      <c r="AR369" s="17" t="s">
        <v>227</v>
      </c>
      <c r="AT369" s="17" t="s">
        <v>155</v>
      </c>
      <c r="AU369" s="17" t="s">
        <v>86</v>
      </c>
      <c r="AY369" s="17" t="s">
        <v>152</v>
      </c>
      <c r="BE369" s="226">
        <f>IF(N369="základní",J369,0)</f>
        <v>0</v>
      </c>
      <c r="BF369" s="226">
        <f>IF(N369="snížená",J369,0)</f>
        <v>0</v>
      </c>
      <c r="BG369" s="226">
        <f>IF(N369="zákl. přenesená",J369,0)</f>
        <v>0</v>
      </c>
      <c r="BH369" s="226">
        <f>IF(N369="sníž. přenesená",J369,0)</f>
        <v>0</v>
      </c>
      <c r="BI369" s="226">
        <f>IF(N369="nulová",J369,0)</f>
        <v>0</v>
      </c>
      <c r="BJ369" s="17" t="s">
        <v>84</v>
      </c>
      <c r="BK369" s="226">
        <f>ROUND(I369*H369,2)</f>
        <v>0</v>
      </c>
      <c r="BL369" s="17" t="s">
        <v>227</v>
      </c>
      <c r="BM369" s="17" t="s">
        <v>814</v>
      </c>
    </row>
    <row r="370" spans="2:47" s="1" customFormat="1" ht="12">
      <c r="B370" s="38"/>
      <c r="C370" s="39"/>
      <c r="D370" s="227" t="s">
        <v>162</v>
      </c>
      <c r="E370" s="39"/>
      <c r="F370" s="228" t="s">
        <v>534</v>
      </c>
      <c r="G370" s="39"/>
      <c r="H370" s="39"/>
      <c r="I370" s="142"/>
      <c r="J370" s="39"/>
      <c r="K370" s="39"/>
      <c r="L370" s="43"/>
      <c r="M370" s="229"/>
      <c r="N370" s="79"/>
      <c r="O370" s="79"/>
      <c r="P370" s="79"/>
      <c r="Q370" s="79"/>
      <c r="R370" s="79"/>
      <c r="S370" s="79"/>
      <c r="T370" s="80"/>
      <c r="AT370" s="17" t="s">
        <v>162</v>
      </c>
      <c r="AU370" s="17" t="s">
        <v>86</v>
      </c>
    </row>
    <row r="371" spans="2:63" s="11" customFormat="1" ht="22.8" customHeight="1">
      <c r="B371" s="199"/>
      <c r="C371" s="200"/>
      <c r="D371" s="201" t="s">
        <v>76</v>
      </c>
      <c r="E371" s="213" t="s">
        <v>815</v>
      </c>
      <c r="F371" s="213" t="s">
        <v>816</v>
      </c>
      <c r="G371" s="200"/>
      <c r="H371" s="200"/>
      <c r="I371" s="203"/>
      <c r="J371" s="214">
        <f>BK371</f>
        <v>0</v>
      </c>
      <c r="K371" s="200"/>
      <c r="L371" s="205"/>
      <c r="M371" s="206"/>
      <c r="N371" s="207"/>
      <c r="O371" s="207"/>
      <c r="P371" s="208">
        <f>SUM(P372:P404)</f>
        <v>0</v>
      </c>
      <c r="Q371" s="207"/>
      <c r="R371" s="208">
        <f>SUM(R372:R404)</f>
        <v>0.34109699999999993</v>
      </c>
      <c r="S371" s="207"/>
      <c r="T371" s="209">
        <f>SUM(T372:T404)</f>
        <v>0</v>
      </c>
      <c r="AR371" s="210" t="s">
        <v>86</v>
      </c>
      <c r="AT371" s="211" t="s">
        <v>76</v>
      </c>
      <c r="AU371" s="211" t="s">
        <v>84</v>
      </c>
      <c r="AY371" s="210" t="s">
        <v>152</v>
      </c>
      <c r="BK371" s="212">
        <f>SUM(BK372:BK404)</f>
        <v>0</v>
      </c>
    </row>
    <row r="372" spans="2:65" s="1" customFormat="1" ht="16.5" customHeight="1">
      <c r="B372" s="38"/>
      <c r="C372" s="215" t="s">
        <v>817</v>
      </c>
      <c r="D372" s="215" t="s">
        <v>155</v>
      </c>
      <c r="E372" s="216" t="s">
        <v>818</v>
      </c>
      <c r="F372" s="217" t="s">
        <v>819</v>
      </c>
      <c r="G372" s="218" t="s">
        <v>158</v>
      </c>
      <c r="H372" s="219">
        <v>46.09</v>
      </c>
      <c r="I372" s="220"/>
      <c r="J372" s="221">
        <f>ROUND(I372*H372,2)</f>
        <v>0</v>
      </c>
      <c r="K372" s="217" t="s">
        <v>159</v>
      </c>
      <c r="L372" s="43"/>
      <c r="M372" s="222" t="s">
        <v>75</v>
      </c>
      <c r="N372" s="223" t="s">
        <v>47</v>
      </c>
      <c r="O372" s="79"/>
      <c r="P372" s="224">
        <f>O372*H372</f>
        <v>0</v>
      </c>
      <c r="Q372" s="224">
        <v>0.0003</v>
      </c>
      <c r="R372" s="224">
        <f>Q372*H372</f>
        <v>0.013826999999999999</v>
      </c>
      <c r="S372" s="224">
        <v>0</v>
      </c>
      <c r="T372" s="225">
        <f>S372*H372</f>
        <v>0</v>
      </c>
      <c r="AR372" s="17" t="s">
        <v>227</v>
      </c>
      <c r="AT372" s="17" t="s">
        <v>155</v>
      </c>
      <c r="AU372" s="17" t="s">
        <v>86</v>
      </c>
      <c r="AY372" s="17" t="s">
        <v>152</v>
      </c>
      <c r="BE372" s="226">
        <f>IF(N372="základní",J372,0)</f>
        <v>0</v>
      </c>
      <c r="BF372" s="226">
        <f>IF(N372="snížená",J372,0)</f>
        <v>0</v>
      </c>
      <c r="BG372" s="226">
        <f>IF(N372="zákl. přenesená",J372,0)</f>
        <v>0</v>
      </c>
      <c r="BH372" s="226">
        <f>IF(N372="sníž. přenesená",J372,0)</f>
        <v>0</v>
      </c>
      <c r="BI372" s="226">
        <f>IF(N372="nulová",J372,0)</f>
        <v>0</v>
      </c>
      <c r="BJ372" s="17" t="s">
        <v>84</v>
      </c>
      <c r="BK372" s="226">
        <f>ROUND(I372*H372,2)</f>
        <v>0</v>
      </c>
      <c r="BL372" s="17" t="s">
        <v>227</v>
      </c>
      <c r="BM372" s="17" t="s">
        <v>820</v>
      </c>
    </row>
    <row r="373" spans="2:47" s="1" customFormat="1" ht="12">
      <c r="B373" s="38"/>
      <c r="C373" s="39"/>
      <c r="D373" s="227" t="s">
        <v>162</v>
      </c>
      <c r="E373" s="39"/>
      <c r="F373" s="228" t="s">
        <v>821</v>
      </c>
      <c r="G373" s="39"/>
      <c r="H373" s="39"/>
      <c r="I373" s="142"/>
      <c r="J373" s="39"/>
      <c r="K373" s="39"/>
      <c r="L373" s="43"/>
      <c r="M373" s="229"/>
      <c r="N373" s="79"/>
      <c r="O373" s="79"/>
      <c r="P373" s="79"/>
      <c r="Q373" s="79"/>
      <c r="R373" s="79"/>
      <c r="S373" s="79"/>
      <c r="T373" s="80"/>
      <c r="AT373" s="17" t="s">
        <v>162</v>
      </c>
      <c r="AU373" s="17" t="s">
        <v>86</v>
      </c>
    </row>
    <row r="374" spans="2:51" s="13" customFormat="1" ht="12">
      <c r="B374" s="241"/>
      <c r="C374" s="242"/>
      <c r="D374" s="227" t="s">
        <v>164</v>
      </c>
      <c r="E374" s="243" t="s">
        <v>75</v>
      </c>
      <c r="F374" s="244" t="s">
        <v>408</v>
      </c>
      <c r="G374" s="242"/>
      <c r="H374" s="243" t="s">
        <v>75</v>
      </c>
      <c r="I374" s="245"/>
      <c r="J374" s="242"/>
      <c r="K374" s="242"/>
      <c r="L374" s="246"/>
      <c r="M374" s="247"/>
      <c r="N374" s="248"/>
      <c r="O374" s="248"/>
      <c r="P374" s="248"/>
      <c r="Q374" s="248"/>
      <c r="R374" s="248"/>
      <c r="S374" s="248"/>
      <c r="T374" s="249"/>
      <c r="AT374" s="250" t="s">
        <v>164</v>
      </c>
      <c r="AU374" s="250" t="s">
        <v>86</v>
      </c>
      <c r="AV374" s="13" t="s">
        <v>84</v>
      </c>
      <c r="AW374" s="13" t="s">
        <v>38</v>
      </c>
      <c r="AX374" s="13" t="s">
        <v>77</v>
      </c>
      <c r="AY374" s="250" t="s">
        <v>152</v>
      </c>
    </row>
    <row r="375" spans="2:51" s="12" customFormat="1" ht="12">
      <c r="B375" s="230"/>
      <c r="C375" s="231"/>
      <c r="D375" s="227" t="s">
        <v>164</v>
      </c>
      <c r="E375" s="232" t="s">
        <v>75</v>
      </c>
      <c r="F375" s="233" t="s">
        <v>822</v>
      </c>
      <c r="G375" s="231"/>
      <c r="H375" s="234">
        <v>46.09</v>
      </c>
      <c r="I375" s="235"/>
      <c r="J375" s="231"/>
      <c r="K375" s="231"/>
      <c r="L375" s="236"/>
      <c r="M375" s="237"/>
      <c r="N375" s="238"/>
      <c r="O375" s="238"/>
      <c r="P375" s="238"/>
      <c r="Q375" s="238"/>
      <c r="R375" s="238"/>
      <c r="S375" s="238"/>
      <c r="T375" s="239"/>
      <c r="AT375" s="240" t="s">
        <v>164</v>
      </c>
      <c r="AU375" s="240" t="s">
        <v>86</v>
      </c>
      <c r="AV375" s="12" t="s">
        <v>86</v>
      </c>
      <c r="AW375" s="12" t="s">
        <v>38</v>
      </c>
      <c r="AX375" s="12" t="s">
        <v>84</v>
      </c>
      <c r="AY375" s="240" t="s">
        <v>152</v>
      </c>
    </row>
    <row r="376" spans="2:65" s="1" customFormat="1" ht="16.5" customHeight="1">
      <c r="B376" s="38"/>
      <c r="C376" s="215" t="s">
        <v>823</v>
      </c>
      <c r="D376" s="215" t="s">
        <v>155</v>
      </c>
      <c r="E376" s="216" t="s">
        <v>824</v>
      </c>
      <c r="F376" s="217" t="s">
        <v>825</v>
      </c>
      <c r="G376" s="218" t="s">
        <v>158</v>
      </c>
      <c r="H376" s="219">
        <v>42.44</v>
      </c>
      <c r="I376" s="220"/>
      <c r="J376" s="221">
        <f>ROUND(I376*H376,2)</f>
        <v>0</v>
      </c>
      <c r="K376" s="217" t="s">
        <v>159</v>
      </c>
      <c r="L376" s="43"/>
      <c r="M376" s="222" t="s">
        <v>75</v>
      </c>
      <c r="N376" s="223" t="s">
        <v>47</v>
      </c>
      <c r="O376" s="79"/>
      <c r="P376" s="224">
        <f>O376*H376</f>
        <v>0</v>
      </c>
      <c r="Q376" s="224">
        <v>0.006</v>
      </c>
      <c r="R376" s="224">
        <f>Q376*H376</f>
        <v>0.25464</v>
      </c>
      <c r="S376" s="224">
        <v>0</v>
      </c>
      <c r="T376" s="225">
        <f>S376*H376</f>
        <v>0</v>
      </c>
      <c r="AR376" s="17" t="s">
        <v>227</v>
      </c>
      <c r="AT376" s="17" t="s">
        <v>155</v>
      </c>
      <c r="AU376" s="17" t="s">
        <v>86</v>
      </c>
      <c r="AY376" s="17" t="s">
        <v>152</v>
      </c>
      <c r="BE376" s="226">
        <f>IF(N376="základní",J376,0)</f>
        <v>0</v>
      </c>
      <c r="BF376" s="226">
        <f>IF(N376="snížená",J376,0)</f>
        <v>0</v>
      </c>
      <c r="BG376" s="226">
        <f>IF(N376="zákl. přenesená",J376,0)</f>
        <v>0</v>
      </c>
      <c r="BH376" s="226">
        <f>IF(N376="sníž. přenesená",J376,0)</f>
        <v>0</v>
      </c>
      <c r="BI376" s="226">
        <f>IF(N376="nulová",J376,0)</f>
        <v>0</v>
      </c>
      <c r="BJ376" s="17" t="s">
        <v>84</v>
      </c>
      <c r="BK376" s="226">
        <f>ROUND(I376*H376,2)</f>
        <v>0</v>
      </c>
      <c r="BL376" s="17" t="s">
        <v>227</v>
      </c>
      <c r="BM376" s="17" t="s">
        <v>826</v>
      </c>
    </row>
    <row r="377" spans="2:47" s="1" customFormat="1" ht="12">
      <c r="B377" s="38"/>
      <c r="C377" s="39"/>
      <c r="D377" s="227" t="s">
        <v>162</v>
      </c>
      <c r="E377" s="39"/>
      <c r="F377" s="228" t="s">
        <v>827</v>
      </c>
      <c r="G377" s="39"/>
      <c r="H377" s="39"/>
      <c r="I377" s="142"/>
      <c r="J377" s="39"/>
      <c r="K377" s="39"/>
      <c r="L377" s="43"/>
      <c r="M377" s="229"/>
      <c r="N377" s="79"/>
      <c r="O377" s="79"/>
      <c r="P377" s="79"/>
      <c r="Q377" s="79"/>
      <c r="R377" s="79"/>
      <c r="S377" s="79"/>
      <c r="T377" s="80"/>
      <c r="AT377" s="17" t="s">
        <v>162</v>
      </c>
      <c r="AU377" s="17" t="s">
        <v>86</v>
      </c>
    </row>
    <row r="378" spans="2:65" s="1" customFormat="1" ht="22.5" customHeight="1">
      <c r="B378" s="38"/>
      <c r="C378" s="251" t="s">
        <v>828</v>
      </c>
      <c r="D378" s="251" t="s">
        <v>238</v>
      </c>
      <c r="E378" s="252" t="s">
        <v>829</v>
      </c>
      <c r="F378" s="253" t="s">
        <v>830</v>
      </c>
      <c r="G378" s="254" t="s">
        <v>158</v>
      </c>
      <c r="H378" s="255">
        <v>48.806</v>
      </c>
      <c r="I378" s="256"/>
      <c r="J378" s="257">
        <f>ROUND(I378*H378,2)</f>
        <v>0</v>
      </c>
      <c r="K378" s="253" t="s">
        <v>177</v>
      </c>
      <c r="L378" s="258"/>
      <c r="M378" s="259" t="s">
        <v>75</v>
      </c>
      <c r="N378" s="260" t="s">
        <v>47</v>
      </c>
      <c r="O378" s="79"/>
      <c r="P378" s="224">
        <f>O378*H378</f>
        <v>0</v>
      </c>
      <c r="Q378" s="224">
        <v>0</v>
      </c>
      <c r="R378" s="224">
        <f>Q378*H378</f>
        <v>0</v>
      </c>
      <c r="S378" s="224">
        <v>0</v>
      </c>
      <c r="T378" s="225">
        <f>S378*H378</f>
        <v>0</v>
      </c>
      <c r="AR378" s="17" t="s">
        <v>241</v>
      </c>
      <c r="AT378" s="17" t="s">
        <v>238</v>
      </c>
      <c r="AU378" s="17" t="s">
        <v>86</v>
      </c>
      <c r="AY378" s="17" t="s">
        <v>152</v>
      </c>
      <c r="BE378" s="226">
        <f>IF(N378="základní",J378,0)</f>
        <v>0</v>
      </c>
      <c r="BF378" s="226">
        <f>IF(N378="snížená",J378,0)</f>
        <v>0</v>
      </c>
      <c r="BG378" s="226">
        <f>IF(N378="zákl. přenesená",J378,0)</f>
        <v>0</v>
      </c>
      <c r="BH378" s="226">
        <f>IF(N378="sníž. přenesená",J378,0)</f>
        <v>0</v>
      </c>
      <c r="BI378" s="226">
        <f>IF(N378="nulová",J378,0)</f>
        <v>0</v>
      </c>
      <c r="BJ378" s="17" t="s">
        <v>84</v>
      </c>
      <c r="BK378" s="226">
        <f>ROUND(I378*H378,2)</f>
        <v>0</v>
      </c>
      <c r="BL378" s="17" t="s">
        <v>227</v>
      </c>
      <c r="BM378" s="17" t="s">
        <v>831</v>
      </c>
    </row>
    <row r="379" spans="2:47" s="1" customFormat="1" ht="12">
      <c r="B379" s="38"/>
      <c r="C379" s="39"/>
      <c r="D379" s="227" t="s">
        <v>243</v>
      </c>
      <c r="E379" s="39"/>
      <c r="F379" s="228" t="s">
        <v>795</v>
      </c>
      <c r="G379" s="39"/>
      <c r="H379" s="39"/>
      <c r="I379" s="142"/>
      <c r="J379" s="39"/>
      <c r="K379" s="39"/>
      <c r="L379" s="43"/>
      <c r="M379" s="229"/>
      <c r="N379" s="79"/>
      <c r="O379" s="79"/>
      <c r="P379" s="79"/>
      <c r="Q379" s="79"/>
      <c r="R379" s="79"/>
      <c r="S379" s="79"/>
      <c r="T379" s="80"/>
      <c r="AT379" s="17" t="s">
        <v>243</v>
      </c>
      <c r="AU379" s="17" t="s">
        <v>86</v>
      </c>
    </row>
    <row r="380" spans="2:51" s="12" customFormat="1" ht="12">
      <c r="B380" s="230"/>
      <c r="C380" s="231"/>
      <c r="D380" s="227" t="s">
        <v>164</v>
      </c>
      <c r="E380" s="231"/>
      <c r="F380" s="233" t="s">
        <v>832</v>
      </c>
      <c r="G380" s="231"/>
      <c r="H380" s="234">
        <v>48.806</v>
      </c>
      <c r="I380" s="235"/>
      <c r="J380" s="231"/>
      <c r="K380" s="231"/>
      <c r="L380" s="236"/>
      <c r="M380" s="237"/>
      <c r="N380" s="238"/>
      <c r="O380" s="238"/>
      <c r="P380" s="238"/>
      <c r="Q380" s="238"/>
      <c r="R380" s="238"/>
      <c r="S380" s="238"/>
      <c r="T380" s="239"/>
      <c r="AT380" s="240" t="s">
        <v>164</v>
      </c>
      <c r="AU380" s="240" t="s">
        <v>86</v>
      </c>
      <c r="AV380" s="12" t="s">
        <v>86</v>
      </c>
      <c r="AW380" s="12" t="s">
        <v>4</v>
      </c>
      <c r="AX380" s="12" t="s">
        <v>84</v>
      </c>
      <c r="AY380" s="240" t="s">
        <v>152</v>
      </c>
    </row>
    <row r="381" spans="2:65" s="1" customFormat="1" ht="16.5" customHeight="1">
      <c r="B381" s="38"/>
      <c r="C381" s="215" t="s">
        <v>833</v>
      </c>
      <c r="D381" s="215" t="s">
        <v>155</v>
      </c>
      <c r="E381" s="216" t="s">
        <v>834</v>
      </c>
      <c r="F381" s="217" t="s">
        <v>835</v>
      </c>
      <c r="G381" s="218" t="s">
        <v>158</v>
      </c>
      <c r="H381" s="219">
        <v>3.65</v>
      </c>
      <c r="I381" s="220"/>
      <c r="J381" s="221">
        <f>ROUND(I381*H381,2)</f>
        <v>0</v>
      </c>
      <c r="K381" s="217" t="s">
        <v>159</v>
      </c>
      <c r="L381" s="43"/>
      <c r="M381" s="222" t="s">
        <v>75</v>
      </c>
      <c r="N381" s="223" t="s">
        <v>47</v>
      </c>
      <c r="O381" s="79"/>
      <c r="P381" s="224">
        <f>O381*H381</f>
        <v>0</v>
      </c>
      <c r="Q381" s="224">
        <v>0.005</v>
      </c>
      <c r="R381" s="224">
        <f>Q381*H381</f>
        <v>0.01825</v>
      </c>
      <c r="S381" s="224">
        <v>0</v>
      </c>
      <c r="T381" s="225">
        <f>S381*H381</f>
        <v>0</v>
      </c>
      <c r="AR381" s="17" t="s">
        <v>227</v>
      </c>
      <c r="AT381" s="17" t="s">
        <v>155</v>
      </c>
      <c r="AU381" s="17" t="s">
        <v>86</v>
      </c>
      <c r="AY381" s="17" t="s">
        <v>152</v>
      </c>
      <c r="BE381" s="226">
        <f>IF(N381="základní",J381,0)</f>
        <v>0</v>
      </c>
      <c r="BF381" s="226">
        <f>IF(N381="snížená",J381,0)</f>
        <v>0</v>
      </c>
      <c r="BG381" s="226">
        <f>IF(N381="zákl. přenesená",J381,0)</f>
        <v>0</v>
      </c>
      <c r="BH381" s="226">
        <f>IF(N381="sníž. přenesená",J381,0)</f>
        <v>0</v>
      </c>
      <c r="BI381" s="226">
        <f>IF(N381="nulová",J381,0)</f>
        <v>0</v>
      </c>
      <c r="BJ381" s="17" t="s">
        <v>84</v>
      </c>
      <c r="BK381" s="226">
        <f>ROUND(I381*H381,2)</f>
        <v>0</v>
      </c>
      <c r="BL381" s="17" t="s">
        <v>227</v>
      </c>
      <c r="BM381" s="17" t="s">
        <v>836</v>
      </c>
    </row>
    <row r="382" spans="2:47" s="1" customFormat="1" ht="12">
      <c r="B382" s="38"/>
      <c r="C382" s="39"/>
      <c r="D382" s="227" t="s">
        <v>162</v>
      </c>
      <c r="E382" s="39"/>
      <c r="F382" s="228" t="s">
        <v>827</v>
      </c>
      <c r="G382" s="39"/>
      <c r="H382" s="39"/>
      <c r="I382" s="142"/>
      <c r="J382" s="39"/>
      <c r="K382" s="39"/>
      <c r="L382" s="43"/>
      <c r="M382" s="229"/>
      <c r="N382" s="79"/>
      <c r="O382" s="79"/>
      <c r="P382" s="79"/>
      <c r="Q382" s="79"/>
      <c r="R382" s="79"/>
      <c r="S382" s="79"/>
      <c r="T382" s="80"/>
      <c r="AT382" s="17" t="s">
        <v>162</v>
      </c>
      <c r="AU382" s="17" t="s">
        <v>86</v>
      </c>
    </row>
    <row r="383" spans="2:51" s="13" customFormat="1" ht="12">
      <c r="B383" s="241"/>
      <c r="C383" s="242"/>
      <c r="D383" s="227" t="s">
        <v>164</v>
      </c>
      <c r="E383" s="243" t="s">
        <v>75</v>
      </c>
      <c r="F383" s="244" t="s">
        <v>837</v>
      </c>
      <c r="G383" s="242"/>
      <c r="H383" s="243" t="s">
        <v>75</v>
      </c>
      <c r="I383" s="245"/>
      <c r="J383" s="242"/>
      <c r="K383" s="242"/>
      <c r="L383" s="246"/>
      <c r="M383" s="247"/>
      <c r="N383" s="248"/>
      <c r="O383" s="248"/>
      <c r="P383" s="248"/>
      <c r="Q383" s="248"/>
      <c r="R383" s="248"/>
      <c r="S383" s="248"/>
      <c r="T383" s="249"/>
      <c r="AT383" s="250" t="s">
        <v>164</v>
      </c>
      <c r="AU383" s="250" t="s">
        <v>86</v>
      </c>
      <c r="AV383" s="13" t="s">
        <v>84</v>
      </c>
      <c r="AW383" s="13" t="s">
        <v>38</v>
      </c>
      <c r="AX383" s="13" t="s">
        <v>77</v>
      </c>
      <c r="AY383" s="250" t="s">
        <v>152</v>
      </c>
    </row>
    <row r="384" spans="2:51" s="12" customFormat="1" ht="12">
      <c r="B384" s="230"/>
      <c r="C384" s="231"/>
      <c r="D384" s="227" t="s">
        <v>164</v>
      </c>
      <c r="E384" s="232" t="s">
        <v>75</v>
      </c>
      <c r="F384" s="233" t="s">
        <v>838</v>
      </c>
      <c r="G384" s="231"/>
      <c r="H384" s="234">
        <v>3.65</v>
      </c>
      <c r="I384" s="235"/>
      <c r="J384" s="231"/>
      <c r="K384" s="231"/>
      <c r="L384" s="236"/>
      <c r="M384" s="237"/>
      <c r="N384" s="238"/>
      <c r="O384" s="238"/>
      <c r="P384" s="238"/>
      <c r="Q384" s="238"/>
      <c r="R384" s="238"/>
      <c r="S384" s="238"/>
      <c r="T384" s="239"/>
      <c r="AT384" s="240" t="s">
        <v>164</v>
      </c>
      <c r="AU384" s="240" t="s">
        <v>86</v>
      </c>
      <c r="AV384" s="12" t="s">
        <v>86</v>
      </c>
      <c r="AW384" s="12" t="s">
        <v>38</v>
      </c>
      <c r="AX384" s="12" t="s">
        <v>84</v>
      </c>
      <c r="AY384" s="240" t="s">
        <v>152</v>
      </c>
    </row>
    <row r="385" spans="2:65" s="1" customFormat="1" ht="22.5" customHeight="1">
      <c r="B385" s="38"/>
      <c r="C385" s="251" t="s">
        <v>839</v>
      </c>
      <c r="D385" s="251" t="s">
        <v>238</v>
      </c>
      <c r="E385" s="252" t="s">
        <v>840</v>
      </c>
      <c r="F385" s="253" t="s">
        <v>841</v>
      </c>
      <c r="G385" s="254" t="s">
        <v>842</v>
      </c>
      <c r="H385" s="255">
        <v>321.2</v>
      </c>
      <c r="I385" s="256"/>
      <c r="J385" s="257">
        <f>ROUND(I385*H385,2)</f>
        <v>0</v>
      </c>
      <c r="K385" s="253" t="s">
        <v>177</v>
      </c>
      <c r="L385" s="258"/>
      <c r="M385" s="259" t="s">
        <v>75</v>
      </c>
      <c r="N385" s="260" t="s">
        <v>47</v>
      </c>
      <c r="O385" s="79"/>
      <c r="P385" s="224">
        <f>O385*H385</f>
        <v>0</v>
      </c>
      <c r="Q385" s="224">
        <v>0</v>
      </c>
      <c r="R385" s="224">
        <f>Q385*H385</f>
        <v>0</v>
      </c>
      <c r="S385" s="224">
        <v>0</v>
      </c>
      <c r="T385" s="225">
        <f>S385*H385</f>
        <v>0</v>
      </c>
      <c r="AR385" s="17" t="s">
        <v>241</v>
      </c>
      <c r="AT385" s="17" t="s">
        <v>238</v>
      </c>
      <c r="AU385" s="17" t="s">
        <v>86</v>
      </c>
      <c r="AY385" s="17" t="s">
        <v>152</v>
      </c>
      <c r="BE385" s="226">
        <f>IF(N385="základní",J385,0)</f>
        <v>0</v>
      </c>
      <c r="BF385" s="226">
        <f>IF(N385="snížená",J385,0)</f>
        <v>0</v>
      </c>
      <c r="BG385" s="226">
        <f>IF(N385="zákl. přenesená",J385,0)</f>
        <v>0</v>
      </c>
      <c r="BH385" s="226">
        <f>IF(N385="sníž. přenesená",J385,0)</f>
        <v>0</v>
      </c>
      <c r="BI385" s="226">
        <f>IF(N385="nulová",J385,0)</f>
        <v>0</v>
      </c>
      <c r="BJ385" s="17" t="s">
        <v>84</v>
      </c>
      <c r="BK385" s="226">
        <f>ROUND(I385*H385,2)</f>
        <v>0</v>
      </c>
      <c r="BL385" s="17" t="s">
        <v>227</v>
      </c>
      <c r="BM385" s="17" t="s">
        <v>843</v>
      </c>
    </row>
    <row r="386" spans="2:47" s="1" customFormat="1" ht="12">
      <c r="B386" s="38"/>
      <c r="C386" s="39"/>
      <c r="D386" s="227" t="s">
        <v>243</v>
      </c>
      <c r="E386" s="39"/>
      <c r="F386" s="228" t="s">
        <v>795</v>
      </c>
      <c r="G386" s="39"/>
      <c r="H386" s="39"/>
      <c r="I386" s="142"/>
      <c r="J386" s="39"/>
      <c r="K386" s="39"/>
      <c r="L386" s="43"/>
      <c r="M386" s="229"/>
      <c r="N386" s="79"/>
      <c r="O386" s="79"/>
      <c r="P386" s="79"/>
      <c r="Q386" s="79"/>
      <c r="R386" s="79"/>
      <c r="S386" s="79"/>
      <c r="T386" s="80"/>
      <c r="AT386" s="17" t="s">
        <v>243</v>
      </c>
      <c r="AU386" s="17" t="s">
        <v>86</v>
      </c>
    </row>
    <row r="387" spans="2:51" s="12" customFormat="1" ht="12">
      <c r="B387" s="230"/>
      <c r="C387" s="231"/>
      <c r="D387" s="227" t="s">
        <v>164</v>
      </c>
      <c r="E387" s="231"/>
      <c r="F387" s="233" t="s">
        <v>844</v>
      </c>
      <c r="G387" s="231"/>
      <c r="H387" s="234">
        <v>321.2</v>
      </c>
      <c r="I387" s="235"/>
      <c r="J387" s="231"/>
      <c r="K387" s="231"/>
      <c r="L387" s="236"/>
      <c r="M387" s="237"/>
      <c r="N387" s="238"/>
      <c r="O387" s="238"/>
      <c r="P387" s="238"/>
      <c r="Q387" s="238"/>
      <c r="R387" s="238"/>
      <c r="S387" s="238"/>
      <c r="T387" s="239"/>
      <c r="AT387" s="240" t="s">
        <v>164</v>
      </c>
      <c r="AU387" s="240" t="s">
        <v>86</v>
      </c>
      <c r="AV387" s="12" t="s">
        <v>86</v>
      </c>
      <c r="AW387" s="12" t="s">
        <v>4</v>
      </c>
      <c r="AX387" s="12" t="s">
        <v>84</v>
      </c>
      <c r="AY387" s="240" t="s">
        <v>152</v>
      </c>
    </row>
    <row r="388" spans="2:65" s="1" customFormat="1" ht="16.5" customHeight="1">
      <c r="B388" s="38"/>
      <c r="C388" s="215" t="s">
        <v>845</v>
      </c>
      <c r="D388" s="215" t="s">
        <v>155</v>
      </c>
      <c r="E388" s="216" t="s">
        <v>846</v>
      </c>
      <c r="F388" s="217" t="s">
        <v>847</v>
      </c>
      <c r="G388" s="218" t="s">
        <v>158</v>
      </c>
      <c r="H388" s="219">
        <v>46.09</v>
      </c>
      <c r="I388" s="220"/>
      <c r="J388" s="221">
        <f>ROUND(I388*H388,2)</f>
        <v>0</v>
      </c>
      <c r="K388" s="217" t="s">
        <v>159</v>
      </c>
      <c r="L388" s="43"/>
      <c r="M388" s="222" t="s">
        <v>75</v>
      </c>
      <c r="N388" s="223" t="s">
        <v>47</v>
      </c>
      <c r="O388" s="79"/>
      <c r="P388" s="224">
        <f>O388*H388</f>
        <v>0</v>
      </c>
      <c r="Q388" s="224">
        <v>0</v>
      </c>
      <c r="R388" s="224">
        <f>Q388*H388</f>
        <v>0</v>
      </c>
      <c r="S388" s="224">
        <v>0</v>
      </c>
      <c r="T388" s="225">
        <f>S388*H388</f>
        <v>0</v>
      </c>
      <c r="AR388" s="17" t="s">
        <v>227</v>
      </c>
      <c r="AT388" s="17" t="s">
        <v>155</v>
      </c>
      <c r="AU388" s="17" t="s">
        <v>86</v>
      </c>
      <c r="AY388" s="17" t="s">
        <v>152</v>
      </c>
      <c r="BE388" s="226">
        <f>IF(N388="základní",J388,0)</f>
        <v>0</v>
      </c>
      <c r="BF388" s="226">
        <f>IF(N388="snížená",J388,0)</f>
        <v>0</v>
      </c>
      <c r="BG388" s="226">
        <f>IF(N388="zákl. přenesená",J388,0)</f>
        <v>0</v>
      </c>
      <c r="BH388" s="226">
        <f>IF(N388="sníž. přenesená",J388,0)</f>
        <v>0</v>
      </c>
      <c r="BI388" s="226">
        <f>IF(N388="nulová",J388,0)</f>
        <v>0</v>
      </c>
      <c r="BJ388" s="17" t="s">
        <v>84</v>
      </c>
      <c r="BK388" s="226">
        <f>ROUND(I388*H388,2)</f>
        <v>0</v>
      </c>
      <c r="BL388" s="17" t="s">
        <v>227</v>
      </c>
      <c r="BM388" s="17" t="s">
        <v>848</v>
      </c>
    </row>
    <row r="389" spans="2:47" s="1" customFormat="1" ht="12">
      <c r="B389" s="38"/>
      <c r="C389" s="39"/>
      <c r="D389" s="227" t="s">
        <v>162</v>
      </c>
      <c r="E389" s="39"/>
      <c r="F389" s="228" t="s">
        <v>827</v>
      </c>
      <c r="G389" s="39"/>
      <c r="H389" s="39"/>
      <c r="I389" s="142"/>
      <c r="J389" s="39"/>
      <c r="K389" s="39"/>
      <c r="L389" s="43"/>
      <c r="M389" s="229"/>
      <c r="N389" s="79"/>
      <c r="O389" s="79"/>
      <c r="P389" s="79"/>
      <c r="Q389" s="79"/>
      <c r="R389" s="79"/>
      <c r="S389" s="79"/>
      <c r="T389" s="80"/>
      <c r="AT389" s="17" t="s">
        <v>162</v>
      </c>
      <c r="AU389" s="17" t="s">
        <v>86</v>
      </c>
    </row>
    <row r="390" spans="2:65" s="1" customFormat="1" ht="16.5" customHeight="1">
      <c r="B390" s="38"/>
      <c r="C390" s="215" t="s">
        <v>849</v>
      </c>
      <c r="D390" s="215" t="s">
        <v>155</v>
      </c>
      <c r="E390" s="216" t="s">
        <v>850</v>
      </c>
      <c r="F390" s="217" t="s">
        <v>851</v>
      </c>
      <c r="G390" s="218" t="s">
        <v>168</v>
      </c>
      <c r="H390" s="219">
        <v>68</v>
      </c>
      <c r="I390" s="220"/>
      <c r="J390" s="221">
        <f>ROUND(I390*H390,2)</f>
        <v>0</v>
      </c>
      <c r="K390" s="217" t="s">
        <v>159</v>
      </c>
      <c r="L390" s="43"/>
      <c r="M390" s="222" t="s">
        <v>75</v>
      </c>
      <c r="N390" s="223" t="s">
        <v>47</v>
      </c>
      <c r="O390" s="79"/>
      <c r="P390" s="224">
        <f>O390*H390</f>
        <v>0</v>
      </c>
      <c r="Q390" s="224">
        <v>0.00031</v>
      </c>
      <c r="R390" s="224">
        <f>Q390*H390</f>
        <v>0.02108</v>
      </c>
      <c r="S390" s="224">
        <v>0</v>
      </c>
      <c r="T390" s="225">
        <f>S390*H390</f>
        <v>0</v>
      </c>
      <c r="AR390" s="17" t="s">
        <v>227</v>
      </c>
      <c r="AT390" s="17" t="s">
        <v>155</v>
      </c>
      <c r="AU390" s="17" t="s">
        <v>86</v>
      </c>
      <c r="AY390" s="17" t="s">
        <v>152</v>
      </c>
      <c r="BE390" s="226">
        <f>IF(N390="základní",J390,0)</f>
        <v>0</v>
      </c>
      <c r="BF390" s="226">
        <f>IF(N390="snížená",J390,0)</f>
        <v>0</v>
      </c>
      <c r="BG390" s="226">
        <f>IF(N390="zákl. přenesená",J390,0)</f>
        <v>0</v>
      </c>
      <c r="BH390" s="226">
        <f>IF(N390="sníž. přenesená",J390,0)</f>
        <v>0</v>
      </c>
      <c r="BI390" s="226">
        <f>IF(N390="nulová",J390,0)</f>
        <v>0</v>
      </c>
      <c r="BJ390" s="17" t="s">
        <v>84</v>
      </c>
      <c r="BK390" s="226">
        <f>ROUND(I390*H390,2)</f>
        <v>0</v>
      </c>
      <c r="BL390" s="17" t="s">
        <v>227</v>
      </c>
      <c r="BM390" s="17" t="s">
        <v>852</v>
      </c>
    </row>
    <row r="391" spans="2:47" s="1" customFormat="1" ht="12">
      <c r="B391" s="38"/>
      <c r="C391" s="39"/>
      <c r="D391" s="227" t="s">
        <v>162</v>
      </c>
      <c r="E391" s="39"/>
      <c r="F391" s="228" t="s">
        <v>853</v>
      </c>
      <c r="G391" s="39"/>
      <c r="H391" s="39"/>
      <c r="I391" s="142"/>
      <c r="J391" s="39"/>
      <c r="K391" s="39"/>
      <c r="L391" s="43"/>
      <c r="M391" s="229"/>
      <c r="N391" s="79"/>
      <c r="O391" s="79"/>
      <c r="P391" s="79"/>
      <c r="Q391" s="79"/>
      <c r="R391" s="79"/>
      <c r="S391" s="79"/>
      <c r="T391" s="80"/>
      <c r="AT391" s="17" t="s">
        <v>162</v>
      </c>
      <c r="AU391" s="17" t="s">
        <v>86</v>
      </c>
    </row>
    <row r="392" spans="2:51" s="13" customFormat="1" ht="12">
      <c r="B392" s="241"/>
      <c r="C392" s="242"/>
      <c r="D392" s="227" t="s">
        <v>164</v>
      </c>
      <c r="E392" s="243" t="s">
        <v>75</v>
      </c>
      <c r="F392" s="244" t="s">
        <v>408</v>
      </c>
      <c r="G392" s="242"/>
      <c r="H392" s="243" t="s">
        <v>75</v>
      </c>
      <c r="I392" s="245"/>
      <c r="J392" s="242"/>
      <c r="K392" s="242"/>
      <c r="L392" s="246"/>
      <c r="M392" s="247"/>
      <c r="N392" s="248"/>
      <c r="O392" s="248"/>
      <c r="P392" s="248"/>
      <c r="Q392" s="248"/>
      <c r="R392" s="248"/>
      <c r="S392" s="248"/>
      <c r="T392" s="249"/>
      <c r="AT392" s="250" t="s">
        <v>164</v>
      </c>
      <c r="AU392" s="250" t="s">
        <v>86</v>
      </c>
      <c r="AV392" s="13" t="s">
        <v>84</v>
      </c>
      <c r="AW392" s="13" t="s">
        <v>38</v>
      </c>
      <c r="AX392" s="13" t="s">
        <v>77</v>
      </c>
      <c r="AY392" s="250" t="s">
        <v>152</v>
      </c>
    </row>
    <row r="393" spans="2:51" s="12" customFormat="1" ht="12">
      <c r="B393" s="230"/>
      <c r="C393" s="231"/>
      <c r="D393" s="227" t="s">
        <v>164</v>
      </c>
      <c r="E393" s="232" t="s">
        <v>75</v>
      </c>
      <c r="F393" s="233" t="s">
        <v>688</v>
      </c>
      <c r="G393" s="231"/>
      <c r="H393" s="234">
        <v>68</v>
      </c>
      <c r="I393" s="235"/>
      <c r="J393" s="231"/>
      <c r="K393" s="231"/>
      <c r="L393" s="236"/>
      <c r="M393" s="237"/>
      <c r="N393" s="238"/>
      <c r="O393" s="238"/>
      <c r="P393" s="238"/>
      <c r="Q393" s="238"/>
      <c r="R393" s="238"/>
      <c r="S393" s="238"/>
      <c r="T393" s="239"/>
      <c r="AT393" s="240" t="s">
        <v>164</v>
      </c>
      <c r="AU393" s="240" t="s">
        <v>86</v>
      </c>
      <c r="AV393" s="12" t="s">
        <v>86</v>
      </c>
      <c r="AW393" s="12" t="s">
        <v>38</v>
      </c>
      <c r="AX393" s="12" t="s">
        <v>84</v>
      </c>
      <c r="AY393" s="240" t="s">
        <v>152</v>
      </c>
    </row>
    <row r="394" spans="2:65" s="1" customFormat="1" ht="16.5" customHeight="1">
      <c r="B394" s="38"/>
      <c r="C394" s="215" t="s">
        <v>854</v>
      </c>
      <c r="D394" s="215" t="s">
        <v>155</v>
      </c>
      <c r="E394" s="216" t="s">
        <v>855</v>
      </c>
      <c r="F394" s="217" t="s">
        <v>856</v>
      </c>
      <c r="G394" s="218" t="s">
        <v>168</v>
      </c>
      <c r="H394" s="219">
        <v>73</v>
      </c>
      <c r="I394" s="220"/>
      <c r="J394" s="221">
        <f>ROUND(I394*H394,2)</f>
        <v>0</v>
      </c>
      <c r="K394" s="217" t="s">
        <v>159</v>
      </c>
      <c r="L394" s="43"/>
      <c r="M394" s="222" t="s">
        <v>75</v>
      </c>
      <c r="N394" s="223" t="s">
        <v>47</v>
      </c>
      <c r="O394" s="79"/>
      <c r="P394" s="224">
        <f>O394*H394</f>
        <v>0</v>
      </c>
      <c r="Q394" s="224">
        <v>0.00026</v>
      </c>
      <c r="R394" s="224">
        <f>Q394*H394</f>
        <v>0.018979999999999997</v>
      </c>
      <c r="S394" s="224">
        <v>0</v>
      </c>
      <c r="T394" s="225">
        <f>S394*H394</f>
        <v>0</v>
      </c>
      <c r="AR394" s="17" t="s">
        <v>227</v>
      </c>
      <c r="AT394" s="17" t="s">
        <v>155</v>
      </c>
      <c r="AU394" s="17" t="s">
        <v>86</v>
      </c>
      <c r="AY394" s="17" t="s">
        <v>152</v>
      </c>
      <c r="BE394" s="226">
        <f>IF(N394="základní",J394,0)</f>
        <v>0</v>
      </c>
      <c r="BF394" s="226">
        <f>IF(N394="snížená",J394,0)</f>
        <v>0</v>
      </c>
      <c r="BG394" s="226">
        <f>IF(N394="zákl. přenesená",J394,0)</f>
        <v>0</v>
      </c>
      <c r="BH394" s="226">
        <f>IF(N394="sníž. přenesená",J394,0)</f>
        <v>0</v>
      </c>
      <c r="BI394" s="226">
        <f>IF(N394="nulová",J394,0)</f>
        <v>0</v>
      </c>
      <c r="BJ394" s="17" t="s">
        <v>84</v>
      </c>
      <c r="BK394" s="226">
        <f>ROUND(I394*H394,2)</f>
        <v>0</v>
      </c>
      <c r="BL394" s="17" t="s">
        <v>227</v>
      </c>
      <c r="BM394" s="17" t="s">
        <v>857</v>
      </c>
    </row>
    <row r="395" spans="2:47" s="1" customFormat="1" ht="12">
      <c r="B395" s="38"/>
      <c r="C395" s="39"/>
      <c r="D395" s="227" t="s">
        <v>162</v>
      </c>
      <c r="E395" s="39"/>
      <c r="F395" s="228" t="s">
        <v>853</v>
      </c>
      <c r="G395" s="39"/>
      <c r="H395" s="39"/>
      <c r="I395" s="142"/>
      <c r="J395" s="39"/>
      <c r="K395" s="39"/>
      <c r="L395" s="43"/>
      <c r="M395" s="229"/>
      <c r="N395" s="79"/>
      <c r="O395" s="79"/>
      <c r="P395" s="79"/>
      <c r="Q395" s="79"/>
      <c r="R395" s="79"/>
      <c r="S395" s="79"/>
      <c r="T395" s="80"/>
      <c r="AT395" s="17" t="s">
        <v>162</v>
      </c>
      <c r="AU395" s="17" t="s">
        <v>86</v>
      </c>
    </row>
    <row r="396" spans="2:51" s="13" customFormat="1" ht="12">
      <c r="B396" s="241"/>
      <c r="C396" s="242"/>
      <c r="D396" s="227" t="s">
        <v>164</v>
      </c>
      <c r="E396" s="243" t="s">
        <v>75</v>
      </c>
      <c r="F396" s="244" t="s">
        <v>408</v>
      </c>
      <c r="G396" s="242"/>
      <c r="H396" s="243" t="s">
        <v>75</v>
      </c>
      <c r="I396" s="245"/>
      <c r="J396" s="242"/>
      <c r="K396" s="242"/>
      <c r="L396" s="246"/>
      <c r="M396" s="247"/>
      <c r="N396" s="248"/>
      <c r="O396" s="248"/>
      <c r="P396" s="248"/>
      <c r="Q396" s="248"/>
      <c r="R396" s="248"/>
      <c r="S396" s="248"/>
      <c r="T396" s="249"/>
      <c r="AT396" s="250" t="s">
        <v>164</v>
      </c>
      <c r="AU396" s="250" t="s">
        <v>86</v>
      </c>
      <c r="AV396" s="13" t="s">
        <v>84</v>
      </c>
      <c r="AW396" s="13" t="s">
        <v>38</v>
      </c>
      <c r="AX396" s="13" t="s">
        <v>77</v>
      </c>
      <c r="AY396" s="250" t="s">
        <v>152</v>
      </c>
    </row>
    <row r="397" spans="2:51" s="12" customFormat="1" ht="12">
      <c r="B397" s="230"/>
      <c r="C397" s="231"/>
      <c r="D397" s="227" t="s">
        <v>164</v>
      </c>
      <c r="E397" s="232" t="s">
        <v>75</v>
      </c>
      <c r="F397" s="233" t="s">
        <v>708</v>
      </c>
      <c r="G397" s="231"/>
      <c r="H397" s="234">
        <v>73</v>
      </c>
      <c r="I397" s="235"/>
      <c r="J397" s="231"/>
      <c r="K397" s="231"/>
      <c r="L397" s="236"/>
      <c r="M397" s="237"/>
      <c r="N397" s="238"/>
      <c r="O397" s="238"/>
      <c r="P397" s="238"/>
      <c r="Q397" s="238"/>
      <c r="R397" s="238"/>
      <c r="S397" s="238"/>
      <c r="T397" s="239"/>
      <c r="AT397" s="240" t="s">
        <v>164</v>
      </c>
      <c r="AU397" s="240" t="s">
        <v>86</v>
      </c>
      <c r="AV397" s="12" t="s">
        <v>86</v>
      </c>
      <c r="AW397" s="12" t="s">
        <v>38</v>
      </c>
      <c r="AX397" s="12" t="s">
        <v>84</v>
      </c>
      <c r="AY397" s="240" t="s">
        <v>152</v>
      </c>
    </row>
    <row r="398" spans="2:65" s="1" customFormat="1" ht="16.5" customHeight="1">
      <c r="B398" s="38"/>
      <c r="C398" s="215" t="s">
        <v>858</v>
      </c>
      <c r="D398" s="215" t="s">
        <v>155</v>
      </c>
      <c r="E398" s="216" t="s">
        <v>859</v>
      </c>
      <c r="F398" s="217" t="s">
        <v>860</v>
      </c>
      <c r="G398" s="218" t="s">
        <v>158</v>
      </c>
      <c r="H398" s="219">
        <v>1</v>
      </c>
      <c r="I398" s="220"/>
      <c r="J398" s="221">
        <f>ROUND(I398*H398,2)</f>
        <v>0</v>
      </c>
      <c r="K398" s="217" t="s">
        <v>159</v>
      </c>
      <c r="L398" s="43"/>
      <c r="M398" s="222" t="s">
        <v>75</v>
      </c>
      <c r="N398" s="223" t="s">
        <v>47</v>
      </c>
      <c r="O398" s="79"/>
      <c r="P398" s="224">
        <f>O398*H398</f>
        <v>0</v>
      </c>
      <c r="Q398" s="224">
        <v>0.00052</v>
      </c>
      <c r="R398" s="224">
        <f>Q398*H398</f>
        <v>0.00052</v>
      </c>
      <c r="S398" s="224">
        <v>0</v>
      </c>
      <c r="T398" s="225">
        <f>S398*H398</f>
        <v>0</v>
      </c>
      <c r="AR398" s="17" t="s">
        <v>227</v>
      </c>
      <c r="AT398" s="17" t="s">
        <v>155</v>
      </c>
      <c r="AU398" s="17" t="s">
        <v>86</v>
      </c>
      <c r="AY398" s="17" t="s">
        <v>152</v>
      </c>
      <c r="BE398" s="226">
        <f>IF(N398="základní",J398,0)</f>
        <v>0</v>
      </c>
      <c r="BF398" s="226">
        <f>IF(N398="snížená",J398,0)</f>
        <v>0</v>
      </c>
      <c r="BG398" s="226">
        <f>IF(N398="zákl. přenesená",J398,0)</f>
        <v>0</v>
      </c>
      <c r="BH398" s="226">
        <f>IF(N398="sníž. přenesená",J398,0)</f>
        <v>0</v>
      </c>
      <c r="BI398" s="226">
        <f>IF(N398="nulová",J398,0)</f>
        <v>0</v>
      </c>
      <c r="BJ398" s="17" t="s">
        <v>84</v>
      </c>
      <c r="BK398" s="226">
        <f>ROUND(I398*H398,2)</f>
        <v>0</v>
      </c>
      <c r="BL398" s="17" t="s">
        <v>227</v>
      </c>
      <c r="BM398" s="17" t="s">
        <v>861</v>
      </c>
    </row>
    <row r="399" spans="2:51" s="13" customFormat="1" ht="12">
      <c r="B399" s="241"/>
      <c r="C399" s="242"/>
      <c r="D399" s="227" t="s">
        <v>164</v>
      </c>
      <c r="E399" s="243" t="s">
        <v>75</v>
      </c>
      <c r="F399" s="244" t="s">
        <v>408</v>
      </c>
      <c r="G399" s="242"/>
      <c r="H399" s="243" t="s">
        <v>75</v>
      </c>
      <c r="I399" s="245"/>
      <c r="J399" s="242"/>
      <c r="K399" s="242"/>
      <c r="L399" s="246"/>
      <c r="M399" s="247"/>
      <c r="N399" s="248"/>
      <c r="O399" s="248"/>
      <c r="P399" s="248"/>
      <c r="Q399" s="248"/>
      <c r="R399" s="248"/>
      <c r="S399" s="248"/>
      <c r="T399" s="249"/>
      <c r="AT399" s="250" t="s">
        <v>164</v>
      </c>
      <c r="AU399" s="250" t="s">
        <v>86</v>
      </c>
      <c r="AV399" s="13" t="s">
        <v>84</v>
      </c>
      <c r="AW399" s="13" t="s">
        <v>38</v>
      </c>
      <c r="AX399" s="13" t="s">
        <v>77</v>
      </c>
      <c r="AY399" s="250" t="s">
        <v>152</v>
      </c>
    </row>
    <row r="400" spans="2:51" s="12" customFormat="1" ht="12">
      <c r="B400" s="230"/>
      <c r="C400" s="231"/>
      <c r="D400" s="227" t="s">
        <v>164</v>
      </c>
      <c r="E400" s="232" t="s">
        <v>75</v>
      </c>
      <c r="F400" s="233" t="s">
        <v>862</v>
      </c>
      <c r="G400" s="231"/>
      <c r="H400" s="234">
        <v>1</v>
      </c>
      <c r="I400" s="235"/>
      <c r="J400" s="231"/>
      <c r="K400" s="231"/>
      <c r="L400" s="236"/>
      <c r="M400" s="237"/>
      <c r="N400" s="238"/>
      <c r="O400" s="238"/>
      <c r="P400" s="238"/>
      <c r="Q400" s="238"/>
      <c r="R400" s="238"/>
      <c r="S400" s="238"/>
      <c r="T400" s="239"/>
      <c r="AT400" s="240" t="s">
        <v>164</v>
      </c>
      <c r="AU400" s="240" t="s">
        <v>86</v>
      </c>
      <c r="AV400" s="12" t="s">
        <v>86</v>
      </c>
      <c r="AW400" s="12" t="s">
        <v>38</v>
      </c>
      <c r="AX400" s="12" t="s">
        <v>84</v>
      </c>
      <c r="AY400" s="240" t="s">
        <v>152</v>
      </c>
    </row>
    <row r="401" spans="2:65" s="1" customFormat="1" ht="16.5" customHeight="1">
      <c r="B401" s="38"/>
      <c r="C401" s="251" t="s">
        <v>863</v>
      </c>
      <c r="D401" s="251" t="s">
        <v>238</v>
      </c>
      <c r="E401" s="252" t="s">
        <v>864</v>
      </c>
      <c r="F401" s="253" t="s">
        <v>865</v>
      </c>
      <c r="G401" s="254" t="s">
        <v>158</v>
      </c>
      <c r="H401" s="255">
        <v>1.15</v>
      </c>
      <c r="I401" s="256"/>
      <c r="J401" s="257">
        <f>ROUND(I401*H401,2)</f>
        <v>0</v>
      </c>
      <c r="K401" s="253" t="s">
        <v>159</v>
      </c>
      <c r="L401" s="258"/>
      <c r="M401" s="259" t="s">
        <v>75</v>
      </c>
      <c r="N401" s="260" t="s">
        <v>47</v>
      </c>
      <c r="O401" s="79"/>
      <c r="P401" s="224">
        <f>O401*H401</f>
        <v>0</v>
      </c>
      <c r="Q401" s="224">
        <v>0.012</v>
      </c>
      <c r="R401" s="224">
        <f>Q401*H401</f>
        <v>0.0138</v>
      </c>
      <c r="S401" s="224">
        <v>0</v>
      </c>
      <c r="T401" s="225">
        <f>S401*H401</f>
        <v>0</v>
      </c>
      <c r="AR401" s="17" t="s">
        <v>241</v>
      </c>
      <c r="AT401" s="17" t="s">
        <v>238</v>
      </c>
      <c r="AU401" s="17" t="s">
        <v>86</v>
      </c>
      <c r="AY401" s="17" t="s">
        <v>152</v>
      </c>
      <c r="BE401" s="226">
        <f>IF(N401="základní",J401,0)</f>
        <v>0</v>
      </c>
      <c r="BF401" s="226">
        <f>IF(N401="snížená",J401,0)</f>
        <v>0</v>
      </c>
      <c r="BG401" s="226">
        <f>IF(N401="zákl. přenesená",J401,0)</f>
        <v>0</v>
      </c>
      <c r="BH401" s="226">
        <f>IF(N401="sníž. přenesená",J401,0)</f>
        <v>0</v>
      </c>
      <c r="BI401" s="226">
        <f>IF(N401="nulová",J401,0)</f>
        <v>0</v>
      </c>
      <c r="BJ401" s="17" t="s">
        <v>84</v>
      </c>
      <c r="BK401" s="226">
        <f>ROUND(I401*H401,2)</f>
        <v>0</v>
      </c>
      <c r="BL401" s="17" t="s">
        <v>227</v>
      </c>
      <c r="BM401" s="17" t="s">
        <v>866</v>
      </c>
    </row>
    <row r="402" spans="2:51" s="12" customFormat="1" ht="12">
      <c r="B402" s="230"/>
      <c r="C402" s="231"/>
      <c r="D402" s="227" t="s">
        <v>164</v>
      </c>
      <c r="E402" s="231"/>
      <c r="F402" s="233" t="s">
        <v>867</v>
      </c>
      <c r="G402" s="231"/>
      <c r="H402" s="234">
        <v>1.15</v>
      </c>
      <c r="I402" s="235"/>
      <c r="J402" s="231"/>
      <c r="K402" s="231"/>
      <c r="L402" s="236"/>
      <c r="M402" s="237"/>
      <c r="N402" s="238"/>
      <c r="O402" s="238"/>
      <c r="P402" s="238"/>
      <c r="Q402" s="238"/>
      <c r="R402" s="238"/>
      <c r="S402" s="238"/>
      <c r="T402" s="239"/>
      <c r="AT402" s="240" t="s">
        <v>164</v>
      </c>
      <c r="AU402" s="240" t="s">
        <v>86</v>
      </c>
      <c r="AV402" s="12" t="s">
        <v>86</v>
      </c>
      <c r="AW402" s="12" t="s">
        <v>4</v>
      </c>
      <c r="AX402" s="12" t="s">
        <v>84</v>
      </c>
      <c r="AY402" s="240" t="s">
        <v>152</v>
      </c>
    </row>
    <row r="403" spans="2:65" s="1" customFormat="1" ht="22.5" customHeight="1">
      <c r="B403" s="38"/>
      <c r="C403" s="215" t="s">
        <v>868</v>
      </c>
      <c r="D403" s="215" t="s">
        <v>155</v>
      </c>
      <c r="E403" s="216" t="s">
        <v>869</v>
      </c>
      <c r="F403" s="217" t="s">
        <v>870</v>
      </c>
      <c r="G403" s="218" t="s">
        <v>248</v>
      </c>
      <c r="H403" s="261"/>
      <c r="I403" s="220"/>
      <c r="J403" s="221">
        <f>ROUND(I403*H403,2)</f>
        <v>0</v>
      </c>
      <c r="K403" s="217" t="s">
        <v>159</v>
      </c>
      <c r="L403" s="43"/>
      <c r="M403" s="222" t="s">
        <v>75</v>
      </c>
      <c r="N403" s="223" t="s">
        <v>47</v>
      </c>
      <c r="O403" s="79"/>
      <c r="P403" s="224">
        <f>O403*H403</f>
        <v>0</v>
      </c>
      <c r="Q403" s="224">
        <v>0</v>
      </c>
      <c r="R403" s="224">
        <f>Q403*H403</f>
        <v>0</v>
      </c>
      <c r="S403" s="224">
        <v>0</v>
      </c>
      <c r="T403" s="225">
        <f>S403*H403</f>
        <v>0</v>
      </c>
      <c r="AR403" s="17" t="s">
        <v>227</v>
      </c>
      <c r="AT403" s="17" t="s">
        <v>155</v>
      </c>
      <c r="AU403" s="17" t="s">
        <v>86</v>
      </c>
      <c r="AY403" s="17" t="s">
        <v>152</v>
      </c>
      <c r="BE403" s="226">
        <f>IF(N403="základní",J403,0)</f>
        <v>0</v>
      </c>
      <c r="BF403" s="226">
        <f>IF(N403="snížená",J403,0)</f>
        <v>0</v>
      </c>
      <c r="BG403" s="226">
        <f>IF(N403="zákl. přenesená",J403,0)</f>
        <v>0</v>
      </c>
      <c r="BH403" s="226">
        <f>IF(N403="sníž. přenesená",J403,0)</f>
        <v>0</v>
      </c>
      <c r="BI403" s="226">
        <f>IF(N403="nulová",J403,0)</f>
        <v>0</v>
      </c>
      <c r="BJ403" s="17" t="s">
        <v>84</v>
      </c>
      <c r="BK403" s="226">
        <f>ROUND(I403*H403,2)</f>
        <v>0</v>
      </c>
      <c r="BL403" s="17" t="s">
        <v>227</v>
      </c>
      <c r="BM403" s="17" t="s">
        <v>871</v>
      </c>
    </row>
    <row r="404" spans="2:47" s="1" customFormat="1" ht="12">
      <c r="B404" s="38"/>
      <c r="C404" s="39"/>
      <c r="D404" s="227" t="s">
        <v>162</v>
      </c>
      <c r="E404" s="39"/>
      <c r="F404" s="228" t="s">
        <v>534</v>
      </c>
      <c r="G404" s="39"/>
      <c r="H404" s="39"/>
      <c r="I404" s="142"/>
      <c r="J404" s="39"/>
      <c r="K404" s="39"/>
      <c r="L404" s="43"/>
      <c r="M404" s="229"/>
      <c r="N404" s="79"/>
      <c r="O404" s="79"/>
      <c r="P404" s="79"/>
      <c r="Q404" s="79"/>
      <c r="R404" s="79"/>
      <c r="S404" s="79"/>
      <c r="T404" s="80"/>
      <c r="AT404" s="17" t="s">
        <v>162</v>
      </c>
      <c r="AU404" s="17" t="s">
        <v>86</v>
      </c>
    </row>
    <row r="405" spans="2:63" s="11" customFormat="1" ht="22.8" customHeight="1">
      <c r="B405" s="199"/>
      <c r="C405" s="200"/>
      <c r="D405" s="201" t="s">
        <v>76</v>
      </c>
      <c r="E405" s="213" t="s">
        <v>376</v>
      </c>
      <c r="F405" s="213" t="s">
        <v>377</v>
      </c>
      <c r="G405" s="200"/>
      <c r="H405" s="200"/>
      <c r="I405" s="203"/>
      <c r="J405" s="214">
        <f>BK405</f>
        <v>0</v>
      </c>
      <c r="K405" s="200"/>
      <c r="L405" s="205"/>
      <c r="M405" s="206"/>
      <c r="N405" s="207"/>
      <c r="O405" s="207"/>
      <c r="P405" s="208">
        <f>P406+SUM(P407:P409)</f>
        <v>0</v>
      </c>
      <c r="Q405" s="207"/>
      <c r="R405" s="208">
        <f>R406+SUM(R407:R409)</f>
        <v>0.17507299999999998</v>
      </c>
      <c r="S405" s="207"/>
      <c r="T405" s="209">
        <f>T406+SUM(T407:T409)</f>
        <v>0.0333777</v>
      </c>
      <c r="AR405" s="210" t="s">
        <v>86</v>
      </c>
      <c r="AT405" s="211" t="s">
        <v>76</v>
      </c>
      <c r="AU405" s="211" t="s">
        <v>84</v>
      </c>
      <c r="AY405" s="210" t="s">
        <v>152</v>
      </c>
      <c r="BK405" s="212">
        <f>BK406+SUM(BK407:BK409)</f>
        <v>0</v>
      </c>
    </row>
    <row r="406" spans="2:65" s="1" customFormat="1" ht="16.5" customHeight="1">
      <c r="B406" s="38"/>
      <c r="C406" s="215" t="s">
        <v>872</v>
      </c>
      <c r="D406" s="215" t="s">
        <v>155</v>
      </c>
      <c r="E406" s="216" t="s">
        <v>379</v>
      </c>
      <c r="F406" s="217" t="s">
        <v>380</v>
      </c>
      <c r="G406" s="218" t="s">
        <v>158</v>
      </c>
      <c r="H406" s="219">
        <v>2.13</v>
      </c>
      <c r="I406" s="220"/>
      <c r="J406" s="221">
        <f>ROUND(I406*H406,2)</f>
        <v>0</v>
      </c>
      <c r="K406" s="217" t="s">
        <v>159</v>
      </c>
      <c r="L406" s="43"/>
      <c r="M406" s="222" t="s">
        <v>75</v>
      </c>
      <c r="N406" s="223" t="s">
        <v>47</v>
      </c>
      <c r="O406" s="79"/>
      <c r="P406" s="224">
        <f>O406*H406</f>
        <v>0</v>
      </c>
      <c r="Q406" s="224">
        <v>0.00012</v>
      </c>
      <c r="R406" s="224">
        <f>Q406*H406</f>
        <v>0.0002556</v>
      </c>
      <c r="S406" s="224">
        <v>0</v>
      </c>
      <c r="T406" s="225">
        <f>S406*H406</f>
        <v>0</v>
      </c>
      <c r="AR406" s="17" t="s">
        <v>227</v>
      </c>
      <c r="AT406" s="17" t="s">
        <v>155</v>
      </c>
      <c r="AU406" s="17" t="s">
        <v>86</v>
      </c>
      <c r="AY406" s="17" t="s">
        <v>152</v>
      </c>
      <c r="BE406" s="226">
        <f>IF(N406="základní",J406,0)</f>
        <v>0</v>
      </c>
      <c r="BF406" s="226">
        <f>IF(N406="snížená",J406,0)</f>
        <v>0</v>
      </c>
      <c r="BG406" s="226">
        <f>IF(N406="zákl. přenesená",J406,0)</f>
        <v>0</v>
      </c>
      <c r="BH406" s="226">
        <f>IF(N406="sníž. přenesená",J406,0)</f>
        <v>0</v>
      </c>
      <c r="BI406" s="226">
        <f>IF(N406="nulová",J406,0)</f>
        <v>0</v>
      </c>
      <c r="BJ406" s="17" t="s">
        <v>84</v>
      </c>
      <c r="BK406" s="226">
        <f>ROUND(I406*H406,2)</f>
        <v>0</v>
      </c>
      <c r="BL406" s="17" t="s">
        <v>227</v>
      </c>
      <c r="BM406" s="17" t="s">
        <v>873</v>
      </c>
    </row>
    <row r="407" spans="2:51" s="13" customFormat="1" ht="12">
      <c r="B407" s="241"/>
      <c r="C407" s="242"/>
      <c r="D407" s="227" t="s">
        <v>164</v>
      </c>
      <c r="E407" s="243" t="s">
        <v>75</v>
      </c>
      <c r="F407" s="244" t="s">
        <v>408</v>
      </c>
      <c r="G407" s="242"/>
      <c r="H407" s="243" t="s">
        <v>75</v>
      </c>
      <c r="I407" s="245"/>
      <c r="J407" s="242"/>
      <c r="K407" s="242"/>
      <c r="L407" s="246"/>
      <c r="M407" s="247"/>
      <c r="N407" s="248"/>
      <c r="O407" s="248"/>
      <c r="P407" s="248"/>
      <c r="Q407" s="248"/>
      <c r="R407" s="248"/>
      <c r="S407" s="248"/>
      <c r="T407" s="249"/>
      <c r="AT407" s="250" t="s">
        <v>164</v>
      </c>
      <c r="AU407" s="250" t="s">
        <v>86</v>
      </c>
      <c r="AV407" s="13" t="s">
        <v>84</v>
      </c>
      <c r="AW407" s="13" t="s">
        <v>38</v>
      </c>
      <c r="AX407" s="13" t="s">
        <v>77</v>
      </c>
      <c r="AY407" s="250" t="s">
        <v>152</v>
      </c>
    </row>
    <row r="408" spans="2:51" s="12" customFormat="1" ht="12">
      <c r="B408" s="230"/>
      <c r="C408" s="231"/>
      <c r="D408" s="227" t="s">
        <v>164</v>
      </c>
      <c r="E408" s="232" t="s">
        <v>75</v>
      </c>
      <c r="F408" s="233" t="s">
        <v>874</v>
      </c>
      <c r="G408" s="231"/>
      <c r="H408" s="234">
        <v>2.13</v>
      </c>
      <c r="I408" s="235"/>
      <c r="J408" s="231"/>
      <c r="K408" s="231"/>
      <c r="L408" s="236"/>
      <c r="M408" s="237"/>
      <c r="N408" s="238"/>
      <c r="O408" s="238"/>
      <c r="P408" s="238"/>
      <c r="Q408" s="238"/>
      <c r="R408" s="238"/>
      <c r="S408" s="238"/>
      <c r="T408" s="239"/>
      <c r="AT408" s="240" t="s">
        <v>164</v>
      </c>
      <c r="AU408" s="240" t="s">
        <v>86</v>
      </c>
      <c r="AV408" s="12" t="s">
        <v>86</v>
      </c>
      <c r="AW408" s="12" t="s">
        <v>38</v>
      </c>
      <c r="AX408" s="12" t="s">
        <v>84</v>
      </c>
      <c r="AY408" s="240" t="s">
        <v>152</v>
      </c>
    </row>
    <row r="409" spans="2:63" s="11" customFormat="1" ht="20.85" customHeight="1">
      <c r="B409" s="199"/>
      <c r="C409" s="200"/>
      <c r="D409" s="201" t="s">
        <v>76</v>
      </c>
      <c r="E409" s="213" t="s">
        <v>251</v>
      </c>
      <c r="F409" s="213" t="s">
        <v>252</v>
      </c>
      <c r="G409" s="200"/>
      <c r="H409" s="200"/>
      <c r="I409" s="203"/>
      <c r="J409" s="214">
        <f>BK409</f>
        <v>0</v>
      </c>
      <c r="K409" s="200"/>
      <c r="L409" s="205"/>
      <c r="M409" s="206"/>
      <c r="N409" s="207"/>
      <c r="O409" s="207"/>
      <c r="P409" s="208">
        <f>SUM(P410:P422)</f>
        <v>0</v>
      </c>
      <c r="Q409" s="207"/>
      <c r="R409" s="208">
        <f>SUM(R410:R422)</f>
        <v>0.17481739999999998</v>
      </c>
      <c r="S409" s="207"/>
      <c r="T409" s="209">
        <f>SUM(T410:T422)</f>
        <v>0.0333777</v>
      </c>
      <c r="AR409" s="210" t="s">
        <v>86</v>
      </c>
      <c r="AT409" s="211" t="s">
        <v>76</v>
      </c>
      <c r="AU409" s="211" t="s">
        <v>86</v>
      </c>
      <c r="AY409" s="210" t="s">
        <v>152</v>
      </c>
      <c r="BK409" s="212">
        <f>SUM(BK410:BK422)</f>
        <v>0</v>
      </c>
    </row>
    <row r="410" spans="2:65" s="1" customFormat="1" ht="16.5" customHeight="1">
      <c r="B410" s="38"/>
      <c r="C410" s="215" t="s">
        <v>875</v>
      </c>
      <c r="D410" s="215" t="s">
        <v>155</v>
      </c>
      <c r="E410" s="216" t="s">
        <v>876</v>
      </c>
      <c r="F410" s="217" t="s">
        <v>877</v>
      </c>
      <c r="G410" s="218" t="s">
        <v>158</v>
      </c>
      <c r="H410" s="219">
        <v>107.67</v>
      </c>
      <c r="I410" s="220"/>
      <c r="J410" s="221">
        <f>ROUND(I410*H410,2)</f>
        <v>0</v>
      </c>
      <c r="K410" s="217" t="s">
        <v>159</v>
      </c>
      <c r="L410" s="43"/>
      <c r="M410" s="222" t="s">
        <v>75</v>
      </c>
      <c r="N410" s="223" t="s">
        <v>47</v>
      </c>
      <c r="O410" s="79"/>
      <c r="P410" s="224">
        <f>O410*H410</f>
        <v>0</v>
      </c>
      <c r="Q410" s="224">
        <v>0.001</v>
      </c>
      <c r="R410" s="224">
        <f>Q410*H410</f>
        <v>0.10767</v>
      </c>
      <c r="S410" s="224">
        <v>0.00031</v>
      </c>
      <c r="T410" s="225">
        <f>S410*H410</f>
        <v>0.0333777</v>
      </c>
      <c r="AR410" s="17" t="s">
        <v>227</v>
      </c>
      <c r="AT410" s="17" t="s">
        <v>155</v>
      </c>
      <c r="AU410" s="17" t="s">
        <v>173</v>
      </c>
      <c r="AY410" s="17" t="s">
        <v>152</v>
      </c>
      <c r="BE410" s="226">
        <f>IF(N410="základní",J410,0)</f>
        <v>0</v>
      </c>
      <c r="BF410" s="226">
        <f>IF(N410="snížená",J410,0)</f>
        <v>0</v>
      </c>
      <c r="BG410" s="226">
        <f>IF(N410="zákl. přenesená",J410,0)</f>
        <v>0</v>
      </c>
      <c r="BH410" s="226">
        <f>IF(N410="sníž. přenesená",J410,0)</f>
        <v>0</v>
      </c>
      <c r="BI410" s="226">
        <f>IF(N410="nulová",J410,0)</f>
        <v>0</v>
      </c>
      <c r="BJ410" s="17" t="s">
        <v>84</v>
      </c>
      <c r="BK410" s="226">
        <f>ROUND(I410*H410,2)</f>
        <v>0</v>
      </c>
      <c r="BL410" s="17" t="s">
        <v>227</v>
      </c>
      <c r="BM410" s="17" t="s">
        <v>878</v>
      </c>
    </row>
    <row r="411" spans="2:47" s="1" customFormat="1" ht="12">
      <c r="B411" s="38"/>
      <c r="C411" s="39"/>
      <c r="D411" s="227" t="s">
        <v>162</v>
      </c>
      <c r="E411" s="39"/>
      <c r="F411" s="228" t="s">
        <v>879</v>
      </c>
      <c r="G411" s="39"/>
      <c r="H411" s="39"/>
      <c r="I411" s="142"/>
      <c r="J411" s="39"/>
      <c r="K411" s="39"/>
      <c r="L411" s="43"/>
      <c r="M411" s="229"/>
      <c r="N411" s="79"/>
      <c r="O411" s="79"/>
      <c r="P411" s="79"/>
      <c r="Q411" s="79"/>
      <c r="R411" s="79"/>
      <c r="S411" s="79"/>
      <c r="T411" s="80"/>
      <c r="AT411" s="17" t="s">
        <v>162</v>
      </c>
      <c r="AU411" s="17" t="s">
        <v>173</v>
      </c>
    </row>
    <row r="412" spans="2:51" s="12" customFormat="1" ht="12">
      <c r="B412" s="230"/>
      <c r="C412" s="231"/>
      <c r="D412" s="227" t="s">
        <v>164</v>
      </c>
      <c r="E412" s="232" t="s">
        <v>75</v>
      </c>
      <c r="F412" s="233" t="s">
        <v>880</v>
      </c>
      <c r="G412" s="231"/>
      <c r="H412" s="234">
        <v>107.67</v>
      </c>
      <c r="I412" s="235"/>
      <c r="J412" s="231"/>
      <c r="K412" s="231"/>
      <c r="L412" s="236"/>
      <c r="M412" s="237"/>
      <c r="N412" s="238"/>
      <c r="O412" s="238"/>
      <c r="P412" s="238"/>
      <c r="Q412" s="238"/>
      <c r="R412" s="238"/>
      <c r="S412" s="238"/>
      <c r="T412" s="239"/>
      <c r="AT412" s="240" t="s">
        <v>164</v>
      </c>
      <c r="AU412" s="240" t="s">
        <v>173</v>
      </c>
      <c r="AV412" s="12" t="s">
        <v>86</v>
      </c>
      <c r="AW412" s="12" t="s">
        <v>38</v>
      </c>
      <c r="AX412" s="12" t="s">
        <v>84</v>
      </c>
      <c r="AY412" s="240" t="s">
        <v>152</v>
      </c>
    </row>
    <row r="413" spans="2:65" s="1" customFormat="1" ht="16.5" customHeight="1">
      <c r="B413" s="38"/>
      <c r="C413" s="215" t="s">
        <v>881</v>
      </c>
      <c r="D413" s="215" t="s">
        <v>155</v>
      </c>
      <c r="E413" s="216" t="s">
        <v>882</v>
      </c>
      <c r="F413" s="217" t="s">
        <v>883</v>
      </c>
      <c r="G413" s="218" t="s">
        <v>158</v>
      </c>
      <c r="H413" s="219">
        <v>15.53</v>
      </c>
      <c r="I413" s="220"/>
      <c r="J413" s="221">
        <f>ROUND(I413*H413,2)</f>
        <v>0</v>
      </c>
      <c r="K413" s="217" t="s">
        <v>159</v>
      </c>
      <c r="L413" s="43"/>
      <c r="M413" s="222" t="s">
        <v>75</v>
      </c>
      <c r="N413" s="223" t="s">
        <v>47</v>
      </c>
      <c r="O413" s="79"/>
      <c r="P413" s="224">
        <f>O413*H413</f>
        <v>0</v>
      </c>
      <c r="Q413" s="224">
        <v>0</v>
      </c>
      <c r="R413" s="224">
        <f>Q413*H413</f>
        <v>0</v>
      </c>
      <c r="S413" s="224">
        <v>0</v>
      </c>
      <c r="T413" s="225">
        <f>S413*H413</f>
        <v>0</v>
      </c>
      <c r="AR413" s="17" t="s">
        <v>227</v>
      </c>
      <c r="AT413" s="17" t="s">
        <v>155</v>
      </c>
      <c r="AU413" s="17" t="s">
        <v>173</v>
      </c>
      <c r="AY413" s="17" t="s">
        <v>152</v>
      </c>
      <c r="BE413" s="226">
        <f>IF(N413="základní",J413,0)</f>
        <v>0</v>
      </c>
      <c r="BF413" s="226">
        <f>IF(N413="snížená",J413,0)</f>
        <v>0</v>
      </c>
      <c r="BG413" s="226">
        <f>IF(N413="zákl. přenesená",J413,0)</f>
        <v>0</v>
      </c>
      <c r="BH413" s="226">
        <f>IF(N413="sníž. přenesená",J413,0)</f>
        <v>0</v>
      </c>
      <c r="BI413" s="226">
        <f>IF(N413="nulová",J413,0)</f>
        <v>0</v>
      </c>
      <c r="BJ413" s="17" t="s">
        <v>84</v>
      </c>
      <c r="BK413" s="226">
        <f>ROUND(I413*H413,2)</f>
        <v>0</v>
      </c>
      <c r="BL413" s="17" t="s">
        <v>227</v>
      </c>
      <c r="BM413" s="17" t="s">
        <v>884</v>
      </c>
    </row>
    <row r="414" spans="2:47" s="1" customFormat="1" ht="12">
      <c r="B414" s="38"/>
      <c r="C414" s="39"/>
      <c r="D414" s="227" t="s">
        <v>162</v>
      </c>
      <c r="E414" s="39"/>
      <c r="F414" s="228" t="s">
        <v>885</v>
      </c>
      <c r="G414" s="39"/>
      <c r="H414" s="39"/>
      <c r="I414" s="142"/>
      <c r="J414" s="39"/>
      <c r="K414" s="39"/>
      <c r="L414" s="43"/>
      <c r="M414" s="229"/>
      <c r="N414" s="79"/>
      <c r="O414" s="79"/>
      <c r="P414" s="79"/>
      <c r="Q414" s="79"/>
      <c r="R414" s="79"/>
      <c r="S414" s="79"/>
      <c r="T414" s="80"/>
      <c r="AT414" s="17" t="s">
        <v>162</v>
      </c>
      <c r="AU414" s="17" t="s">
        <v>173</v>
      </c>
    </row>
    <row r="415" spans="2:65" s="1" customFormat="1" ht="16.5" customHeight="1">
      <c r="B415" s="38"/>
      <c r="C415" s="251" t="s">
        <v>886</v>
      </c>
      <c r="D415" s="251" t="s">
        <v>238</v>
      </c>
      <c r="E415" s="252" t="s">
        <v>887</v>
      </c>
      <c r="F415" s="253" t="s">
        <v>888</v>
      </c>
      <c r="G415" s="254" t="s">
        <v>158</v>
      </c>
      <c r="H415" s="255">
        <v>17.86</v>
      </c>
      <c r="I415" s="256"/>
      <c r="J415" s="257">
        <f>ROUND(I415*H415,2)</f>
        <v>0</v>
      </c>
      <c r="K415" s="253" t="s">
        <v>159</v>
      </c>
      <c r="L415" s="258"/>
      <c r="M415" s="259" t="s">
        <v>75</v>
      </c>
      <c r="N415" s="260" t="s">
        <v>47</v>
      </c>
      <c r="O415" s="79"/>
      <c r="P415" s="224">
        <f>O415*H415</f>
        <v>0</v>
      </c>
      <c r="Q415" s="224">
        <v>0</v>
      </c>
      <c r="R415" s="224">
        <f>Q415*H415</f>
        <v>0</v>
      </c>
      <c r="S415" s="224">
        <v>0</v>
      </c>
      <c r="T415" s="225">
        <f>S415*H415</f>
        <v>0</v>
      </c>
      <c r="AR415" s="17" t="s">
        <v>241</v>
      </c>
      <c r="AT415" s="17" t="s">
        <v>238</v>
      </c>
      <c r="AU415" s="17" t="s">
        <v>173</v>
      </c>
      <c r="AY415" s="17" t="s">
        <v>152</v>
      </c>
      <c r="BE415" s="226">
        <f>IF(N415="základní",J415,0)</f>
        <v>0</v>
      </c>
      <c r="BF415" s="226">
        <f>IF(N415="snížená",J415,0)</f>
        <v>0</v>
      </c>
      <c r="BG415" s="226">
        <f>IF(N415="zákl. přenesená",J415,0)</f>
        <v>0</v>
      </c>
      <c r="BH415" s="226">
        <f>IF(N415="sníž. přenesená",J415,0)</f>
        <v>0</v>
      </c>
      <c r="BI415" s="226">
        <f>IF(N415="nulová",J415,0)</f>
        <v>0</v>
      </c>
      <c r="BJ415" s="17" t="s">
        <v>84</v>
      </c>
      <c r="BK415" s="226">
        <f>ROUND(I415*H415,2)</f>
        <v>0</v>
      </c>
      <c r="BL415" s="17" t="s">
        <v>227</v>
      </c>
      <c r="BM415" s="17" t="s">
        <v>889</v>
      </c>
    </row>
    <row r="416" spans="2:51" s="12" customFormat="1" ht="12">
      <c r="B416" s="230"/>
      <c r="C416" s="231"/>
      <c r="D416" s="227" t="s">
        <v>164</v>
      </c>
      <c r="E416" s="231"/>
      <c r="F416" s="233" t="s">
        <v>796</v>
      </c>
      <c r="G416" s="231"/>
      <c r="H416" s="234">
        <v>17.86</v>
      </c>
      <c r="I416" s="235"/>
      <c r="J416" s="231"/>
      <c r="K416" s="231"/>
      <c r="L416" s="236"/>
      <c r="M416" s="237"/>
      <c r="N416" s="238"/>
      <c r="O416" s="238"/>
      <c r="P416" s="238"/>
      <c r="Q416" s="238"/>
      <c r="R416" s="238"/>
      <c r="S416" s="238"/>
      <c r="T416" s="239"/>
      <c r="AT416" s="240" t="s">
        <v>164</v>
      </c>
      <c r="AU416" s="240" t="s">
        <v>173</v>
      </c>
      <c r="AV416" s="12" t="s">
        <v>86</v>
      </c>
      <c r="AW416" s="12" t="s">
        <v>4</v>
      </c>
      <c r="AX416" s="12" t="s">
        <v>84</v>
      </c>
      <c r="AY416" s="240" t="s">
        <v>152</v>
      </c>
    </row>
    <row r="417" spans="2:65" s="1" customFormat="1" ht="16.5" customHeight="1">
      <c r="B417" s="38"/>
      <c r="C417" s="215" t="s">
        <v>890</v>
      </c>
      <c r="D417" s="215" t="s">
        <v>155</v>
      </c>
      <c r="E417" s="216" t="s">
        <v>891</v>
      </c>
      <c r="F417" s="217" t="s">
        <v>892</v>
      </c>
      <c r="G417" s="218" t="s">
        <v>158</v>
      </c>
      <c r="H417" s="219">
        <v>91.77</v>
      </c>
      <c r="I417" s="220"/>
      <c r="J417" s="221">
        <f>ROUND(I417*H417,2)</f>
        <v>0</v>
      </c>
      <c r="K417" s="217" t="s">
        <v>159</v>
      </c>
      <c r="L417" s="43"/>
      <c r="M417" s="222" t="s">
        <v>75</v>
      </c>
      <c r="N417" s="223" t="s">
        <v>47</v>
      </c>
      <c r="O417" s="79"/>
      <c r="P417" s="224">
        <f>O417*H417</f>
        <v>0</v>
      </c>
      <c r="Q417" s="224">
        <v>0.00021</v>
      </c>
      <c r="R417" s="224">
        <f>Q417*H417</f>
        <v>0.0192717</v>
      </c>
      <c r="S417" s="224">
        <v>0</v>
      </c>
      <c r="T417" s="225">
        <f>S417*H417</f>
        <v>0</v>
      </c>
      <c r="AR417" s="17" t="s">
        <v>227</v>
      </c>
      <c r="AT417" s="17" t="s">
        <v>155</v>
      </c>
      <c r="AU417" s="17" t="s">
        <v>173</v>
      </c>
      <c r="AY417" s="17" t="s">
        <v>152</v>
      </c>
      <c r="BE417" s="226">
        <f>IF(N417="základní",J417,0)</f>
        <v>0</v>
      </c>
      <c r="BF417" s="226">
        <f>IF(N417="snížená",J417,0)</f>
        <v>0</v>
      </c>
      <c r="BG417" s="226">
        <f>IF(N417="zákl. přenesená",J417,0)</f>
        <v>0</v>
      </c>
      <c r="BH417" s="226">
        <f>IF(N417="sníž. přenesená",J417,0)</f>
        <v>0</v>
      </c>
      <c r="BI417" s="226">
        <f>IF(N417="nulová",J417,0)</f>
        <v>0</v>
      </c>
      <c r="BJ417" s="17" t="s">
        <v>84</v>
      </c>
      <c r="BK417" s="226">
        <f>ROUND(I417*H417,2)</f>
        <v>0</v>
      </c>
      <c r="BL417" s="17" t="s">
        <v>227</v>
      </c>
      <c r="BM417" s="17" t="s">
        <v>893</v>
      </c>
    </row>
    <row r="418" spans="2:51" s="13" customFormat="1" ht="12">
      <c r="B418" s="241"/>
      <c r="C418" s="242"/>
      <c r="D418" s="227" t="s">
        <v>164</v>
      </c>
      <c r="E418" s="243" t="s">
        <v>75</v>
      </c>
      <c r="F418" s="244" t="s">
        <v>408</v>
      </c>
      <c r="G418" s="242"/>
      <c r="H418" s="243" t="s">
        <v>75</v>
      </c>
      <c r="I418" s="245"/>
      <c r="J418" s="242"/>
      <c r="K418" s="242"/>
      <c r="L418" s="246"/>
      <c r="M418" s="247"/>
      <c r="N418" s="248"/>
      <c r="O418" s="248"/>
      <c r="P418" s="248"/>
      <c r="Q418" s="248"/>
      <c r="R418" s="248"/>
      <c r="S418" s="248"/>
      <c r="T418" s="249"/>
      <c r="AT418" s="250" t="s">
        <v>164</v>
      </c>
      <c r="AU418" s="250" t="s">
        <v>173</v>
      </c>
      <c r="AV418" s="13" t="s">
        <v>84</v>
      </c>
      <c r="AW418" s="13" t="s">
        <v>38</v>
      </c>
      <c r="AX418" s="13" t="s">
        <v>77</v>
      </c>
      <c r="AY418" s="250" t="s">
        <v>152</v>
      </c>
    </row>
    <row r="419" spans="2:51" s="12" customFormat="1" ht="12">
      <c r="B419" s="230"/>
      <c r="C419" s="231"/>
      <c r="D419" s="227" t="s">
        <v>164</v>
      </c>
      <c r="E419" s="232" t="s">
        <v>75</v>
      </c>
      <c r="F419" s="233" t="s">
        <v>894</v>
      </c>
      <c r="G419" s="231"/>
      <c r="H419" s="234">
        <v>91.77</v>
      </c>
      <c r="I419" s="235"/>
      <c r="J419" s="231"/>
      <c r="K419" s="231"/>
      <c r="L419" s="236"/>
      <c r="M419" s="237"/>
      <c r="N419" s="238"/>
      <c r="O419" s="238"/>
      <c r="P419" s="238"/>
      <c r="Q419" s="238"/>
      <c r="R419" s="238"/>
      <c r="S419" s="238"/>
      <c r="T419" s="239"/>
      <c r="AT419" s="240" t="s">
        <v>164</v>
      </c>
      <c r="AU419" s="240" t="s">
        <v>173</v>
      </c>
      <c r="AV419" s="12" t="s">
        <v>86</v>
      </c>
      <c r="AW419" s="12" t="s">
        <v>38</v>
      </c>
      <c r="AX419" s="12" t="s">
        <v>84</v>
      </c>
      <c r="AY419" s="240" t="s">
        <v>152</v>
      </c>
    </row>
    <row r="420" spans="2:65" s="1" customFormat="1" ht="16.5" customHeight="1">
      <c r="B420" s="38"/>
      <c r="C420" s="215" t="s">
        <v>895</v>
      </c>
      <c r="D420" s="215" t="s">
        <v>155</v>
      </c>
      <c r="E420" s="216" t="s">
        <v>253</v>
      </c>
      <c r="F420" s="217" t="s">
        <v>254</v>
      </c>
      <c r="G420" s="218" t="s">
        <v>158</v>
      </c>
      <c r="H420" s="219">
        <v>91.77</v>
      </c>
      <c r="I420" s="220"/>
      <c r="J420" s="221">
        <f>ROUND(I420*H420,2)</f>
        <v>0</v>
      </c>
      <c r="K420" s="217" t="s">
        <v>159</v>
      </c>
      <c r="L420" s="43"/>
      <c r="M420" s="222" t="s">
        <v>75</v>
      </c>
      <c r="N420" s="223" t="s">
        <v>47</v>
      </c>
      <c r="O420" s="79"/>
      <c r="P420" s="224">
        <f>O420*H420</f>
        <v>0</v>
      </c>
      <c r="Q420" s="224">
        <v>0.0002</v>
      </c>
      <c r="R420" s="224">
        <f>Q420*H420</f>
        <v>0.018354</v>
      </c>
      <c r="S420" s="224">
        <v>0</v>
      </c>
      <c r="T420" s="225">
        <f>S420*H420</f>
        <v>0</v>
      </c>
      <c r="AR420" s="17" t="s">
        <v>227</v>
      </c>
      <c r="AT420" s="17" t="s">
        <v>155</v>
      </c>
      <c r="AU420" s="17" t="s">
        <v>173</v>
      </c>
      <c r="AY420" s="17" t="s">
        <v>152</v>
      </c>
      <c r="BE420" s="226">
        <f>IF(N420="základní",J420,0)</f>
        <v>0</v>
      </c>
      <c r="BF420" s="226">
        <f>IF(N420="snížená",J420,0)</f>
        <v>0</v>
      </c>
      <c r="BG420" s="226">
        <f>IF(N420="zákl. přenesená",J420,0)</f>
        <v>0</v>
      </c>
      <c r="BH420" s="226">
        <f>IF(N420="sníž. přenesená",J420,0)</f>
        <v>0</v>
      </c>
      <c r="BI420" s="226">
        <f>IF(N420="nulová",J420,0)</f>
        <v>0</v>
      </c>
      <c r="BJ420" s="17" t="s">
        <v>84</v>
      </c>
      <c r="BK420" s="226">
        <f>ROUND(I420*H420,2)</f>
        <v>0</v>
      </c>
      <c r="BL420" s="17" t="s">
        <v>227</v>
      </c>
      <c r="BM420" s="17" t="s">
        <v>896</v>
      </c>
    </row>
    <row r="421" spans="2:65" s="1" customFormat="1" ht="22.5" customHeight="1">
      <c r="B421" s="38"/>
      <c r="C421" s="215" t="s">
        <v>897</v>
      </c>
      <c r="D421" s="215" t="s">
        <v>155</v>
      </c>
      <c r="E421" s="216" t="s">
        <v>257</v>
      </c>
      <c r="F421" s="217" t="s">
        <v>258</v>
      </c>
      <c r="G421" s="218" t="s">
        <v>158</v>
      </c>
      <c r="H421" s="219">
        <v>91.77</v>
      </c>
      <c r="I421" s="220"/>
      <c r="J421" s="221">
        <f>ROUND(I421*H421,2)</f>
        <v>0</v>
      </c>
      <c r="K421" s="217" t="s">
        <v>159</v>
      </c>
      <c r="L421" s="43"/>
      <c r="M421" s="222" t="s">
        <v>75</v>
      </c>
      <c r="N421" s="223" t="s">
        <v>47</v>
      </c>
      <c r="O421" s="79"/>
      <c r="P421" s="224">
        <f>O421*H421</f>
        <v>0</v>
      </c>
      <c r="Q421" s="224">
        <v>0.00032</v>
      </c>
      <c r="R421" s="224">
        <f>Q421*H421</f>
        <v>0.0293664</v>
      </c>
      <c r="S421" s="224">
        <v>0</v>
      </c>
      <c r="T421" s="225">
        <f>S421*H421</f>
        <v>0</v>
      </c>
      <c r="AR421" s="17" t="s">
        <v>227</v>
      </c>
      <c r="AT421" s="17" t="s">
        <v>155</v>
      </c>
      <c r="AU421" s="17" t="s">
        <v>173</v>
      </c>
      <c r="AY421" s="17" t="s">
        <v>152</v>
      </c>
      <c r="BE421" s="226">
        <f>IF(N421="základní",J421,0)</f>
        <v>0</v>
      </c>
      <c r="BF421" s="226">
        <f>IF(N421="snížená",J421,0)</f>
        <v>0</v>
      </c>
      <c r="BG421" s="226">
        <f>IF(N421="zákl. přenesená",J421,0)</f>
        <v>0</v>
      </c>
      <c r="BH421" s="226">
        <f>IF(N421="sníž. přenesená",J421,0)</f>
        <v>0</v>
      </c>
      <c r="BI421" s="226">
        <f>IF(N421="nulová",J421,0)</f>
        <v>0</v>
      </c>
      <c r="BJ421" s="17" t="s">
        <v>84</v>
      </c>
      <c r="BK421" s="226">
        <f>ROUND(I421*H421,2)</f>
        <v>0</v>
      </c>
      <c r="BL421" s="17" t="s">
        <v>227</v>
      </c>
      <c r="BM421" s="17" t="s">
        <v>898</v>
      </c>
    </row>
    <row r="422" spans="2:65" s="1" customFormat="1" ht="16.5" customHeight="1">
      <c r="B422" s="38"/>
      <c r="C422" s="215" t="s">
        <v>899</v>
      </c>
      <c r="D422" s="215" t="s">
        <v>155</v>
      </c>
      <c r="E422" s="216" t="s">
        <v>266</v>
      </c>
      <c r="F422" s="217" t="s">
        <v>267</v>
      </c>
      <c r="G422" s="218" t="s">
        <v>158</v>
      </c>
      <c r="H422" s="219">
        <v>15.53</v>
      </c>
      <c r="I422" s="220"/>
      <c r="J422" s="221">
        <f>ROUND(I422*H422,2)</f>
        <v>0</v>
      </c>
      <c r="K422" s="217" t="s">
        <v>159</v>
      </c>
      <c r="L422" s="43"/>
      <c r="M422" s="262" t="s">
        <v>75</v>
      </c>
      <c r="N422" s="263" t="s">
        <v>47</v>
      </c>
      <c r="O422" s="264"/>
      <c r="P422" s="265">
        <f>O422*H422</f>
        <v>0</v>
      </c>
      <c r="Q422" s="265">
        <v>1E-05</v>
      </c>
      <c r="R422" s="265">
        <f>Q422*H422</f>
        <v>0.0001553</v>
      </c>
      <c r="S422" s="265">
        <v>0</v>
      </c>
      <c r="T422" s="266">
        <f>S422*H422</f>
        <v>0</v>
      </c>
      <c r="AR422" s="17" t="s">
        <v>227</v>
      </c>
      <c r="AT422" s="17" t="s">
        <v>155</v>
      </c>
      <c r="AU422" s="17" t="s">
        <v>173</v>
      </c>
      <c r="AY422" s="17" t="s">
        <v>152</v>
      </c>
      <c r="BE422" s="226">
        <f>IF(N422="základní",J422,0)</f>
        <v>0</v>
      </c>
      <c r="BF422" s="226">
        <f>IF(N422="snížená",J422,0)</f>
        <v>0</v>
      </c>
      <c r="BG422" s="226">
        <f>IF(N422="zákl. přenesená",J422,0)</f>
        <v>0</v>
      </c>
      <c r="BH422" s="226">
        <f>IF(N422="sníž. přenesená",J422,0)</f>
        <v>0</v>
      </c>
      <c r="BI422" s="226">
        <f>IF(N422="nulová",J422,0)</f>
        <v>0</v>
      </c>
      <c r="BJ422" s="17" t="s">
        <v>84</v>
      </c>
      <c r="BK422" s="226">
        <f>ROUND(I422*H422,2)</f>
        <v>0</v>
      </c>
      <c r="BL422" s="17" t="s">
        <v>227</v>
      </c>
      <c r="BM422" s="17" t="s">
        <v>900</v>
      </c>
    </row>
    <row r="423" spans="2:12" s="1" customFormat="1" ht="6.95" customHeight="1">
      <c r="B423" s="57"/>
      <c r="C423" s="58"/>
      <c r="D423" s="58"/>
      <c r="E423" s="58"/>
      <c r="F423" s="58"/>
      <c r="G423" s="58"/>
      <c r="H423" s="58"/>
      <c r="I423" s="166"/>
      <c r="J423" s="58"/>
      <c r="K423" s="58"/>
      <c r="L423" s="43"/>
    </row>
  </sheetData>
  <sheetProtection password="CC35" sheet="1" objects="1" scenarios="1" formatColumns="0" formatRows="0" autoFilter="0"/>
  <autoFilter ref="C101:K422"/>
  <mergeCells count="12">
    <mergeCell ref="E7:H7"/>
    <mergeCell ref="E9:H9"/>
    <mergeCell ref="E11:H11"/>
    <mergeCell ref="E20:H20"/>
    <mergeCell ref="E29:H29"/>
    <mergeCell ref="E50:H50"/>
    <mergeCell ref="E52:H52"/>
    <mergeCell ref="E54:H54"/>
    <mergeCell ref="E90:H9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6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100</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901</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ROUND(J105,2)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ROUND((SUM(BE105:BE602)),2)</f>
        <v>0</v>
      </c>
      <c r="I35" s="155">
        <v>0.21</v>
      </c>
      <c r="J35" s="154">
        <f>ROUND(((SUM(BE105:BE602))*I35),2)</f>
        <v>0</v>
      </c>
      <c r="L35" s="43"/>
    </row>
    <row r="36" spans="2:12" s="1" customFormat="1" ht="14.4" customHeight="1">
      <c r="B36" s="43"/>
      <c r="E36" s="140" t="s">
        <v>48</v>
      </c>
      <c r="F36" s="154">
        <f>ROUND((SUM(BF105:BF602)),2)</f>
        <v>0</v>
      </c>
      <c r="I36" s="155">
        <v>0.15</v>
      </c>
      <c r="J36" s="154">
        <f>ROUND(((SUM(BF105:BF602))*I36),2)</f>
        <v>0</v>
      </c>
      <c r="L36" s="43"/>
    </row>
    <row r="37" spans="2:12" s="1" customFormat="1" ht="14.4" customHeight="1" hidden="1">
      <c r="B37" s="43"/>
      <c r="E37" s="140" t="s">
        <v>49</v>
      </c>
      <c r="F37" s="154">
        <f>ROUND((SUM(BG105:BG602)),2)</f>
        <v>0</v>
      </c>
      <c r="I37" s="155">
        <v>0.21</v>
      </c>
      <c r="J37" s="154">
        <f>0</f>
        <v>0</v>
      </c>
      <c r="L37" s="43"/>
    </row>
    <row r="38" spans="2:12" s="1" customFormat="1" ht="14.4" customHeight="1" hidden="1">
      <c r="B38" s="43"/>
      <c r="E38" s="140" t="s">
        <v>50</v>
      </c>
      <c r="F38" s="154">
        <f>ROUND((SUM(BH105:BH602)),2)</f>
        <v>0</v>
      </c>
      <c r="I38" s="155">
        <v>0.15</v>
      </c>
      <c r="J38" s="154">
        <f>0</f>
        <v>0</v>
      </c>
      <c r="L38" s="43"/>
    </row>
    <row r="39" spans="2:12" s="1" customFormat="1" ht="14.4" customHeight="1" hidden="1">
      <c r="B39" s="43"/>
      <c r="E39" s="140" t="s">
        <v>51</v>
      </c>
      <c r="F39" s="154">
        <f>ROUND((SUM(BI105:BI602)),2)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01.04-I/1 - SÚ soc. zařízení, I.st., 1.NP (výkr.č.6)</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J105</f>
        <v>0</v>
      </c>
      <c r="K63" s="39"/>
      <c r="L63" s="43"/>
      <c r="AU63" s="17" t="s">
        <v>128</v>
      </c>
    </row>
    <row r="64" spans="2:12" s="8" customFormat="1" ht="24.95" customHeight="1">
      <c r="B64" s="176"/>
      <c r="C64" s="177"/>
      <c r="D64" s="178" t="s">
        <v>129</v>
      </c>
      <c r="E64" s="179"/>
      <c r="F64" s="179"/>
      <c r="G64" s="179"/>
      <c r="H64" s="179"/>
      <c r="I64" s="180"/>
      <c r="J64" s="181">
        <f>J106</f>
        <v>0</v>
      </c>
      <c r="K64" s="177"/>
      <c r="L64" s="182"/>
    </row>
    <row r="65" spans="2:12" s="9" customFormat="1" ht="19.9" customHeight="1">
      <c r="B65" s="183"/>
      <c r="C65" s="121"/>
      <c r="D65" s="184" t="s">
        <v>270</v>
      </c>
      <c r="E65" s="185"/>
      <c r="F65" s="185"/>
      <c r="G65" s="185"/>
      <c r="H65" s="185"/>
      <c r="I65" s="186"/>
      <c r="J65" s="187">
        <f>J107</f>
        <v>0</v>
      </c>
      <c r="K65" s="121"/>
      <c r="L65" s="188"/>
    </row>
    <row r="66" spans="2:12" s="9" customFormat="1" ht="19.9" customHeight="1">
      <c r="B66" s="183"/>
      <c r="C66" s="121"/>
      <c r="D66" s="184" t="s">
        <v>130</v>
      </c>
      <c r="E66" s="185"/>
      <c r="F66" s="185"/>
      <c r="G66" s="185"/>
      <c r="H66" s="185"/>
      <c r="I66" s="186"/>
      <c r="J66" s="187">
        <f>J134</f>
        <v>0</v>
      </c>
      <c r="K66" s="121"/>
      <c r="L66" s="188"/>
    </row>
    <row r="67" spans="2:12" s="9" customFormat="1" ht="19.9" customHeight="1">
      <c r="B67" s="183"/>
      <c r="C67" s="121"/>
      <c r="D67" s="184" t="s">
        <v>131</v>
      </c>
      <c r="E67" s="185"/>
      <c r="F67" s="185"/>
      <c r="G67" s="185"/>
      <c r="H67" s="185"/>
      <c r="I67" s="186"/>
      <c r="J67" s="187">
        <f>J208</f>
        <v>0</v>
      </c>
      <c r="K67" s="121"/>
      <c r="L67" s="188"/>
    </row>
    <row r="68" spans="2:12" s="9" customFormat="1" ht="19.9" customHeight="1">
      <c r="B68" s="183"/>
      <c r="C68" s="121"/>
      <c r="D68" s="184" t="s">
        <v>132</v>
      </c>
      <c r="E68" s="185"/>
      <c r="F68" s="185"/>
      <c r="G68" s="185"/>
      <c r="H68" s="185"/>
      <c r="I68" s="186"/>
      <c r="J68" s="187">
        <f>J235</f>
        <v>0</v>
      </c>
      <c r="K68" s="121"/>
      <c r="L68" s="188"/>
    </row>
    <row r="69" spans="2:12" s="9" customFormat="1" ht="19.9" customHeight="1">
      <c r="B69" s="183"/>
      <c r="C69" s="121"/>
      <c r="D69" s="184" t="s">
        <v>133</v>
      </c>
      <c r="E69" s="185"/>
      <c r="F69" s="185"/>
      <c r="G69" s="185"/>
      <c r="H69" s="185"/>
      <c r="I69" s="186"/>
      <c r="J69" s="187">
        <f>J245</f>
        <v>0</v>
      </c>
      <c r="K69" s="121"/>
      <c r="L69" s="188"/>
    </row>
    <row r="70" spans="2:12" s="8" customFormat="1" ht="24.95" customHeight="1">
      <c r="B70" s="176"/>
      <c r="C70" s="177"/>
      <c r="D70" s="178" t="s">
        <v>134</v>
      </c>
      <c r="E70" s="179"/>
      <c r="F70" s="179"/>
      <c r="G70" s="179"/>
      <c r="H70" s="179"/>
      <c r="I70" s="180"/>
      <c r="J70" s="181">
        <f>J248</f>
        <v>0</v>
      </c>
      <c r="K70" s="177"/>
      <c r="L70" s="182"/>
    </row>
    <row r="71" spans="2:12" s="9" customFormat="1" ht="19.9" customHeight="1">
      <c r="B71" s="183"/>
      <c r="C71" s="121"/>
      <c r="D71" s="184" t="s">
        <v>398</v>
      </c>
      <c r="E71" s="185"/>
      <c r="F71" s="185"/>
      <c r="G71" s="185"/>
      <c r="H71" s="185"/>
      <c r="I71" s="186"/>
      <c r="J71" s="187">
        <f>J249</f>
        <v>0</v>
      </c>
      <c r="K71" s="121"/>
      <c r="L71" s="188"/>
    </row>
    <row r="72" spans="2:12" s="9" customFormat="1" ht="19.9" customHeight="1">
      <c r="B72" s="183"/>
      <c r="C72" s="121"/>
      <c r="D72" s="184" t="s">
        <v>399</v>
      </c>
      <c r="E72" s="185"/>
      <c r="F72" s="185"/>
      <c r="G72" s="185"/>
      <c r="H72" s="185"/>
      <c r="I72" s="186"/>
      <c r="J72" s="187">
        <f>J281</f>
        <v>0</v>
      </c>
      <c r="K72" s="121"/>
      <c r="L72" s="188"/>
    </row>
    <row r="73" spans="2:12" s="9" customFormat="1" ht="19.9" customHeight="1">
      <c r="B73" s="183"/>
      <c r="C73" s="121"/>
      <c r="D73" s="184" t="s">
        <v>400</v>
      </c>
      <c r="E73" s="185"/>
      <c r="F73" s="185"/>
      <c r="G73" s="185"/>
      <c r="H73" s="185"/>
      <c r="I73" s="186"/>
      <c r="J73" s="187">
        <f>J320</f>
        <v>0</v>
      </c>
      <c r="K73" s="121"/>
      <c r="L73" s="188"/>
    </row>
    <row r="74" spans="2:12" s="9" customFormat="1" ht="19.9" customHeight="1">
      <c r="B74" s="183"/>
      <c r="C74" s="121"/>
      <c r="D74" s="184" t="s">
        <v>902</v>
      </c>
      <c r="E74" s="185"/>
      <c r="F74" s="185"/>
      <c r="G74" s="185"/>
      <c r="H74" s="185"/>
      <c r="I74" s="186"/>
      <c r="J74" s="187">
        <f>J358</f>
        <v>0</v>
      </c>
      <c r="K74" s="121"/>
      <c r="L74" s="188"/>
    </row>
    <row r="75" spans="2:12" s="9" customFormat="1" ht="19.9" customHeight="1">
      <c r="B75" s="183"/>
      <c r="C75" s="121"/>
      <c r="D75" s="184" t="s">
        <v>903</v>
      </c>
      <c r="E75" s="185"/>
      <c r="F75" s="185"/>
      <c r="G75" s="185"/>
      <c r="H75" s="185"/>
      <c r="I75" s="186"/>
      <c r="J75" s="187">
        <f>J369</f>
        <v>0</v>
      </c>
      <c r="K75" s="121"/>
      <c r="L75" s="188"/>
    </row>
    <row r="76" spans="2:12" s="9" customFormat="1" ht="19.9" customHeight="1">
      <c r="B76" s="183"/>
      <c r="C76" s="121"/>
      <c r="D76" s="184" t="s">
        <v>904</v>
      </c>
      <c r="E76" s="185"/>
      <c r="F76" s="185"/>
      <c r="G76" s="185"/>
      <c r="H76" s="185"/>
      <c r="I76" s="186"/>
      <c r="J76" s="187">
        <f>J379</f>
        <v>0</v>
      </c>
      <c r="K76" s="121"/>
      <c r="L76" s="188"/>
    </row>
    <row r="77" spans="2:12" s="9" customFormat="1" ht="19.9" customHeight="1">
      <c r="B77" s="183"/>
      <c r="C77" s="121"/>
      <c r="D77" s="184" t="s">
        <v>135</v>
      </c>
      <c r="E77" s="185"/>
      <c r="F77" s="185"/>
      <c r="G77" s="185"/>
      <c r="H77" s="185"/>
      <c r="I77" s="186"/>
      <c r="J77" s="187">
        <f>J399</f>
        <v>0</v>
      </c>
      <c r="K77" s="121"/>
      <c r="L77" s="188"/>
    </row>
    <row r="78" spans="2:12" s="9" customFormat="1" ht="19.9" customHeight="1">
      <c r="B78" s="183"/>
      <c r="C78" s="121"/>
      <c r="D78" s="184" t="s">
        <v>401</v>
      </c>
      <c r="E78" s="185"/>
      <c r="F78" s="185"/>
      <c r="G78" s="185"/>
      <c r="H78" s="185"/>
      <c r="I78" s="186"/>
      <c r="J78" s="187">
        <f>J424</f>
        <v>0</v>
      </c>
      <c r="K78" s="121"/>
      <c r="L78" s="188"/>
    </row>
    <row r="79" spans="2:12" s="9" customFormat="1" ht="19.9" customHeight="1">
      <c r="B79" s="183"/>
      <c r="C79" s="121"/>
      <c r="D79" s="184" t="s">
        <v>402</v>
      </c>
      <c r="E79" s="185"/>
      <c r="F79" s="185"/>
      <c r="G79" s="185"/>
      <c r="H79" s="185"/>
      <c r="I79" s="186"/>
      <c r="J79" s="187">
        <f>J432</f>
        <v>0</v>
      </c>
      <c r="K79" s="121"/>
      <c r="L79" s="188"/>
    </row>
    <row r="80" spans="2:12" s="9" customFormat="1" ht="19.9" customHeight="1">
      <c r="B80" s="183"/>
      <c r="C80" s="121"/>
      <c r="D80" s="184" t="s">
        <v>905</v>
      </c>
      <c r="E80" s="185"/>
      <c r="F80" s="185"/>
      <c r="G80" s="185"/>
      <c r="H80" s="185"/>
      <c r="I80" s="186"/>
      <c r="J80" s="187">
        <f>J464</f>
        <v>0</v>
      </c>
      <c r="K80" s="121"/>
      <c r="L80" s="188"/>
    </row>
    <row r="81" spans="2:12" s="9" customFormat="1" ht="19.9" customHeight="1">
      <c r="B81" s="183"/>
      <c r="C81" s="121"/>
      <c r="D81" s="184" t="s">
        <v>403</v>
      </c>
      <c r="E81" s="185"/>
      <c r="F81" s="185"/>
      <c r="G81" s="185"/>
      <c r="H81" s="185"/>
      <c r="I81" s="186"/>
      <c r="J81" s="187">
        <f>J478</f>
        <v>0</v>
      </c>
      <c r="K81" s="121"/>
      <c r="L81" s="188"/>
    </row>
    <row r="82" spans="2:12" s="9" customFormat="1" ht="19.9" customHeight="1">
      <c r="B82" s="183"/>
      <c r="C82" s="121"/>
      <c r="D82" s="184" t="s">
        <v>271</v>
      </c>
      <c r="E82" s="185"/>
      <c r="F82" s="185"/>
      <c r="G82" s="185"/>
      <c r="H82" s="185"/>
      <c r="I82" s="186"/>
      <c r="J82" s="187">
        <f>J535</f>
        <v>0</v>
      </c>
      <c r="K82" s="121"/>
      <c r="L82" s="188"/>
    </row>
    <row r="83" spans="2:12" s="9" customFormat="1" ht="19.9" customHeight="1">
      <c r="B83" s="183"/>
      <c r="C83" s="121"/>
      <c r="D83" s="184" t="s">
        <v>136</v>
      </c>
      <c r="E83" s="185"/>
      <c r="F83" s="185"/>
      <c r="G83" s="185"/>
      <c r="H83" s="185"/>
      <c r="I83" s="186"/>
      <c r="J83" s="187">
        <f>J547</f>
        <v>0</v>
      </c>
      <c r="K83" s="121"/>
      <c r="L83" s="188"/>
    </row>
    <row r="84" spans="2:12" s="1" customFormat="1" ht="21.8" customHeight="1">
      <c r="B84" s="38"/>
      <c r="C84" s="39"/>
      <c r="D84" s="39"/>
      <c r="E84" s="39"/>
      <c r="F84" s="39"/>
      <c r="G84" s="39"/>
      <c r="H84" s="39"/>
      <c r="I84" s="142"/>
      <c r="J84" s="39"/>
      <c r="K84" s="39"/>
      <c r="L84" s="43"/>
    </row>
    <row r="85" spans="2:12" s="1" customFormat="1" ht="6.95" customHeight="1">
      <c r="B85" s="57"/>
      <c r="C85" s="58"/>
      <c r="D85" s="58"/>
      <c r="E85" s="58"/>
      <c r="F85" s="58"/>
      <c r="G85" s="58"/>
      <c r="H85" s="58"/>
      <c r="I85" s="166"/>
      <c r="J85" s="58"/>
      <c r="K85" s="58"/>
      <c r="L85" s="43"/>
    </row>
    <row r="89" spans="2:12" s="1" customFormat="1" ht="6.95" customHeight="1">
      <c r="B89" s="59"/>
      <c r="C89" s="60"/>
      <c r="D89" s="60"/>
      <c r="E89" s="60"/>
      <c r="F89" s="60"/>
      <c r="G89" s="60"/>
      <c r="H89" s="60"/>
      <c r="I89" s="169"/>
      <c r="J89" s="60"/>
      <c r="K89" s="60"/>
      <c r="L89" s="43"/>
    </row>
    <row r="90" spans="2:12" s="1" customFormat="1" ht="24.95" customHeight="1">
      <c r="B90" s="38"/>
      <c r="C90" s="23" t="s">
        <v>137</v>
      </c>
      <c r="D90" s="39"/>
      <c r="E90" s="39"/>
      <c r="F90" s="39"/>
      <c r="G90" s="39"/>
      <c r="H90" s="39"/>
      <c r="I90" s="142"/>
      <c r="J90" s="39"/>
      <c r="K90" s="39"/>
      <c r="L90" s="43"/>
    </row>
    <row r="91" spans="2:12" s="1" customFormat="1" ht="6.95" customHeight="1">
      <c r="B91" s="38"/>
      <c r="C91" s="39"/>
      <c r="D91" s="39"/>
      <c r="E91" s="39"/>
      <c r="F91" s="39"/>
      <c r="G91" s="39"/>
      <c r="H91" s="39"/>
      <c r="I91" s="142"/>
      <c r="J91" s="39"/>
      <c r="K91" s="39"/>
      <c r="L91" s="43"/>
    </row>
    <row r="92" spans="2:12" s="1" customFormat="1" ht="12" customHeight="1">
      <c r="B92" s="38"/>
      <c r="C92" s="32" t="s">
        <v>16</v>
      </c>
      <c r="D92" s="39"/>
      <c r="E92" s="39"/>
      <c r="F92" s="39"/>
      <c r="G92" s="39"/>
      <c r="H92" s="39"/>
      <c r="I92" s="142"/>
      <c r="J92" s="39"/>
      <c r="K92" s="39"/>
      <c r="L92" s="43"/>
    </row>
    <row r="93" spans="2:12" s="1" customFormat="1" ht="16.5" customHeight="1">
      <c r="B93" s="38"/>
      <c r="C93" s="39"/>
      <c r="D93" s="39"/>
      <c r="E93" s="170" t="str">
        <f>E7</f>
        <v>Město bez bariér - ZŠ, Školní 786, Horní Slavkov, ETAPA 1</v>
      </c>
      <c r="F93" s="32"/>
      <c r="G93" s="32"/>
      <c r="H93" s="32"/>
      <c r="I93" s="142"/>
      <c r="J93" s="39"/>
      <c r="K93" s="39"/>
      <c r="L93" s="43"/>
    </row>
    <row r="94" spans="2:12" ht="12" customHeight="1">
      <c r="B94" s="21"/>
      <c r="C94" s="32" t="s">
        <v>121</v>
      </c>
      <c r="D94" s="22"/>
      <c r="E94" s="22"/>
      <c r="F94" s="22"/>
      <c r="G94" s="22"/>
      <c r="H94" s="22"/>
      <c r="I94" s="135"/>
      <c r="J94" s="22"/>
      <c r="K94" s="22"/>
      <c r="L94" s="20"/>
    </row>
    <row r="95" spans="2:12" s="1" customFormat="1" ht="16.5" customHeight="1">
      <c r="B95" s="38"/>
      <c r="C95" s="39"/>
      <c r="D95" s="39"/>
      <c r="E95" s="170" t="s">
        <v>122</v>
      </c>
      <c r="F95" s="39"/>
      <c r="G95" s="39"/>
      <c r="H95" s="39"/>
      <c r="I95" s="142"/>
      <c r="J95" s="39"/>
      <c r="K95" s="39"/>
      <c r="L95" s="43"/>
    </row>
    <row r="96" spans="2:12" s="1" customFormat="1" ht="12" customHeight="1">
      <c r="B96" s="38"/>
      <c r="C96" s="32" t="s">
        <v>123</v>
      </c>
      <c r="D96" s="39"/>
      <c r="E96" s="39"/>
      <c r="F96" s="39"/>
      <c r="G96" s="39"/>
      <c r="H96" s="39"/>
      <c r="I96" s="142"/>
      <c r="J96" s="39"/>
      <c r="K96" s="39"/>
      <c r="L96" s="43"/>
    </row>
    <row r="97" spans="2:12" s="1" customFormat="1" ht="16.5" customHeight="1">
      <c r="B97" s="38"/>
      <c r="C97" s="39"/>
      <c r="D97" s="39"/>
      <c r="E97" s="64" t="str">
        <f>E11</f>
        <v>01.04-I/1 - SÚ soc. zařízení, I.st., 1.NP (výkr.č.6)</v>
      </c>
      <c r="F97" s="39"/>
      <c r="G97" s="39"/>
      <c r="H97" s="39"/>
      <c r="I97" s="142"/>
      <c r="J97" s="39"/>
      <c r="K97" s="39"/>
      <c r="L97" s="43"/>
    </row>
    <row r="98" spans="2:12" s="1" customFormat="1" ht="6.95" customHeight="1">
      <c r="B98" s="38"/>
      <c r="C98" s="39"/>
      <c r="D98" s="39"/>
      <c r="E98" s="39"/>
      <c r="F98" s="39"/>
      <c r="G98" s="39"/>
      <c r="H98" s="39"/>
      <c r="I98" s="142"/>
      <c r="J98" s="39"/>
      <c r="K98" s="39"/>
      <c r="L98" s="43"/>
    </row>
    <row r="99" spans="2:12" s="1" customFormat="1" ht="12" customHeight="1">
      <c r="B99" s="38"/>
      <c r="C99" s="32" t="s">
        <v>22</v>
      </c>
      <c r="D99" s="39"/>
      <c r="E99" s="39"/>
      <c r="F99" s="27" t="str">
        <f>F14</f>
        <v>Horní Slavkov</v>
      </c>
      <c r="G99" s="39"/>
      <c r="H99" s="39"/>
      <c r="I99" s="144" t="s">
        <v>24</v>
      </c>
      <c r="J99" s="67" t="str">
        <f>IF(J14="","",J14)</f>
        <v>10. 12. 2018</v>
      </c>
      <c r="K99" s="39"/>
      <c r="L99" s="43"/>
    </row>
    <row r="100" spans="2:12" s="1" customFormat="1" ht="6.95" customHeight="1">
      <c r="B100" s="38"/>
      <c r="C100" s="39"/>
      <c r="D100" s="39"/>
      <c r="E100" s="39"/>
      <c r="F100" s="39"/>
      <c r="G100" s="39"/>
      <c r="H100" s="39"/>
      <c r="I100" s="142"/>
      <c r="J100" s="39"/>
      <c r="K100" s="39"/>
      <c r="L100" s="43"/>
    </row>
    <row r="101" spans="2:12" s="1" customFormat="1" ht="13.65" customHeight="1">
      <c r="B101" s="38"/>
      <c r="C101" s="32" t="s">
        <v>26</v>
      </c>
      <c r="D101" s="39"/>
      <c r="E101" s="39"/>
      <c r="F101" s="27" t="str">
        <f>E17</f>
        <v>Město Horní Slavkov</v>
      </c>
      <c r="G101" s="39"/>
      <c r="H101" s="39"/>
      <c r="I101" s="144" t="s">
        <v>34</v>
      </c>
      <c r="J101" s="36" t="str">
        <f>E23</f>
        <v>CENTRA STAV s.r.o.</v>
      </c>
      <c r="K101" s="39"/>
      <c r="L101" s="43"/>
    </row>
    <row r="102" spans="2:12" s="1" customFormat="1" ht="13.65" customHeight="1">
      <c r="B102" s="38"/>
      <c r="C102" s="32" t="s">
        <v>32</v>
      </c>
      <c r="D102" s="39"/>
      <c r="E102" s="39"/>
      <c r="F102" s="27" t="str">
        <f>IF(E20="","",E20)</f>
        <v>Vyplň údaj</v>
      </c>
      <c r="G102" s="39"/>
      <c r="H102" s="39"/>
      <c r="I102" s="144" t="s">
        <v>39</v>
      </c>
      <c r="J102" s="36" t="str">
        <f>E26</f>
        <v>CENTRA STAV s.r.o.</v>
      </c>
      <c r="K102" s="39"/>
      <c r="L102" s="43"/>
    </row>
    <row r="103" spans="2:12" s="1" customFormat="1" ht="10.3" customHeight="1">
      <c r="B103" s="38"/>
      <c r="C103" s="39"/>
      <c r="D103" s="39"/>
      <c r="E103" s="39"/>
      <c r="F103" s="39"/>
      <c r="G103" s="39"/>
      <c r="H103" s="39"/>
      <c r="I103" s="142"/>
      <c r="J103" s="39"/>
      <c r="K103" s="39"/>
      <c r="L103" s="43"/>
    </row>
    <row r="104" spans="2:20" s="10" customFormat="1" ht="29.25" customHeight="1">
      <c r="B104" s="189"/>
      <c r="C104" s="190" t="s">
        <v>138</v>
      </c>
      <c r="D104" s="191" t="s">
        <v>61</v>
      </c>
      <c r="E104" s="191" t="s">
        <v>57</v>
      </c>
      <c r="F104" s="191" t="s">
        <v>58</v>
      </c>
      <c r="G104" s="191" t="s">
        <v>139</v>
      </c>
      <c r="H104" s="191" t="s">
        <v>140</v>
      </c>
      <c r="I104" s="192" t="s">
        <v>141</v>
      </c>
      <c r="J104" s="191" t="s">
        <v>127</v>
      </c>
      <c r="K104" s="193" t="s">
        <v>142</v>
      </c>
      <c r="L104" s="194"/>
      <c r="M104" s="87" t="s">
        <v>75</v>
      </c>
      <c r="N104" s="88" t="s">
        <v>46</v>
      </c>
      <c r="O104" s="88" t="s">
        <v>143</v>
      </c>
      <c r="P104" s="88" t="s">
        <v>144</v>
      </c>
      <c r="Q104" s="88" t="s">
        <v>145</v>
      </c>
      <c r="R104" s="88" t="s">
        <v>146</v>
      </c>
      <c r="S104" s="88" t="s">
        <v>147</v>
      </c>
      <c r="T104" s="89" t="s">
        <v>148</v>
      </c>
    </row>
    <row r="105" spans="2:63" s="1" customFormat="1" ht="22.8" customHeight="1">
      <c r="B105" s="38"/>
      <c r="C105" s="94" t="s">
        <v>149</v>
      </c>
      <c r="D105" s="39"/>
      <c r="E105" s="39"/>
      <c r="F105" s="39"/>
      <c r="G105" s="39"/>
      <c r="H105" s="39"/>
      <c r="I105" s="142"/>
      <c r="J105" s="195">
        <f>BK105</f>
        <v>0</v>
      </c>
      <c r="K105" s="39"/>
      <c r="L105" s="43"/>
      <c r="M105" s="90"/>
      <c r="N105" s="91"/>
      <c r="O105" s="91"/>
      <c r="P105" s="196">
        <f>P106+P248</f>
        <v>0</v>
      </c>
      <c r="Q105" s="91"/>
      <c r="R105" s="196">
        <f>R106+R248</f>
        <v>3.35631544</v>
      </c>
      <c r="S105" s="91"/>
      <c r="T105" s="197">
        <f>T106+T248</f>
        <v>1.5045758700000003</v>
      </c>
      <c r="AT105" s="17" t="s">
        <v>76</v>
      </c>
      <c r="AU105" s="17" t="s">
        <v>128</v>
      </c>
      <c r="BK105" s="198">
        <f>BK106+BK248</f>
        <v>0</v>
      </c>
    </row>
    <row r="106" spans="2:63" s="11" customFormat="1" ht="25.9" customHeight="1">
      <c r="B106" s="199"/>
      <c r="C106" s="200"/>
      <c r="D106" s="201" t="s">
        <v>76</v>
      </c>
      <c r="E106" s="202" t="s">
        <v>150</v>
      </c>
      <c r="F106" s="202" t="s">
        <v>151</v>
      </c>
      <c r="G106" s="200"/>
      <c r="H106" s="200"/>
      <c r="I106" s="203"/>
      <c r="J106" s="204">
        <f>BK106</f>
        <v>0</v>
      </c>
      <c r="K106" s="200"/>
      <c r="L106" s="205"/>
      <c r="M106" s="206"/>
      <c r="N106" s="207"/>
      <c r="O106" s="207"/>
      <c r="P106" s="208">
        <f>P107+P134+P208+P235+P245</f>
        <v>0</v>
      </c>
      <c r="Q106" s="207"/>
      <c r="R106" s="208">
        <f>R107+R134+R208+R235+R245</f>
        <v>2.80010622</v>
      </c>
      <c r="S106" s="207"/>
      <c r="T106" s="209">
        <f>T107+T134+T208+T235+T245</f>
        <v>1.3973560000000003</v>
      </c>
      <c r="AR106" s="210" t="s">
        <v>84</v>
      </c>
      <c r="AT106" s="211" t="s">
        <v>76</v>
      </c>
      <c r="AU106" s="211" t="s">
        <v>77</v>
      </c>
      <c r="AY106" s="210" t="s">
        <v>152</v>
      </c>
      <c r="BK106" s="212">
        <f>BK107+BK134+BK208+BK235+BK245</f>
        <v>0</v>
      </c>
    </row>
    <row r="107" spans="2:63" s="11" customFormat="1" ht="22.8" customHeight="1">
      <c r="B107" s="199"/>
      <c r="C107" s="200"/>
      <c r="D107" s="201" t="s">
        <v>76</v>
      </c>
      <c r="E107" s="213" t="s">
        <v>173</v>
      </c>
      <c r="F107" s="213" t="s">
        <v>272</v>
      </c>
      <c r="G107" s="200"/>
      <c r="H107" s="200"/>
      <c r="I107" s="203"/>
      <c r="J107" s="214">
        <f>BK107</f>
        <v>0</v>
      </c>
      <c r="K107" s="200"/>
      <c r="L107" s="205"/>
      <c r="M107" s="206"/>
      <c r="N107" s="207"/>
      <c r="O107" s="207"/>
      <c r="P107" s="208">
        <f>SUM(P108:P133)</f>
        <v>0</v>
      </c>
      <c r="Q107" s="207"/>
      <c r="R107" s="208">
        <f>SUM(R108:R133)</f>
        <v>0.9306399399999998</v>
      </c>
      <c r="S107" s="207"/>
      <c r="T107" s="209">
        <f>SUM(T108:T133)</f>
        <v>0</v>
      </c>
      <c r="AR107" s="210" t="s">
        <v>84</v>
      </c>
      <c r="AT107" s="211" t="s">
        <v>76</v>
      </c>
      <c r="AU107" s="211" t="s">
        <v>84</v>
      </c>
      <c r="AY107" s="210" t="s">
        <v>152</v>
      </c>
      <c r="BK107" s="212">
        <f>SUM(BK108:BK133)</f>
        <v>0</v>
      </c>
    </row>
    <row r="108" spans="2:65" s="1" customFormat="1" ht="16.5" customHeight="1">
      <c r="B108" s="38"/>
      <c r="C108" s="215" t="s">
        <v>84</v>
      </c>
      <c r="D108" s="215" t="s">
        <v>155</v>
      </c>
      <c r="E108" s="216" t="s">
        <v>906</v>
      </c>
      <c r="F108" s="217" t="s">
        <v>907</v>
      </c>
      <c r="G108" s="218" t="s">
        <v>195</v>
      </c>
      <c r="H108" s="219">
        <v>0.01</v>
      </c>
      <c r="I108" s="220"/>
      <c r="J108" s="221">
        <f>ROUND(I108*H108,2)</f>
        <v>0</v>
      </c>
      <c r="K108" s="217" t="s">
        <v>159</v>
      </c>
      <c r="L108" s="43"/>
      <c r="M108" s="222" t="s">
        <v>75</v>
      </c>
      <c r="N108" s="223" t="s">
        <v>47</v>
      </c>
      <c r="O108" s="79"/>
      <c r="P108" s="224">
        <f>O108*H108</f>
        <v>0</v>
      </c>
      <c r="Q108" s="224">
        <v>1.09</v>
      </c>
      <c r="R108" s="224">
        <f>Q108*H108</f>
        <v>0.010900000000000002</v>
      </c>
      <c r="S108" s="224">
        <v>0</v>
      </c>
      <c r="T108" s="225">
        <f>S108*H108</f>
        <v>0</v>
      </c>
      <c r="AR108" s="17" t="s">
        <v>160</v>
      </c>
      <c r="AT108" s="17" t="s">
        <v>155</v>
      </c>
      <c r="AU108" s="17" t="s">
        <v>86</v>
      </c>
      <c r="AY108" s="17" t="s">
        <v>152</v>
      </c>
      <c r="BE108" s="226">
        <f>IF(N108="základní",J108,0)</f>
        <v>0</v>
      </c>
      <c r="BF108" s="226">
        <f>IF(N108="snížená",J108,0)</f>
        <v>0</v>
      </c>
      <c r="BG108" s="226">
        <f>IF(N108="zákl. přenesená",J108,0)</f>
        <v>0</v>
      </c>
      <c r="BH108" s="226">
        <f>IF(N108="sníž. přenesená",J108,0)</f>
        <v>0</v>
      </c>
      <c r="BI108" s="226">
        <f>IF(N108="nulová",J108,0)</f>
        <v>0</v>
      </c>
      <c r="BJ108" s="17" t="s">
        <v>84</v>
      </c>
      <c r="BK108" s="226">
        <f>ROUND(I108*H108,2)</f>
        <v>0</v>
      </c>
      <c r="BL108" s="17" t="s">
        <v>160</v>
      </c>
      <c r="BM108" s="17" t="s">
        <v>908</v>
      </c>
    </row>
    <row r="109" spans="2:47" s="1" customFormat="1" ht="12">
      <c r="B109" s="38"/>
      <c r="C109" s="39"/>
      <c r="D109" s="227" t="s">
        <v>162</v>
      </c>
      <c r="E109" s="39"/>
      <c r="F109" s="228" t="s">
        <v>909</v>
      </c>
      <c r="G109" s="39"/>
      <c r="H109" s="39"/>
      <c r="I109" s="142"/>
      <c r="J109" s="39"/>
      <c r="K109" s="39"/>
      <c r="L109" s="43"/>
      <c r="M109" s="229"/>
      <c r="N109" s="79"/>
      <c r="O109" s="79"/>
      <c r="P109" s="79"/>
      <c r="Q109" s="79"/>
      <c r="R109" s="79"/>
      <c r="S109" s="79"/>
      <c r="T109" s="80"/>
      <c r="AT109" s="17" t="s">
        <v>162</v>
      </c>
      <c r="AU109" s="17" t="s">
        <v>86</v>
      </c>
    </row>
    <row r="110" spans="2:51" s="13" customFormat="1" ht="12">
      <c r="B110" s="241"/>
      <c r="C110" s="242"/>
      <c r="D110" s="227" t="s">
        <v>164</v>
      </c>
      <c r="E110" s="243" t="s">
        <v>75</v>
      </c>
      <c r="F110" s="244" t="s">
        <v>312</v>
      </c>
      <c r="G110" s="242"/>
      <c r="H110" s="243" t="s">
        <v>75</v>
      </c>
      <c r="I110" s="245"/>
      <c r="J110" s="242"/>
      <c r="K110" s="242"/>
      <c r="L110" s="246"/>
      <c r="M110" s="247"/>
      <c r="N110" s="248"/>
      <c r="O110" s="248"/>
      <c r="P110" s="248"/>
      <c r="Q110" s="248"/>
      <c r="R110" s="248"/>
      <c r="S110" s="248"/>
      <c r="T110" s="249"/>
      <c r="AT110" s="250" t="s">
        <v>164</v>
      </c>
      <c r="AU110" s="250" t="s">
        <v>86</v>
      </c>
      <c r="AV110" s="13" t="s">
        <v>84</v>
      </c>
      <c r="AW110" s="13" t="s">
        <v>38</v>
      </c>
      <c r="AX110" s="13" t="s">
        <v>77</v>
      </c>
      <c r="AY110" s="250" t="s">
        <v>152</v>
      </c>
    </row>
    <row r="111" spans="2:51" s="12" customFormat="1" ht="12">
      <c r="B111" s="230"/>
      <c r="C111" s="231"/>
      <c r="D111" s="227" t="s">
        <v>164</v>
      </c>
      <c r="E111" s="232" t="s">
        <v>75</v>
      </c>
      <c r="F111" s="233" t="s">
        <v>910</v>
      </c>
      <c r="G111" s="231"/>
      <c r="H111" s="234">
        <v>0.01</v>
      </c>
      <c r="I111" s="235"/>
      <c r="J111" s="231"/>
      <c r="K111" s="231"/>
      <c r="L111" s="236"/>
      <c r="M111" s="237"/>
      <c r="N111" s="238"/>
      <c r="O111" s="238"/>
      <c r="P111" s="238"/>
      <c r="Q111" s="238"/>
      <c r="R111" s="238"/>
      <c r="S111" s="238"/>
      <c r="T111" s="239"/>
      <c r="AT111" s="240" t="s">
        <v>164</v>
      </c>
      <c r="AU111" s="240" t="s">
        <v>86</v>
      </c>
      <c r="AV111" s="12" t="s">
        <v>86</v>
      </c>
      <c r="AW111" s="12" t="s">
        <v>38</v>
      </c>
      <c r="AX111" s="12" t="s">
        <v>84</v>
      </c>
      <c r="AY111" s="240" t="s">
        <v>152</v>
      </c>
    </row>
    <row r="112" spans="2:65" s="1" customFormat="1" ht="16.5" customHeight="1">
      <c r="B112" s="38"/>
      <c r="C112" s="215" t="s">
        <v>86</v>
      </c>
      <c r="D112" s="215" t="s">
        <v>155</v>
      </c>
      <c r="E112" s="216" t="s">
        <v>911</v>
      </c>
      <c r="F112" s="217" t="s">
        <v>912</v>
      </c>
      <c r="G112" s="218" t="s">
        <v>158</v>
      </c>
      <c r="H112" s="219">
        <v>0.48</v>
      </c>
      <c r="I112" s="220"/>
      <c r="J112" s="221">
        <f>ROUND(I112*H112,2)</f>
        <v>0</v>
      </c>
      <c r="K112" s="217" t="s">
        <v>159</v>
      </c>
      <c r="L112" s="43"/>
      <c r="M112" s="222" t="s">
        <v>75</v>
      </c>
      <c r="N112" s="223" t="s">
        <v>47</v>
      </c>
      <c r="O112" s="79"/>
      <c r="P112" s="224">
        <f>O112*H112</f>
        <v>0</v>
      </c>
      <c r="Q112" s="224">
        <v>0.17818</v>
      </c>
      <c r="R112" s="224">
        <f>Q112*H112</f>
        <v>0.0855264</v>
      </c>
      <c r="S112" s="224">
        <v>0</v>
      </c>
      <c r="T112" s="225">
        <f>S112*H112</f>
        <v>0</v>
      </c>
      <c r="AR112" s="17" t="s">
        <v>160</v>
      </c>
      <c r="AT112" s="17" t="s">
        <v>155</v>
      </c>
      <c r="AU112" s="17" t="s">
        <v>86</v>
      </c>
      <c r="AY112" s="17" t="s">
        <v>152</v>
      </c>
      <c r="BE112" s="226">
        <f>IF(N112="základní",J112,0)</f>
        <v>0</v>
      </c>
      <c r="BF112" s="226">
        <f>IF(N112="snížená",J112,0)</f>
        <v>0</v>
      </c>
      <c r="BG112" s="226">
        <f>IF(N112="zákl. přenesená",J112,0)</f>
        <v>0</v>
      </c>
      <c r="BH112" s="226">
        <f>IF(N112="sníž. přenesená",J112,0)</f>
        <v>0</v>
      </c>
      <c r="BI112" s="226">
        <f>IF(N112="nulová",J112,0)</f>
        <v>0</v>
      </c>
      <c r="BJ112" s="17" t="s">
        <v>84</v>
      </c>
      <c r="BK112" s="226">
        <f>ROUND(I112*H112,2)</f>
        <v>0</v>
      </c>
      <c r="BL112" s="17" t="s">
        <v>160</v>
      </c>
      <c r="BM112" s="17" t="s">
        <v>913</v>
      </c>
    </row>
    <row r="113" spans="2:51" s="13" customFormat="1" ht="12">
      <c r="B113" s="241"/>
      <c r="C113" s="242"/>
      <c r="D113" s="227" t="s">
        <v>164</v>
      </c>
      <c r="E113" s="243" t="s">
        <v>75</v>
      </c>
      <c r="F113" s="244" t="s">
        <v>312</v>
      </c>
      <c r="G113" s="242"/>
      <c r="H113" s="243" t="s">
        <v>75</v>
      </c>
      <c r="I113" s="245"/>
      <c r="J113" s="242"/>
      <c r="K113" s="242"/>
      <c r="L113" s="246"/>
      <c r="M113" s="247"/>
      <c r="N113" s="248"/>
      <c r="O113" s="248"/>
      <c r="P113" s="248"/>
      <c r="Q113" s="248"/>
      <c r="R113" s="248"/>
      <c r="S113" s="248"/>
      <c r="T113" s="249"/>
      <c r="AT113" s="250" t="s">
        <v>164</v>
      </c>
      <c r="AU113" s="250" t="s">
        <v>86</v>
      </c>
      <c r="AV113" s="13" t="s">
        <v>84</v>
      </c>
      <c r="AW113" s="13" t="s">
        <v>38</v>
      </c>
      <c r="AX113" s="13" t="s">
        <v>77</v>
      </c>
      <c r="AY113" s="250" t="s">
        <v>152</v>
      </c>
    </row>
    <row r="114" spans="2:51" s="12" customFormat="1" ht="12">
      <c r="B114" s="230"/>
      <c r="C114" s="231"/>
      <c r="D114" s="227" t="s">
        <v>164</v>
      </c>
      <c r="E114" s="232" t="s">
        <v>75</v>
      </c>
      <c r="F114" s="233" t="s">
        <v>914</v>
      </c>
      <c r="G114" s="231"/>
      <c r="H114" s="234">
        <v>0.48</v>
      </c>
      <c r="I114" s="235"/>
      <c r="J114" s="231"/>
      <c r="K114" s="231"/>
      <c r="L114" s="236"/>
      <c r="M114" s="237"/>
      <c r="N114" s="238"/>
      <c r="O114" s="238"/>
      <c r="P114" s="238"/>
      <c r="Q114" s="238"/>
      <c r="R114" s="238"/>
      <c r="S114" s="238"/>
      <c r="T114" s="239"/>
      <c r="AT114" s="240" t="s">
        <v>164</v>
      </c>
      <c r="AU114" s="240" t="s">
        <v>86</v>
      </c>
      <c r="AV114" s="12" t="s">
        <v>86</v>
      </c>
      <c r="AW114" s="12" t="s">
        <v>38</v>
      </c>
      <c r="AX114" s="12" t="s">
        <v>84</v>
      </c>
      <c r="AY114" s="240" t="s">
        <v>152</v>
      </c>
    </row>
    <row r="115" spans="2:65" s="1" customFormat="1" ht="22.5" customHeight="1">
      <c r="B115" s="38"/>
      <c r="C115" s="215" t="s">
        <v>173</v>
      </c>
      <c r="D115" s="215" t="s">
        <v>155</v>
      </c>
      <c r="E115" s="216" t="s">
        <v>915</v>
      </c>
      <c r="F115" s="217" t="s">
        <v>916</v>
      </c>
      <c r="G115" s="218" t="s">
        <v>158</v>
      </c>
      <c r="H115" s="219">
        <v>1.845</v>
      </c>
      <c r="I115" s="220"/>
      <c r="J115" s="221">
        <f>ROUND(I115*H115,2)</f>
        <v>0</v>
      </c>
      <c r="K115" s="217" t="s">
        <v>159</v>
      </c>
      <c r="L115" s="43"/>
      <c r="M115" s="222" t="s">
        <v>75</v>
      </c>
      <c r="N115" s="223" t="s">
        <v>47</v>
      </c>
      <c r="O115" s="79"/>
      <c r="P115" s="224">
        <f>O115*H115</f>
        <v>0</v>
      </c>
      <c r="Q115" s="224">
        <v>0.09261</v>
      </c>
      <c r="R115" s="224">
        <f>Q115*H115</f>
        <v>0.17086545</v>
      </c>
      <c r="S115" s="224">
        <v>0</v>
      </c>
      <c r="T115" s="225">
        <f>S115*H115</f>
        <v>0</v>
      </c>
      <c r="AR115" s="17" t="s">
        <v>160</v>
      </c>
      <c r="AT115" s="17" t="s">
        <v>155</v>
      </c>
      <c r="AU115" s="17" t="s">
        <v>86</v>
      </c>
      <c r="AY115" s="17" t="s">
        <v>152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160</v>
      </c>
      <c r="BM115" s="17" t="s">
        <v>917</v>
      </c>
    </row>
    <row r="116" spans="2:51" s="13" customFormat="1" ht="12">
      <c r="B116" s="241"/>
      <c r="C116" s="242"/>
      <c r="D116" s="227" t="s">
        <v>164</v>
      </c>
      <c r="E116" s="243" t="s">
        <v>75</v>
      </c>
      <c r="F116" s="244" t="s">
        <v>312</v>
      </c>
      <c r="G116" s="242"/>
      <c r="H116" s="243" t="s">
        <v>75</v>
      </c>
      <c r="I116" s="245"/>
      <c r="J116" s="242"/>
      <c r="K116" s="242"/>
      <c r="L116" s="246"/>
      <c r="M116" s="247"/>
      <c r="N116" s="248"/>
      <c r="O116" s="248"/>
      <c r="P116" s="248"/>
      <c r="Q116" s="248"/>
      <c r="R116" s="248"/>
      <c r="S116" s="248"/>
      <c r="T116" s="249"/>
      <c r="AT116" s="250" t="s">
        <v>164</v>
      </c>
      <c r="AU116" s="250" t="s">
        <v>86</v>
      </c>
      <c r="AV116" s="13" t="s">
        <v>84</v>
      </c>
      <c r="AW116" s="13" t="s">
        <v>38</v>
      </c>
      <c r="AX116" s="13" t="s">
        <v>77</v>
      </c>
      <c r="AY116" s="250" t="s">
        <v>152</v>
      </c>
    </row>
    <row r="117" spans="2:51" s="12" customFormat="1" ht="12">
      <c r="B117" s="230"/>
      <c r="C117" s="231"/>
      <c r="D117" s="227" t="s">
        <v>164</v>
      </c>
      <c r="E117" s="232" t="s">
        <v>75</v>
      </c>
      <c r="F117" s="233" t="s">
        <v>918</v>
      </c>
      <c r="G117" s="231"/>
      <c r="H117" s="234">
        <v>1.845</v>
      </c>
      <c r="I117" s="235"/>
      <c r="J117" s="231"/>
      <c r="K117" s="231"/>
      <c r="L117" s="236"/>
      <c r="M117" s="237"/>
      <c r="N117" s="238"/>
      <c r="O117" s="238"/>
      <c r="P117" s="238"/>
      <c r="Q117" s="238"/>
      <c r="R117" s="238"/>
      <c r="S117" s="238"/>
      <c r="T117" s="239"/>
      <c r="AT117" s="240" t="s">
        <v>164</v>
      </c>
      <c r="AU117" s="240" t="s">
        <v>86</v>
      </c>
      <c r="AV117" s="12" t="s">
        <v>86</v>
      </c>
      <c r="AW117" s="12" t="s">
        <v>38</v>
      </c>
      <c r="AX117" s="12" t="s">
        <v>84</v>
      </c>
      <c r="AY117" s="240" t="s">
        <v>152</v>
      </c>
    </row>
    <row r="118" spans="2:65" s="1" customFormat="1" ht="16.5" customHeight="1">
      <c r="B118" s="38"/>
      <c r="C118" s="215" t="s">
        <v>160</v>
      </c>
      <c r="D118" s="215" t="s">
        <v>155</v>
      </c>
      <c r="E118" s="216" t="s">
        <v>405</v>
      </c>
      <c r="F118" s="217" t="s">
        <v>406</v>
      </c>
      <c r="G118" s="218" t="s">
        <v>158</v>
      </c>
      <c r="H118" s="219">
        <v>9.277</v>
      </c>
      <c r="I118" s="220"/>
      <c r="J118" s="221">
        <f>ROUND(I118*H118,2)</f>
        <v>0</v>
      </c>
      <c r="K118" s="217" t="s">
        <v>159</v>
      </c>
      <c r="L118" s="43"/>
      <c r="M118" s="222" t="s">
        <v>75</v>
      </c>
      <c r="N118" s="223" t="s">
        <v>47</v>
      </c>
      <c r="O118" s="79"/>
      <c r="P118" s="224">
        <f>O118*H118</f>
        <v>0</v>
      </c>
      <c r="Q118" s="224">
        <v>0.06917</v>
      </c>
      <c r="R118" s="224">
        <f>Q118*H118</f>
        <v>0.6416900899999999</v>
      </c>
      <c r="S118" s="224">
        <v>0</v>
      </c>
      <c r="T118" s="225">
        <f>S118*H118</f>
        <v>0</v>
      </c>
      <c r="AR118" s="17" t="s">
        <v>160</v>
      </c>
      <c r="AT118" s="17" t="s">
        <v>155</v>
      </c>
      <c r="AU118" s="17" t="s">
        <v>86</v>
      </c>
      <c r="AY118" s="17" t="s">
        <v>152</v>
      </c>
      <c r="BE118" s="226">
        <f>IF(N118="základní",J118,0)</f>
        <v>0</v>
      </c>
      <c r="BF118" s="226">
        <f>IF(N118="snížená",J118,0)</f>
        <v>0</v>
      </c>
      <c r="BG118" s="226">
        <f>IF(N118="zákl. přenesená",J118,0)</f>
        <v>0</v>
      </c>
      <c r="BH118" s="226">
        <f>IF(N118="sníž. přenesená",J118,0)</f>
        <v>0</v>
      </c>
      <c r="BI118" s="226">
        <f>IF(N118="nulová",J118,0)</f>
        <v>0</v>
      </c>
      <c r="BJ118" s="17" t="s">
        <v>84</v>
      </c>
      <c r="BK118" s="226">
        <f>ROUND(I118*H118,2)</f>
        <v>0</v>
      </c>
      <c r="BL118" s="17" t="s">
        <v>160</v>
      </c>
      <c r="BM118" s="17" t="s">
        <v>919</v>
      </c>
    </row>
    <row r="119" spans="2:51" s="13" customFormat="1" ht="12">
      <c r="B119" s="241"/>
      <c r="C119" s="242"/>
      <c r="D119" s="227" t="s">
        <v>164</v>
      </c>
      <c r="E119" s="243" t="s">
        <v>75</v>
      </c>
      <c r="F119" s="244" t="s">
        <v>312</v>
      </c>
      <c r="G119" s="242"/>
      <c r="H119" s="243" t="s">
        <v>75</v>
      </c>
      <c r="I119" s="245"/>
      <c r="J119" s="242"/>
      <c r="K119" s="242"/>
      <c r="L119" s="246"/>
      <c r="M119" s="247"/>
      <c r="N119" s="248"/>
      <c r="O119" s="248"/>
      <c r="P119" s="248"/>
      <c r="Q119" s="248"/>
      <c r="R119" s="248"/>
      <c r="S119" s="248"/>
      <c r="T119" s="249"/>
      <c r="AT119" s="250" t="s">
        <v>164</v>
      </c>
      <c r="AU119" s="250" t="s">
        <v>86</v>
      </c>
      <c r="AV119" s="13" t="s">
        <v>84</v>
      </c>
      <c r="AW119" s="13" t="s">
        <v>38</v>
      </c>
      <c r="AX119" s="13" t="s">
        <v>77</v>
      </c>
      <c r="AY119" s="250" t="s">
        <v>152</v>
      </c>
    </row>
    <row r="120" spans="2:51" s="12" customFormat="1" ht="12">
      <c r="B120" s="230"/>
      <c r="C120" s="231"/>
      <c r="D120" s="227" t="s">
        <v>164</v>
      </c>
      <c r="E120" s="232" t="s">
        <v>75</v>
      </c>
      <c r="F120" s="233" t="s">
        <v>920</v>
      </c>
      <c r="G120" s="231"/>
      <c r="H120" s="234">
        <v>9.277</v>
      </c>
      <c r="I120" s="235"/>
      <c r="J120" s="231"/>
      <c r="K120" s="231"/>
      <c r="L120" s="236"/>
      <c r="M120" s="237"/>
      <c r="N120" s="238"/>
      <c r="O120" s="238"/>
      <c r="P120" s="238"/>
      <c r="Q120" s="238"/>
      <c r="R120" s="238"/>
      <c r="S120" s="238"/>
      <c r="T120" s="239"/>
      <c r="AT120" s="240" t="s">
        <v>164</v>
      </c>
      <c r="AU120" s="240" t="s">
        <v>86</v>
      </c>
      <c r="AV120" s="12" t="s">
        <v>86</v>
      </c>
      <c r="AW120" s="12" t="s">
        <v>38</v>
      </c>
      <c r="AX120" s="12" t="s">
        <v>84</v>
      </c>
      <c r="AY120" s="240" t="s">
        <v>152</v>
      </c>
    </row>
    <row r="121" spans="2:65" s="1" customFormat="1" ht="22.5" customHeight="1">
      <c r="B121" s="38"/>
      <c r="C121" s="215" t="s">
        <v>186</v>
      </c>
      <c r="D121" s="215" t="s">
        <v>155</v>
      </c>
      <c r="E121" s="216" t="s">
        <v>921</v>
      </c>
      <c r="F121" s="217" t="s">
        <v>922</v>
      </c>
      <c r="G121" s="218" t="s">
        <v>176</v>
      </c>
      <c r="H121" s="219">
        <v>1</v>
      </c>
      <c r="I121" s="220"/>
      <c r="J121" s="221">
        <f>ROUND(I121*H121,2)</f>
        <v>0</v>
      </c>
      <c r="K121" s="217" t="s">
        <v>159</v>
      </c>
      <c r="L121" s="43"/>
      <c r="M121" s="222" t="s">
        <v>75</v>
      </c>
      <c r="N121" s="223" t="s">
        <v>47</v>
      </c>
      <c r="O121" s="79"/>
      <c r="P121" s="224">
        <f>O121*H121</f>
        <v>0</v>
      </c>
      <c r="Q121" s="224">
        <v>0.02021</v>
      </c>
      <c r="R121" s="224">
        <f>Q121*H121</f>
        <v>0.02021</v>
      </c>
      <c r="S121" s="224">
        <v>0</v>
      </c>
      <c r="T121" s="225">
        <f>S121*H121</f>
        <v>0</v>
      </c>
      <c r="AR121" s="17" t="s">
        <v>160</v>
      </c>
      <c r="AT121" s="17" t="s">
        <v>155</v>
      </c>
      <c r="AU121" s="17" t="s">
        <v>86</v>
      </c>
      <c r="AY121" s="17" t="s">
        <v>152</v>
      </c>
      <c r="BE121" s="226">
        <f>IF(N121="základní",J121,0)</f>
        <v>0</v>
      </c>
      <c r="BF121" s="226">
        <f>IF(N121="snížená",J121,0)</f>
        <v>0</v>
      </c>
      <c r="BG121" s="226">
        <f>IF(N121="zákl. přenesená",J121,0)</f>
        <v>0</v>
      </c>
      <c r="BH121" s="226">
        <f>IF(N121="sníž. přenesená",J121,0)</f>
        <v>0</v>
      </c>
      <c r="BI121" s="226">
        <f>IF(N121="nulová",J121,0)</f>
        <v>0</v>
      </c>
      <c r="BJ121" s="17" t="s">
        <v>84</v>
      </c>
      <c r="BK121" s="226">
        <f>ROUND(I121*H121,2)</f>
        <v>0</v>
      </c>
      <c r="BL121" s="17" t="s">
        <v>160</v>
      </c>
      <c r="BM121" s="17" t="s">
        <v>923</v>
      </c>
    </row>
    <row r="122" spans="2:47" s="1" customFormat="1" ht="12">
      <c r="B122" s="38"/>
      <c r="C122" s="39"/>
      <c r="D122" s="227" t="s">
        <v>162</v>
      </c>
      <c r="E122" s="39"/>
      <c r="F122" s="228" t="s">
        <v>924</v>
      </c>
      <c r="G122" s="39"/>
      <c r="H122" s="39"/>
      <c r="I122" s="142"/>
      <c r="J122" s="39"/>
      <c r="K122" s="39"/>
      <c r="L122" s="43"/>
      <c r="M122" s="229"/>
      <c r="N122" s="79"/>
      <c r="O122" s="79"/>
      <c r="P122" s="79"/>
      <c r="Q122" s="79"/>
      <c r="R122" s="79"/>
      <c r="S122" s="79"/>
      <c r="T122" s="80"/>
      <c r="AT122" s="17" t="s">
        <v>162</v>
      </c>
      <c r="AU122" s="17" t="s">
        <v>86</v>
      </c>
    </row>
    <row r="123" spans="2:51" s="13" customFormat="1" ht="12">
      <c r="B123" s="241"/>
      <c r="C123" s="242"/>
      <c r="D123" s="227" t="s">
        <v>164</v>
      </c>
      <c r="E123" s="243" t="s">
        <v>75</v>
      </c>
      <c r="F123" s="244" t="s">
        <v>312</v>
      </c>
      <c r="G123" s="242"/>
      <c r="H123" s="243" t="s">
        <v>75</v>
      </c>
      <c r="I123" s="245"/>
      <c r="J123" s="242"/>
      <c r="K123" s="242"/>
      <c r="L123" s="246"/>
      <c r="M123" s="247"/>
      <c r="N123" s="248"/>
      <c r="O123" s="248"/>
      <c r="P123" s="248"/>
      <c r="Q123" s="248"/>
      <c r="R123" s="248"/>
      <c r="S123" s="248"/>
      <c r="T123" s="249"/>
      <c r="AT123" s="250" t="s">
        <v>164</v>
      </c>
      <c r="AU123" s="250" t="s">
        <v>86</v>
      </c>
      <c r="AV123" s="13" t="s">
        <v>84</v>
      </c>
      <c r="AW123" s="13" t="s">
        <v>38</v>
      </c>
      <c r="AX123" s="13" t="s">
        <v>77</v>
      </c>
      <c r="AY123" s="250" t="s">
        <v>152</v>
      </c>
    </row>
    <row r="124" spans="2:51" s="12" customFormat="1" ht="12">
      <c r="B124" s="230"/>
      <c r="C124" s="231"/>
      <c r="D124" s="227" t="s">
        <v>164</v>
      </c>
      <c r="E124" s="232" t="s">
        <v>75</v>
      </c>
      <c r="F124" s="233" t="s">
        <v>925</v>
      </c>
      <c r="G124" s="231"/>
      <c r="H124" s="234">
        <v>1</v>
      </c>
      <c r="I124" s="235"/>
      <c r="J124" s="231"/>
      <c r="K124" s="231"/>
      <c r="L124" s="236"/>
      <c r="M124" s="237"/>
      <c r="N124" s="238"/>
      <c r="O124" s="238"/>
      <c r="P124" s="238"/>
      <c r="Q124" s="238"/>
      <c r="R124" s="238"/>
      <c r="S124" s="238"/>
      <c r="T124" s="239"/>
      <c r="AT124" s="240" t="s">
        <v>164</v>
      </c>
      <c r="AU124" s="240" t="s">
        <v>86</v>
      </c>
      <c r="AV124" s="12" t="s">
        <v>86</v>
      </c>
      <c r="AW124" s="12" t="s">
        <v>38</v>
      </c>
      <c r="AX124" s="12" t="s">
        <v>84</v>
      </c>
      <c r="AY124" s="240" t="s">
        <v>152</v>
      </c>
    </row>
    <row r="125" spans="2:65" s="1" customFormat="1" ht="16.5" customHeight="1">
      <c r="B125" s="38"/>
      <c r="C125" s="215" t="s">
        <v>153</v>
      </c>
      <c r="D125" s="215" t="s">
        <v>155</v>
      </c>
      <c r="E125" s="216" t="s">
        <v>926</v>
      </c>
      <c r="F125" s="217" t="s">
        <v>927</v>
      </c>
      <c r="G125" s="218" t="s">
        <v>168</v>
      </c>
      <c r="H125" s="219">
        <v>3.4</v>
      </c>
      <c r="I125" s="220"/>
      <c r="J125" s="221">
        <f>ROUND(I125*H125,2)</f>
        <v>0</v>
      </c>
      <c r="K125" s="217" t="s">
        <v>159</v>
      </c>
      <c r="L125" s="43"/>
      <c r="M125" s="222" t="s">
        <v>75</v>
      </c>
      <c r="N125" s="223" t="s">
        <v>47</v>
      </c>
      <c r="O125" s="79"/>
      <c r="P125" s="224">
        <f>O125*H125</f>
        <v>0</v>
      </c>
      <c r="Q125" s="224">
        <v>0.00012</v>
      </c>
      <c r="R125" s="224">
        <f>Q125*H125</f>
        <v>0.000408</v>
      </c>
      <c r="S125" s="224">
        <v>0</v>
      </c>
      <c r="T125" s="225">
        <f>S125*H125</f>
        <v>0</v>
      </c>
      <c r="AR125" s="17" t="s">
        <v>160</v>
      </c>
      <c r="AT125" s="17" t="s">
        <v>155</v>
      </c>
      <c r="AU125" s="17" t="s">
        <v>86</v>
      </c>
      <c r="AY125" s="17" t="s">
        <v>152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160</v>
      </c>
      <c r="BM125" s="17" t="s">
        <v>928</v>
      </c>
    </row>
    <row r="126" spans="2:47" s="1" customFormat="1" ht="12">
      <c r="B126" s="38"/>
      <c r="C126" s="39"/>
      <c r="D126" s="227" t="s">
        <v>162</v>
      </c>
      <c r="E126" s="39"/>
      <c r="F126" s="228" t="s">
        <v>413</v>
      </c>
      <c r="G126" s="39"/>
      <c r="H126" s="39"/>
      <c r="I126" s="142"/>
      <c r="J126" s="39"/>
      <c r="K126" s="39"/>
      <c r="L126" s="43"/>
      <c r="M126" s="229"/>
      <c r="N126" s="79"/>
      <c r="O126" s="79"/>
      <c r="P126" s="79"/>
      <c r="Q126" s="79"/>
      <c r="R126" s="79"/>
      <c r="S126" s="79"/>
      <c r="T126" s="80"/>
      <c r="AT126" s="17" t="s">
        <v>162</v>
      </c>
      <c r="AU126" s="17" t="s">
        <v>86</v>
      </c>
    </row>
    <row r="127" spans="2:51" s="12" customFormat="1" ht="12">
      <c r="B127" s="230"/>
      <c r="C127" s="231"/>
      <c r="D127" s="227" t="s">
        <v>164</v>
      </c>
      <c r="E127" s="232" t="s">
        <v>75</v>
      </c>
      <c r="F127" s="233" t="s">
        <v>929</v>
      </c>
      <c r="G127" s="231"/>
      <c r="H127" s="234">
        <v>3.4</v>
      </c>
      <c r="I127" s="235"/>
      <c r="J127" s="231"/>
      <c r="K127" s="231"/>
      <c r="L127" s="236"/>
      <c r="M127" s="237"/>
      <c r="N127" s="238"/>
      <c r="O127" s="238"/>
      <c r="P127" s="238"/>
      <c r="Q127" s="238"/>
      <c r="R127" s="238"/>
      <c r="S127" s="238"/>
      <c r="T127" s="239"/>
      <c r="AT127" s="240" t="s">
        <v>164</v>
      </c>
      <c r="AU127" s="240" t="s">
        <v>86</v>
      </c>
      <c r="AV127" s="12" t="s">
        <v>86</v>
      </c>
      <c r="AW127" s="12" t="s">
        <v>38</v>
      </c>
      <c r="AX127" s="12" t="s">
        <v>84</v>
      </c>
      <c r="AY127" s="240" t="s">
        <v>152</v>
      </c>
    </row>
    <row r="128" spans="2:65" s="1" customFormat="1" ht="16.5" customHeight="1">
      <c r="B128" s="38"/>
      <c r="C128" s="215" t="s">
        <v>198</v>
      </c>
      <c r="D128" s="215" t="s">
        <v>155</v>
      </c>
      <c r="E128" s="216" t="s">
        <v>415</v>
      </c>
      <c r="F128" s="217" t="s">
        <v>416</v>
      </c>
      <c r="G128" s="218" t="s">
        <v>168</v>
      </c>
      <c r="H128" s="219">
        <v>3.25</v>
      </c>
      <c r="I128" s="220"/>
      <c r="J128" s="221">
        <f>ROUND(I128*H128,2)</f>
        <v>0</v>
      </c>
      <c r="K128" s="217" t="s">
        <v>159</v>
      </c>
      <c r="L128" s="43"/>
      <c r="M128" s="222" t="s">
        <v>75</v>
      </c>
      <c r="N128" s="223" t="s">
        <v>47</v>
      </c>
      <c r="O128" s="79"/>
      <c r="P128" s="224">
        <f>O128*H128</f>
        <v>0</v>
      </c>
      <c r="Q128" s="224">
        <v>0.00012</v>
      </c>
      <c r="R128" s="224">
        <f>Q128*H128</f>
        <v>0.00039</v>
      </c>
      <c r="S128" s="224">
        <v>0</v>
      </c>
      <c r="T128" s="225">
        <f>S128*H128</f>
        <v>0</v>
      </c>
      <c r="AR128" s="17" t="s">
        <v>160</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160</v>
      </c>
      <c r="BM128" s="17" t="s">
        <v>930</v>
      </c>
    </row>
    <row r="129" spans="2:47" s="1" customFormat="1" ht="12">
      <c r="B129" s="38"/>
      <c r="C129" s="39"/>
      <c r="D129" s="227" t="s">
        <v>162</v>
      </c>
      <c r="E129" s="39"/>
      <c r="F129" s="228" t="s">
        <v>413</v>
      </c>
      <c r="G129" s="39"/>
      <c r="H129" s="39"/>
      <c r="I129" s="142"/>
      <c r="J129" s="39"/>
      <c r="K129" s="39"/>
      <c r="L129" s="43"/>
      <c r="M129" s="229"/>
      <c r="N129" s="79"/>
      <c r="O129" s="79"/>
      <c r="P129" s="79"/>
      <c r="Q129" s="79"/>
      <c r="R129" s="79"/>
      <c r="S129" s="79"/>
      <c r="T129" s="80"/>
      <c r="AT129" s="17" t="s">
        <v>162</v>
      </c>
      <c r="AU129" s="17" t="s">
        <v>86</v>
      </c>
    </row>
    <row r="130" spans="2:51" s="12" customFormat="1" ht="12">
      <c r="B130" s="230"/>
      <c r="C130" s="231"/>
      <c r="D130" s="227" t="s">
        <v>164</v>
      </c>
      <c r="E130" s="232" t="s">
        <v>75</v>
      </c>
      <c r="F130" s="233" t="s">
        <v>418</v>
      </c>
      <c r="G130" s="231"/>
      <c r="H130" s="234">
        <v>3.25</v>
      </c>
      <c r="I130" s="235"/>
      <c r="J130" s="231"/>
      <c r="K130" s="231"/>
      <c r="L130" s="236"/>
      <c r="M130" s="237"/>
      <c r="N130" s="238"/>
      <c r="O130" s="238"/>
      <c r="P130" s="238"/>
      <c r="Q130" s="238"/>
      <c r="R130" s="238"/>
      <c r="S130" s="238"/>
      <c r="T130" s="239"/>
      <c r="AT130" s="240" t="s">
        <v>164</v>
      </c>
      <c r="AU130" s="240" t="s">
        <v>86</v>
      </c>
      <c r="AV130" s="12" t="s">
        <v>86</v>
      </c>
      <c r="AW130" s="12" t="s">
        <v>38</v>
      </c>
      <c r="AX130" s="12" t="s">
        <v>84</v>
      </c>
      <c r="AY130" s="240" t="s">
        <v>152</v>
      </c>
    </row>
    <row r="131" spans="2:65" s="1" customFormat="1" ht="16.5" customHeight="1">
      <c r="B131" s="38"/>
      <c r="C131" s="215" t="s">
        <v>203</v>
      </c>
      <c r="D131" s="215" t="s">
        <v>155</v>
      </c>
      <c r="E131" s="216" t="s">
        <v>931</v>
      </c>
      <c r="F131" s="217" t="s">
        <v>932</v>
      </c>
      <c r="G131" s="218" t="s">
        <v>168</v>
      </c>
      <c r="H131" s="219">
        <v>3.25</v>
      </c>
      <c r="I131" s="220"/>
      <c r="J131" s="221">
        <f>ROUND(I131*H131,2)</f>
        <v>0</v>
      </c>
      <c r="K131" s="217" t="s">
        <v>159</v>
      </c>
      <c r="L131" s="43"/>
      <c r="M131" s="222" t="s">
        <v>75</v>
      </c>
      <c r="N131" s="223" t="s">
        <v>47</v>
      </c>
      <c r="O131" s="79"/>
      <c r="P131" s="224">
        <f>O131*H131</f>
        <v>0</v>
      </c>
      <c r="Q131" s="224">
        <v>0.0002</v>
      </c>
      <c r="R131" s="224">
        <f>Q131*H131</f>
        <v>0.0006500000000000001</v>
      </c>
      <c r="S131" s="224">
        <v>0</v>
      </c>
      <c r="T131" s="225">
        <f>S131*H131</f>
        <v>0</v>
      </c>
      <c r="AR131" s="17" t="s">
        <v>160</v>
      </c>
      <c r="AT131" s="17" t="s">
        <v>155</v>
      </c>
      <c r="AU131" s="17" t="s">
        <v>86</v>
      </c>
      <c r="AY131" s="17" t="s">
        <v>152</v>
      </c>
      <c r="BE131" s="226">
        <f>IF(N131="základní",J131,0)</f>
        <v>0</v>
      </c>
      <c r="BF131" s="226">
        <f>IF(N131="snížená",J131,0)</f>
        <v>0</v>
      </c>
      <c r="BG131" s="226">
        <f>IF(N131="zákl. přenesená",J131,0)</f>
        <v>0</v>
      </c>
      <c r="BH131" s="226">
        <f>IF(N131="sníž. přenesená",J131,0)</f>
        <v>0</v>
      </c>
      <c r="BI131" s="226">
        <f>IF(N131="nulová",J131,0)</f>
        <v>0</v>
      </c>
      <c r="BJ131" s="17" t="s">
        <v>84</v>
      </c>
      <c r="BK131" s="226">
        <f>ROUND(I131*H131,2)</f>
        <v>0</v>
      </c>
      <c r="BL131" s="17" t="s">
        <v>160</v>
      </c>
      <c r="BM131" s="17" t="s">
        <v>933</v>
      </c>
    </row>
    <row r="132" spans="2:47" s="1" customFormat="1" ht="12">
      <c r="B132" s="38"/>
      <c r="C132" s="39"/>
      <c r="D132" s="227" t="s">
        <v>162</v>
      </c>
      <c r="E132" s="39"/>
      <c r="F132" s="228" t="s">
        <v>413</v>
      </c>
      <c r="G132" s="39"/>
      <c r="H132" s="39"/>
      <c r="I132" s="142"/>
      <c r="J132" s="39"/>
      <c r="K132" s="39"/>
      <c r="L132" s="43"/>
      <c r="M132" s="229"/>
      <c r="N132" s="79"/>
      <c r="O132" s="79"/>
      <c r="P132" s="79"/>
      <c r="Q132" s="79"/>
      <c r="R132" s="79"/>
      <c r="S132" s="79"/>
      <c r="T132" s="80"/>
      <c r="AT132" s="17" t="s">
        <v>162</v>
      </c>
      <c r="AU132" s="17" t="s">
        <v>86</v>
      </c>
    </row>
    <row r="133" spans="2:51" s="12" customFormat="1" ht="12">
      <c r="B133" s="230"/>
      <c r="C133" s="231"/>
      <c r="D133" s="227" t="s">
        <v>164</v>
      </c>
      <c r="E133" s="232" t="s">
        <v>75</v>
      </c>
      <c r="F133" s="233" t="s">
        <v>418</v>
      </c>
      <c r="G133" s="231"/>
      <c r="H133" s="234">
        <v>3.25</v>
      </c>
      <c r="I133" s="235"/>
      <c r="J133" s="231"/>
      <c r="K133" s="231"/>
      <c r="L133" s="236"/>
      <c r="M133" s="237"/>
      <c r="N133" s="238"/>
      <c r="O133" s="238"/>
      <c r="P133" s="238"/>
      <c r="Q133" s="238"/>
      <c r="R133" s="238"/>
      <c r="S133" s="238"/>
      <c r="T133" s="239"/>
      <c r="AT133" s="240" t="s">
        <v>164</v>
      </c>
      <c r="AU133" s="240" t="s">
        <v>86</v>
      </c>
      <c r="AV133" s="12" t="s">
        <v>86</v>
      </c>
      <c r="AW133" s="12" t="s">
        <v>38</v>
      </c>
      <c r="AX133" s="12" t="s">
        <v>84</v>
      </c>
      <c r="AY133" s="240" t="s">
        <v>152</v>
      </c>
    </row>
    <row r="134" spans="2:63" s="11" customFormat="1" ht="22.8" customHeight="1">
      <c r="B134" s="199"/>
      <c r="C134" s="200"/>
      <c r="D134" s="201" t="s">
        <v>76</v>
      </c>
      <c r="E134" s="213" t="s">
        <v>153</v>
      </c>
      <c r="F134" s="213" t="s">
        <v>154</v>
      </c>
      <c r="G134" s="200"/>
      <c r="H134" s="200"/>
      <c r="I134" s="203"/>
      <c r="J134" s="214">
        <f>BK134</f>
        <v>0</v>
      </c>
      <c r="K134" s="200"/>
      <c r="L134" s="205"/>
      <c r="M134" s="206"/>
      <c r="N134" s="207"/>
      <c r="O134" s="207"/>
      <c r="P134" s="208">
        <f>SUM(P135:P207)</f>
        <v>0</v>
      </c>
      <c r="Q134" s="207"/>
      <c r="R134" s="208">
        <f>SUM(R135:R207)</f>
        <v>1.86716822</v>
      </c>
      <c r="S134" s="207"/>
      <c r="T134" s="209">
        <f>SUM(T135:T207)</f>
        <v>0</v>
      </c>
      <c r="AR134" s="210" t="s">
        <v>84</v>
      </c>
      <c r="AT134" s="211" t="s">
        <v>76</v>
      </c>
      <c r="AU134" s="211" t="s">
        <v>84</v>
      </c>
      <c r="AY134" s="210" t="s">
        <v>152</v>
      </c>
      <c r="BK134" s="212">
        <f>SUM(BK135:BK207)</f>
        <v>0</v>
      </c>
    </row>
    <row r="135" spans="2:65" s="1" customFormat="1" ht="16.5" customHeight="1">
      <c r="B135" s="38"/>
      <c r="C135" s="215" t="s">
        <v>179</v>
      </c>
      <c r="D135" s="215" t="s">
        <v>155</v>
      </c>
      <c r="E135" s="216" t="s">
        <v>422</v>
      </c>
      <c r="F135" s="217" t="s">
        <v>423</v>
      </c>
      <c r="G135" s="218" t="s">
        <v>158</v>
      </c>
      <c r="H135" s="219">
        <v>5.76</v>
      </c>
      <c r="I135" s="220"/>
      <c r="J135" s="221">
        <f>ROUND(I135*H135,2)</f>
        <v>0</v>
      </c>
      <c r="K135" s="217" t="s">
        <v>159</v>
      </c>
      <c r="L135" s="43"/>
      <c r="M135" s="222" t="s">
        <v>75</v>
      </c>
      <c r="N135" s="223" t="s">
        <v>47</v>
      </c>
      <c r="O135" s="79"/>
      <c r="P135" s="224">
        <f>O135*H135</f>
        <v>0</v>
      </c>
      <c r="Q135" s="224">
        <v>0</v>
      </c>
      <c r="R135" s="224">
        <f>Q135*H135</f>
        <v>0</v>
      </c>
      <c r="S135" s="224">
        <v>0</v>
      </c>
      <c r="T135" s="225">
        <f>S135*H135</f>
        <v>0</v>
      </c>
      <c r="AR135" s="17" t="s">
        <v>160</v>
      </c>
      <c r="AT135" s="17" t="s">
        <v>155</v>
      </c>
      <c r="AU135" s="17" t="s">
        <v>86</v>
      </c>
      <c r="AY135" s="17" t="s">
        <v>152</v>
      </c>
      <c r="BE135" s="226">
        <f>IF(N135="základní",J135,0)</f>
        <v>0</v>
      </c>
      <c r="BF135" s="226">
        <f>IF(N135="snížená",J135,0)</f>
        <v>0</v>
      </c>
      <c r="BG135" s="226">
        <f>IF(N135="zákl. přenesená",J135,0)</f>
        <v>0</v>
      </c>
      <c r="BH135" s="226">
        <f>IF(N135="sníž. přenesená",J135,0)</f>
        <v>0</v>
      </c>
      <c r="BI135" s="226">
        <f>IF(N135="nulová",J135,0)</f>
        <v>0</v>
      </c>
      <c r="BJ135" s="17" t="s">
        <v>84</v>
      </c>
      <c r="BK135" s="226">
        <f>ROUND(I135*H135,2)</f>
        <v>0</v>
      </c>
      <c r="BL135" s="17" t="s">
        <v>160</v>
      </c>
      <c r="BM135" s="17" t="s">
        <v>934</v>
      </c>
    </row>
    <row r="136" spans="2:47" s="1" customFormat="1" ht="12">
      <c r="B136" s="38"/>
      <c r="C136" s="39"/>
      <c r="D136" s="227" t="s">
        <v>162</v>
      </c>
      <c r="E136" s="39"/>
      <c r="F136" s="228" t="s">
        <v>163</v>
      </c>
      <c r="G136" s="39"/>
      <c r="H136" s="39"/>
      <c r="I136" s="142"/>
      <c r="J136" s="39"/>
      <c r="K136" s="39"/>
      <c r="L136" s="43"/>
      <c r="M136" s="229"/>
      <c r="N136" s="79"/>
      <c r="O136" s="79"/>
      <c r="P136" s="79"/>
      <c r="Q136" s="79"/>
      <c r="R136" s="79"/>
      <c r="S136" s="79"/>
      <c r="T136" s="80"/>
      <c r="AT136" s="17" t="s">
        <v>162</v>
      </c>
      <c r="AU136" s="17" t="s">
        <v>86</v>
      </c>
    </row>
    <row r="137" spans="2:51" s="13" customFormat="1" ht="12">
      <c r="B137" s="241"/>
      <c r="C137" s="242"/>
      <c r="D137" s="227" t="s">
        <v>164</v>
      </c>
      <c r="E137" s="243" t="s">
        <v>75</v>
      </c>
      <c r="F137" s="244" t="s">
        <v>312</v>
      </c>
      <c r="G137" s="242"/>
      <c r="H137" s="243" t="s">
        <v>75</v>
      </c>
      <c r="I137" s="245"/>
      <c r="J137" s="242"/>
      <c r="K137" s="242"/>
      <c r="L137" s="246"/>
      <c r="M137" s="247"/>
      <c r="N137" s="248"/>
      <c r="O137" s="248"/>
      <c r="P137" s="248"/>
      <c r="Q137" s="248"/>
      <c r="R137" s="248"/>
      <c r="S137" s="248"/>
      <c r="T137" s="249"/>
      <c r="AT137" s="250" t="s">
        <v>164</v>
      </c>
      <c r="AU137" s="250" t="s">
        <v>86</v>
      </c>
      <c r="AV137" s="13" t="s">
        <v>84</v>
      </c>
      <c r="AW137" s="13" t="s">
        <v>38</v>
      </c>
      <c r="AX137" s="13" t="s">
        <v>77</v>
      </c>
      <c r="AY137" s="250" t="s">
        <v>152</v>
      </c>
    </row>
    <row r="138" spans="2:51" s="12" customFormat="1" ht="12">
      <c r="B138" s="230"/>
      <c r="C138" s="231"/>
      <c r="D138" s="227" t="s">
        <v>164</v>
      </c>
      <c r="E138" s="232" t="s">
        <v>75</v>
      </c>
      <c r="F138" s="233" t="s">
        <v>935</v>
      </c>
      <c r="G138" s="231"/>
      <c r="H138" s="234">
        <v>2.88</v>
      </c>
      <c r="I138" s="235"/>
      <c r="J138" s="231"/>
      <c r="K138" s="231"/>
      <c r="L138" s="236"/>
      <c r="M138" s="237"/>
      <c r="N138" s="238"/>
      <c r="O138" s="238"/>
      <c r="P138" s="238"/>
      <c r="Q138" s="238"/>
      <c r="R138" s="238"/>
      <c r="S138" s="238"/>
      <c r="T138" s="239"/>
      <c r="AT138" s="240" t="s">
        <v>164</v>
      </c>
      <c r="AU138" s="240" t="s">
        <v>86</v>
      </c>
      <c r="AV138" s="12" t="s">
        <v>86</v>
      </c>
      <c r="AW138" s="12" t="s">
        <v>38</v>
      </c>
      <c r="AX138" s="12" t="s">
        <v>77</v>
      </c>
      <c r="AY138" s="240" t="s">
        <v>152</v>
      </c>
    </row>
    <row r="139" spans="2:51" s="12" customFormat="1" ht="12">
      <c r="B139" s="230"/>
      <c r="C139" s="231"/>
      <c r="D139" s="227" t="s">
        <v>164</v>
      </c>
      <c r="E139" s="232" t="s">
        <v>75</v>
      </c>
      <c r="F139" s="233" t="s">
        <v>936</v>
      </c>
      <c r="G139" s="231"/>
      <c r="H139" s="234">
        <v>2.88</v>
      </c>
      <c r="I139" s="235"/>
      <c r="J139" s="231"/>
      <c r="K139" s="231"/>
      <c r="L139" s="236"/>
      <c r="M139" s="237"/>
      <c r="N139" s="238"/>
      <c r="O139" s="238"/>
      <c r="P139" s="238"/>
      <c r="Q139" s="238"/>
      <c r="R139" s="238"/>
      <c r="S139" s="238"/>
      <c r="T139" s="239"/>
      <c r="AT139" s="240" t="s">
        <v>164</v>
      </c>
      <c r="AU139" s="240" t="s">
        <v>86</v>
      </c>
      <c r="AV139" s="12" t="s">
        <v>86</v>
      </c>
      <c r="AW139" s="12" t="s">
        <v>38</v>
      </c>
      <c r="AX139" s="12" t="s">
        <v>77</v>
      </c>
      <c r="AY139" s="240" t="s">
        <v>152</v>
      </c>
    </row>
    <row r="140" spans="2:51" s="14" customFormat="1" ht="12">
      <c r="B140" s="267"/>
      <c r="C140" s="268"/>
      <c r="D140" s="227" t="s">
        <v>164</v>
      </c>
      <c r="E140" s="269" t="s">
        <v>75</v>
      </c>
      <c r="F140" s="270" t="s">
        <v>287</v>
      </c>
      <c r="G140" s="268"/>
      <c r="H140" s="271">
        <v>5.76</v>
      </c>
      <c r="I140" s="272"/>
      <c r="J140" s="268"/>
      <c r="K140" s="268"/>
      <c r="L140" s="273"/>
      <c r="M140" s="274"/>
      <c r="N140" s="275"/>
      <c r="O140" s="275"/>
      <c r="P140" s="275"/>
      <c r="Q140" s="275"/>
      <c r="R140" s="275"/>
      <c r="S140" s="275"/>
      <c r="T140" s="276"/>
      <c r="AT140" s="277" t="s">
        <v>164</v>
      </c>
      <c r="AU140" s="277" t="s">
        <v>86</v>
      </c>
      <c r="AV140" s="14" t="s">
        <v>160</v>
      </c>
      <c r="AW140" s="14" t="s">
        <v>38</v>
      </c>
      <c r="AX140" s="14" t="s">
        <v>84</v>
      </c>
      <c r="AY140" s="277" t="s">
        <v>152</v>
      </c>
    </row>
    <row r="141" spans="2:65" s="1" customFormat="1" ht="16.5" customHeight="1">
      <c r="B141" s="38"/>
      <c r="C141" s="215" t="s">
        <v>215</v>
      </c>
      <c r="D141" s="215" t="s">
        <v>155</v>
      </c>
      <c r="E141" s="216" t="s">
        <v>426</v>
      </c>
      <c r="F141" s="217" t="s">
        <v>427</v>
      </c>
      <c r="G141" s="218" t="s">
        <v>158</v>
      </c>
      <c r="H141" s="219">
        <v>10.98</v>
      </c>
      <c r="I141" s="220"/>
      <c r="J141" s="221">
        <f>ROUND(I141*H141,2)</f>
        <v>0</v>
      </c>
      <c r="K141" s="217" t="s">
        <v>159</v>
      </c>
      <c r="L141" s="43"/>
      <c r="M141" s="222" t="s">
        <v>75</v>
      </c>
      <c r="N141" s="223" t="s">
        <v>47</v>
      </c>
      <c r="O141" s="79"/>
      <c r="P141" s="224">
        <f>O141*H141</f>
        <v>0</v>
      </c>
      <c r="Q141" s="224">
        <v>0.02048</v>
      </c>
      <c r="R141" s="224">
        <f>Q141*H141</f>
        <v>0.22487040000000003</v>
      </c>
      <c r="S141" s="224">
        <v>0</v>
      </c>
      <c r="T141" s="225">
        <f>S141*H141</f>
        <v>0</v>
      </c>
      <c r="AR141" s="17" t="s">
        <v>160</v>
      </c>
      <c r="AT141" s="17" t="s">
        <v>155</v>
      </c>
      <c r="AU141" s="17" t="s">
        <v>86</v>
      </c>
      <c r="AY141" s="17" t="s">
        <v>152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160</v>
      </c>
      <c r="BM141" s="17" t="s">
        <v>937</v>
      </c>
    </row>
    <row r="142" spans="2:47" s="1" customFormat="1" ht="12">
      <c r="B142" s="38"/>
      <c r="C142" s="39"/>
      <c r="D142" s="227" t="s">
        <v>162</v>
      </c>
      <c r="E142" s="39"/>
      <c r="F142" s="228" t="s">
        <v>429</v>
      </c>
      <c r="G142" s="39"/>
      <c r="H142" s="39"/>
      <c r="I142" s="142"/>
      <c r="J142" s="39"/>
      <c r="K142" s="39"/>
      <c r="L142" s="43"/>
      <c r="M142" s="229"/>
      <c r="N142" s="79"/>
      <c r="O142" s="79"/>
      <c r="P142" s="79"/>
      <c r="Q142" s="79"/>
      <c r="R142" s="79"/>
      <c r="S142" s="79"/>
      <c r="T142" s="80"/>
      <c r="AT142" s="17" t="s">
        <v>162</v>
      </c>
      <c r="AU142" s="17" t="s">
        <v>86</v>
      </c>
    </row>
    <row r="143" spans="2:51" s="13" customFormat="1" ht="12">
      <c r="B143" s="241"/>
      <c r="C143" s="242"/>
      <c r="D143" s="227" t="s">
        <v>164</v>
      </c>
      <c r="E143" s="243" t="s">
        <v>75</v>
      </c>
      <c r="F143" s="244" t="s">
        <v>312</v>
      </c>
      <c r="G143" s="242"/>
      <c r="H143" s="243" t="s">
        <v>75</v>
      </c>
      <c r="I143" s="245"/>
      <c r="J143" s="242"/>
      <c r="K143" s="242"/>
      <c r="L143" s="246"/>
      <c r="M143" s="247"/>
      <c r="N143" s="248"/>
      <c r="O143" s="248"/>
      <c r="P143" s="248"/>
      <c r="Q143" s="248"/>
      <c r="R143" s="248"/>
      <c r="S143" s="248"/>
      <c r="T143" s="249"/>
      <c r="AT143" s="250" t="s">
        <v>164</v>
      </c>
      <c r="AU143" s="250" t="s">
        <v>86</v>
      </c>
      <c r="AV143" s="13" t="s">
        <v>84</v>
      </c>
      <c r="AW143" s="13" t="s">
        <v>38</v>
      </c>
      <c r="AX143" s="13" t="s">
        <v>77</v>
      </c>
      <c r="AY143" s="250" t="s">
        <v>152</v>
      </c>
    </row>
    <row r="144" spans="2:51" s="13" customFormat="1" ht="12">
      <c r="B144" s="241"/>
      <c r="C144" s="242"/>
      <c r="D144" s="227" t="s">
        <v>164</v>
      </c>
      <c r="E144" s="243" t="s">
        <v>75</v>
      </c>
      <c r="F144" s="244" t="s">
        <v>430</v>
      </c>
      <c r="G144" s="242"/>
      <c r="H144" s="243" t="s">
        <v>75</v>
      </c>
      <c r="I144" s="245"/>
      <c r="J144" s="242"/>
      <c r="K144" s="242"/>
      <c r="L144" s="246"/>
      <c r="M144" s="247"/>
      <c r="N144" s="248"/>
      <c r="O144" s="248"/>
      <c r="P144" s="248"/>
      <c r="Q144" s="248"/>
      <c r="R144" s="248"/>
      <c r="S144" s="248"/>
      <c r="T144" s="249"/>
      <c r="AT144" s="250" t="s">
        <v>164</v>
      </c>
      <c r="AU144" s="250" t="s">
        <v>86</v>
      </c>
      <c r="AV144" s="13" t="s">
        <v>84</v>
      </c>
      <c r="AW144" s="13" t="s">
        <v>38</v>
      </c>
      <c r="AX144" s="13" t="s">
        <v>77</v>
      </c>
      <c r="AY144" s="250" t="s">
        <v>152</v>
      </c>
    </row>
    <row r="145" spans="2:51" s="12" customFormat="1" ht="12">
      <c r="B145" s="230"/>
      <c r="C145" s="231"/>
      <c r="D145" s="227" t="s">
        <v>164</v>
      </c>
      <c r="E145" s="232" t="s">
        <v>75</v>
      </c>
      <c r="F145" s="233" t="s">
        <v>938</v>
      </c>
      <c r="G145" s="231"/>
      <c r="H145" s="234">
        <v>1.92</v>
      </c>
      <c r="I145" s="235"/>
      <c r="J145" s="231"/>
      <c r="K145" s="231"/>
      <c r="L145" s="236"/>
      <c r="M145" s="237"/>
      <c r="N145" s="238"/>
      <c r="O145" s="238"/>
      <c r="P145" s="238"/>
      <c r="Q145" s="238"/>
      <c r="R145" s="238"/>
      <c r="S145" s="238"/>
      <c r="T145" s="239"/>
      <c r="AT145" s="240" t="s">
        <v>164</v>
      </c>
      <c r="AU145" s="240" t="s">
        <v>86</v>
      </c>
      <c r="AV145" s="12" t="s">
        <v>86</v>
      </c>
      <c r="AW145" s="12" t="s">
        <v>38</v>
      </c>
      <c r="AX145" s="12" t="s">
        <v>77</v>
      </c>
      <c r="AY145" s="240" t="s">
        <v>152</v>
      </c>
    </row>
    <row r="146" spans="2:51" s="12" customFormat="1" ht="12">
      <c r="B146" s="230"/>
      <c r="C146" s="231"/>
      <c r="D146" s="227" t="s">
        <v>164</v>
      </c>
      <c r="E146" s="232" t="s">
        <v>75</v>
      </c>
      <c r="F146" s="233" t="s">
        <v>939</v>
      </c>
      <c r="G146" s="231"/>
      <c r="H146" s="234">
        <v>9.06</v>
      </c>
      <c r="I146" s="235"/>
      <c r="J146" s="231"/>
      <c r="K146" s="231"/>
      <c r="L146" s="236"/>
      <c r="M146" s="237"/>
      <c r="N146" s="238"/>
      <c r="O146" s="238"/>
      <c r="P146" s="238"/>
      <c r="Q146" s="238"/>
      <c r="R146" s="238"/>
      <c r="S146" s="238"/>
      <c r="T146" s="239"/>
      <c r="AT146" s="240" t="s">
        <v>164</v>
      </c>
      <c r="AU146" s="240" t="s">
        <v>86</v>
      </c>
      <c r="AV146" s="12" t="s">
        <v>86</v>
      </c>
      <c r="AW146" s="12" t="s">
        <v>38</v>
      </c>
      <c r="AX146" s="12" t="s">
        <v>77</v>
      </c>
      <c r="AY146" s="240" t="s">
        <v>152</v>
      </c>
    </row>
    <row r="147" spans="2:51" s="14" customFormat="1" ht="12">
      <c r="B147" s="267"/>
      <c r="C147" s="268"/>
      <c r="D147" s="227" t="s">
        <v>164</v>
      </c>
      <c r="E147" s="269" t="s">
        <v>75</v>
      </c>
      <c r="F147" s="270" t="s">
        <v>287</v>
      </c>
      <c r="G147" s="268"/>
      <c r="H147" s="271">
        <v>10.98</v>
      </c>
      <c r="I147" s="272"/>
      <c r="J147" s="268"/>
      <c r="K147" s="268"/>
      <c r="L147" s="273"/>
      <c r="M147" s="274"/>
      <c r="N147" s="275"/>
      <c r="O147" s="275"/>
      <c r="P147" s="275"/>
      <c r="Q147" s="275"/>
      <c r="R147" s="275"/>
      <c r="S147" s="275"/>
      <c r="T147" s="276"/>
      <c r="AT147" s="277" t="s">
        <v>164</v>
      </c>
      <c r="AU147" s="277" t="s">
        <v>86</v>
      </c>
      <c r="AV147" s="14" t="s">
        <v>160</v>
      </c>
      <c r="AW147" s="14" t="s">
        <v>38</v>
      </c>
      <c r="AX147" s="14" t="s">
        <v>84</v>
      </c>
      <c r="AY147" s="277" t="s">
        <v>152</v>
      </c>
    </row>
    <row r="148" spans="2:65" s="1" customFormat="1" ht="22.5" customHeight="1">
      <c r="B148" s="38"/>
      <c r="C148" s="215" t="s">
        <v>224</v>
      </c>
      <c r="D148" s="215" t="s">
        <v>155</v>
      </c>
      <c r="E148" s="216" t="s">
        <v>432</v>
      </c>
      <c r="F148" s="217" t="s">
        <v>433</v>
      </c>
      <c r="G148" s="218" t="s">
        <v>158</v>
      </c>
      <c r="H148" s="219">
        <v>10.98</v>
      </c>
      <c r="I148" s="220"/>
      <c r="J148" s="221">
        <f>ROUND(I148*H148,2)</f>
        <v>0</v>
      </c>
      <c r="K148" s="217" t="s">
        <v>159</v>
      </c>
      <c r="L148" s="43"/>
      <c r="M148" s="222" t="s">
        <v>75</v>
      </c>
      <c r="N148" s="223" t="s">
        <v>47</v>
      </c>
      <c r="O148" s="79"/>
      <c r="P148" s="224">
        <f>O148*H148</f>
        <v>0</v>
      </c>
      <c r="Q148" s="224">
        <v>0.0079</v>
      </c>
      <c r="R148" s="224">
        <f>Q148*H148</f>
        <v>0.08674200000000001</v>
      </c>
      <c r="S148" s="224">
        <v>0</v>
      </c>
      <c r="T148" s="225">
        <f>S148*H148</f>
        <v>0</v>
      </c>
      <c r="AR148" s="17" t="s">
        <v>160</v>
      </c>
      <c r="AT148" s="17" t="s">
        <v>155</v>
      </c>
      <c r="AU148" s="17" t="s">
        <v>86</v>
      </c>
      <c r="AY148" s="17" t="s">
        <v>152</v>
      </c>
      <c r="BE148" s="226">
        <f>IF(N148="základní",J148,0)</f>
        <v>0</v>
      </c>
      <c r="BF148" s="226">
        <f>IF(N148="snížená",J148,0)</f>
        <v>0</v>
      </c>
      <c r="BG148" s="226">
        <f>IF(N148="zákl. přenesená",J148,0)</f>
        <v>0</v>
      </c>
      <c r="BH148" s="226">
        <f>IF(N148="sníž. přenesená",J148,0)</f>
        <v>0</v>
      </c>
      <c r="BI148" s="226">
        <f>IF(N148="nulová",J148,0)</f>
        <v>0</v>
      </c>
      <c r="BJ148" s="17" t="s">
        <v>84</v>
      </c>
      <c r="BK148" s="226">
        <f>ROUND(I148*H148,2)</f>
        <v>0</v>
      </c>
      <c r="BL148" s="17" t="s">
        <v>160</v>
      </c>
      <c r="BM148" s="17" t="s">
        <v>940</v>
      </c>
    </row>
    <row r="149" spans="2:47" s="1" customFormat="1" ht="12">
      <c r="B149" s="38"/>
      <c r="C149" s="39"/>
      <c r="D149" s="227" t="s">
        <v>162</v>
      </c>
      <c r="E149" s="39"/>
      <c r="F149" s="228" t="s">
        <v>429</v>
      </c>
      <c r="G149" s="39"/>
      <c r="H149" s="39"/>
      <c r="I149" s="142"/>
      <c r="J149" s="39"/>
      <c r="K149" s="39"/>
      <c r="L149" s="43"/>
      <c r="M149" s="229"/>
      <c r="N149" s="79"/>
      <c r="O149" s="79"/>
      <c r="P149" s="79"/>
      <c r="Q149" s="79"/>
      <c r="R149" s="79"/>
      <c r="S149" s="79"/>
      <c r="T149" s="80"/>
      <c r="AT149" s="17" t="s">
        <v>162</v>
      </c>
      <c r="AU149" s="17" t="s">
        <v>86</v>
      </c>
    </row>
    <row r="150" spans="2:65" s="1" customFormat="1" ht="16.5" customHeight="1">
      <c r="B150" s="38"/>
      <c r="C150" s="215" t="s">
        <v>231</v>
      </c>
      <c r="D150" s="215" t="s">
        <v>155</v>
      </c>
      <c r="E150" s="216" t="s">
        <v>941</v>
      </c>
      <c r="F150" s="217" t="s">
        <v>942</v>
      </c>
      <c r="G150" s="218" t="s">
        <v>158</v>
      </c>
      <c r="H150" s="219">
        <v>3.69</v>
      </c>
      <c r="I150" s="220"/>
      <c r="J150" s="221">
        <f>ROUND(I150*H150,2)</f>
        <v>0</v>
      </c>
      <c r="K150" s="217" t="s">
        <v>159</v>
      </c>
      <c r="L150" s="43"/>
      <c r="M150" s="222" t="s">
        <v>75</v>
      </c>
      <c r="N150" s="223" t="s">
        <v>47</v>
      </c>
      <c r="O150" s="79"/>
      <c r="P150" s="224">
        <f>O150*H150</f>
        <v>0</v>
      </c>
      <c r="Q150" s="224">
        <v>0.00735</v>
      </c>
      <c r="R150" s="224">
        <f>Q150*H150</f>
        <v>0.0271215</v>
      </c>
      <c r="S150" s="224">
        <v>0</v>
      </c>
      <c r="T150" s="225">
        <f>S150*H150</f>
        <v>0</v>
      </c>
      <c r="AR150" s="17" t="s">
        <v>160</v>
      </c>
      <c r="AT150" s="17" t="s">
        <v>155</v>
      </c>
      <c r="AU150" s="17" t="s">
        <v>86</v>
      </c>
      <c r="AY150" s="17" t="s">
        <v>152</v>
      </c>
      <c r="BE150" s="226">
        <f>IF(N150="základní",J150,0)</f>
        <v>0</v>
      </c>
      <c r="BF150" s="226">
        <f>IF(N150="snížená",J150,0)</f>
        <v>0</v>
      </c>
      <c r="BG150" s="226">
        <f>IF(N150="zákl. přenesená",J150,0)</f>
        <v>0</v>
      </c>
      <c r="BH150" s="226">
        <f>IF(N150="sníž. přenesená",J150,0)</f>
        <v>0</v>
      </c>
      <c r="BI150" s="226">
        <f>IF(N150="nulová",J150,0)</f>
        <v>0</v>
      </c>
      <c r="BJ150" s="17" t="s">
        <v>84</v>
      </c>
      <c r="BK150" s="226">
        <f>ROUND(I150*H150,2)</f>
        <v>0</v>
      </c>
      <c r="BL150" s="17" t="s">
        <v>160</v>
      </c>
      <c r="BM150" s="17" t="s">
        <v>943</v>
      </c>
    </row>
    <row r="151" spans="2:51" s="13" customFormat="1" ht="12">
      <c r="B151" s="241"/>
      <c r="C151" s="242"/>
      <c r="D151" s="227" t="s">
        <v>164</v>
      </c>
      <c r="E151" s="243" t="s">
        <v>75</v>
      </c>
      <c r="F151" s="244" t="s">
        <v>312</v>
      </c>
      <c r="G151" s="242"/>
      <c r="H151" s="243" t="s">
        <v>75</v>
      </c>
      <c r="I151" s="245"/>
      <c r="J151" s="242"/>
      <c r="K151" s="242"/>
      <c r="L151" s="246"/>
      <c r="M151" s="247"/>
      <c r="N151" s="248"/>
      <c r="O151" s="248"/>
      <c r="P151" s="248"/>
      <c r="Q151" s="248"/>
      <c r="R151" s="248"/>
      <c r="S151" s="248"/>
      <c r="T151" s="249"/>
      <c r="AT151" s="250" t="s">
        <v>164</v>
      </c>
      <c r="AU151" s="250" t="s">
        <v>86</v>
      </c>
      <c r="AV151" s="13" t="s">
        <v>84</v>
      </c>
      <c r="AW151" s="13" t="s">
        <v>38</v>
      </c>
      <c r="AX151" s="13" t="s">
        <v>77</v>
      </c>
      <c r="AY151" s="250" t="s">
        <v>152</v>
      </c>
    </row>
    <row r="152" spans="2:51" s="12" customFormat="1" ht="12">
      <c r="B152" s="230"/>
      <c r="C152" s="231"/>
      <c r="D152" s="227" t="s">
        <v>164</v>
      </c>
      <c r="E152" s="232" t="s">
        <v>75</v>
      </c>
      <c r="F152" s="233" t="s">
        <v>944</v>
      </c>
      <c r="G152" s="231"/>
      <c r="H152" s="234">
        <v>3.69</v>
      </c>
      <c r="I152" s="235"/>
      <c r="J152" s="231"/>
      <c r="K152" s="231"/>
      <c r="L152" s="236"/>
      <c r="M152" s="237"/>
      <c r="N152" s="238"/>
      <c r="O152" s="238"/>
      <c r="P152" s="238"/>
      <c r="Q152" s="238"/>
      <c r="R152" s="238"/>
      <c r="S152" s="238"/>
      <c r="T152" s="239"/>
      <c r="AT152" s="240" t="s">
        <v>164</v>
      </c>
      <c r="AU152" s="240" t="s">
        <v>86</v>
      </c>
      <c r="AV152" s="12" t="s">
        <v>86</v>
      </c>
      <c r="AW152" s="12" t="s">
        <v>38</v>
      </c>
      <c r="AX152" s="12" t="s">
        <v>84</v>
      </c>
      <c r="AY152" s="240" t="s">
        <v>152</v>
      </c>
    </row>
    <row r="153" spans="2:65" s="1" customFormat="1" ht="16.5" customHeight="1">
      <c r="B153" s="38"/>
      <c r="C153" s="215" t="s">
        <v>237</v>
      </c>
      <c r="D153" s="215" t="s">
        <v>155</v>
      </c>
      <c r="E153" s="216" t="s">
        <v>945</v>
      </c>
      <c r="F153" s="217" t="s">
        <v>946</v>
      </c>
      <c r="G153" s="218" t="s">
        <v>158</v>
      </c>
      <c r="H153" s="219">
        <v>3.69</v>
      </c>
      <c r="I153" s="220"/>
      <c r="J153" s="221">
        <f>ROUND(I153*H153,2)</f>
        <v>0</v>
      </c>
      <c r="K153" s="217" t="s">
        <v>159</v>
      </c>
      <c r="L153" s="43"/>
      <c r="M153" s="222" t="s">
        <v>75</v>
      </c>
      <c r="N153" s="223" t="s">
        <v>47</v>
      </c>
      <c r="O153" s="79"/>
      <c r="P153" s="224">
        <f>O153*H153</f>
        <v>0</v>
      </c>
      <c r="Q153" s="224">
        <v>0.0154</v>
      </c>
      <c r="R153" s="224">
        <f>Q153*H153</f>
        <v>0.056826</v>
      </c>
      <c r="S153" s="224">
        <v>0</v>
      </c>
      <c r="T153" s="225">
        <f>S153*H153</f>
        <v>0</v>
      </c>
      <c r="AR153" s="17" t="s">
        <v>160</v>
      </c>
      <c r="AT153" s="17" t="s">
        <v>155</v>
      </c>
      <c r="AU153" s="17" t="s">
        <v>86</v>
      </c>
      <c r="AY153" s="17" t="s">
        <v>152</v>
      </c>
      <c r="BE153" s="226">
        <f>IF(N153="základní",J153,0)</f>
        <v>0</v>
      </c>
      <c r="BF153" s="226">
        <f>IF(N153="snížená",J153,0)</f>
        <v>0</v>
      </c>
      <c r="BG153" s="226">
        <f>IF(N153="zákl. přenesená",J153,0)</f>
        <v>0</v>
      </c>
      <c r="BH153" s="226">
        <f>IF(N153="sníž. přenesená",J153,0)</f>
        <v>0</v>
      </c>
      <c r="BI153" s="226">
        <f>IF(N153="nulová",J153,0)</f>
        <v>0</v>
      </c>
      <c r="BJ153" s="17" t="s">
        <v>84</v>
      </c>
      <c r="BK153" s="226">
        <f>ROUND(I153*H153,2)</f>
        <v>0</v>
      </c>
      <c r="BL153" s="17" t="s">
        <v>160</v>
      </c>
      <c r="BM153" s="17" t="s">
        <v>947</v>
      </c>
    </row>
    <row r="154" spans="2:47" s="1" customFormat="1" ht="12">
      <c r="B154" s="38"/>
      <c r="C154" s="39"/>
      <c r="D154" s="227" t="s">
        <v>162</v>
      </c>
      <c r="E154" s="39"/>
      <c r="F154" s="228" t="s">
        <v>948</v>
      </c>
      <c r="G154" s="39"/>
      <c r="H154" s="39"/>
      <c r="I154" s="142"/>
      <c r="J154" s="39"/>
      <c r="K154" s="39"/>
      <c r="L154" s="43"/>
      <c r="M154" s="229"/>
      <c r="N154" s="79"/>
      <c r="O154" s="79"/>
      <c r="P154" s="79"/>
      <c r="Q154" s="79"/>
      <c r="R154" s="79"/>
      <c r="S154" s="79"/>
      <c r="T154" s="80"/>
      <c r="AT154" s="17" t="s">
        <v>162</v>
      </c>
      <c r="AU154" s="17" t="s">
        <v>86</v>
      </c>
    </row>
    <row r="155" spans="2:65" s="1" customFormat="1" ht="22.5" customHeight="1">
      <c r="B155" s="38"/>
      <c r="C155" s="215" t="s">
        <v>245</v>
      </c>
      <c r="D155" s="215" t="s">
        <v>155</v>
      </c>
      <c r="E155" s="216" t="s">
        <v>446</v>
      </c>
      <c r="F155" s="217" t="s">
        <v>447</v>
      </c>
      <c r="G155" s="218" t="s">
        <v>158</v>
      </c>
      <c r="H155" s="219">
        <v>13.518</v>
      </c>
      <c r="I155" s="220"/>
      <c r="J155" s="221">
        <f>ROUND(I155*H155,2)</f>
        <v>0</v>
      </c>
      <c r="K155" s="217" t="s">
        <v>159</v>
      </c>
      <c r="L155" s="43"/>
      <c r="M155" s="222" t="s">
        <v>75</v>
      </c>
      <c r="N155" s="223" t="s">
        <v>47</v>
      </c>
      <c r="O155" s="79"/>
      <c r="P155" s="224">
        <f>O155*H155</f>
        <v>0</v>
      </c>
      <c r="Q155" s="224">
        <v>0.0169</v>
      </c>
      <c r="R155" s="224">
        <f>Q155*H155</f>
        <v>0.2284542</v>
      </c>
      <c r="S155" s="224">
        <v>0</v>
      </c>
      <c r="T155" s="225">
        <f>S155*H155</f>
        <v>0</v>
      </c>
      <c r="AR155" s="17" t="s">
        <v>160</v>
      </c>
      <c r="AT155" s="17" t="s">
        <v>155</v>
      </c>
      <c r="AU155" s="17" t="s">
        <v>86</v>
      </c>
      <c r="AY155" s="17" t="s">
        <v>152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160</v>
      </c>
      <c r="BM155" s="17" t="s">
        <v>949</v>
      </c>
    </row>
    <row r="156" spans="2:47" s="1" customFormat="1" ht="12">
      <c r="B156" s="38"/>
      <c r="C156" s="39"/>
      <c r="D156" s="227" t="s">
        <v>162</v>
      </c>
      <c r="E156" s="39"/>
      <c r="F156" s="228" t="s">
        <v>449</v>
      </c>
      <c r="G156" s="39"/>
      <c r="H156" s="39"/>
      <c r="I156" s="142"/>
      <c r="J156" s="39"/>
      <c r="K156" s="39"/>
      <c r="L156" s="43"/>
      <c r="M156" s="229"/>
      <c r="N156" s="79"/>
      <c r="O156" s="79"/>
      <c r="P156" s="79"/>
      <c r="Q156" s="79"/>
      <c r="R156" s="79"/>
      <c r="S156" s="79"/>
      <c r="T156" s="80"/>
      <c r="AT156" s="17" t="s">
        <v>162</v>
      </c>
      <c r="AU156" s="17" t="s">
        <v>86</v>
      </c>
    </row>
    <row r="157" spans="2:51" s="13" customFormat="1" ht="12">
      <c r="B157" s="241"/>
      <c r="C157" s="242"/>
      <c r="D157" s="227" t="s">
        <v>164</v>
      </c>
      <c r="E157" s="243" t="s">
        <v>75</v>
      </c>
      <c r="F157" s="244" t="s">
        <v>312</v>
      </c>
      <c r="G157" s="242"/>
      <c r="H157" s="243" t="s">
        <v>75</v>
      </c>
      <c r="I157" s="245"/>
      <c r="J157" s="242"/>
      <c r="K157" s="242"/>
      <c r="L157" s="246"/>
      <c r="M157" s="247"/>
      <c r="N157" s="248"/>
      <c r="O157" s="248"/>
      <c r="P157" s="248"/>
      <c r="Q157" s="248"/>
      <c r="R157" s="248"/>
      <c r="S157" s="248"/>
      <c r="T157" s="249"/>
      <c r="AT157" s="250" t="s">
        <v>164</v>
      </c>
      <c r="AU157" s="250" t="s">
        <v>86</v>
      </c>
      <c r="AV157" s="13" t="s">
        <v>84</v>
      </c>
      <c r="AW157" s="13" t="s">
        <v>38</v>
      </c>
      <c r="AX157" s="13" t="s">
        <v>77</v>
      </c>
      <c r="AY157" s="250" t="s">
        <v>152</v>
      </c>
    </row>
    <row r="158" spans="2:51" s="12" customFormat="1" ht="12">
      <c r="B158" s="230"/>
      <c r="C158" s="231"/>
      <c r="D158" s="227" t="s">
        <v>164</v>
      </c>
      <c r="E158" s="232" t="s">
        <v>75</v>
      </c>
      <c r="F158" s="233" t="s">
        <v>950</v>
      </c>
      <c r="G158" s="231"/>
      <c r="H158" s="234">
        <v>2.77</v>
      </c>
      <c r="I158" s="235"/>
      <c r="J158" s="231"/>
      <c r="K158" s="231"/>
      <c r="L158" s="236"/>
      <c r="M158" s="237"/>
      <c r="N158" s="238"/>
      <c r="O158" s="238"/>
      <c r="P158" s="238"/>
      <c r="Q158" s="238"/>
      <c r="R158" s="238"/>
      <c r="S158" s="238"/>
      <c r="T158" s="239"/>
      <c r="AT158" s="240" t="s">
        <v>164</v>
      </c>
      <c r="AU158" s="240" t="s">
        <v>86</v>
      </c>
      <c r="AV158" s="12" t="s">
        <v>86</v>
      </c>
      <c r="AW158" s="12" t="s">
        <v>38</v>
      </c>
      <c r="AX158" s="12" t="s">
        <v>77</v>
      </c>
      <c r="AY158" s="240" t="s">
        <v>152</v>
      </c>
    </row>
    <row r="159" spans="2:51" s="12" customFormat="1" ht="12">
      <c r="B159" s="230"/>
      <c r="C159" s="231"/>
      <c r="D159" s="227" t="s">
        <v>164</v>
      </c>
      <c r="E159" s="232" t="s">
        <v>75</v>
      </c>
      <c r="F159" s="233" t="s">
        <v>951</v>
      </c>
      <c r="G159" s="231"/>
      <c r="H159" s="234">
        <v>2.48</v>
      </c>
      <c r="I159" s="235"/>
      <c r="J159" s="231"/>
      <c r="K159" s="231"/>
      <c r="L159" s="236"/>
      <c r="M159" s="237"/>
      <c r="N159" s="238"/>
      <c r="O159" s="238"/>
      <c r="P159" s="238"/>
      <c r="Q159" s="238"/>
      <c r="R159" s="238"/>
      <c r="S159" s="238"/>
      <c r="T159" s="239"/>
      <c r="AT159" s="240" t="s">
        <v>164</v>
      </c>
      <c r="AU159" s="240" t="s">
        <v>86</v>
      </c>
      <c r="AV159" s="12" t="s">
        <v>86</v>
      </c>
      <c r="AW159" s="12" t="s">
        <v>38</v>
      </c>
      <c r="AX159" s="12" t="s">
        <v>77</v>
      </c>
      <c r="AY159" s="240" t="s">
        <v>152</v>
      </c>
    </row>
    <row r="160" spans="2:51" s="12" customFormat="1" ht="12">
      <c r="B160" s="230"/>
      <c r="C160" s="231"/>
      <c r="D160" s="227" t="s">
        <v>164</v>
      </c>
      <c r="E160" s="232" t="s">
        <v>75</v>
      </c>
      <c r="F160" s="233" t="s">
        <v>952</v>
      </c>
      <c r="G160" s="231"/>
      <c r="H160" s="234">
        <v>2.56</v>
      </c>
      <c r="I160" s="235"/>
      <c r="J160" s="231"/>
      <c r="K160" s="231"/>
      <c r="L160" s="236"/>
      <c r="M160" s="237"/>
      <c r="N160" s="238"/>
      <c r="O160" s="238"/>
      <c r="P160" s="238"/>
      <c r="Q160" s="238"/>
      <c r="R160" s="238"/>
      <c r="S160" s="238"/>
      <c r="T160" s="239"/>
      <c r="AT160" s="240" t="s">
        <v>164</v>
      </c>
      <c r="AU160" s="240" t="s">
        <v>86</v>
      </c>
      <c r="AV160" s="12" t="s">
        <v>86</v>
      </c>
      <c r="AW160" s="12" t="s">
        <v>38</v>
      </c>
      <c r="AX160" s="12" t="s">
        <v>77</v>
      </c>
      <c r="AY160" s="240" t="s">
        <v>152</v>
      </c>
    </row>
    <row r="161" spans="2:51" s="12" customFormat="1" ht="12">
      <c r="B161" s="230"/>
      <c r="C161" s="231"/>
      <c r="D161" s="227" t="s">
        <v>164</v>
      </c>
      <c r="E161" s="232" t="s">
        <v>75</v>
      </c>
      <c r="F161" s="233" t="s">
        <v>953</v>
      </c>
      <c r="G161" s="231"/>
      <c r="H161" s="234">
        <v>5.708</v>
      </c>
      <c r="I161" s="235"/>
      <c r="J161" s="231"/>
      <c r="K161" s="231"/>
      <c r="L161" s="236"/>
      <c r="M161" s="237"/>
      <c r="N161" s="238"/>
      <c r="O161" s="238"/>
      <c r="P161" s="238"/>
      <c r="Q161" s="238"/>
      <c r="R161" s="238"/>
      <c r="S161" s="238"/>
      <c r="T161" s="239"/>
      <c r="AT161" s="240" t="s">
        <v>164</v>
      </c>
      <c r="AU161" s="240" t="s">
        <v>86</v>
      </c>
      <c r="AV161" s="12" t="s">
        <v>86</v>
      </c>
      <c r="AW161" s="12" t="s">
        <v>38</v>
      </c>
      <c r="AX161" s="12" t="s">
        <v>77</v>
      </c>
      <c r="AY161" s="240" t="s">
        <v>152</v>
      </c>
    </row>
    <row r="162" spans="2:51" s="14" customFormat="1" ht="12">
      <c r="B162" s="267"/>
      <c r="C162" s="268"/>
      <c r="D162" s="227" t="s">
        <v>164</v>
      </c>
      <c r="E162" s="269" t="s">
        <v>75</v>
      </c>
      <c r="F162" s="270" t="s">
        <v>287</v>
      </c>
      <c r="G162" s="268"/>
      <c r="H162" s="271">
        <v>13.518</v>
      </c>
      <c r="I162" s="272"/>
      <c r="J162" s="268"/>
      <c r="K162" s="268"/>
      <c r="L162" s="273"/>
      <c r="M162" s="274"/>
      <c r="N162" s="275"/>
      <c r="O162" s="275"/>
      <c r="P162" s="275"/>
      <c r="Q162" s="275"/>
      <c r="R162" s="275"/>
      <c r="S162" s="275"/>
      <c r="T162" s="276"/>
      <c r="AT162" s="277" t="s">
        <v>164</v>
      </c>
      <c r="AU162" s="277" t="s">
        <v>86</v>
      </c>
      <c r="AV162" s="14" t="s">
        <v>160</v>
      </c>
      <c r="AW162" s="14" t="s">
        <v>38</v>
      </c>
      <c r="AX162" s="14" t="s">
        <v>84</v>
      </c>
      <c r="AY162" s="277" t="s">
        <v>152</v>
      </c>
    </row>
    <row r="163" spans="2:65" s="1" customFormat="1" ht="22.5" customHeight="1">
      <c r="B163" s="38"/>
      <c r="C163" s="215" t="s">
        <v>8</v>
      </c>
      <c r="D163" s="215" t="s">
        <v>155</v>
      </c>
      <c r="E163" s="216" t="s">
        <v>451</v>
      </c>
      <c r="F163" s="217" t="s">
        <v>452</v>
      </c>
      <c r="G163" s="218" t="s">
        <v>158</v>
      </c>
      <c r="H163" s="219">
        <v>51.15</v>
      </c>
      <c r="I163" s="220"/>
      <c r="J163" s="221">
        <f>ROUND(I163*H163,2)</f>
        <v>0</v>
      </c>
      <c r="K163" s="217" t="s">
        <v>159</v>
      </c>
      <c r="L163" s="43"/>
      <c r="M163" s="222" t="s">
        <v>75</v>
      </c>
      <c r="N163" s="223" t="s">
        <v>47</v>
      </c>
      <c r="O163" s="79"/>
      <c r="P163" s="224">
        <f>O163*H163</f>
        <v>0</v>
      </c>
      <c r="Q163" s="224">
        <v>0.0156</v>
      </c>
      <c r="R163" s="224">
        <f>Q163*H163</f>
        <v>0.79794</v>
      </c>
      <c r="S163" s="224">
        <v>0</v>
      </c>
      <c r="T163" s="225">
        <f>S163*H163</f>
        <v>0</v>
      </c>
      <c r="AR163" s="17" t="s">
        <v>160</v>
      </c>
      <c r="AT163" s="17" t="s">
        <v>155</v>
      </c>
      <c r="AU163" s="17" t="s">
        <v>86</v>
      </c>
      <c r="AY163" s="17" t="s">
        <v>152</v>
      </c>
      <c r="BE163" s="226">
        <f>IF(N163="základní",J163,0)</f>
        <v>0</v>
      </c>
      <c r="BF163" s="226">
        <f>IF(N163="snížená",J163,0)</f>
        <v>0</v>
      </c>
      <c r="BG163" s="226">
        <f>IF(N163="zákl. přenesená",J163,0)</f>
        <v>0</v>
      </c>
      <c r="BH163" s="226">
        <f>IF(N163="sníž. přenesená",J163,0)</f>
        <v>0</v>
      </c>
      <c r="BI163" s="226">
        <f>IF(N163="nulová",J163,0)</f>
        <v>0</v>
      </c>
      <c r="BJ163" s="17" t="s">
        <v>84</v>
      </c>
      <c r="BK163" s="226">
        <f>ROUND(I163*H163,2)</f>
        <v>0</v>
      </c>
      <c r="BL163" s="17" t="s">
        <v>160</v>
      </c>
      <c r="BM163" s="17" t="s">
        <v>954</v>
      </c>
    </row>
    <row r="164" spans="2:47" s="1" customFormat="1" ht="12">
      <c r="B164" s="38"/>
      <c r="C164" s="39"/>
      <c r="D164" s="227" t="s">
        <v>162</v>
      </c>
      <c r="E164" s="39"/>
      <c r="F164" s="228" t="s">
        <v>449</v>
      </c>
      <c r="G164" s="39"/>
      <c r="H164" s="39"/>
      <c r="I164" s="142"/>
      <c r="J164" s="39"/>
      <c r="K164" s="39"/>
      <c r="L164" s="43"/>
      <c r="M164" s="229"/>
      <c r="N164" s="79"/>
      <c r="O164" s="79"/>
      <c r="P164" s="79"/>
      <c r="Q164" s="79"/>
      <c r="R164" s="79"/>
      <c r="S164" s="79"/>
      <c r="T164" s="80"/>
      <c r="AT164" s="17" t="s">
        <v>162</v>
      </c>
      <c r="AU164" s="17" t="s">
        <v>86</v>
      </c>
    </row>
    <row r="165" spans="2:51" s="13" customFormat="1" ht="12">
      <c r="B165" s="241"/>
      <c r="C165" s="242"/>
      <c r="D165" s="227" t="s">
        <v>164</v>
      </c>
      <c r="E165" s="243" t="s">
        <v>75</v>
      </c>
      <c r="F165" s="244" t="s">
        <v>312</v>
      </c>
      <c r="G165" s="242"/>
      <c r="H165" s="243" t="s">
        <v>75</v>
      </c>
      <c r="I165" s="245"/>
      <c r="J165" s="242"/>
      <c r="K165" s="242"/>
      <c r="L165" s="246"/>
      <c r="M165" s="247"/>
      <c r="N165" s="248"/>
      <c r="O165" s="248"/>
      <c r="P165" s="248"/>
      <c r="Q165" s="248"/>
      <c r="R165" s="248"/>
      <c r="S165" s="248"/>
      <c r="T165" s="249"/>
      <c r="AT165" s="250" t="s">
        <v>164</v>
      </c>
      <c r="AU165" s="250" t="s">
        <v>86</v>
      </c>
      <c r="AV165" s="13" t="s">
        <v>84</v>
      </c>
      <c r="AW165" s="13" t="s">
        <v>38</v>
      </c>
      <c r="AX165" s="13" t="s">
        <v>77</v>
      </c>
      <c r="AY165" s="250" t="s">
        <v>152</v>
      </c>
    </row>
    <row r="166" spans="2:51" s="13" customFormat="1" ht="12">
      <c r="B166" s="241"/>
      <c r="C166" s="242"/>
      <c r="D166" s="227" t="s">
        <v>164</v>
      </c>
      <c r="E166" s="243" t="s">
        <v>75</v>
      </c>
      <c r="F166" s="244" t="s">
        <v>955</v>
      </c>
      <c r="G166" s="242"/>
      <c r="H166" s="243" t="s">
        <v>75</v>
      </c>
      <c r="I166" s="245"/>
      <c r="J166" s="242"/>
      <c r="K166" s="242"/>
      <c r="L166" s="246"/>
      <c r="M166" s="247"/>
      <c r="N166" s="248"/>
      <c r="O166" s="248"/>
      <c r="P166" s="248"/>
      <c r="Q166" s="248"/>
      <c r="R166" s="248"/>
      <c r="S166" s="248"/>
      <c r="T166" s="249"/>
      <c r="AT166" s="250" t="s">
        <v>164</v>
      </c>
      <c r="AU166" s="250" t="s">
        <v>86</v>
      </c>
      <c r="AV166" s="13" t="s">
        <v>84</v>
      </c>
      <c r="AW166" s="13" t="s">
        <v>38</v>
      </c>
      <c r="AX166" s="13" t="s">
        <v>77</v>
      </c>
      <c r="AY166" s="250" t="s">
        <v>152</v>
      </c>
    </row>
    <row r="167" spans="2:51" s="12" customFormat="1" ht="12">
      <c r="B167" s="230"/>
      <c r="C167" s="231"/>
      <c r="D167" s="227" t="s">
        <v>164</v>
      </c>
      <c r="E167" s="232" t="s">
        <v>75</v>
      </c>
      <c r="F167" s="233" t="s">
        <v>956</v>
      </c>
      <c r="G167" s="231"/>
      <c r="H167" s="234">
        <v>19.828</v>
      </c>
      <c r="I167" s="235"/>
      <c r="J167" s="231"/>
      <c r="K167" s="231"/>
      <c r="L167" s="236"/>
      <c r="M167" s="237"/>
      <c r="N167" s="238"/>
      <c r="O167" s="238"/>
      <c r="P167" s="238"/>
      <c r="Q167" s="238"/>
      <c r="R167" s="238"/>
      <c r="S167" s="238"/>
      <c r="T167" s="239"/>
      <c r="AT167" s="240" t="s">
        <v>164</v>
      </c>
      <c r="AU167" s="240" t="s">
        <v>86</v>
      </c>
      <c r="AV167" s="12" t="s">
        <v>86</v>
      </c>
      <c r="AW167" s="12" t="s">
        <v>38</v>
      </c>
      <c r="AX167" s="12" t="s">
        <v>77</v>
      </c>
      <c r="AY167" s="240" t="s">
        <v>152</v>
      </c>
    </row>
    <row r="168" spans="2:51" s="12" customFormat="1" ht="12">
      <c r="B168" s="230"/>
      <c r="C168" s="231"/>
      <c r="D168" s="227" t="s">
        <v>164</v>
      </c>
      <c r="E168" s="232" t="s">
        <v>75</v>
      </c>
      <c r="F168" s="233" t="s">
        <v>957</v>
      </c>
      <c r="G168" s="231"/>
      <c r="H168" s="234">
        <v>-1.92</v>
      </c>
      <c r="I168" s="235"/>
      <c r="J168" s="231"/>
      <c r="K168" s="231"/>
      <c r="L168" s="236"/>
      <c r="M168" s="237"/>
      <c r="N168" s="238"/>
      <c r="O168" s="238"/>
      <c r="P168" s="238"/>
      <c r="Q168" s="238"/>
      <c r="R168" s="238"/>
      <c r="S168" s="238"/>
      <c r="T168" s="239"/>
      <c r="AT168" s="240" t="s">
        <v>164</v>
      </c>
      <c r="AU168" s="240" t="s">
        <v>86</v>
      </c>
      <c r="AV168" s="12" t="s">
        <v>86</v>
      </c>
      <c r="AW168" s="12" t="s">
        <v>38</v>
      </c>
      <c r="AX168" s="12" t="s">
        <v>77</v>
      </c>
      <c r="AY168" s="240" t="s">
        <v>152</v>
      </c>
    </row>
    <row r="169" spans="2:51" s="13" customFormat="1" ht="12">
      <c r="B169" s="241"/>
      <c r="C169" s="242"/>
      <c r="D169" s="227" t="s">
        <v>164</v>
      </c>
      <c r="E169" s="243" t="s">
        <v>75</v>
      </c>
      <c r="F169" s="244" t="s">
        <v>958</v>
      </c>
      <c r="G169" s="242"/>
      <c r="H169" s="243" t="s">
        <v>75</v>
      </c>
      <c r="I169" s="245"/>
      <c r="J169" s="242"/>
      <c r="K169" s="242"/>
      <c r="L169" s="246"/>
      <c r="M169" s="247"/>
      <c r="N169" s="248"/>
      <c r="O169" s="248"/>
      <c r="P169" s="248"/>
      <c r="Q169" s="248"/>
      <c r="R169" s="248"/>
      <c r="S169" s="248"/>
      <c r="T169" s="249"/>
      <c r="AT169" s="250" t="s">
        <v>164</v>
      </c>
      <c r="AU169" s="250" t="s">
        <v>86</v>
      </c>
      <c r="AV169" s="13" t="s">
        <v>84</v>
      </c>
      <c r="AW169" s="13" t="s">
        <v>38</v>
      </c>
      <c r="AX169" s="13" t="s">
        <v>77</v>
      </c>
      <c r="AY169" s="250" t="s">
        <v>152</v>
      </c>
    </row>
    <row r="170" spans="2:51" s="12" customFormat="1" ht="12">
      <c r="B170" s="230"/>
      <c r="C170" s="231"/>
      <c r="D170" s="227" t="s">
        <v>164</v>
      </c>
      <c r="E170" s="232" t="s">
        <v>75</v>
      </c>
      <c r="F170" s="233" t="s">
        <v>959</v>
      </c>
      <c r="G170" s="231"/>
      <c r="H170" s="234">
        <v>19.227</v>
      </c>
      <c r="I170" s="235"/>
      <c r="J170" s="231"/>
      <c r="K170" s="231"/>
      <c r="L170" s="236"/>
      <c r="M170" s="237"/>
      <c r="N170" s="238"/>
      <c r="O170" s="238"/>
      <c r="P170" s="238"/>
      <c r="Q170" s="238"/>
      <c r="R170" s="238"/>
      <c r="S170" s="238"/>
      <c r="T170" s="239"/>
      <c r="AT170" s="240" t="s">
        <v>164</v>
      </c>
      <c r="AU170" s="240" t="s">
        <v>86</v>
      </c>
      <c r="AV170" s="12" t="s">
        <v>86</v>
      </c>
      <c r="AW170" s="12" t="s">
        <v>38</v>
      </c>
      <c r="AX170" s="12" t="s">
        <v>77</v>
      </c>
      <c r="AY170" s="240" t="s">
        <v>152</v>
      </c>
    </row>
    <row r="171" spans="2:51" s="12" customFormat="1" ht="12">
      <c r="B171" s="230"/>
      <c r="C171" s="231"/>
      <c r="D171" s="227" t="s">
        <v>164</v>
      </c>
      <c r="E171" s="232" t="s">
        <v>75</v>
      </c>
      <c r="F171" s="233" t="s">
        <v>960</v>
      </c>
      <c r="G171" s="231"/>
      <c r="H171" s="234">
        <v>-9.06</v>
      </c>
      <c r="I171" s="235"/>
      <c r="J171" s="231"/>
      <c r="K171" s="231"/>
      <c r="L171" s="236"/>
      <c r="M171" s="237"/>
      <c r="N171" s="238"/>
      <c r="O171" s="238"/>
      <c r="P171" s="238"/>
      <c r="Q171" s="238"/>
      <c r="R171" s="238"/>
      <c r="S171" s="238"/>
      <c r="T171" s="239"/>
      <c r="AT171" s="240" t="s">
        <v>164</v>
      </c>
      <c r="AU171" s="240" t="s">
        <v>86</v>
      </c>
      <c r="AV171" s="12" t="s">
        <v>86</v>
      </c>
      <c r="AW171" s="12" t="s">
        <v>38</v>
      </c>
      <c r="AX171" s="12" t="s">
        <v>77</v>
      </c>
      <c r="AY171" s="240" t="s">
        <v>152</v>
      </c>
    </row>
    <row r="172" spans="2:51" s="12" customFormat="1" ht="12">
      <c r="B172" s="230"/>
      <c r="C172" s="231"/>
      <c r="D172" s="227" t="s">
        <v>164</v>
      </c>
      <c r="E172" s="232" t="s">
        <v>75</v>
      </c>
      <c r="F172" s="233" t="s">
        <v>961</v>
      </c>
      <c r="G172" s="231"/>
      <c r="H172" s="234">
        <v>-1.845</v>
      </c>
      <c r="I172" s="235"/>
      <c r="J172" s="231"/>
      <c r="K172" s="231"/>
      <c r="L172" s="236"/>
      <c r="M172" s="237"/>
      <c r="N172" s="238"/>
      <c r="O172" s="238"/>
      <c r="P172" s="238"/>
      <c r="Q172" s="238"/>
      <c r="R172" s="238"/>
      <c r="S172" s="238"/>
      <c r="T172" s="239"/>
      <c r="AT172" s="240" t="s">
        <v>164</v>
      </c>
      <c r="AU172" s="240" t="s">
        <v>86</v>
      </c>
      <c r="AV172" s="12" t="s">
        <v>86</v>
      </c>
      <c r="AW172" s="12" t="s">
        <v>38</v>
      </c>
      <c r="AX172" s="12" t="s">
        <v>77</v>
      </c>
      <c r="AY172" s="240" t="s">
        <v>152</v>
      </c>
    </row>
    <row r="173" spans="2:51" s="13" customFormat="1" ht="12">
      <c r="B173" s="241"/>
      <c r="C173" s="242"/>
      <c r="D173" s="227" t="s">
        <v>164</v>
      </c>
      <c r="E173" s="243" t="s">
        <v>75</v>
      </c>
      <c r="F173" s="244" t="s">
        <v>962</v>
      </c>
      <c r="G173" s="242"/>
      <c r="H173" s="243" t="s">
        <v>75</v>
      </c>
      <c r="I173" s="245"/>
      <c r="J173" s="242"/>
      <c r="K173" s="242"/>
      <c r="L173" s="246"/>
      <c r="M173" s="247"/>
      <c r="N173" s="248"/>
      <c r="O173" s="248"/>
      <c r="P173" s="248"/>
      <c r="Q173" s="248"/>
      <c r="R173" s="248"/>
      <c r="S173" s="248"/>
      <c r="T173" s="249"/>
      <c r="AT173" s="250" t="s">
        <v>164</v>
      </c>
      <c r="AU173" s="250" t="s">
        <v>86</v>
      </c>
      <c r="AV173" s="13" t="s">
        <v>84</v>
      </c>
      <c r="AW173" s="13" t="s">
        <v>38</v>
      </c>
      <c r="AX173" s="13" t="s">
        <v>77</v>
      </c>
      <c r="AY173" s="250" t="s">
        <v>152</v>
      </c>
    </row>
    <row r="174" spans="2:51" s="12" customFormat="1" ht="12">
      <c r="B174" s="230"/>
      <c r="C174" s="231"/>
      <c r="D174" s="227" t="s">
        <v>164</v>
      </c>
      <c r="E174" s="232" t="s">
        <v>75</v>
      </c>
      <c r="F174" s="233" t="s">
        <v>963</v>
      </c>
      <c r="G174" s="231"/>
      <c r="H174" s="234">
        <v>8.42</v>
      </c>
      <c r="I174" s="235"/>
      <c r="J174" s="231"/>
      <c r="K174" s="231"/>
      <c r="L174" s="236"/>
      <c r="M174" s="237"/>
      <c r="N174" s="238"/>
      <c r="O174" s="238"/>
      <c r="P174" s="238"/>
      <c r="Q174" s="238"/>
      <c r="R174" s="238"/>
      <c r="S174" s="238"/>
      <c r="T174" s="239"/>
      <c r="AT174" s="240" t="s">
        <v>164</v>
      </c>
      <c r="AU174" s="240" t="s">
        <v>86</v>
      </c>
      <c r="AV174" s="12" t="s">
        <v>86</v>
      </c>
      <c r="AW174" s="12" t="s">
        <v>38</v>
      </c>
      <c r="AX174" s="12" t="s">
        <v>77</v>
      </c>
      <c r="AY174" s="240" t="s">
        <v>152</v>
      </c>
    </row>
    <row r="175" spans="2:51" s="12" customFormat="1" ht="12">
      <c r="B175" s="230"/>
      <c r="C175" s="231"/>
      <c r="D175" s="227" t="s">
        <v>164</v>
      </c>
      <c r="E175" s="232" t="s">
        <v>75</v>
      </c>
      <c r="F175" s="233" t="s">
        <v>961</v>
      </c>
      <c r="G175" s="231"/>
      <c r="H175" s="234">
        <v>-1.845</v>
      </c>
      <c r="I175" s="235"/>
      <c r="J175" s="231"/>
      <c r="K175" s="231"/>
      <c r="L175" s="236"/>
      <c r="M175" s="237"/>
      <c r="N175" s="238"/>
      <c r="O175" s="238"/>
      <c r="P175" s="238"/>
      <c r="Q175" s="238"/>
      <c r="R175" s="238"/>
      <c r="S175" s="238"/>
      <c r="T175" s="239"/>
      <c r="AT175" s="240" t="s">
        <v>164</v>
      </c>
      <c r="AU175" s="240" t="s">
        <v>86</v>
      </c>
      <c r="AV175" s="12" t="s">
        <v>86</v>
      </c>
      <c r="AW175" s="12" t="s">
        <v>38</v>
      </c>
      <c r="AX175" s="12" t="s">
        <v>77</v>
      </c>
      <c r="AY175" s="240" t="s">
        <v>152</v>
      </c>
    </row>
    <row r="176" spans="2:51" s="13" customFormat="1" ht="12">
      <c r="B176" s="241"/>
      <c r="C176" s="242"/>
      <c r="D176" s="227" t="s">
        <v>164</v>
      </c>
      <c r="E176" s="243" t="s">
        <v>75</v>
      </c>
      <c r="F176" s="244" t="s">
        <v>964</v>
      </c>
      <c r="G176" s="242"/>
      <c r="H176" s="243" t="s">
        <v>75</v>
      </c>
      <c r="I176" s="245"/>
      <c r="J176" s="242"/>
      <c r="K176" s="242"/>
      <c r="L176" s="246"/>
      <c r="M176" s="247"/>
      <c r="N176" s="248"/>
      <c r="O176" s="248"/>
      <c r="P176" s="248"/>
      <c r="Q176" s="248"/>
      <c r="R176" s="248"/>
      <c r="S176" s="248"/>
      <c r="T176" s="249"/>
      <c r="AT176" s="250" t="s">
        <v>164</v>
      </c>
      <c r="AU176" s="250" t="s">
        <v>86</v>
      </c>
      <c r="AV176" s="13" t="s">
        <v>84</v>
      </c>
      <c r="AW176" s="13" t="s">
        <v>38</v>
      </c>
      <c r="AX176" s="13" t="s">
        <v>77</v>
      </c>
      <c r="AY176" s="250" t="s">
        <v>152</v>
      </c>
    </row>
    <row r="177" spans="2:51" s="12" customFormat="1" ht="12">
      <c r="B177" s="230"/>
      <c r="C177" s="231"/>
      <c r="D177" s="227" t="s">
        <v>164</v>
      </c>
      <c r="E177" s="232" t="s">
        <v>75</v>
      </c>
      <c r="F177" s="233" t="s">
        <v>965</v>
      </c>
      <c r="G177" s="231"/>
      <c r="H177" s="234">
        <v>22.345</v>
      </c>
      <c r="I177" s="235"/>
      <c r="J177" s="231"/>
      <c r="K177" s="231"/>
      <c r="L177" s="236"/>
      <c r="M177" s="237"/>
      <c r="N177" s="238"/>
      <c r="O177" s="238"/>
      <c r="P177" s="238"/>
      <c r="Q177" s="238"/>
      <c r="R177" s="238"/>
      <c r="S177" s="238"/>
      <c r="T177" s="239"/>
      <c r="AT177" s="240" t="s">
        <v>164</v>
      </c>
      <c r="AU177" s="240" t="s">
        <v>86</v>
      </c>
      <c r="AV177" s="12" t="s">
        <v>86</v>
      </c>
      <c r="AW177" s="12" t="s">
        <v>38</v>
      </c>
      <c r="AX177" s="12" t="s">
        <v>77</v>
      </c>
      <c r="AY177" s="240" t="s">
        <v>152</v>
      </c>
    </row>
    <row r="178" spans="2:51" s="12" customFormat="1" ht="12">
      <c r="B178" s="230"/>
      <c r="C178" s="231"/>
      <c r="D178" s="227" t="s">
        <v>164</v>
      </c>
      <c r="E178" s="232" t="s">
        <v>75</v>
      </c>
      <c r="F178" s="233" t="s">
        <v>966</v>
      </c>
      <c r="G178" s="231"/>
      <c r="H178" s="234">
        <v>-4</v>
      </c>
      <c r="I178" s="235"/>
      <c r="J178" s="231"/>
      <c r="K178" s="231"/>
      <c r="L178" s="236"/>
      <c r="M178" s="237"/>
      <c r="N178" s="238"/>
      <c r="O178" s="238"/>
      <c r="P178" s="238"/>
      <c r="Q178" s="238"/>
      <c r="R178" s="238"/>
      <c r="S178" s="238"/>
      <c r="T178" s="239"/>
      <c r="AT178" s="240" t="s">
        <v>164</v>
      </c>
      <c r="AU178" s="240" t="s">
        <v>86</v>
      </c>
      <c r="AV178" s="12" t="s">
        <v>86</v>
      </c>
      <c r="AW178" s="12" t="s">
        <v>38</v>
      </c>
      <c r="AX178" s="12" t="s">
        <v>77</v>
      </c>
      <c r="AY178" s="240" t="s">
        <v>152</v>
      </c>
    </row>
    <row r="179" spans="2:51" s="14" customFormat="1" ht="12">
      <c r="B179" s="267"/>
      <c r="C179" s="268"/>
      <c r="D179" s="227" t="s">
        <v>164</v>
      </c>
      <c r="E179" s="269" t="s">
        <v>75</v>
      </c>
      <c r="F179" s="270" t="s">
        <v>287</v>
      </c>
      <c r="G179" s="268"/>
      <c r="H179" s="271">
        <v>51.15</v>
      </c>
      <c r="I179" s="272"/>
      <c r="J179" s="268"/>
      <c r="K179" s="268"/>
      <c r="L179" s="273"/>
      <c r="M179" s="274"/>
      <c r="N179" s="275"/>
      <c r="O179" s="275"/>
      <c r="P179" s="275"/>
      <c r="Q179" s="275"/>
      <c r="R179" s="275"/>
      <c r="S179" s="275"/>
      <c r="T179" s="276"/>
      <c r="AT179" s="277" t="s">
        <v>164</v>
      </c>
      <c r="AU179" s="277" t="s">
        <v>86</v>
      </c>
      <c r="AV179" s="14" t="s">
        <v>160</v>
      </c>
      <c r="AW179" s="14" t="s">
        <v>38</v>
      </c>
      <c r="AX179" s="14" t="s">
        <v>84</v>
      </c>
      <c r="AY179" s="277" t="s">
        <v>152</v>
      </c>
    </row>
    <row r="180" spans="2:65" s="1" customFormat="1" ht="16.5" customHeight="1">
      <c r="B180" s="38"/>
      <c r="C180" s="215" t="s">
        <v>227</v>
      </c>
      <c r="D180" s="215" t="s">
        <v>155</v>
      </c>
      <c r="E180" s="216" t="s">
        <v>293</v>
      </c>
      <c r="F180" s="217" t="s">
        <v>294</v>
      </c>
      <c r="G180" s="218" t="s">
        <v>158</v>
      </c>
      <c r="H180" s="219">
        <v>26.324</v>
      </c>
      <c r="I180" s="220"/>
      <c r="J180" s="221">
        <f>ROUND(I180*H180,2)</f>
        <v>0</v>
      </c>
      <c r="K180" s="217" t="s">
        <v>159</v>
      </c>
      <c r="L180" s="43"/>
      <c r="M180" s="222" t="s">
        <v>75</v>
      </c>
      <c r="N180" s="223" t="s">
        <v>47</v>
      </c>
      <c r="O180" s="79"/>
      <c r="P180" s="224">
        <f>O180*H180</f>
        <v>0</v>
      </c>
      <c r="Q180" s="224">
        <v>0.00438</v>
      </c>
      <c r="R180" s="224">
        <f>Q180*H180</f>
        <v>0.11529912000000002</v>
      </c>
      <c r="S180" s="224">
        <v>0</v>
      </c>
      <c r="T180" s="225">
        <f>S180*H180</f>
        <v>0</v>
      </c>
      <c r="AR180" s="17" t="s">
        <v>160</v>
      </c>
      <c r="AT180" s="17" t="s">
        <v>155</v>
      </c>
      <c r="AU180" s="17" t="s">
        <v>86</v>
      </c>
      <c r="AY180" s="17" t="s">
        <v>152</v>
      </c>
      <c r="BE180" s="226">
        <f>IF(N180="základní",J180,0)</f>
        <v>0</v>
      </c>
      <c r="BF180" s="226">
        <f>IF(N180="snížená",J180,0)</f>
        <v>0</v>
      </c>
      <c r="BG180" s="226">
        <f>IF(N180="zákl. přenesená",J180,0)</f>
        <v>0</v>
      </c>
      <c r="BH180" s="226">
        <f>IF(N180="sníž. přenesená",J180,0)</f>
        <v>0</v>
      </c>
      <c r="BI180" s="226">
        <f>IF(N180="nulová",J180,0)</f>
        <v>0</v>
      </c>
      <c r="BJ180" s="17" t="s">
        <v>84</v>
      </c>
      <c r="BK180" s="226">
        <f>ROUND(I180*H180,2)</f>
        <v>0</v>
      </c>
      <c r="BL180" s="17" t="s">
        <v>160</v>
      </c>
      <c r="BM180" s="17" t="s">
        <v>967</v>
      </c>
    </row>
    <row r="181" spans="2:47" s="1" customFormat="1" ht="12">
      <c r="B181" s="38"/>
      <c r="C181" s="39"/>
      <c r="D181" s="227" t="s">
        <v>162</v>
      </c>
      <c r="E181" s="39"/>
      <c r="F181" s="228" t="s">
        <v>296</v>
      </c>
      <c r="G181" s="39"/>
      <c r="H181" s="39"/>
      <c r="I181" s="142"/>
      <c r="J181" s="39"/>
      <c r="K181" s="39"/>
      <c r="L181" s="43"/>
      <c r="M181" s="229"/>
      <c r="N181" s="79"/>
      <c r="O181" s="79"/>
      <c r="P181" s="79"/>
      <c r="Q181" s="79"/>
      <c r="R181" s="79"/>
      <c r="S181" s="79"/>
      <c r="T181" s="80"/>
      <c r="AT181" s="17" t="s">
        <v>162</v>
      </c>
      <c r="AU181" s="17" t="s">
        <v>86</v>
      </c>
    </row>
    <row r="182" spans="2:51" s="13" customFormat="1" ht="12">
      <c r="B182" s="241"/>
      <c r="C182" s="242"/>
      <c r="D182" s="227" t="s">
        <v>164</v>
      </c>
      <c r="E182" s="243" t="s">
        <v>75</v>
      </c>
      <c r="F182" s="244" t="s">
        <v>312</v>
      </c>
      <c r="G182" s="242"/>
      <c r="H182" s="243" t="s">
        <v>75</v>
      </c>
      <c r="I182" s="245"/>
      <c r="J182" s="242"/>
      <c r="K182" s="242"/>
      <c r="L182" s="246"/>
      <c r="M182" s="247"/>
      <c r="N182" s="248"/>
      <c r="O182" s="248"/>
      <c r="P182" s="248"/>
      <c r="Q182" s="248"/>
      <c r="R182" s="248"/>
      <c r="S182" s="248"/>
      <c r="T182" s="249"/>
      <c r="AT182" s="250" t="s">
        <v>164</v>
      </c>
      <c r="AU182" s="250" t="s">
        <v>86</v>
      </c>
      <c r="AV182" s="13" t="s">
        <v>84</v>
      </c>
      <c r="AW182" s="13" t="s">
        <v>38</v>
      </c>
      <c r="AX182" s="13" t="s">
        <v>77</v>
      </c>
      <c r="AY182" s="250" t="s">
        <v>152</v>
      </c>
    </row>
    <row r="183" spans="2:51" s="13" customFormat="1" ht="12">
      <c r="B183" s="241"/>
      <c r="C183" s="242"/>
      <c r="D183" s="227" t="s">
        <v>164</v>
      </c>
      <c r="E183" s="243" t="s">
        <v>75</v>
      </c>
      <c r="F183" s="244" t="s">
        <v>962</v>
      </c>
      <c r="G183" s="242"/>
      <c r="H183" s="243" t="s">
        <v>75</v>
      </c>
      <c r="I183" s="245"/>
      <c r="J183" s="242"/>
      <c r="K183" s="242"/>
      <c r="L183" s="246"/>
      <c r="M183" s="247"/>
      <c r="N183" s="248"/>
      <c r="O183" s="248"/>
      <c r="P183" s="248"/>
      <c r="Q183" s="248"/>
      <c r="R183" s="248"/>
      <c r="S183" s="248"/>
      <c r="T183" s="249"/>
      <c r="AT183" s="250" t="s">
        <v>164</v>
      </c>
      <c r="AU183" s="250" t="s">
        <v>86</v>
      </c>
      <c r="AV183" s="13" t="s">
        <v>84</v>
      </c>
      <c r="AW183" s="13" t="s">
        <v>38</v>
      </c>
      <c r="AX183" s="13" t="s">
        <v>77</v>
      </c>
      <c r="AY183" s="250" t="s">
        <v>152</v>
      </c>
    </row>
    <row r="184" spans="2:51" s="12" customFormat="1" ht="12">
      <c r="B184" s="230"/>
      <c r="C184" s="231"/>
      <c r="D184" s="227" t="s">
        <v>164</v>
      </c>
      <c r="E184" s="232" t="s">
        <v>75</v>
      </c>
      <c r="F184" s="233" t="s">
        <v>968</v>
      </c>
      <c r="G184" s="231"/>
      <c r="H184" s="234">
        <v>26.324</v>
      </c>
      <c r="I184" s="235"/>
      <c r="J184" s="231"/>
      <c r="K184" s="231"/>
      <c r="L184" s="236"/>
      <c r="M184" s="237"/>
      <c r="N184" s="238"/>
      <c r="O184" s="238"/>
      <c r="P184" s="238"/>
      <c r="Q184" s="238"/>
      <c r="R184" s="238"/>
      <c r="S184" s="238"/>
      <c r="T184" s="239"/>
      <c r="AT184" s="240" t="s">
        <v>164</v>
      </c>
      <c r="AU184" s="240" t="s">
        <v>86</v>
      </c>
      <c r="AV184" s="12" t="s">
        <v>86</v>
      </c>
      <c r="AW184" s="12" t="s">
        <v>38</v>
      </c>
      <c r="AX184" s="12" t="s">
        <v>84</v>
      </c>
      <c r="AY184" s="240" t="s">
        <v>152</v>
      </c>
    </row>
    <row r="185" spans="2:65" s="1" customFormat="1" ht="16.5" customHeight="1">
      <c r="B185" s="38"/>
      <c r="C185" s="215" t="s">
        <v>260</v>
      </c>
      <c r="D185" s="215" t="s">
        <v>155</v>
      </c>
      <c r="E185" s="216" t="s">
        <v>455</v>
      </c>
      <c r="F185" s="217" t="s">
        <v>456</v>
      </c>
      <c r="G185" s="218" t="s">
        <v>158</v>
      </c>
      <c r="H185" s="219">
        <v>13.518</v>
      </c>
      <c r="I185" s="220"/>
      <c r="J185" s="221">
        <f>ROUND(I185*H185,2)</f>
        <v>0</v>
      </c>
      <c r="K185" s="217" t="s">
        <v>159</v>
      </c>
      <c r="L185" s="43"/>
      <c r="M185" s="222" t="s">
        <v>75</v>
      </c>
      <c r="N185" s="223" t="s">
        <v>47</v>
      </c>
      <c r="O185" s="79"/>
      <c r="P185" s="224">
        <f>O185*H185</f>
        <v>0</v>
      </c>
      <c r="Q185" s="224">
        <v>0.003</v>
      </c>
      <c r="R185" s="224">
        <f>Q185*H185</f>
        <v>0.040554</v>
      </c>
      <c r="S185" s="224">
        <v>0</v>
      </c>
      <c r="T185" s="225">
        <f>S185*H185</f>
        <v>0</v>
      </c>
      <c r="AR185" s="17" t="s">
        <v>160</v>
      </c>
      <c r="AT185" s="17" t="s">
        <v>155</v>
      </c>
      <c r="AU185" s="17" t="s">
        <v>86</v>
      </c>
      <c r="AY185" s="17" t="s">
        <v>152</v>
      </c>
      <c r="BE185" s="226">
        <f>IF(N185="základní",J185,0)</f>
        <v>0</v>
      </c>
      <c r="BF185" s="226">
        <f>IF(N185="snížená",J185,0)</f>
        <v>0</v>
      </c>
      <c r="BG185" s="226">
        <f>IF(N185="zákl. přenesená",J185,0)</f>
        <v>0</v>
      </c>
      <c r="BH185" s="226">
        <f>IF(N185="sníž. přenesená",J185,0)</f>
        <v>0</v>
      </c>
      <c r="BI185" s="226">
        <f>IF(N185="nulová",J185,0)</f>
        <v>0</v>
      </c>
      <c r="BJ185" s="17" t="s">
        <v>84</v>
      </c>
      <c r="BK185" s="226">
        <f>ROUND(I185*H185,2)</f>
        <v>0</v>
      </c>
      <c r="BL185" s="17" t="s">
        <v>160</v>
      </c>
      <c r="BM185" s="17" t="s">
        <v>969</v>
      </c>
    </row>
    <row r="186" spans="2:65" s="1" customFormat="1" ht="16.5" customHeight="1">
      <c r="B186" s="38"/>
      <c r="C186" s="215" t="s">
        <v>265</v>
      </c>
      <c r="D186" s="215" t="s">
        <v>155</v>
      </c>
      <c r="E186" s="216" t="s">
        <v>299</v>
      </c>
      <c r="F186" s="217" t="s">
        <v>300</v>
      </c>
      <c r="G186" s="218" t="s">
        <v>158</v>
      </c>
      <c r="H186" s="219">
        <v>61.137</v>
      </c>
      <c r="I186" s="220"/>
      <c r="J186" s="221">
        <f>ROUND(I186*H186,2)</f>
        <v>0</v>
      </c>
      <c r="K186" s="217" t="s">
        <v>159</v>
      </c>
      <c r="L186" s="43"/>
      <c r="M186" s="222" t="s">
        <v>75</v>
      </c>
      <c r="N186" s="223" t="s">
        <v>47</v>
      </c>
      <c r="O186" s="79"/>
      <c r="P186" s="224">
        <f>O186*H186</f>
        <v>0</v>
      </c>
      <c r="Q186" s="224">
        <v>0.003</v>
      </c>
      <c r="R186" s="224">
        <f>Q186*H186</f>
        <v>0.18341100000000002</v>
      </c>
      <c r="S186" s="224">
        <v>0</v>
      </c>
      <c r="T186" s="225">
        <f>S186*H186</f>
        <v>0</v>
      </c>
      <c r="AR186" s="17" t="s">
        <v>160</v>
      </c>
      <c r="AT186" s="17" t="s">
        <v>155</v>
      </c>
      <c r="AU186" s="17" t="s">
        <v>86</v>
      </c>
      <c r="AY186" s="17" t="s">
        <v>152</v>
      </c>
      <c r="BE186" s="226">
        <f>IF(N186="základní",J186,0)</f>
        <v>0</v>
      </c>
      <c r="BF186" s="226">
        <f>IF(N186="snížená",J186,0)</f>
        <v>0</v>
      </c>
      <c r="BG186" s="226">
        <f>IF(N186="zákl. přenesená",J186,0)</f>
        <v>0</v>
      </c>
      <c r="BH186" s="226">
        <f>IF(N186="sníž. přenesená",J186,0)</f>
        <v>0</v>
      </c>
      <c r="BI186" s="226">
        <f>IF(N186="nulová",J186,0)</f>
        <v>0</v>
      </c>
      <c r="BJ186" s="17" t="s">
        <v>84</v>
      </c>
      <c r="BK186" s="226">
        <f>ROUND(I186*H186,2)</f>
        <v>0</v>
      </c>
      <c r="BL186" s="17" t="s">
        <v>160</v>
      </c>
      <c r="BM186" s="17" t="s">
        <v>970</v>
      </c>
    </row>
    <row r="187" spans="2:51" s="12" customFormat="1" ht="12">
      <c r="B187" s="230"/>
      <c r="C187" s="231"/>
      <c r="D187" s="227" t="s">
        <v>164</v>
      </c>
      <c r="E187" s="232" t="s">
        <v>75</v>
      </c>
      <c r="F187" s="233" t="s">
        <v>971</v>
      </c>
      <c r="G187" s="231"/>
      <c r="H187" s="234">
        <v>61.137</v>
      </c>
      <c r="I187" s="235"/>
      <c r="J187" s="231"/>
      <c r="K187" s="231"/>
      <c r="L187" s="236"/>
      <c r="M187" s="237"/>
      <c r="N187" s="238"/>
      <c r="O187" s="238"/>
      <c r="P187" s="238"/>
      <c r="Q187" s="238"/>
      <c r="R187" s="238"/>
      <c r="S187" s="238"/>
      <c r="T187" s="239"/>
      <c r="AT187" s="240" t="s">
        <v>164</v>
      </c>
      <c r="AU187" s="240" t="s">
        <v>86</v>
      </c>
      <c r="AV187" s="12" t="s">
        <v>86</v>
      </c>
      <c r="AW187" s="12" t="s">
        <v>38</v>
      </c>
      <c r="AX187" s="12" t="s">
        <v>84</v>
      </c>
      <c r="AY187" s="240" t="s">
        <v>152</v>
      </c>
    </row>
    <row r="188" spans="2:65" s="1" customFormat="1" ht="22.5" customHeight="1">
      <c r="B188" s="38"/>
      <c r="C188" s="215" t="s">
        <v>338</v>
      </c>
      <c r="D188" s="215" t="s">
        <v>155</v>
      </c>
      <c r="E188" s="216" t="s">
        <v>302</v>
      </c>
      <c r="F188" s="217" t="s">
        <v>303</v>
      </c>
      <c r="G188" s="218" t="s">
        <v>176</v>
      </c>
      <c r="H188" s="219">
        <v>2</v>
      </c>
      <c r="I188" s="220"/>
      <c r="J188" s="221">
        <f>ROUND(I188*H188,2)</f>
        <v>0</v>
      </c>
      <c r="K188" s="217" t="s">
        <v>159</v>
      </c>
      <c r="L188" s="43"/>
      <c r="M188" s="222" t="s">
        <v>75</v>
      </c>
      <c r="N188" s="223" t="s">
        <v>47</v>
      </c>
      <c r="O188" s="79"/>
      <c r="P188" s="224">
        <f>O188*H188</f>
        <v>0</v>
      </c>
      <c r="Q188" s="224">
        <v>0.01698</v>
      </c>
      <c r="R188" s="224">
        <f>Q188*H188</f>
        <v>0.03396</v>
      </c>
      <c r="S188" s="224">
        <v>0</v>
      </c>
      <c r="T188" s="225">
        <f>S188*H188</f>
        <v>0</v>
      </c>
      <c r="AR188" s="17" t="s">
        <v>160</v>
      </c>
      <c r="AT188" s="17" t="s">
        <v>155</v>
      </c>
      <c r="AU188" s="17" t="s">
        <v>86</v>
      </c>
      <c r="AY188" s="17" t="s">
        <v>152</v>
      </c>
      <c r="BE188" s="226">
        <f>IF(N188="základní",J188,0)</f>
        <v>0</v>
      </c>
      <c r="BF188" s="226">
        <f>IF(N188="snížená",J188,0)</f>
        <v>0</v>
      </c>
      <c r="BG188" s="226">
        <f>IF(N188="zákl. přenesená",J188,0)</f>
        <v>0</v>
      </c>
      <c r="BH188" s="226">
        <f>IF(N188="sníž. přenesená",J188,0)</f>
        <v>0</v>
      </c>
      <c r="BI188" s="226">
        <f>IF(N188="nulová",J188,0)</f>
        <v>0</v>
      </c>
      <c r="BJ188" s="17" t="s">
        <v>84</v>
      </c>
      <c r="BK188" s="226">
        <f>ROUND(I188*H188,2)</f>
        <v>0</v>
      </c>
      <c r="BL188" s="17" t="s">
        <v>160</v>
      </c>
      <c r="BM188" s="17" t="s">
        <v>972</v>
      </c>
    </row>
    <row r="189" spans="2:47" s="1" customFormat="1" ht="12">
      <c r="B189" s="38"/>
      <c r="C189" s="39"/>
      <c r="D189" s="227" t="s">
        <v>162</v>
      </c>
      <c r="E189" s="39"/>
      <c r="F189" s="228" t="s">
        <v>305</v>
      </c>
      <c r="G189" s="39"/>
      <c r="H189" s="39"/>
      <c r="I189" s="142"/>
      <c r="J189" s="39"/>
      <c r="K189" s="39"/>
      <c r="L189" s="43"/>
      <c r="M189" s="229"/>
      <c r="N189" s="79"/>
      <c r="O189" s="79"/>
      <c r="P189" s="79"/>
      <c r="Q189" s="79"/>
      <c r="R189" s="79"/>
      <c r="S189" s="79"/>
      <c r="T189" s="80"/>
      <c r="AT189" s="17" t="s">
        <v>162</v>
      </c>
      <c r="AU189" s="17" t="s">
        <v>86</v>
      </c>
    </row>
    <row r="190" spans="2:51" s="13" customFormat="1" ht="12">
      <c r="B190" s="241"/>
      <c r="C190" s="242"/>
      <c r="D190" s="227" t="s">
        <v>164</v>
      </c>
      <c r="E190" s="243" t="s">
        <v>75</v>
      </c>
      <c r="F190" s="244" t="s">
        <v>312</v>
      </c>
      <c r="G190" s="242"/>
      <c r="H190" s="243" t="s">
        <v>75</v>
      </c>
      <c r="I190" s="245"/>
      <c r="J190" s="242"/>
      <c r="K190" s="242"/>
      <c r="L190" s="246"/>
      <c r="M190" s="247"/>
      <c r="N190" s="248"/>
      <c r="O190" s="248"/>
      <c r="P190" s="248"/>
      <c r="Q190" s="248"/>
      <c r="R190" s="248"/>
      <c r="S190" s="248"/>
      <c r="T190" s="249"/>
      <c r="AT190" s="250" t="s">
        <v>164</v>
      </c>
      <c r="AU190" s="250" t="s">
        <v>86</v>
      </c>
      <c r="AV190" s="13" t="s">
        <v>84</v>
      </c>
      <c r="AW190" s="13" t="s">
        <v>38</v>
      </c>
      <c r="AX190" s="13" t="s">
        <v>77</v>
      </c>
      <c r="AY190" s="250" t="s">
        <v>152</v>
      </c>
    </row>
    <row r="191" spans="2:51" s="12" customFormat="1" ht="12">
      <c r="B191" s="230"/>
      <c r="C191" s="231"/>
      <c r="D191" s="227" t="s">
        <v>164</v>
      </c>
      <c r="E191" s="232" t="s">
        <v>75</v>
      </c>
      <c r="F191" s="233" t="s">
        <v>973</v>
      </c>
      <c r="G191" s="231"/>
      <c r="H191" s="234">
        <v>1</v>
      </c>
      <c r="I191" s="235"/>
      <c r="J191" s="231"/>
      <c r="K191" s="231"/>
      <c r="L191" s="236"/>
      <c r="M191" s="237"/>
      <c r="N191" s="238"/>
      <c r="O191" s="238"/>
      <c r="P191" s="238"/>
      <c r="Q191" s="238"/>
      <c r="R191" s="238"/>
      <c r="S191" s="238"/>
      <c r="T191" s="239"/>
      <c r="AT191" s="240" t="s">
        <v>164</v>
      </c>
      <c r="AU191" s="240" t="s">
        <v>86</v>
      </c>
      <c r="AV191" s="12" t="s">
        <v>86</v>
      </c>
      <c r="AW191" s="12" t="s">
        <v>38</v>
      </c>
      <c r="AX191" s="12" t="s">
        <v>77</v>
      </c>
      <c r="AY191" s="240" t="s">
        <v>152</v>
      </c>
    </row>
    <row r="192" spans="2:51" s="12" customFormat="1" ht="12">
      <c r="B192" s="230"/>
      <c r="C192" s="231"/>
      <c r="D192" s="227" t="s">
        <v>164</v>
      </c>
      <c r="E192" s="232" t="s">
        <v>75</v>
      </c>
      <c r="F192" s="233" t="s">
        <v>974</v>
      </c>
      <c r="G192" s="231"/>
      <c r="H192" s="234">
        <v>1</v>
      </c>
      <c r="I192" s="235"/>
      <c r="J192" s="231"/>
      <c r="K192" s="231"/>
      <c r="L192" s="236"/>
      <c r="M192" s="237"/>
      <c r="N192" s="238"/>
      <c r="O192" s="238"/>
      <c r="P192" s="238"/>
      <c r="Q192" s="238"/>
      <c r="R192" s="238"/>
      <c r="S192" s="238"/>
      <c r="T192" s="239"/>
      <c r="AT192" s="240" t="s">
        <v>164</v>
      </c>
      <c r="AU192" s="240" t="s">
        <v>86</v>
      </c>
      <c r="AV192" s="12" t="s">
        <v>86</v>
      </c>
      <c r="AW192" s="12" t="s">
        <v>38</v>
      </c>
      <c r="AX192" s="12" t="s">
        <v>77</v>
      </c>
      <c r="AY192" s="240" t="s">
        <v>152</v>
      </c>
    </row>
    <row r="193" spans="2:51" s="14" customFormat="1" ht="12">
      <c r="B193" s="267"/>
      <c r="C193" s="268"/>
      <c r="D193" s="227" t="s">
        <v>164</v>
      </c>
      <c r="E193" s="269" t="s">
        <v>75</v>
      </c>
      <c r="F193" s="270" t="s">
        <v>287</v>
      </c>
      <c r="G193" s="268"/>
      <c r="H193" s="271">
        <v>2</v>
      </c>
      <c r="I193" s="272"/>
      <c r="J193" s="268"/>
      <c r="K193" s="268"/>
      <c r="L193" s="273"/>
      <c r="M193" s="274"/>
      <c r="N193" s="275"/>
      <c r="O193" s="275"/>
      <c r="P193" s="275"/>
      <c r="Q193" s="275"/>
      <c r="R193" s="275"/>
      <c r="S193" s="275"/>
      <c r="T193" s="276"/>
      <c r="AT193" s="277" t="s">
        <v>164</v>
      </c>
      <c r="AU193" s="277" t="s">
        <v>86</v>
      </c>
      <c r="AV193" s="14" t="s">
        <v>160</v>
      </c>
      <c r="AW193" s="14" t="s">
        <v>38</v>
      </c>
      <c r="AX193" s="14" t="s">
        <v>84</v>
      </c>
      <c r="AY193" s="277" t="s">
        <v>152</v>
      </c>
    </row>
    <row r="194" spans="2:65" s="1" customFormat="1" ht="16.5" customHeight="1">
      <c r="B194" s="38"/>
      <c r="C194" s="251" t="s">
        <v>342</v>
      </c>
      <c r="D194" s="251" t="s">
        <v>238</v>
      </c>
      <c r="E194" s="252" t="s">
        <v>975</v>
      </c>
      <c r="F194" s="253" t="s">
        <v>976</v>
      </c>
      <c r="G194" s="254" t="s">
        <v>176</v>
      </c>
      <c r="H194" s="255">
        <v>1</v>
      </c>
      <c r="I194" s="256"/>
      <c r="J194" s="257">
        <f>ROUND(I194*H194,2)</f>
        <v>0</v>
      </c>
      <c r="K194" s="253" t="s">
        <v>159</v>
      </c>
      <c r="L194" s="258"/>
      <c r="M194" s="259" t="s">
        <v>75</v>
      </c>
      <c r="N194" s="260" t="s">
        <v>47</v>
      </c>
      <c r="O194" s="79"/>
      <c r="P194" s="224">
        <f>O194*H194</f>
        <v>0</v>
      </c>
      <c r="Q194" s="224">
        <v>0.02146</v>
      </c>
      <c r="R194" s="224">
        <f>Q194*H194</f>
        <v>0.02146</v>
      </c>
      <c r="S194" s="224">
        <v>0</v>
      </c>
      <c r="T194" s="225">
        <f>S194*H194</f>
        <v>0</v>
      </c>
      <c r="AR194" s="17" t="s">
        <v>203</v>
      </c>
      <c r="AT194" s="17" t="s">
        <v>238</v>
      </c>
      <c r="AU194" s="17" t="s">
        <v>86</v>
      </c>
      <c r="AY194" s="17" t="s">
        <v>152</v>
      </c>
      <c r="BE194" s="226">
        <f>IF(N194="základní",J194,0)</f>
        <v>0</v>
      </c>
      <c r="BF194" s="226">
        <f>IF(N194="snížená",J194,0)</f>
        <v>0</v>
      </c>
      <c r="BG194" s="226">
        <f>IF(N194="zákl. přenesená",J194,0)</f>
        <v>0</v>
      </c>
      <c r="BH194" s="226">
        <f>IF(N194="sníž. přenesená",J194,0)</f>
        <v>0</v>
      </c>
      <c r="BI194" s="226">
        <f>IF(N194="nulová",J194,0)</f>
        <v>0</v>
      </c>
      <c r="BJ194" s="17" t="s">
        <v>84</v>
      </c>
      <c r="BK194" s="226">
        <f>ROUND(I194*H194,2)</f>
        <v>0</v>
      </c>
      <c r="BL194" s="17" t="s">
        <v>160</v>
      </c>
      <c r="BM194" s="17" t="s">
        <v>977</v>
      </c>
    </row>
    <row r="195" spans="2:47" s="1" customFormat="1" ht="12">
      <c r="B195" s="38"/>
      <c r="C195" s="39"/>
      <c r="D195" s="227" t="s">
        <v>243</v>
      </c>
      <c r="E195" s="39"/>
      <c r="F195" s="228" t="s">
        <v>978</v>
      </c>
      <c r="G195" s="39"/>
      <c r="H195" s="39"/>
      <c r="I195" s="142"/>
      <c r="J195" s="39"/>
      <c r="K195" s="39"/>
      <c r="L195" s="43"/>
      <c r="M195" s="229"/>
      <c r="N195" s="79"/>
      <c r="O195" s="79"/>
      <c r="P195" s="79"/>
      <c r="Q195" s="79"/>
      <c r="R195" s="79"/>
      <c r="S195" s="79"/>
      <c r="T195" s="80"/>
      <c r="AT195" s="17" t="s">
        <v>243</v>
      </c>
      <c r="AU195" s="17" t="s">
        <v>86</v>
      </c>
    </row>
    <row r="196" spans="2:51" s="13" customFormat="1" ht="12">
      <c r="B196" s="241"/>
      <c r="C196" s="242"/>
      <c r="D196" s="227" t="s">
        <v>164</v>
      </c>
      <c r="E196" s="243" t="s">
        <v>75</v>
      </c>
      <c r="F196" s="244" t="s">
        <v>312</v>
      </c>
      <c r="G196" s="242"/>
      <c r="H196" s="243" t="s">
        <v>75</v>
      </c>
      <c r="I196" s="245"/>
      <c r="J196" s="242"/>
      <c r="K196" s="242"/>
      <c r="L196" s="246"/>
      <c r="M196" s="247"/>
      <c r="N196" s="248"/>
      <c r="O196" s="248"/>
      <c r="P196" s="248"/>
      <c r="Q196" s="248"/>
      <c r="R196" s="248"/>
      <c r="S196" s="248"/>
      <c r="T196" s="249"/>
      <c r="AT196" s="250" t="s">
        <v>164</v>
      </c>
      <c r="AU196" s="250" t="s">
        <v>86</v>
      </c>
      <c r="AV196" s="13" t="s">
        <v>84</v>
      </c>
      <c r="AW196" s="13" t="s">
        <v>38</v>
      </c>
      <c r="AX196" s="13" t="s">
        <v>77</v>
      </c>
      <c r="AY196" s="250" t="s">
        <v>152</v>
      </c>
    </row>
    <row r="197" spans="2:51" s="12" customFormat="1" ht="12">
      <c r="B197" s="230"/>
      <c r="C197" s="231"/>
      <c r="D197" s="227" t="s">
        <v>164</v>
      </c>
      <c r="E197" s="232" t="s">
        <v>75</v>
      </c>
      <c r="F197" s="233" t="s">
        <v>979</v>
      </c>
      <c r="G197" s="231"/>
      <c r="H197" s="234">
        <v>1</v>
      </c>
      <c r="I197" s="235"/>
      <c r="J197" s="231"/>
      <c r="K197" s="231"/>
      <c r="L197" s="236"/>
      <c r="M197" s="237"/>
      <c r="N197" s="238"/>
      <c r="O197" s="238"/>
      <c r="P197" s="238"/>
      <c r="Q197" s="238"/>
      <c r="R197" s="238"/>
      <c r="S197" s="238"/>
      <c r="T197" s="239"/>
      <c r="AT197" s="240" t="s">
        <v>164</v>
      </c>
      <c r="AU197" s="240" t="s">
        <v>86</v>
      </c>
      <c r="AV197" s="12" t="s">
        <v>86</v>
      </c>
      <c r="AW197" s="12" t="s">
        <v>38</v>
      </c>
      <c r="AX197" s="12" t="s">
        <v>84</v>
      </c>
      <c r="AY197" s="240" t="s">
        <v>152</v>
      </c>
    </row>
    <row r="198" spans="2:65" s="1" customFormat="1" ht="16.5" customHeight="1">
      <c r="B198" s="38"/>
      <c r="C198" s="251" t="s">
        <v>7</v>
      </c>
      <c r="D198" s="251" t="s">
        <v>238</v>
      </c>
      <c r="E198" s="252" t="s">
        <v>308</v>
      </c>
      <c r="F198" s="253" t="s">
        <v>309</v>
      </c>
      <c r="G198" s="254" t="s">
        <v>176</v>
      </c>
      <c r="H198" s="255">
        <v>1</v>
      </c>
      <c r="I198" s="256"/>
      <c r="J198" s="257">
        <f>ROUND(I198*H198,2)</f>
        <v>0</v>
      </c>
      <c r="K198" s="253" t="s">
        <v>159</v>
      </c>
      <c r="L198" s="258"/>
      <c r="M198" s="259" t="s">
        <v>75</v>
      </c>
      <c r="N198" s="260" t="s">
        <v>47</v>
      </c>
      <c r="O198" s="79"/>
      <c r="P198" s="224">
        <f>O198*H198</f>
        <v>0</v>
      </c>
      <c r="Q198" s="224">
        <v>0.02053</v>
      </c>
      <c r="R198" s="224">
        <f>Q198*H198</f>
        <v>0.02053</v>
      </c>
      <c r="S198" s="224">
        <v>0</v>
      </c>
      <c r="T198" s="225">
        <f>S198*H198</f>
        <v>0</v>
      </c>
      <c r="AR198" s="17" t="s">
        <v>203</v>
      </c>
      <c r="AT198" s="17" t="s">
        <v>238</v>
      </c>
      <c r="AU198" s="17" t="s">
        <v>86</v>
      </c>
      <c r="AY198" s="17" t="s">
        <v>152</v>
      </c>
      <c r="BE198" s="226">
        <f>IF(N198="základní",J198,0)</f>
        <v>0</v>
      </c>
      <c r="BF198" s="226">
        <f>IF(N198="snížená",J198,0)</f>
        <v>0</v>
      </c>
      <c r="BG198" s="226">
        <f>IF(N198="zákl. přenesená",J198,0)</f>
        <v>0</v>
      </c>
      <c r="BH198" s="226">
        <f>IF(N198="sníž. přenesená",J198,0)</f>
        <v>0</v>
      </c>
      <c r="BI198" s="226">
        <f>IF(N198="nulová",J198,0)</f>
        <v>0</v>
      </c>
      <c r="BJ198" s="17" t="s">
        <v>84</v>
      </c>
      <c r="BK198" s="226">
        <f>ROUND(I198*H198,2)</f>
        <v>0</v>
      </c>
      <c r="BL198" s="17" t="s">
        <v>160</v>
      </c>
      <c r="BM198" s="17" t="s">
        <v>980</v>
      </c>
    </row>
    <row r="199" spans="2:47" s="1" customFormat="1" ht="12">
      <c r="B199" s="38"/>
      <c r="C199" s="39"/>
      <c r="D199" s="227" t="s">
        <v>243</v>
      </c>
      <c r="E199" s="39"/>
      <c r="F199" s="228" t="s">
        <v>311</v>
      </c>
      <c r="G199" s="39"/>
      <c r="H199" s="39"/>
      <c r="I199" s="142"/>
      <c r="J199" s="39"/>
      <c r="K199" s="39"/>
      <c r="L199" s="43"/>
      <c r="M199" s="229"/>
      <c r="N199" s="79"/>
      <c r="O199" s="79"/>
      <c r="P199" s="79"/>
      <c r="Q199" s="79"/>
      <c r="R199" s="79"/>
      <c r="S199" s="79"/>
      <c r="T199" s="80"/>
      <c r="AT199" s="17" t="s">
        <v>243</v>
      </c>
      <c r="AU199" s="17" t="s">
        <v>86</v>
      </c>
    </row>
    <row r="200" spans="2:51" s="13" customFormat="1" ht="12">
      <c r="B200" s="241"/>
      <c r="C200" s="242"/>
      <c r="D200" s="227" t="s">
        <v>164</v>
      </c>
      <c r="E200" s="243" t="s">
        <v>75</v>
      </c>
      <c r="F200" s="244" t="s">
        <v>312</v>
      </c>
      <c r="G200" s="242"/>
      <c r="H200" s="243" t="s">
        <v>75</v>
      </c>
      <c r="I200" s="245"/>
      <c r="J200" s="242"/>
      <c r="K200" s="242"/>
      <c r="L200" s="246"/>
      <c r="M200" s="247"/>
      <c r="N200" s="248"/>
      <c r="O200" s="248"/>
      <c r="P200" s="248"/>
      <c r="Q200" s="248"/>
      <c r="R200" s="248"/>
      <c r="S200" s="248"/>
      <c r="T200" s="249"/>
      <c r="AT200" s="250" t="s">
        <v>164</v>
      </c>
      <c r="AU200" s="250" t="s">
        <v>86</v>
      </c>
      <c r="AV200" s="13" t="s">
        <v>84</v>
      </c>
      <c r="AW200" s="13" t="s">
        <v>38</v>
      </c>
      <c r="AX200" s="13" t="s">
        <v>77</v>
      </c>
      <c r="AY200" s="250" t="s">
        <v>152</v>
      </c>
    </row>
    <row r="201" spans="2:51" s="12" customFormat="1" ht="12">
      <c r="B201" s="230"/>
      <c r="C201" s="231"/>
      <c r="D201" s="227" t="s">
        <v>164</v>
      </c>
      <c r="E201" s="232" t="s">
        <v>75</v>
      </c>
      <c r="F201" s="233" t="s">
        <v>313</v>
      </c>
      <c r="G201" s="231"/>
      <c r="H201" s="234">
        <v>1</v>
      </c>
      <c r="I201" s="235"/>
      <c r="J201" s="231"/>
      <c r="K201" s="231"/>
      <c r="L201" s="236"/>
      <c r="M201" s="237"/>
      <c r="N201" s="238"/>
      <c r="O201" s="238"/>
      <c r="P201" s="238"/>
      <c r="Q201" s="238"/>
      <c r="R201" s="238"/>
      <c r="S201" s="238"/>
      <c r="T201" s="239"/>
      <c r="AT201" s="240" t="s">
        <v>164</v>
      </c>
      <c r="AU201" s="240" t="s">
        <v>86</v>
      </c>
      <c r="AV201" s="12" t="s">
        <v>86</v>
      </c>
      <c r="AW201" s="12" t="s">
        <v>38</v>
      </c>
      <c r="AX201" s="12" t="s">
        <v>84</v>
      </c>
      <c r="AY201" s="240" t="s">
        <v>152</v>
      </c>
    </row>
    <row r="202" spans="2:65" s="1" customFormat="1" ht="16.5" customHeight="1">
      <c r="B202" s="38"/>
      <c r="C202" s="215" t="s">
        <v>348</v>
      </c>
      <c r="D202" s="215" t="s">
        <v>155</v>
      </c>
      <c r="E202" s="216" t="s">
        <v>166</v>
      </c>
      <c r="F202" s="217" t="s">
        <v>167</v>
      </c>
      <c r="G202" s="218" t="s">
        <v>168</v>
      </c>
      <c r="H202" s="219">
        <v>20</v>
      </c>
      <c r="I202" s="220"/>
      <c r="J202" s="221">
        <f>ROUND(I202*H202,2)</f>
        <v>0</v>
      </c>
      <c r="K202" s="217" t="s">
        <v>159</v>
      </c>
      <c r="L202" s="43"/>
      <c r="M202" s="222" t="s">
        <v>75</v>
      </c>
      <c r="N202" s="223" t="s">
        <v>47</v>
      </c>
      <c r="O202" s="79"/>
      <c r="P202" s="224">
        <f>O202*H202</f>
        <v>0</v>
      </c>
      <c r="Q202" s="224">
        <v>0.0015</v>
      </c>
      <c r="R202" s="224">
        <f>Q202*H202</f>
        <v>0.03</v>
      </c>
      <c r="S202" s="224">
        <v>0</v>
      </c>
      <c r="T202" s="225">
        <f>S202*H202</f>
        <v>0</v>
      </c>
      <c r="AR202" s="17" t="s">
        <v>160</v>
      </c>
      <c r="AT202" s="17" t="s">
        <v>155</v>
      </c>
      <c r="AU202" s="17" t="s">
        <v>86</v>
      </c>
      <c r="AY202" s="17" t="s">
        <v>152</v>
      </c>
      <c r="BE202" s="226">
        <f>IF(N202="základní",J202,0)</f>
        <v>0</v>
      </c>
      <c r="BF202" s="226">
        <f>IF(N202="snížená",J202,0)</f>
        <v>0</v>
      </c>
      <c r="BG202" s="226">
        <f>IF(N202="zákl. přenesená",J202,0)</f>
        <v>0</v>
      </c>
      <c r="BH202" s="226">
        <f>IF(N202="sníž. přenesená",J202,0)</f>
        <v>0</v>
      </c>
      <c r="BI202" s="226">
        <f>IF(N202="nulová",J202,0)</f>
        <v>0</v>
      </c>
      <c r="BJ202" s="17" t="s">
        <v>84</v>
      </c>
      <c r="BK202" s="226">
        <f>ROUND(I202*H202,2)</f>
        <v>0</v>
      </c>
      <c r="BL202" s="17" t="s">
        <v>160</v>
      </c>
      <c r="BM202" s="17" t="s">
        <v>981</v>
      </c>
    </row>
    <row r="203" spans="2:47" s="1" customFormat="1" ht="12">
      <c r="B203" s="38"/>
      <c r="C203" s="39"/>
      <c r="D203" s="227" t="s">
        <v>162</v>
      </c>
      <c r="E203" s="39"/>
      <c r="F203" s="228" t="s">
        <v>170</v>
      </c>
      <c r="G203" s="39"/>
      <c r="H203" s="39"/>
      <c r="I203" s="142"/>
      <c r="J203" s="39"/>
      <c r="K203" s="39"/>
      <c r="L203" s="43"/>
      <c r="M203" s="229"/>
      <c r="N203" s="79"/>
      <c r="O203" s="79"/>
      <c r="P203" s="79"/>
      <c r="Q203" s="79"/>
      <c r="R203" s="79"/>
      <c r="S203" s="79"/>
      <c r="T203" s="80"/>
      <c r="AT203" s="17" t="s">
        <v>162</v>
      </c>
      <c r="AU203" s="17" t="s">
        <v>86</v>
      </c>
    </row>
    <row r="204" spans="2:51" s="13" customFormat="1" ht="12">
      <c r="B204" s="241"/>
      <c r="C204" s="242"/>
      <c r="D204" s="227" t="s">
        <v>164</v>
      </c>
      <c r="E204" s="243" t="s">
        <v>75</v>
      </c>
      <c r="F204" s="244" t="s">
        <v>312</v>
      </c>
      <c r="G204" s="242"/>
      <c r="H204" s="243" t="s">
        <v>75</v>
      </c>
      <c r="I204" s="245"/>
      <c r="J204" s="242"/>
      <c r="K204" s="242"/>
      <c r="L204" s="246"/>
      <c r="M204" s="247"/>
      <c r="N204" s="248"/>
      <c r="O204" s="248"/>
      <c r="P204" s="248"/>
      <c r="Q204" s="248"/>
      <c r="R204" s="248"/>
      <c r="S204" s="248"/>
      <c r="T204" s="249"/>
      <c r="AT204" s="250" t="s">
        <v>164</v>
      </c>
      <c r="AU204" s="250" t="s">
        <v>86</v>
      </c>
      <c r="AV204" s="13" t="s">
        <v>84</v>
      </c>
      <c r="AW204" s="13" t="s">
        <v>38</v>
      </c>
      <c r="AX204" s="13" t="s">
        <v>77</v>
      </c>
      <c r="AY204" s="250" t="s">
        <v>152</v>
      </c>
    </row>
    <row r="205" spans="2:51" s="12" customFormat="1" ht="12">
      <c r="B205" s="230"/>
      <c r="C205" s="231"/>
      <c r="D205" s="227" t="s">
        <v>164</v>
      </c>
      <c r="E205" s="232" t="s">
        <v>75</v>
      </c>
      <c r="F205" s="233" t="s">
        <v>982</v>
      </c>
      <c r="G205" s="231"/>
      <c r="H205" s="234">
        <v>9.8</v>
      </c>
      <c r="I205" s="235"/>
      <c r="J205" s="231"/>
      <c r="K205" s="231"/>
      <c r="L205" s="236"/>
      <c r="M205" s="237"/>
      <c r="N205" s="238"/>
      <c r="O205" s="238"/>
      <c r="P205" s="238"/>
      <c r="Q205" s="238"/>
      <c r="R205" s="238"/>
      <c r="S205" s="238"/>
      <c r="T205" s="239"/>
      <c r="AT205" s="240" t="s">
        <v>164</v>
      </c>
      <c r="AU205" s="240" t="s">
        <v>86</v>
      </c>
      <c r="AV205" s="12" t="s">
        <v>86</v>
      </c>
      <c r="AW205" s="12" t="s">
        <v>38</v>
      </c>
      <c r="AX205" s="12" t="s">
        <v>77</v>
      </c>
      <c r="AY205" s="240" t="s">
        <v>152</v>
      </c>
    </row>
    <row r="206" spans="2:51" s="12" customFormat="1" ht="12">
      <c r="B206" s="230"/>
      <c r="C206" s="231"/>
      <c r="D206" s="227" t="s">
        <v>164</v>
      </c>
      <c r="E206" s="232" t="s">
        <v>75</v>
      </c>
      <c r="F206" s="233" t="s">
        <v>983</v>
      </c>
      <c r="G206" s="231"/>
      <c r="H206" s="234">
        <v>10.2</v>
      </c>
      <c r="I206" s="235"/>
      <c r="J206" s="231"/>
      <c r="K206" s="231"/>
      <c r="L206" s="236"/>
      <c r="M206" s="237"/>
      <c r="N206" s="238"/>
      <c r="O206" s="238"/>
      <c r="P206" s="238"/>
      <c r="Q206" s="238"/>
      <c r="R206" s="238"/>
      <c r="S206" s="238"/>
      <c r="T206" s="239"/>
      <c r="AT206" s="240" t="s">
        <v>164</v>
      </c>
      <c r="AU206" s="240" t="s">
        <v>86</v>
      </c>
      <c r="AV206" s="12" t="s">
        <v>86</v>
      </c>
      <c r="AW206" s="12" t="s">
        <v>38</v>
      </c>
      <c r="AX206" s="12" t="s">
        <v>77</v>
      </c>
      <c r="AY206" s="240" t="s">
        <v>152</v>
      </c>
    </row>
    <row r="207" spans="2:51" s="14" customFormat="1" ht="12">
      <c r="B207" s="267"/>
      <c r="C207" s="268"/>
      <c r="D207" s="227" t="s">
        <v>164</v>
      </c>
      <c r="E207" s="269" t="s">
        <v>75</v>
      </c>
      <c r="F207" s="270" t="s">
        <v>287</v>
      </c>
      <c r="G207" s="268"/>
      <c r="H207" s="271">
        <v>20</v>
      </c>
      <c r="I207" s="272"/>
      <c r="J207" s="268"/>
      <c r="K207" s="268"/>
      <c r="L207" s="273"/>
      <c r="M207" s="274"/>
      <c r="N207" s="275"/>
      <c r="O207" s="275"/>
      <c r="P207" s="275"/>
      <c r="Q207" s="275"/>
      <c r="R207" s="275"/>
      <c r="S207" s="275"/>
      <c r="T207" s="276"/>
      <c r="AT207" s="277" t="s">
        <v>164</v>
      </c>
      <c r="AU207" s="277" t="s">
        <v>86</v>
      </c>
      <c r="AV207" s="14" t="s">
        <v>160</v>
      </c>
      <c r="AW207" s="14" t="s">
        <v>38</v>
      </c>
      <c r="AX207" s="14" t="s">
        <v>84</v>
      </c>
      <c r="AY207" s="277" t="s">
        <v>152</v>
      </c>
    </row>
    <row r="208" spans="2:63" s="11" customFormat="1" ht="22.8" customHeight="1">
      <c r="B208" s="199"/>
      <c r="C208" s="200"/>
      <c r="D208" s="201" t="s">
        <v>76</v>
      </c>
      <c r="E208" s="213" t="s">
        <v>179</v>
      </c>
      <c r="F208" s="213" t="s">
        <v>180</v>
      </c>
      <c r="G208" s="200"/>
      <c r="H208" s="200"/>
      <c r="I208" s="203"/>
      <c r="J208" s="214">
        <f>BK208</f>
        <v>0</v>
      </c>
      <c r="K208" s="200"/>
      <c r="L208" s="205"/>
      <c r="M208" s="206"/>
      <c r="N208" s="207"/>
      <c r="O208" s="207"/>
      <c r="P208" s="208">
        <f>SUM(P209:P234)</f>
        <v>0</v>
      </c>
      <c r="Q208" s="207"/>
      <c r="R208" s="208">
        <f>SUM(R209:R234)</f>
        <v>0.00229806</v>
      </c>
      <c r="S208" s="207"/>
      <c r="T208" s="209">
        <f>SUM(T209:T234)</f>
        <v>1.3973560000000003</v>
      </c>
      <c r="AR208" s="210" t="s">
        <v>84</v>
      </c>
      <c r="AT208" s="211" t="s">
        <v>76</v>
      </c>
      <c r="AU208" s="211" t="s">
        <v>84</v>
      </c>
      <c r="AY208" s="210" t="s">
        <v>152</v>
      </c>
      <c r="BK208" s="212">
        <f>SUM(BK209:BK234)</f>
        <v>0</v>
      </c>
    </row>
    <row r="209" spans="2:65" s="1" customFormat="1" ht="16.5" customHeight="1">
      <c r="B209" s="38"/>
      <c r="C209" s="215" t="s">
        <v>352</v>
      </c>
      <c r="D209" s="215" t="s">
        <v>155</v>
      </c>
      <c r="E209" s="216" t="s">
        <v>469</v>
      </c>
      <c r="F209" s="217" t="s">
        <v>470</v>
      </c>
      <c r="G209" s="218" t="s">
        <v>158</v>
      </c>
      <c r="H209" s="219">
        <v>13.518</v>
      </c>
      <c r="I209" s="220"/>
      <c r="J209" s="221">
        <f>ROUND(I209*H209,2)</f>
        <v>0</v>
      </c>
      <c r="K209" s="217" t="s">
        <v>159</v>
      </c>
      <c r="L209" s="43"/>
      <c r="M209" s="222" t="s">
        <v>75</v>
      </c>
      <c r="N209" s="223" t="s">
        <v>47</v>
      </c>
      <c r="O209" s="79"/>
      <c r="P209" s="224">
        <f>O209*H209</f>
        <v>0</v>
      </c>
      <c r="Q209" s="224">
        <v>0.00013</v>
      </c>
      <c r="R209" s="224">
        <f>Q209*H209</f>
        <v>0.00175734</v>
      </c>
      <c r="S209" s="224">
        <v>0</v>
      </c>
      <c r="T209" s="225">
        <f>S209*H209</f>
        <v>0</v>
      </c>
      <c r="AR209" s="17" t="s">
        <v>160</v>
      </c>
      <c r="AT209" s="17" t="s">
        <v>155</v>
      </c>
      <c r="AU209" s="17" t="s">
        <v>86</v>
      </c>
      <c r="AY209" s="17" t="s">
        <v>152</v>
      </c>
      <c r="BE209" s="226">
        <f>IF(N209="základní",J209,0)</f>
        <v>0</v>
      </c>
      <c r="BF209" s="226">
        <f>IF(N209="snížená",J209,0)</f>
        <v>0</v>
      </c>
      <c r="BG209" s="226">
        <f>IF(N209="zákl. přenesená",J209,0)</f>
        <v>0</v>
      </c>
      <c r="BH209" s="226">
        <f>IF(N209="sníž. přenesená",J209,0)</f>
        <v>0</v>
      </c>
      <c r="BI209" s="226">
        <f>IF(N209="nulová",J209,0)</f>
        <v>0</v>
      </c>
      <c r="BJ209" s="17" t="s">
        <v>84</v>
      </c>
      <c r="BK209" s="226">
        <f>ROUND(I209*H209,2)</f>
        <v>0</v>
      </c>
      <c r="BL209" s="17" t="s">
        <v>160</v>
      </c>
      <c r="BM209" s="17" t="s">
        <v>984</v>
      </c>
    </row>
    <row r="210" spans="2:47" s="1" customFormat="1" ht="12">
      <c r="B210" s="38"/>
      <c r="C210" s="39"/>
      <c r="D210" s="227" t="s">
        <v>162</v>
      </c>
      <c r="E210" s="39"/>
      <c r="F210" s="228" t="s">
        <v>472</v>
      </c>
      <c r="G210" s="39"/>
      <c r="H210" s="39"/>
      <c r="I210" s="142"/>
      <c r="J210" s="39"/>
      <c r="K210" s="39"/>
      <c r="L210" s="43"/>
      <c r="M210" s="229"/>
      <c r="N210" s="79"/>
      <c r="O210" s="79"/>
      <c r="P210" s="79"/>
      <c r="Q210" s="79"/>
      <c r="R210" s="79"/>
      <c r="S210" s="79"/>
      <c r="T210" s="80"/>
      <c r="AT210" s="17" t="s">
        <v>162</v>
      </c>
      <c r="AU210" s="17" t="s">
        <v>86</v>
      </c>
    </row>
    <row r="211" spans="2:51" s="13" customFormat="1" ht="12">
      <c r="B211" s="241"/>
      <c r="C211" s="242"/>
      <c r="D211" s="227" t="s">
        <v>164</v>
      </c>
      <c r="E211" s="243" t="s">
        <v>75</v>
      </c>
      <c r="F211" s="244" t="s">
        <v>312</v>
      </c>
      <c r="G211" s="242"/>
      <c r="H211" s="243" t="s">
        <v>75</v>
      </c>
      <c r="I211" s="245"/>
      <c r="J211" s="242"/>
      <c r="K211" s="242"/>
      <c r="L211" s="246"/>
      <c r="M211" s="247"/>
      <c r="N211" s="248"/>
      <c r="O211" s="248"/>
      <c r="P211" s="248"/>
      <c r="Q211" s="248"/>
      <c r="R211" s="248"/>
      <c r="S211" s="248"/>
      <c r="T211" s="249"/>
      <c r="AT211" s="250" t="s">
        <v>164</v>
      </c>
      <c r="AU211" s="250" t="s">
        <v>86</v>
      </c>
      <c r="AV211" s="13" t="s">
        <v>84</v>
      </c>
      <c r="AW211" s="13" t="s">
        <v>38</v>
      </c>
      <c r="AX211" s="13" t="s">
        <v>77</v>
      </c>
      <c r="AY211" s="250" t="s">
        <v>152</v>
      </c>
    </row>
    <row r="212" spans="2:51" s="12" customFormat="1" ht="12">
      <c r="B212" s="230"/>
      <c r="C212" s="231"/>
      <c r="D212" s="227" t="s">
        <v>164</v>
      </c>
      <c r="E212" s="232" t="s">
        <v>75</v>
      </c>
      <c r="F212" s="233" t="s">
        <v>950</v>
      </c>
      <c r="G212" s="231"/>
      <c r="H212" s="234">
        <v>2.77</v>
      </c>
      <c r="I212" s="235"/>
      <c r="J212" s="231"/>
      <c r="K212" s="231"/>
      <c r="L212" s="236"/>
      <c r="M212" s="237"/>
      <c r="N212" s="238"/>
      <c r="O212" s="238"/>
      <c r="P212" s="238"/>
      <c r="Q212" s="238"/>
      <c r="R212" s="238"/>
      <c r="S212" s="238"/>
      <c r="T212" s="239"/>
      <c r="AT212" s="240" t="s">
        <v>164</v>
      </c>
      <c r="AU212" s="240" t="s">
        <v>86</v>
      </c>
      <c r="AV212" s="12" t="s">
        <v>86</v>
      </c>
      <c r="AW212" s="12" t="s">
        <v>38</v>
      </c>
      <c r="AX212" s="12" t="s">
        <v>77</v>
      </c>
      <c r="AY212" s="240" t="s">
        <v>152</v>
      </c>
    </row>
    <row r="213" spans="2:51" s="12" customFormat="1" ht="12">
      <c r="B213" s="230"/>
      <c r="C213" s="231"/>
      <c r="D213" s="227" t="s">
        <v>164</v>
      </c>
      <c r="E213" s="232" t="s">
        <v>75</v>
      </c>
      <c r="F213" s="233" t="s">
        <v>951</v>
      </c>
      <c r="G213" s="231"/>
      <c r="H213" s="234">
        <v>2.48</v>
      </c>
      <c r="I213" s="235"/>
      <c r="J213" s="231"/>
      <c r="K213" s="231"/>
      <c r="L213" s="236"/>
      <c r="M213" s="237"/>
      <c r="N213" s="238"/>
      <c r="O213" s="238"/>
      <c r="P213" s="238"/>
      <c r="Q213" s="238"/>
      <c r="R213" s="238"/>
      <c r="S213" s="238"/>
      <c r="T213" s="239"/>
      <c r="AT213" s="240" t="s">
        <v>164</v>
      </c>
      <c r="AU213" s="240" t="s">
        <v>86</v>
      </c>
      <c r="AV213" s="12" t="s">
        <v>86</v>
      </c>
      <c r="AW213" s="12" t="s">
        <v>38</v>
      </c>
      <c r="AX213" s="12" t="s">
        <v>77</v>
      </c>
      <c r="AY213" s="240" t="s">
        <v>152</v>
      </c>
    </row>
    <row r="214" spans="2:51" s="12" customFormat="1" ht="12">
      <c r="B214" s="230"/>
      <c r="C214" s="231"/>
      <c r="D214" s="227" t="s">
        <v>164</v>
      </c>
      <c r="E214" s="232" t="s">
        <v>75</v>
      </c>
      <c r="F214" s="233" t="s">
        <v>952</v>
      </c>
      <c r="G214" s="231"/>
      <c r="H214" s="234">
        <v>2.56</v>
      </c>
      <c r="I214" s="235"/>
      <c r="J214" s="231"/>
      <c r="K214" s="231"/>
      <c r="L214" s="236"/>
      <c r="M214" s="237"/>
      <c r="N214" s="238"/>
      <c r="O214" s="238"/>
      <c r="P214" s="238"/>
      <c r="Q214" s="238"/>
      <c r="R214" s="238"/>
      <c r="S214" s="238"/>
      <c r="T214" s="239"/>
      <c r="AT214" s="240" t="s">
        <v>164</v>
      </c>
      <c r="AU214" s="240" t="s">
        <v>86</v>
      </c>
      <c r="AV214" s="12" t="s">
        <v>86</v>
      </c>
      <c r="AW214" s="12" t="s">
        <v>38</v>
      </c>
      <c r="AX214" s="12" t="s">
        <v>77</v>
      </c>
      <c r="AY214" s="240" t="s">
        <v>152</v>
      </c>
    </row>
    <row r="215" spans="2:51" s="12" customFormat="1" ht="12">
      <c r="B215" s="230"/>
      <c r="C215" s="231"/>
      <c r="D215" s="227" t="s">
        <v>164</v>
      </c>
      <c r="E215" s="232" t="s">
        <v>75</v>
      </c>
      <c r="F215" s="233" t="s">
        <v>953</v>
      </c>
      <c r="G215" s="231"/>
      <c r="H215" s="234">
        <v>5.708</v>
      </c>
      <c r="I215" s="235"/>
      <c r="J215" s="231"/>
      <c r="K215" s="231"/>
      <c r="L215" s="236"/>
      <c r="M215" s="237"/>
      <c r="N215" s="238"/>
      <c r="O215" s="238"/>
      <c r="P215" s="238"/>
      <c r="Q215" s="238"/>
      <c r="R215" s="238"/>
      <c r="S215" s="238"/>
      <c r="T215" s="239"/>
      <c r="AT215" s="240" t="s">
        <v>164</v>
      </c>
      <c r="AU215" s="240" t="s">
        <v>86</v>
      </c>
      <c r="AV215" s="12" t="s">
        <v>86</v>
      </c>
      <c r="AW215" s="12" t="s">
        <v>38</v>
      </c>
      <c r="AX215" s="12" t="s">
        <v>77</v>
      </c>
      <c r="AY215" s="240" t="s">
        <v>152</v>
      </c>
    </row>
    <row r="216" spans="2:51" s="14" customFormat="1" ht="12">
      <c r="B216" s="267"/>
      <c r="C216" s="268"/>
      <c r="D216" s="227" t="s">
        <v>164</v>
      </c>
      <c r="E216" s="269" t="s">
        <v>75</v>
      </c>
      <c r="F216" s="270" t="s">
        <v>287</v>
      </c>
      <c r="G216" s="268"/>
      <c r="H216" s="271">
        <v>13.518</v>
      </c>
      <c r="I216" s="272"/>
      <c r="J216" s="268"/>
      <c r="K216" s="268"/>
      <c r="L216" s="273"/>
      <c r="M216" s="274"/>
      <c r="N216" s="275"/>
      <c r="O216" s="275"/>
      <c r="P216" s="275"/>
      <c r="Q216" s="275"/>
      <c r="R216" s="275"/>
      <c r="S216" s="275"/>
      <c r="T216" s="276"/>
      <c r="AT216" s="277" t="s">
        <v>164</v>
      </c>
      <c r="AU216" s="277" t="s">
        <v>86</v>
      </c>
      <c r="AV216" s="14" t="s">
        <v>160</v>
      </c>
      <c r="AW216" s="14" t="s">
        <v>38</v>
      </c>
      <c r="AX216" s="14" t="s">
        <v>84</v>
      </c>
      <c r="AY216" s="277" t="s">
        <v>152</v>
      </c>
    </row>
    <row r="217" spans="2:65" s="1" customFormat="1" ht="16.5" customHeight="1">
      <c r="B217" s="38"/>
      <c r="C217" s="215" t="s">
        <v>356</v>
      </c>
      <c r="D217" s="215" t="s">
        <v>155</v>
      </c>
      <c r="E217" s="216" t="s">
        <v>318</v>
      </c>
      <c r="F217" s="217" t="s">
        <v>319</v>
      </c>
      <c r="G217" s="218" t="s">
        <v>158</v>
      </c>
      <c r="H217" s="219">
        <v>1.576</v>
      </c>
      <c r="I217" s="220"/>
      <c r="J217" s="221">
        <f>ROUND(I217*H217,2)</f>
        <v>0</v>
      </c>
      <c r="K217" s="217" t="s">
        <v>159</v>
      </c>
      <c r="L217" s="43"/>
      <c r="M217" s="222" t="s">
        <v>75</v>
      </c>
      <c r="N217" s="223" t="s">
        <v>47</v>
      </c>
      <c r="O217" s="79"/>
      <c r="P217" s="224">
        <f>O217*H217</f>
        <v>0</v>
      </c>
      <c r="Q217" s="224">
        <v>0</v>
      </c>
      <c r="R217" s="224">
        <f>Q217*H217</f>
        <v>0</v>
      </c>
      <c r="S217" s="224">
        <v>0.076</v>
      </c>
      <c r="T217" s="225">
        <f>S217*H217</f>
        <v>0.11977600000000001</v>
      </c>
      <c r="AR217" s="17" t="s">
        <v>160</v>
      </c>
      <c r="AT217" s="17" t="s">
        <v>155</v>
      </c>
      <c r="AU217" s="17" t="s">
        <v>86</v>
      </c>
      <c r="AY217" s="17" t="s">
        <v>152</v>
      </c>
      <c r="BE217" s="226">
        <f>IF(N217="základní",J217,0)</f>
        <v>0</v>
      </c>
      <c r="BF217" s="226">
        <f>IF(N217="snížená",J217,0)</f>
        <v>0</v>
      </c>
      <c r="BG217" s="226">
        <f>IF(N217="zákl. přenesená",J217,0)</f>
        <v>0</v>
      </c>
      <c r="BH217" s="226">
        <f>IF(N217="sníž. přenesená",J217,0)</f>
        <v>0</v>
      </c>
      <c r="BI217" s="226">
        <f>IF(N217="nulová",J217,0)</f>
        <v>0</v>
      </c>
      <c r="BJ217" s="17" t="s">
        <v>84</v>
      </c>
      <c r="BK217" s="226">
        <f>ROUND(I217*H217,2)</f>
        <v>0</v>
      </c>
      <c r="BL217" s="17" t="s">
        <v>160</v>
      </c>
      <c r="BM217" s="17" t="s">
        <v>985</v>
      </c>
    </row>
    <row r="218" spans="2:47" s="1" customFormat="1" ht="12">
      <c r="B218" s="38"/>
      <c r="C218" s="39"/>
      <c r="D218" s="227" t="s">
        <v>162</v>
      </c>
      <c r="E218" s="39"/>
      <c r="F218" s="228" t="s">
        <v>321</v>
      </c>
      <c r="G218" s="39"/>
      <c r="H218" s="39"/>
      <c r="I218" s="142"/>
      <c r="J218" s="39"/>
      <c r="K218" s="39"/>
      <c r="L218" s="43"/>
      <c r="M218" s="229"/>
      <c r="N218" s="79"/>
      <c r="O218" s="79"/>
      <c r="P218" s="79"/>
      <c r="Q218" s="79"/>
      <c r="R218" s="79"/>
      <c r="S218" s="79"/>
      <c r="T218" s="80"/>
      <c r="AT218" s="17" t="s">
        <v>162</v>
      </c>
      <c r="AU218" s="17" t="s">
        <v>86</v>
      </c>
    </row>
    <row r="219" spans="2:51" s="13" customFormat="1" ht="12">
      <c r="B219" s="241"/>
      <c r="C219" s="242"/>
      <c r="D219" s="227" t="s">
        <v>164</v>
      </c>
      <c r="E219" s="243" t="s">
        <v>75</v>
      </c>
      <c r="F219" s="244" t="s">
        <v>312</v>
      </c>
      <c r="G219" s="242"/>
      <c r="H219" s="243" t="s">
        <v>75</v>
      </c>
      <c r="I219" s="245"/>
      <c r="J219" s="242"/>
      <c r="K219" s="242"/>
      <c r="L219" s="246"/>
      <c r="M219" s="247"/>
      <c r="N219" s="248"/>
      <c r="O219" s="248"/>
      <c r="P219" s="248"/>
      <c r="Q219" s="248"/>
      <c r="R219" s="248"/>
      <c r="S219" s="248"/>
      <c r="T219" s="249"/>
      <c r="AT219" s="250" t="s">
        <v>164</v>
      </c>
      <c r="AU219" s="250" t="s">
        <v>86</v>
      </c>
      <c r="AV219" s="13" t="s">
        <v>84</v>
      </c>
      <c r="AW219" s="13" t="s">
        <v>38</v>
      </c>
      <c r="AX219" s="13" t="s">
        <v>77</v>
      </c>
      <c r="AY219" s="250" t="s">
        <v>152</v>
      </c>
    </row>
    <row r="220" spans="2:51" s="12" customFormat="1" ht="12">
      <c r="B220" s="230"/>
      <c r="C220" s="231"/>
      <c r="D220" s="227" t="s">
        <v>164</v>
      </c>
      <c r="E220" s="232" t="s">
        <v>75</v>
      </c>
      <c r="F220" s="233" t="s">
        <v>986</v>
      </c>
      <c r="G220" s="231"/>
      <c r="H220" s="234">
        <v>1.576</v>
      </c>
      <c r="I220" s="235"/>
      <c r="J220" s="231"/>
      <c r="K220" s="231"/>
      <c r="L220" s="236"/>
      <c r="M220" s="237"/>
      <c r="N220" s="238"/>
      <c r="O220" s="238"/>
      <c r="P220" s="238"/>
      <c r="Q220" s="238"/>
      <c r="R220" s="238"/>
      <c r="S220" s="238"/>
      <c r="T220" s="239"/>
      <c r="AT220" s="240" t="s">
        <v>164</v>
      </c>
      <c r="AU220" s="240" t="s">
        <v>86</v>
      </c>
      <c r="AV220" s="12" t="s">
        <v>86</v>
      </c>
      <c r="AW220" s="12" t="s">
        <v>38</v>
      </c>
      <c r="AX220" s="12" t="s">
        <v>84</v>
      </c>
      <c r="AY220" s="240" t="s">
        <v>152</v>
      </c>
    </row>
    <row r="221" spans="2:65" s="1" customFormat="1" ht="22.5" customHeight="1">
      <c r="B221" s="38"/>
      <c r="C221" s="215" t="s">
        <v>360</v>
      </c>
      <c r="D221" s="215" t="s">
        <v>155</v>
      </c>
      <c r="E221" s="216" t="s">
        <v>987</v>
      </c>
      <c r="F221" s="217" t="s">
        <v>988</v>
      </c>
      <c r="G221" s="218" t="s">
        <v>158</v>
      </c>
      <c r="H221" s="219">
        <v>1.64</v>
      </c>
      <c r="I221" s="220"/>
      <c r="J221" s="221">
        <f>ROUND(I221*H221,2)</f>
        <v>0</v>
      </c>
      <c r="K221" s="217" t="s">
        <v>159</v>
      </c>
      <c r="L221" s="43"/>
      <c r="M221" s="222" t="s">
        <v>75</v>
      </c>
      <c r="N221" s="223" t="s">
        <v>47</v>
      </c>
      <c r="O221" s="79"/>
      <c r="P221" s="224">
        <f>O221*H221</f>
        <v>0</v>
      </c>
      <c r="Q221" s="224">
        <v>0</v>
      </c>
      <c r="R221" s="224">
        <f>Q221*H221</f>
        <v>0</v>
      </c>
      <c r="S221" s="224">
        <v>0.27</v>
      </c>
      <c r="T221" s="225">
        <f>S221*H221</f>
        <v>0.4428</v>
      </c>
      <c r="AR221" s="17" t="s">
        <v>160</v>
      </c>
      <c r="AT221" s="17" t="s">
        <v>155</v>
      </c>
      <c r="AU221" s="17" t="s">
        <v>86</v>
      </c>
      <c r="AY221" s="17" t="s">
        <v>152</v>
      </c>
      <c r="BE221" s="226">
        <f>IF(N221="základní",J221,0)</f>
        <v>0</v>
      </c>
      <c r="BF221" s="226">
        <f>IF(N221="snížená",J221,0)</f>
        <v>0</v>
      </c>
      <c r="BG221" s="226">
        <f>IF(N221="zákl. přenesená",J221,0)</f>
        <v>0</v>
      </c>
      <c r="BH221" s="226">
        <f>IF(N221="sníž. přenesená",J221,0)</f>
        <v>0</v>
      </c>
      <c r="BI221" s="226">
        <f>IF(N221="nulová",J221,0)</f>
        <v>0</v>
      </c>
      <c r="BJ221" s="17" t="s">
        <v>84</v>
      </c>
      <c r="BK221" s="226">
        <f>ROUND(I221*H221,2)</f>
        <v>0</v>
      </c>
      <c r="BL221" s="17" t="s">
        <v>160</v>
      </c>
      <c r="BM221" s="17" t="s">
        <v>989</v>
      </c>
    </row>
    <row r="222" spans="2:51" s="13" customFormat="1" ht="12">
      <c r="B222" s="241"/>
      <c r="C222" s="242"/>
      <c r="D222" s="227" t="s">
        <v>164</v>
      </c>
      <c r="E222" s="243" t="s">
        <v>75</v>
      </c>
      <c r="F222" s="244" t="s">
        <v>312</v>
      </c>
      <c r="G222" s="242"/>
      <c r="H222" s="243" t="s">
        <v>75</v>
      </c>
      <c r="I222" s="245"/>
      <c r="J222" s="242"/>
      <c r="K222" s="242"/>
      <c r="L222" s="246"/>
      <c r="M222" s="247"/>
      <c r="N222" s="248"/>
      <c r="O222" s="248"/>
      <c r="P222" s="248"/>
      <c r="Q222" s="248"/>
      <c r="R222" s="248"/>
      <c r="S222" s="248"/>
      <c r="T222" s="249"/>
      <c r="AT222" s="250" t="s">
        <v>164</v>
      </c>
      <c r="AU222" s="250" t="s">
        <v>86</v>
      </c>
      <c r="AV222" s="13" t="s">
        <v>84</v>
      </c>
      <c r="AW222" s="13" t="s">
        <v>38</v>
      </c>
      <c r="AX222" s="13" t="s">
        <v>77</v>
      </c>
      <c r="AY222" s="250" t="s">
        <v>152</v>
      </c>
    </row>
    <row r="223" spans="2:51" s="12" customFormat="1" ht="12">
      <c r="B223" s="230"/>
      <c r="C223" s="231"/>
      <c r="D223" s="227" t="s">
        <v>164</v>
      </c>
      <c r="E223" s="232" t="s">
        <v>75</v>
      </c>
      <c r="F223" s="233" t="s">
        <v>990</v>
      </c>
      <c r="G223" s="231"/>
      <c r="H223" s="234">
        <v>1.64</v>
      </c>
      <c r="I223" s="235"/>
      <c r="J223" s="231"/>
      <c r="K223" s="231"/>
      <c r="L223" s="236"/>
      <c r="M223" s="237"/>
      <c r="N223" s="238"/>
      <c r="O223" s="238"/>
      <c r="P223" s="238"/>
      <c r="Q223" s="238"/>
      <c r="R223" s="238"/>
      <c r="S223" s="238"/>
      <c r="T223" s="239"/>
      <c r="AT223" s="240" t="s">
        <v>164</v>
      </c>
      <c r="AU223" s="240" t="s">
        <v>86</v>
      </c>
      <c r="AV223" s="12" t="s">
        <v>86</v>
      </c>
      <c r="AW223" s="12" t="s">
        <v>38</v>
      </c>
      <c r="AX223" s="12" t="s">
        <v>84</v>
      </c>
      <c r="AY223" s="240" t="s">
        <v>152</v>
      </c>
    </row>
    <row r="224" spans="2:65" s="1" customFormat="1" ht="22.5" customHeight="1">
      <c r="B224" s="38"/>
      <c r="C224" s="215" t="s">
        <v>364</v>
      </c>
      <c r="D224" s="215" t="s">
        <v>155</v>
      </c>
      <c r="E224" s="216" t="s">
        <v>991</v>
      </c>
      <c r="F224" s="217" t="s">
        <v>992</v>
      </c>
      <c r="G224" s="218" t="s">
        <v>168</v>
      </c>
      <c r="H224" s="219">
        <v>1.2</v>
      </c>
      <c r="I224" s="220"/>
      <c r="J224" s="221">
        <f>ROUND(I224*H224,2)</f>
        <v>0</v>
      </c>
      <c r="K224" s="217" t="s">
        <v>159</v>
      </c>
      <c r="L224" s="43"/>
      <c r="M224" s="222" t="s">
        <v>75</v>
      </c>
      <c r="N224" s="223" t="s">
        <v>47</v>
      </c>
      <c r="O224" s="79"/>
      <c r="P224" s="224">
        <f>O224*H224</f>
        <v>0</v>
      </c>
      <c r="Q224" s="224">
        <v>0</v>
      </c>
      <c r="R224" s="224">
        <f>Q224*H224</f>
        <v>0</v>
      </c>
      <c r="S224" s="224">
        <v>0.042</v>
      </c>
      <c r="T224" s="225">
        <f>S224*H224</f>
        <v>0.0504</v>
      </c>
      <c r="AR224" s="17" t="s">
        <v>160</v>
      </c>
      <c r="AT224" s="17" t="s">
        <v>155</v>
      </c>
      <c r="AU224" s="17" t="s">
        <v>86</v>
      </c>
      <c r="AY224" s="17" t="s">
        <v>152</v>
      </c>
      <c r="BE224" s="226">
        <f>IF(N224="základní",J224,0)</f>
        <v>0</v>
      </c>
      <c r="BF224" s="226">
        <f>IF(N224="snížená",J224,0)</f>
        <v>0</v>
      </c>
      <c r="BG224" s="226">
        <f>IF(N224="zákl. přenesená",J224,0)</f>
        <v>0</v>
      </c>
      <c r="BH224" s="226">
        <f>IF(N224="sníž. přenesená",J224,0)</f>
        <v>0</v>
      </c>
      <c r="BI224" s="226">
        <f>IF(N224="nulová",J224,0)</f>
        <v>0</v>
      </c>
      <c r="BJ224" s="17" t="s">
        <v>84</v>
      </c>
      <c r="BK224" s="226">
        <f>ROUND(I224*H224,2)</f>
        <v>0</v>
      </c>
      <c r="BL224" s="17" t="s">
        <v>160</v>
      </c>
      <c r="BM224" s="17" t="s">
        <v>993</v>
      </c>
    </row>
    <row r="225" spans="2:51" s="13" customFormat="1" ht="12">
      <c r="B225" s="241"/>
      <c r="C225" s="242"/>
      <c r="D225" s="227" t="s">
        <v>164</v>
      </c>
      <c r="E225" s="243" t="s">
        <v>75</v>
      </c>
      <c r="F225" s="244" t="s">
        <v>312</v>
      </c>
      <c r="G225" s="242"/>
      <c r="H225" s="243" t="s">
        <v>75</v>
      </c>
      <c r="I225" s="245"/>
      <c r="J225" s="242"/>
      <c r="K225" s="242"/>
      <c r="L225" s="246"/>
      <c r="M225" s="247"/>
      <c r="N225" s="248"/>
      <c r="O225" s="248"/>
      <c r="P225" s="248"/>
      <c r="Q225" s="248"/>
      <c r="R225" s="248"/>
      <c r="S225" s="248"/>
      <c r="T225" s="249"/>
      <c r="AT225" s="250" t="s">
        <v>164</v>
      </c>
      <c r="AU225" s="250" t="s">
        <v>86</v>
      </c>
      <c r="AV225" s="13" t="s">
        <v>84</v>
      </c>
      <c r="AW225" s="13" t="s">
        <v>38</v>
      </c>
      <c r="AX225" s="13" t="s">
        <v>77</v>
      </c>
      <c r="AY225" s="250" t="s">
        <v>152</v>
      </c>
    </row>
    <row r="226" spans="2:51" s="12" customFormat="1" ht="12">
      <c r="B226" s="230"/>
      <c r="C226" s="231"/>
      <c r="D226" s="227" t="s">
        <v>164</v>
      </c>
      <c r="E226" s="232" t="s">
        <v>75</v>
      </c>
      <c r="F226" s="233" t="s">
        <v>994</v>
      </c>
      <c r="G226" s="231"/>
      <c r="H226" s="234">
        <v>1.2</v>
      </c>
      <c r="I226" s="235"/>
      <c r="J226" s="231"/>
      <c r="K226" s="231"/>
      <c r="L226" s="236"/>
      <c r="M226" s="237"/>
      <c r="N226" s="238"/>
      <c r="O226" s="238"/>
      <c r="P226" s="238"/>
      <c r="Q226" s="238"/>
      <c r="R226" s="238"/>
      <c r="S226" s="238"/>
      <c r="T226" s="239"/>
      <c r="AT226" s="240" t="s">
        <v>164</v>
      </c>
      <c r="AU226" s="240" t="s">
        <v>86</v>
      </c>
      <c r="AV226" s="12" t="s">
        <v>86</v>
      </c>
      <c r="AW226" s="12" t="s">
        <v>38</v>
      </c>
      <c r="AX226" s="12" t="s">
        <v>84</v>
      </c>
      <c r="AY226" s="240" t="s">
        <v>152</v>
      </c>
    </row>
    <row r="227" spans="2:65" s="1" customFormat="1" ht="22.5" customHeight="1">
      <c r="B227" s="38"/>
      <c r="C227" s="215" t="s">
        <v>370</v>
      </c>
      <c r="D227" s="215" t="s">
        <v>155</v>
      </c>
      <c r="E227" s="216" t="s">
        <v>495</v>
      </c>
      <c r="F227" s="217" t="s">
        <v>496</v>
      </c>
      <c r="G227" s="218" t="s">
        <v>158</v>
      </c>
      <c r="H227" s="219">
        <v>11.535</v>
      </c>
      <c r="I227" s="220"/>
      <c r="J227" s="221">
        <f>ROUND(I227*H227,2)</f>
        <v>0</v>
      </c>
      <c r="K227" s="217" t="s">
        <v>159</v>
      </c>
      <c r="L227" s="43"/>
      <c r="M227" s="222" t="s">
        <v>75</v>
      </c>
      <c r="N227" s="223" t="s">
        <v>47</v>
      </c>
      <c r="O227" s="79"/>
      <c r="P227" s="224">
        <f>O227*H227</f>
        <v>0</v>
      </c>
      <c r="Q227" s="224">
        <v>0</v>
      </c>
      <c r="R227" s="224">
        <f>Q227*H227</f>
        <v>0</v>
      </c>
      <c r="S227" s="224">
        <v>0.068</v>
      </c>
      <c r="T227" s="225">
        <f>S227*H227</f>
        <v>0.7843800000000001</v>
      </c>
      <c r="AR227" s="17" t="s">
        <v>160</v>
      </c>
      <c r="AT227" s="17" t="s">
        <v>155</v>
      </c>
      <c r="AU227" s="17" t="s">
        <v>86</v>
      </c>
      <c r="AY227" s="17" t="s">
        <v>152</v>
      </c>
      <c r="BE227" s="226">
        <f>IF(N227="základní",J227,0)</f>
        <v>0</v>
      </c>
      <c r="BF227" s="226">
        <f>IF(N227="snížená",J227,0)</f>
        <v>0</v>
      </c>
      <c r="BG227" s="226">
        <f>IF(N227="zákl. přenesená",J227,0)</f>
        <v>0</v>
      </c>
      <c r="BH227" s="226">
        <f>IF(N227="sníž. přenesená",J227,0)</f>
        <v>0</v>
      </c>
      <c r="BI227" s="226">
        <f>IF(N227="nulová",J227,0)</f>
        <v>0</v>
      </c>
      <c r="BJ227" s="17" t="s">
        <v>84</v>
      </c>
      <c r="BK227" s="226">
        <f>ROUND(I227*H227,2)</f>
        <v>0</v>
      </c>
      <c r="BL227" s="17" t="s">
        <v>160</v>
      </c>
      <c r="BM227" s="17" t="s">
        <v>995</v>
      </c>
    </row>
    <row r="228" spans="2:47" s="1" customFormat="1" ht="12">
      <c r="B228" s="38"/>
      <c r="C228" s="39"/>
      <c r="D228" s="227" t="s">
        <v>162</v>
      </c>
      <c r="E228" s="39"/>
      <c r="F228" s="228" t="s">
        <v>486</v>
      </c>
      <c r="G228" s="39"/>
      <c r="H228" s="39"/>
      <c r="I228" s="142"/>
      <c r="J228" s="39"/>
      <c r="K228" s="39"/>
      <c r="L228" s="43"/>
      <c r="M228" s="229"/>
      <c r="N228" s="79"/>
      <c r="O228" s="79"/>
      <c r="P228" s="79"/>
      <c r="Q228" s="79"/>
      <c r="R228" s="79"/>
      <c r="S228" s="79"/>
      <c r="T228" s="80"/>
      <c r="AT228" s="17" t="s">
        <v>162</v>
      </c>
      <c r="AU228" s="17" t="s">
        <v>86</v>
      </c>
    </row>
    <row r="229" spans="2:51" s="13" customFormat="1" ht="12">
      <c r="B229" s="241"/>
      <c r="C229" s="242"/>
      <c r="D229" s="227" t="s">
        <v>164</v>
      </c>
      <c r="E229" s="243" t="s">
        <v>75</v>
      </c>
      <c r="F229" s="244" t="s">
        <v>312</v>
      </c>
      <c r="G229" s="242"/>
      <c r="H229" s="243" t="s">
        <v>75</v>
      </c>
      <c r="I229" s="245"/>
      <c r="J229" s="242"/>
      <c r="K229" s="242"/>
      <c r="L229" s="246"/>
      <c r="M229" s="247"/>
      <c r="N229" s="248"/>
      <c r="O229" s="248"/>
      <c r="P229" s="248"/>
      <c r="Q229" s="248"/>
      <c r="R229" s="248"/>
      <c r="S229" s="248"/>
      <c r="T229" s="249"/>
      <c r="AT229" s="250" t="s">
        <v>164</v>
      </c>
      <c r="AU229" s="250" t="s">
        <v>86</v>
      </c>
      <c r="AV229" s="13" t="s">
        <v>84</v>
      </c>
      <c r="AW229" s="13" t="s">
        <v>38</v>
      </c>
      <c r="AX229" s="13" t="s">
        <v>77</v>
      </c>
      <c r="AY229" s="250" t="s">
        <v>152</v>
      </c>
    </row>
    <row r="230" spans="2:51" s="12" customFormat="1" ht="12">
      <c r="B230" s="230"/>
      <c r="C230" s="231"/>
      <c r="D230" s="227" t="s">
        <v>164</v>
      </c>
      <c r="E230" s="232" t="s">
        <v>75</v>
      </c>
      <c r="F230" s="233" t="s">
        <v>996</v>
      </c>
      <c r="G230" s="231"/>
      <c r="H230" s="234">
        <v>3.12</v>
      </c>
      <c r="I230" s="235"/>
      <c r="J230" s="231"/>
      <c r="K230" s="231"/>
      <c r="L230" s="236"/>
      <c r="M230" s="237"/>
      <c r="N230" s="238"/>
      <c r="O230" s="238"/>
      <c r="P230" s="238"/>
      <c r="Q230" s="238"/>
      <c r="R230" s="238"/>
      <c r="S230" s="238"/>
      <c r="T230" s="239"/>
      <c r="AT230" s="240" t="s">
        <v>164</v>
      </c>
      <c r="AU230" s="240" t="s">
        <v>86</v>
      </c>
      <c r="AV230" s="12" t="s">
        <v>86</v>
      </c>
      <c r="AW230" s="12" t="s">
        <v>38</v>
      </c>
      <c r="AX230" s="12" t="s">
        <v>77</v>
      </c>
      <c r="AY230" s="240" t="s">
        <v>152</v>
      </c>
    </row>
    <row r="231" spans="2:51" s="12" customFormat="1" ht="12">
      <c r="B231" s="230"/>
      <c r="C231" s="231"/>
      <c r="D231" s="227" t="s">
        <v>164</v>
      </c>
      <c r="E231" s="232" t="s">
        <v>75</v>
      </c>
      <c r="F231" s="233" t="s">
        <v>997</v>
      </c>
      <c r="G231" s="231"/>
      <c r="H231" s="234">
        <v>8.415</v>
      </c>
      <c r="I231" s="235"/>
      <c r="J231" s="231"/>
      <c r="K231" s="231"/>
      <c r="L231" s="236"/>
      <c r="M231" s="237"/>
      <c r="N231" s="238"/>
      <c r="O231" s="238"/>
      <c r="P231" s="238"/>
      <c r="Q231" s="238"/>
      <c r="R231" s="238"/>
      <c r="S231" s="238"/>
      <c r="T231" s="239"/>
      <c r="AT231" s="240" t="s">
        <v>164</v>
      </c>
      <c r="AU231" s="240" t="s">
        <v>86</v>
      </c>
      <c r="AV231" s="12" t="s">
        <v>86</v>
      </c>
      <c r="AW231" s="12" t="s">
        <v>38</v>
      </c>
      <c r="AX231" s="12" t="s">
        <v>77</v>
      </c>
      <c r="AY231" s="240" t="s">
        <v>152</v>
      </c>
    </row>
    <row r="232" spans="2:51" s="14" customFormat="1" ht="12">
      <c r="B232" s="267"/>
      <c r="C232" s="268"/>
      <c r="D232" s="227" t="s">
        <v>164</v>
      </c>
      <c r="E232" s="269" t="s">
        <v>75</v>
      </c>
      <c r="F232" s="270" t="s">
        <v>287</v>
      </c>
      <c r="G232" s="268"/>
      <c r="H232" s="271">
        <v>11.535</v>
      </c>
      <c r="I232" s="272"/>
      <c r="J232" s="268"/>
      <c r="K232" s="268"/>
      <c r="L232" s="273"/>
      <c r="M232" s="274"/>
      <c r="N232" s="275"/>
      <c r="O232" s="275"/>
      <c r="P232" s="275"/>
      <c r="Q232" s="275"/>
      <c r="R232" s="275"/>
      <c r="S232" s="275"/>
      <c r="T232" s="276"/>
      <c r="AT232" s="277" t="s">
        <v>164</v>
      </c>
      <c r="AU232" s="277" t="s">
        <v>86</v>
      </c>
      <c r="AV232" s="14" t="s">
        <v>160</v>
      </c>
      <c r="AW232" s="14" t="s">
        <v>38</v>
      </c>
      <c r="AX232" s="14" t="s">
        <v>84</v>
      </c>
      <c r="AY232" s="277" t="s">
        <v>152</v>
      </c>
    </row>
    <row r="233" spans="2:65" s="1" customFormat="1" ht="16.5" customHeight="1">
      <c r="B233" s="38"/>
      <c r="C233" s="215" t="s">
        <v>374</v>
      </c>
      <c r="D233" s="215" t="s">
        <v>155</v>
      </c>
      <c r="E233" s="216" t="s">
        <v>187</v>
      </c>
      <c r="F233" s="217" t="s">
        <v>188</v>
      </c>
      <c r="G233" s="218" t="s">
        <v>158</v>
      </c>
      <c r="H233" s="219">
        <v>13.518</v>
      </c>
      <c r="I233" s="220"/>
      <c r="J233" s="221">
        <f>ROUND(I233*H233,2)</f>
        <v>0</v>
      </c>
      <c r="K233" s="217" t="s">
        <v>159</v>
      </c>
      <c r="L233" s="43"/>
      <c r="M233" s="222" t="s">
        <v>75</v>
      </c>
      <c r="N233" s="223" t="s">
        <v>47</v>
      </c>
      <c r="O233" s="79"/>
      <c r="P233" s="224">
        <f>O233*H233</f>
        <v>0</v>
      </c>
      <c r="Q233" s="224">
        <v>4E-05</v>
      </c>
      <c r="R233" s="224">
        <f>Q233*H233</f>
        <v>0.0005407200000000001</v>
      </c>
      <c r="S233" s="224">
        <v>0</v>
      </c>
      <c r="T233" s="225">
        <f>S233*H233</f>
        <v>0</v>
      </c>
      <c r="AR233" s="17" t="s">
        <v>160</v>
      </c>
      <c r="AT233" s="17" t="s">
        <v>155</v>
      </c>
      <c r="AU233" s="17" t="s">
        <v>86</v>
      </c>
      <c r="AY233" s="17" t="s">
        <v>152</v>
      </c>
      <c r="BE233" s="226">
        <f>IF(N233="základní",J233,0)</f>
        <v>0</v>
      </c>
      <c r="BF233" s="226">
        <f>IF(N233="snížená",J233,0)</f>
        <v>0</v>
      </c>
      <c r="BG233" s="226">
        <f>IF(N233="zákl. přenesená",J233,0)</f>
        <v>0</v>
      </c>
      <c r="BH233" s="226">
        <f>IF(N233="sníž. přenesená",J233,0)</f>
        <v>0</v>
      </c>
      <c r="BI233" s="226">
        <f>IF(N233="nulová",J233,0)</f>
        <v>0</v>
      </c>
      <c r="BJ233" s="17" t="s">
        <v>84</v>
      </c>
      <c r="BK233" s="226">
        <f>ROUND(I233*H233,2)</f>
        <v>0</v>
      </c>
      <c r="BL233" s="17" t="s">
        <v>160</v>
      </c>
      <c r="BM233" s="17" t="s">
        <v>998</v>
      </c>
    </row>
    <row r="234" spans="2:47" s="1" customFormat="1" ht="12">
      <c r="B234" s="38"/>
      <c r="C234" s="39"/>
      <c r="D234" s="227" t="s">
        <v>162</v>
      </c>
      <c r="E234" s="39"/>
      <c r="F234" s="228" t="s">
        <v>190</v>
      </c>
      <c r="G234" s="39"/>
      <c r="H234" s="39"/>
      <c r="I234" s="142"/>
      <c r="J234" s="39"/>
      <c r="K234" s="39"/>
      <c r="L234" s="43"/>
      <c r="M234" s="229"/>
      <c r="N234" s="79"/>
      <c r="O234" s="79"/>
      <c r="P234" s="79"/>
      <c r="Q234" s="79"/>
      <c r="R234" s="79"/>
      <c r="S234" s="79"/>
      <c r="T234" s="80"/>
      <c r="AT234" s="17" t="s">
        <v>162</v>
      </c>
      <c r="AU234" s="17" t="s">
        <v>86</v>
      </c>
    </row>
    <row r="235" spans="2:63" s="11" customFormat="1" ht="22.8" customHeight="1">
      <c r="B235" s="199"/>
      <c r="C235" s="200"/>
      <c r="D235" s="201" t="s">
        <v>76</v>
      </c>
      <c r="E235" s="213" t="s">
        <v>191</v>
      </c>
      <c r="F235" s="213" t="s">
        <v>192</v>
      </c>
      <c r="G235" s="200"/>
      <c r="H235" s="200"/>
      <c r="I235" s="203"/>
      <c r="J235" s="214">
        <f>BK235</f>
        <v>0</v>
      </c>
      <c r="K235" s="200"/>
      <c r="L235" s="205"/>
      <c r="M235" s="206"/>
      <c r="N235" s="207"/>
      <c r="O235" s="207"/>
      <c r="P235" s="208">
        <f>SUM(P236:P244)</f>
        <v>0</v>
      </c>
      <c r="Q235" s="207"/>
      <c r="R235" s="208">
        <f>SUM(R236:R244)</f>
        <v>0</v>
      </c>
      <c r="S235" s="207"/>
      <c r="T235" s="209">
        <f>SUM(T236:T244)</f>
        <v>0</v>
      </c>
      <c r="AR235" s="210" t="s">
        <v>84</v>
      </c>
      <c r="AT235" s="211" t="s">
        <v>76</v>
      </c>
      <c r="AU235" s="211" t="s">
        <v>84</v>
      </c>
      <c r="AY235" s="210" t="s">
        <v>152</v>
      </c>
      <c r="BK235" s="212">
        <f>SUM(BK236:BK244)</f>
        <v>0</v>
      </c>
    </row>
    <row r="236" spans="2:65" s="1" customFormat="1" ht="22.5" customHeight="1">
      <c r="B236" s="38"/>
      <c r="C236" s="215" t="s">
        <v>378</v>
      </c>
      <c r="D236" s="215" t="s">
        <v>155</v>
      </c>
      <c r="E236" s="216" t="s">
        <v>193</v>
      </c>
      <c r="F236" s="217" t="s">
        <v>194</v>
      </c>
      <c r="G236" s="218" t="s">
        <v>195</v>
      </c>
      <c r="H236" s="219">
        <v>1.505</v>
      </c>
      <c r="I236" s="220"/>
      <c r="J236" s="221">
        <f>ROUND(I236*H236,2)</f>
        <v>0</v>
      </c>
      <c r="K236" s="217" t="s">
        <v>159</v>
      </c>
      <c r="L236" s="43"/>
      <c r="M236" s="222" t="s">
        <v>75</v>
      </c>
      <c r="N236" s="223" t="s">
        <v>47</v>
      </c>
      <c r="O236" s="79"/>
      <c r="P236" s="224">
        <f>O236*H236</f>
        <v>0</v>
      </c>
      <c r="Q236" s="224">
        <v>0</v>
      </c>
      <c r="R236" s="224">
        <f>Q236*H236</f>
        <v>0</v>
      </c>
      <c r="S236" s="224">
        <v>0</v>
      </c>
      <c r="T236" s="225">
        <f>S236*H236</f>
        <v>0</v>
      </c>
      <c r="AR236" s="17" t="s">
        <v>160</v>
      </c>
      <c r="AT236" s="17" t="s">
        <v>155</v>
      </c>
      <c r="AU236" s="17" t="s">
        <v>86</v>
      </c>
      <c r="AY236" s="17" t="s">
        <v>152</v>
      </c>
      <c r="BE236" s="226">
        <f>IF(N236="základní",J236,0)</f>
        <v>0</v>
      </c>
      <c r="BF236" s="226">
        <f>IF(N236="snížená",J236,0)</f>
        <v>0</v>
      </c>
      <c r="BG236" s="226">
        <f>IF(N236="zákl. přenesená",J236,0)</f>
        <v>0</v>
      </c>
      <c r="BH236" s="226">
        <f>IF(N236="sníž. přenesená",J236,0)</f>
        <v>0</v>
      </c>
      <c r="BI236" s="226">
        <f>IF(N236="nulová",J236,0)</f>
        <v>0</v>
      </c>
      <c r="BJ236" s="17" t="s">
        <v>84</v>
      </c>
      <c r="BK236" s="226">
        <f>ROUND(I236*H236,2)</f>
        <v>0</v>
      </c>
      <c r="BL236" s="17" t="s">
        <v>160</v>
      </c>
      <c r="BM236" s="17" t="s">
        <v>999</v>
      </c>
    </row>
    <row r="237" spans="2:47" s="1" customFormat="1" ht="12">
      <c r="B237" s="38"/>
      <c r="C237" s="39"/>
      <c r="D237" s="227" t="s">
        <v>162</v>
      </c>
      <c r="E237" s="39"/>
      <c r="F237" s="228" t="s">
        <v>197</v>
      </c>
      <c r="G237" s="39"/>
      <c r="H237" s="39"/>
      <c r="I237" s="142"/>
      <c r="J237" s="39"/>
      <c r="K237" s="39"/>
      <c r="L237" s="43"/>
      <c r="M237" s="229"/>
      <c r="N237" s="79"/>
      <c r="O237" s="79"/>
      <c r="P237" s="79"/>
      <c r="Q237" s="79"/>
      <c r="R237" s="79"/>
      <c r="S237" s="79"/>
      <c r="T237" s="80"/>
      <c r="AT237" s="17" t="s">
        <v>162</v>
      </c>
      <c r="AU237" s="17" t="s">
        <v>86</v>
      </c>
    </row>
    <row r="238" spans="2:65" s="1" customFormat="1" ht="16.5" customHeight="1">
      <c r="B238" s="38"/>
      <c r="C238" s="215" t="s">
        <v>383</v>
      </c>
      <c r="D238" s="215" t="s">
        <v>155</v>
      </c>
      <c r="E238" s="216" t="s">
        <v>199</v>
      </c>
      <c r="F238" s="217" t="s">
        <v>200</v>
      </c>
      <c r="G238" s="218" t="s">
        <v>195</v>
      </c>
      <c r="H238" s="219">
        <v>1.505</v>
      </c>
      <c r="I238" s="220"/>
      <c r="J238" s="221">
        <f>ROUND(I238*H238,2)</f>
        <v>0</v>
      </c>
      <c r="K238" s="217" t="s">
        <v>159</v>
      </c>
      <c r="L238" s="43"/>
      <c r="M238" s="222" t="s">
        <v>75</v>
      </c>
      <c r="N238" s="223" t="s">
        <v>47</v>
      </c>
      <c r="O238" s="79"/>
      <c r="P238" s="224">
        <f>O238*H238</f>
        <v>0</v>
      </c>
      <c r="Q238" s="224">
        <v>0</v>
      </c>
      <c r="R238" s="224">
        <f>Q238*H238</f>
        <v>0</v>
      </c>
      <c r="S238" s="224">
        <v>0</v>
      </c>
      <c r="T238" s="225">
        <f>S238*H238</f>
        <v>0</v>
      </c>
      <c r="AR238" s="17" t="s">
        <v>160</v>
      </c>
      <c r="AT238" s="17" t="s">
        <v>155</v>
      </c>
      <c r="AU238" s="17" t="s">
        <v>86</v>
      </c>
      <c r="AY238" s="17" t="s">
        <v>152</v>
      </c>
      <c r="BE238" s="226">
        <f>IF(N238="základní",J238,0)</f>
        <v>0</v>
      </c>
      <c r="BF238" s="226">
        <f>IF(N238="snížená",J238,0)</f>
        <v>0</v>
      </c>
      <c r="BG238" s="226">
        <f>IF(N238="zákl. přenesená",J238,0)</f>
        <v>0</v>
      </c>
      <c r="BH238" s="226">
        <f>IF(N238="sníž. přenesená",J238,0)</f>
        <v>0</v>
      </c>
      <c r="BI238" s="226">
        <f>IF(N238="nulová",J238,0)</f>
        <v>0</v>
      </c>
      <c r="BJ238" s="17" t="s">
        <v>84</v>
      </c>
      <c r="BK238" s="226">
        <f>ROUND(I238*H238,2)</f>
        <v>0</v>
      </c>
      <c r="BL238" s="17" t="s">
        <v>160</v>
      </c>
      <c r="BM238" s="17" t="s">
        <v>1000</v>
      </c>
    </row>
    <row r="239" spans="2:47" s="1" customFormat="1" ht="12">
      <c r="B239" s="38"/>
      <c r="C239" s="39"/>
      <c r="D239" s="227" t="s">
        <v>162</v>
      </c>
      <c r="E239" s="39"/>
      <c r="F239" s="228" t="s">
        <v>202</v>
      </c>
      <c r="G239" s="39"/>
      <c r="H239" s="39"/>
      <c r="I239" s="142"/>
      <c r="J239" s="39"/>
      <c r="K239" s="39"/>
      <c r="L239" s="43"/>
      <c r="M239" s="229"/>
      <c r="N239" s="79"/>
      <c r="O239" s="79"/>
      <c r="P239" s="79"/>
      <c r="Q239" s="79"/>
      <c r="R239" s="79"/>
      <c r="S239" s="79"/>
      <c r="T239" s="80"/>
      <c r="AT239" s="17" t="s">
        <v>162</v>
      </c>
      <c r="AU239" s="17" t="s">
        <v>86</v>
      </c>
    </row>
    <row r="240" spans="2:65" s="1" customFormat="1" ht="22.5" customHeight="1">
      <c r="B240" s="38"/>
      <c r="C240" s="215" t="s">
        <v>388</v>
      </c>
      <c r="D240" s="215" t="s">
        <v>155</v>
      </c>
      <c r="E240" s="216" t="s">
        <v>204</v>
      </c>
      <c r="F240" s="217" t="s">
        <v>205</v>
      </c>
      <c r="G240" s="218" t="s">
        <v>195</v>
      </c>
      <c r="H240" s="219">
        <v>36.12</v>
      </c>
      <c r="I240" s="220"/>
      <c r="J240" s="221">
        <f>ROUND(I240*H240,2)</f>
        <v>0</v>
      </c>
      <c r="K240" s="217" t="s">
        <v>159</v>
      </c>
      <c r="L240" s="43"/>
      <c r="M240" s="222" t="s">
        <v>75</v>
      </c>
      <c r="N240" s="223" t="s">
        <v>47</v>
      </c>
      <c r="O240" s="79"/>
      <c r="P240" s="224">
        <f>O240*H240</f>
        <v>0</v>
      </c>
      <c r="Q240" s="224">
        <v>0</v>
      </c>
      <c r="R240" s="224">
        <f>Q240*H240</f>
        <v>0</v>
      </c>
      <c r="S240" s="224">
        <v>0</v>
      </c>
      <c r="T240" s="225">
        <f>S240*H240</f>
        <v>0</v>
      </c>
      <c r="AR240" s="17" t="s">
        <v>160</v>
      </c>
      <c r="AT240" s="17" t="s">
        <v>155</v>
      </c>
      <c r="AU240" s="17" t="s">
        <v>86</v>
      </c>
      <c r="AY240" s="17" t="s">
        <v>152</v>
      </c>
      <c r="BE240" s="226">
        <f>IF(N240="základní",J240,0)</f>
        <v>0</v>
      </c>
      <c r="BF240" s="226">
        <f>IF(N240="snížená",J240,0)</f>
        <v>0</v>
      </c>
      <c r="BG240" s="226">
        <f>IF(N240="zákl. přenesená",J240,0)</f>
        <v>0</v>
      </c>
      <c r="BH240" s="226">
        <f>IF(N240="sníž. přenesená",J240,0)</f>
        <v>0</v>
      </c>
      <c r="BI240" s="226">
        <f>IF(N240="nulová",J240,0)</f>
        <v>0</v>
      </c>
      <c r="BJ240" s="17" t="s">
        <v>84</v>
      </c>
      <c r="BK240" s="226">
        <f>ROUND(I240*H240,2)</f>
        <v>0</v>
      </c>
      <c r="BL240" s="17" t="s">
        <v>160</v>
      </c>
      <c r="BM240" s="17" t="s">
        <v>1001</v>
      </c>
    </row>
    <row r="241" spans="2:47" s="1" customFormat="1" ht="12">
      <c r="B241" s="38"/>
      <c r="C241" s="39"/>
      <c r="D241" s="227" t="s">
        <v>162</v>
      </c>
      <c r="E241" s="39"/>
      <c r="F241" s="228" t="s">
        <v>207</v>
      </c>
      <c r="G241" s="39"/>
      <c r="H241" s="39"/>
      <c r="I241" s="142"/>
      <c r="J241" s="39"/>
      <c r="K241" s="39"/>
      <c r="L241" s="43"/>
      <c r="M241" s="229"/>
      <c r="N241" s="79"/>
      <c r="O241" s="79"/>
      <c r="P241" s="79"/>
      <c r="Q241" s="79"/>
      <c r="R241" s="79"/>
      <c r="S241" s="79"/>
      <c r="T241" s="80"/>
      <c r="AT241" s="17" t="s">
        <v>162</v>
      </c>
      <c r="AU241" s="17" t="s">
        <v>86</v>
      </c>
    </row>
    <row r="242" spans="2:51" s="12" customFormat="1" ht="12">
      <c r="B242" s="230"/>
      <c r="C242" s="231"/>
      <c r="D242" s="227" t="s">
        <v>164</v>
      </c>
      <c r="E242" s="231"/>
      <c r="F242" s="233" t="s">
        <v>1002</v>
      </c>
      <c r="G242" s="231"/>
      <c r="H242" s="234">
        <v>36.12</v>
      </c>
      <c r="I242" s="235"/>
      <c r="J242" s="231"/>
      <c r="K242" s="231"/>
      <c r="L242" s="236"/>
      <c r="M242" s="237"/>
      <c r="N242" s="238"/>
      <c r="O242" s="238"/>
      <c r="P242" s="238"/>
      <c r="Q242" s="238"/>
      <c r="R242" s="238"/>
      <c r="S242" s="238"/>
      <c r="T242" s="239"/>
      <c r="AT242" s="240" t="s">
        <v>164</v>
      </c>
      <c r="AU242" s="240" t="s">
        <v>86</v>
      </c>
      <c r="AV242" s="12" t="s">
        <v>86</v>
      </c>
      <c r="AW242" s="12" t="s">
        <v>4</v>
      </c>
      <c r="AX242" s="12" t="s">
        <v>84</v>
      </c>
      <c r="AY242" s="240" t="s">
        <v>152</v>
      </c>
    </row>
    <row r="243" spans="2:65" s="1" customFormat="1" ht="22.5" customHeight="1">
      <c r="B243" s="38"/>
      <c r="C243" s="215" t="s">
        <v>241</v>
      </c>
      <c r="D243" s="215" t="s">
        <v>155</v>
      </c>
      <c r="E243" s="216" t="s">
        <v>209</v>
      </c>
      <c r="F243" s="217" t="s">
        <v>210</v>
      </c>
      <c r="G243" s="218" t="s">
        <v>195</v>
      </c>
      <c r="H243" s="219">
        <v>1.505</v>
      </c>
      <c r="I243" s="220"/>
      <c r="J243" s="221">
        <f>ROUND(I243*H243,2)</f>
        <v>0</v>
      </c>
      <c r="K243" s="217" t="s">
        <v>159</v>
      </c>
      <c r="L243" s="43"/>
      <c r="M243" s="222" t="s">
        <v>75</v>
      </c>
      <c r="N243" s="223" t="s">
        <v>47</v>
      </c>
      <c r="O243" s="79"/>
      <c r="P243" s="224">
        <f>O243*H243</f>
        <v>0</v>
      </c>
      <c r="Q243" s="224">
        <v>0</v>
      </c>
      <c r="R243" s="224">
        <f>Q243*H243</f>
        <v>0</v>
      </c>
      <c r="S243" s="224">
        <v>0</v>
      </c>
      <c r="T243" s="225">
        <f>S243*H243</f>
        <v>0</v>
      </c>
      <c r="AR243" s="17" t="s">
        <v>160</v>
      </c>
      <c r="AT243" s="17" t="s">
        <v>155</v>
      </c>
      <c r="AU243" s="17" t="s">
        <v>86</v>
      </c>
      <c r="AY243" s="17" t="s">
        <v>152</v>
      </c>
      <c r="BE243" s="226">
        <f>IF(N243="základní",J243,0)</f>
        <v>0</v>
      </c>
      <c r="BF243" s="226">
        <f>IF(N243="snížená",J243,0)</f>
        <v>0</v>
      </c>
      <c r="BG243" s="226">
        <f>IF(N243="zákl. přenesená",J243,0)</f>
        <v>0</v>
      </c>
      <c r="BH243" s="226">
        <f>IF(N243="sníž. přenesená",J243,0)</f>
        <v>0</v>
      </c>
      <c r="BI243" s="226">
        <f>IF(N243="nulová",J243,0)</f>
        <v>0</v>
      </c>
      <c r="BJ243" s="17" t="s">
        <v>84</v>
      </c>
      <c r="BK243" s="226">
        <f>ROUND(I243*H243,2)</f>
        <v>0</v>
      </c>
      <c r="BL243" s="17" t="s">
        <v>160</v>
      </c>
      <c r="BM243" s="17" t="s">
        <v>1003</v>
      </c>
    </row>
    <row r="244" spans="2:47" s="1" customFormat="1" ht="12">
      <c r="B244" s="38"/>
      <c r="C244" s="39"/>
      <c r="D244" s="227" t="s">
        <v>162</v>
      </c>
      <c r="E244" s="39"/>
      <c r="F244" s="228" t="s">
        <v>212</v>
      </c>
      <c r="G244" s="39"/>
      <c r="H244" s="39"/>
      <c r="I244" s="142"/>
      <c r="J244" s="39"/>
      <c r="K244" s="39"/>
      <c r="L244" s="43"/>
      <c r="M244" s="229"/>
      <c r="N244" s="79"/>
      <c r="O244" s="79"/>
      <c r="P244" s="79"/>
      <c r="Q244" s="79"/>
      <c r="R244" s="79"/>
      <c r="S244" s="79"/>
      <c r="T244" s="80"/>
      <c r="AT244" s="17" t="s">
        <v>162</v>
      </c>
      <c r="AU244" s="17" t="s">
        <v>86</v>
      </c>
    </row>
    <row r="245" spans="2:63" s="11" customFormat="1" ht="22.8" customHeight="1">
      <c r="B245" s="199"/>
      <c r="C245" s="200"/>
      <c r="D245" s="201" t="s">
        <v>76</v>
      </c>
      <c r="E245" s="213" t="s">
        <v>213</v>
      </c>
      <c r="F245" s="213" t="s">
        <v>214</v>
      </c>
      <c r="G245" s="200"/>
      <c r="H245" s="200"/>
      <c r="I245" s="203"/>
      <c r="J245" s="214">
        <f>BK245</f>
        <v>0</v>
      </c>
      <c r="K245" s="200"/>
      <c r="L245" s="205"/>
      <c r="M245" s="206"/>
      <c r="N245" s="207"/>
      <c r="O245" s="207"/>
      <c r="P245" s="208">
        <f>SUM(P246:P247)</f>
        <v>0</v>
      </c>
      <c r="Q245" s="207"/>
      <c r="R245" s="208">
        <f>SUM(R246:R247)</f>
        <v>0</v>
      </c>
      <c r="S245" s="207"/>
      <c r="T245" s="209">
        <f>SUM(T246:T247)</f>
        <v>0</v>
      </c>
      <c r="AR245" s="210" t="s">
        <v>84</v>
      </c>
      <c r="AT245" s="211" t="s">
        <v>76</v>
      </c>
      <c r="AU245" s="211" t="s">
        <v>84</v>
      </c>
      <c r="AY245" s="210" t="s">
        <v>152</v>
      </c>
      <c r="BK245" s="212">
        <f>SUM(BK246:BK247)</f>
        <v>0</v>
      </c>
    </row>
    <row r="246" spans="2:65" s="1" customFormat="1" ht="22.5" customHeight="1">
      <c r="B246" s="38"/>
      <c r="C246" s="215" t="s">
        <v>394</v>
      </c>
      <c r="D246" s="215" t="s">
        <v>155</v>
      </c>
      <c r="E246" s="216" t="s">
        <v>216</v>
      </c>
      <c r="F246" s="217" t="s">
        <v>217</v>
      </c>
      <c r="G246" s="218" t="s">
        <v>195</v>
      </c>
      <c r="H246" s="219">
        <v>2.8</v>
      </c>
      <c r="I246" s="220"/>
      <c r="J246" s="221">
        <f>ROUND(I246*H246,2)</f>
        <v>0</v>
      </c>
      <c r="K246" s="217" t="s">
        <v>159</v>
      </c>
      <c r="L246" s="43"/>
      <c r="M246" s="222" t="s">
        <v>75</v>
      </c>
      <c r="N246" s="223" t="s">
        <v>47</v>
      </c>
      <c r="O246" s="79"/>
      <c r="P246" s="224">
        <f>O246*H246</f>
        <v>0</v>
      </c>
      <c r="Q246" s="224">
        <v>0</v>
      </c>
      <c r="R246" s="224">
        <f>Q246*H246</f>
        <v>0</v>
      </c>
      <c r="S246" s="224">
        <v>0</v>
      </c>
      <c r="T246" s="225">
        <f>S246*H246</f>
        <v>0</v>
      </c>
      <c r="AR246" s="17" t="s">
        <v>160</v>
      </c>
      <c r="AT246" s="17" t="s">
        <v>155</v>
      </c>
      <c r="AU246" s="17" t="s">
        <v>86</v>
      </c>
      <c r="AY246" s="17" t="s">
        <v>152</v>
      </c>
      <c r="BE246" s="226">
        <f>IF(N246="základní",J246,0)</f>
        <v>0</v>
      </c>
      <c r="BF246" s="226">
        <f>IF(N246="snížená",J246,0)</f>
        <v>0</v>
      </c>
      <c r="BG246" s="226">
        <f>IF(N246="zákl. přenesená",J246,0)</f>
        <v>0</v>
      </c>
      <c r="BH246" s="226">
        <f>IF(N246="sníž. přenesená",J246,0)</f>
        <v>0</v>
      </c>
      <c r="BI246" s="226">
        <f>IF(N246="nulová",J246,0)</f>
        <v>0</v>
      </c>
      <c r="BJ246" s="17" t="s">
        <v>84</v>
      </c>
      <c r="BK246" s="226">
        <f>ROUND(I246*H246,2)</f>
        <v>0</v>
      </c>
      <c r="BL246" s="17" t="s">
        <v>160</v>
      </c>
      <c r="BM246" s="17" t="s">
        <v>1004</v>
      </c>
    </row>
    <row r="247" spans="2:47" s="1" customFormat="1" ht="12">
      <c r="B247" s="38"/>
      <c r="C247" s="39"/>
      <c r="D247" s="227" t="s">
        <v>162</v>
      </c>
      <c r="E247" s="39"/>
      <c r="F247" s="228" t="s">
        <v>219</v>
      </c>
      <c r="G247" s="39"/>
      <c r="H247" s="39"/>
      <c r="I247" s="142"/>
      <c r="J247" s="39"/>
      <c r="K247" s="39"/>
      <c r="L247" s="43"/>
      <c r="M247" s="229"/>
      <c r="N247" s="79"/>
      <c r="O247" s="79"/>
      <c r="P247" s="79"/>
      <c r="Q247" s="79"/>
      <c r="R247" s="79"/>
      <c r="S247" s="79"/>
      <c r="T247" s="80"/>
      <c r="AT247" s="17" t="s">
        <v>162</v>
      </c>
      <c r="AU247" s="17" t="s">
        <v>86</v>
      </c>
    </row>
    <row r="248" spans="2:63" s="11" customFormat="1" ht="25.9" customHeight="1">
      <c r="B248" s="199"/>
      <c r="C248" s="200"/>
      <c r="D248" s="201" t="s">
        <v>76</v>
      </c>
      <c r="E248" s="202" t="s">
        <v>220</v>
      </c>
      <c r="F248" s="202" t="s">
        <v>221</v>
      </c>
      <c r="G248" s="200"/>
      <c r="H248" s="200"/>
      <c r="I248" s="203"/>
      <c r="J248" s="204">
        <f>BK248</f>
        <v>0</v>
      </c>
      <c r="K248" s="200"/>
      <c r="L248" s="205"/>
      <c r="M248" s="206"/>
      <c r="N248" s="207"/>
      <c r="O248" s="207"/>
      <c r="P248" s="208">
        <f>P249+P281+P320+P358+P369+P379+P399+P424+P432+P464+P478+P535+P547</f>
        <v>0</v>
      </c>
      <c r="Q248" s="207"/>
      <c r="R248" s="208">
        <f>R249+R281+R320+R358+R369+R379+R399+R424+R432+R464+R478+R535+R547</f>
        <v>0.5562092200000001</v>
      </c>
      <c r="S248" s="207"/>
      <c r="T248" s="209">
        <f>T249+T281+T320+T358+T369+T379+T399+T424+T432+T464+T478+T535+T547</f>
        <v>0.10721987000000001</v>
      </c>
      <c r="AR248" s="210" t="s">
        <v>86</v>
      </c>
      <c r="AT248" s="211" t="s">
        <v>76</v>
      </c>
      <c r="AU248" s="211" t="s">
        <v>77</v>
      </c>
      <c r="AY248" s="210" t="s">
        <v>152</v>
      </c>
      <c r="BK248" s="212">
        <f>BK249+BK281+BK320+BK358+BK369+BK379+BK399+BK424+BK432+BK464+BK478+BK535+BK547</f>
        <v>0</v>
      </c>
    </row>
    <row r="249" spans="2:63" s="11" customFormat="1" ht="22.8" customHeight="1">
      <c r="B249" s="199"/>
      <c r="C249" s="200"/>
      <c r="D249" s="201" t="s">
        <v>76</v>
      </c>
      <c r="E249" s="213" t="s">
        <v>535</v>
      </c>
      <c r="F249" s="213" t="s">
        <v>536</v>
      </c>
      <c r="G249" s="200"/>
      <c r="H249" s="200"/>
      <c r="I249" s="203"/>
      <c r="J249" s="214">
        <f>BK249</f>
        <v>0</v>
      </c>
      <c r="K249" s="200"/>
      <c r="L249" s="205"/>
      <c r="M249" s="206"/>
      <c r="N249" s="207"/>
      <c r="O249" s="207"/>
      <c r="P249" s="208">
        <f>SUM(P250:P280)</f>
        <v>0</v>
      </c>
      <c r="Q249" s="207"/>
      <c r="R249" s="208">
        <f>SUM(R250:R280)</f>
        <v>0.02</v>
      </c>
      <c r="S249" s="207"/>
      <c r="T249" s="209">
        <f>SUM(T250:T280)</f>
        <v>0</v>
      </c>
      <c r="AR249" s="210" t="s">
        <v>86</v>
      </c>
      <c r="AT249" s="211" t="s">
        <v>76</v>
      </c>
      <c r="AU249" s="211" t="s">
        <v>84</v>
      </c>
      <c r="AY249" s="210" t="s">
        <v>152</v>
      </c>
      <c r="BK249" s="212">
        <f>SUM(BK250:BK280)</f>
        <v>0</v>
      </c>
    </row>
    <row r="250" spans="2:65" s="1" customFormat="1" ht="16.5" customHeight="1">
      <c r="B250" s="38"/>
      <c r="C250" s="215" t="s">
        <v>512</v>
      </c>
      <c r="D250" s="215" t="s">
        <v>155</v>
      </c>
      <c r="E250" s="216" t="s">
        <v>1005</v>
      </c>
      <c r="F250" s="217" t="s">
        <v>1006</v>
      </c>
      <c r="G250" s="218" t="s">
        <v>176</v>
      </c>
      <c r="H250" s="219">
        <v>1</v>
      </c>
      <c r="I250" s="220"/>
      <c r="J250" s="221">
        <f>ROUND(I250*H250,2)</f>
        <v>0</v>
      </c>
      <c r="K250" s="217" t="s">
        <v>159</v>
      </c>
      <c r="L250" s="43"/>
      <c r="M250" s="222" t="s">
        <v>75</v>
      </c>
      <c r="N250" s="223" t="s">
        <v>47</v>
      </c>
      <c r="O250" s="79"/>
      <c r="P250" s="224">
        <f>O250*H250</f>
        <v>0</v>
      </c>
      <c r="Q250" s="224">
        <v>0.01632</v>
      </c>
      <c r="R250" s="224">
        <f>Q250*H250</f>
        <v>0.01632</v>
      </c>
      <c r="S250" s="224">
        <v>0</v>
      </c>
      <c r="T250" s="225">
        <f>S250*H250</f>
        <v>0</v>
      </c>
      <c r="AR250" s="17" t="s">
        <v>227</v>
      </c>
      <c r="AT250" s="17" t="s">
        <v>155</v>
      </c>
      <c r="AU250" s="17" t="s">
        <v>86</v>
      </c>
      <c r="AY250" s="17" t="s">
        <v>152</v>
      </c>
      <c r="BE250" s="226">
        <f>IF(N250="základní",J250,0)</f>
        <v>0</v>
      </c>
      <c r="BF250" s="226">
        <f>IF(N250="snížená",J250,0)</f>
        <v>0</v>
      </c>
      <c r="BG250" s="226">
        <f>IF(N250="zákl. přenesená",J250,0)</f>
        <v>0</v>
      </c>
      <c r="BH250" s="226">
        <f>IF(N250="sníž. přenesená",J250,0)</f>
        <v>0</v>
      </c>
      <c r="BI250" s="226">
        <f>IF(N250="nulová",J250,0)</f>
        <v>0</v>
      </c>
      <c r="BJ250" s="17" t="s">
        <v>84</v>
      </c>
      <c r="BK250" s="226">
        <f>ROUND(I250*H250,2)</f>
        <v>0</v>
      </c>
      <c r="BL250" s="17" t="s">
        <v>227</v>
      </c>
      <c r="BM250" s="17" t="s">
        <v>1007</v>
      </c>
    </row>
    <row r="251" spans="2:51" s="13" customFormat="1" ht="12">
      <c r="B251" s="241"/>
      <c r="C251" s="242"/>
      <c r="D251" s="227" t="s">
        <v>164</v>
      </c>
      <c r="E251" s="243" t="s">
        <v>75</v>
      </c>
      <c r="F251" s="244" t="s">
        <v>1008</v>
      </c>
      <c r="G251" s="242"/>
      <c r="H251" s="243" t="s">
        <v>75</v>
      </c>
      <c r="I251" s="245"/>
      <c r="J251" s="242"/>
      <c r="K251" s="242"/>
      <c r="L251" s="246"/>
      <c r="M251" s="247"/>
      <c r="N251" s="248"/>
      <c r="O251" s="248"/>
      <c r="P251" s="248"/>
      <c r="Q251" s="248"/>
      <c r="R251" s="248"/>
      <c r="S251" s="248"/>
      <c r="T251" s="249"/>
      <c r="AT251" s="250" t="s">
        <v>164</v>
      </c>
      <c r="AU251" s="250" t="s">
        <v>86</v>
      </c>
      <c r="AV251" s="13" t="s">
        <v>84</v>
      </c>
      <c r="AW251" s="13" t="s">
        <v>38</v>
      </c>
      <c r="AX251" s="13" t="s">
        <v>77</v>
      </c>
      <c r="AY251" s="250" t="s">
        <v>152</v>
      </c>
    </row>
    <row r="252" spans="2:51" s="12" customFormat="1" ht="12">
      <c r="B252" s="230"/>
      <c r="C252" s="231"/>
      <c r="D252" s="227" t="s">
        <v>164</v>
      </c>
      <c r="E252" s="232" t="s">
        <v>75</v>
      </c>
      <c r="F252" s="233" t="s">
        <v>1009</v>
      </c>
      <c r="G252" s="231"/>
      <c r="H252" s="234">
        <v>1</v>
      </c>
      <c r="I252" s="235"/>
      <c r="J252" s="231"/>
      <c r="K252" s="231"/>
      <c r="L252" s="236"/>
      <c r="M252" s="237"/>
      <c r="N252" s="238"/>
      <c r="O252" s="238"/>
      <c r="P252" s="238"/>
      <c r="Q252" s="238"/>
      <c r="R252" s="238"/>
      <c r="S252" s="238"/>
      <c r="T252" s="239"/>
      <c r="AT252" s="240" t="s">
        <v>164</v>
      </c>
      <c r="AU252" s="240" t="s">
        <v>86</v>
      </c>
      <c r="AV252" s="12" t="s">
        <v>86</v>
      </c>
      <c r="AW252" s="12" t="s">
        <v>38</v>
      </c>
      <c r="AX252" s="12" t="s">
        <v>84</v>
      </c>
      <c r="AY252" s="240" t="s">
        <v>152</v>
      </c>
    </row>
    <row r="253" spans="2:65" s="1" customFormat="1" ht="16.5" customHeight="1">
      <c r="B253" s="38"/>
      <c r="C253" s="215" t="s">
        <v>517</v>
      </c>
      <c r="D253" s="215" t="s">
        <v>155</v>
      </c>
      <c r="E253" s="216" t="s">
        <v>543</v>
      </c>
      <c r="F253" s="217" t="s">
        <v>544</v>
      </c>
      <c r="G253" s="218" t="s">
        <v>168</v>
      </c>
      <c r="H253" s="219">
        <v>4</v>
      </c>
      <c r="I253" s="220"/>
      <c r="J253" s="221">
        <f>ROUND(I253*H253,2)</f>
        <v>0</v>
      </c>
      <c r="K253" s="217" t="s">
        <v>159</v>
      </c>
      <c r="L253" s="43"/>
      <c r="M253" s="222" t="s">
        <v>75</v>
      </c>
      <c r="N253" s="223" t="s">
        <v>47</v>
      </c>
      <c r="O253" s="79"/>
      <c r="P253" s="224">
        <f>O253*H253</f>
        <v>0</v>
      </c>
      <c r="Q253" s="224">
        <v>0.00035</v>
      </c>
      <c r="R253" s="224">
        <f>Q253*H253</f>
        <v>0.0014</v>
      </c>
      <c r="S253" s="224">
        <v>0</v>
      </c>
      <c r="T253" s="225">
        <f>S253*H253</f>
        <v>0</v>
      </c>
      <c r="AR253" s="17" t="s">
        <v>227</v>
      </c>
      <c r="AT253" s="17" t="s">
        <v>155</v>
      </c>
      <c r="AU253" s="17" t="s">
        <v>86</v>
      </c>
      <c r="AY253" s="17" t="s">
        <v>152</v>
      </c>
      <c r="BE253" s="226">
        <f>IF(N253="základní",J253,0)</f>
        <v>0</v>
      </c>
      <c r="BF253" s="226">
        <f>IF(N253="snížená",J253,0)</f>
        <v>0</v>
      </c>
      <c r="BG253" s="226">
        <f>IF(N253="zákl. přenesená",J253,0)</f>
        <v>0</v>
      </c>
      <c r="BH253" s="226">
        <f>IF(N253="sníž. přenesená",J253,0)</f>
        <v>0</v>
      </c>
      <c r="BI253" s="226">
        <f>IF(N253="nulová",J253,0)</f>
        <v>0</v>
      </c>
      <c r="BJ253" s="17" t="s">
        <v>84</v>
      </c>
      <c r="BK253" s="226">
        <f>ROUND(I253*H253,2)</f>
        <v>0</v>
      </c>
      <c r="BL253" s="17" t="s">
        <v>227</v>
      </c>
      <c r="BM253" s="17" t="s">
        <v>1010</v>
      </c>
    </row>
    <row r="254" spans="2:47" s="1" customFormat="1" ht="12">
      <c r="B254" s="38"/>
      <c r="C254" s="39"/>
      <c r="D254" s="227" t="s">
        <v>162</v>
      </c>
      <c r="E254" s="39"/>
      <c r="F254" s="228" t="s">
        <v>546</v>
      </c>
      <c r="G254" s="39"/>
      <c r="H254" s="39"/>
      <c r="I254" s="142"/>
      <c r="J254" s="39"/>
      <c r="K254" s="39"/>
      <c r="L254" s="43"/>
      <c r="M254" s="229"/>
      <c r="N254" s="79"/>
      <c r="O254" s="79"/>
      <c r="P254" s="79"/>
      <c r="Q254" s="79"/>
      <c r="R254" s="79"/>
      <c r="S254" s="79"/>
      <c r="T254" s="80"/>
      <c r="AT254" s="17" t="s">
        <v>162</v>
      </c>
      <c r="AU254" s="17" t="s">
        <v>86</v>
      </c>
    </row>
    <row r="255" spans="2:51" s="13" customFormat="1" ht="12">
      <c r="B255" s="241"/>
      <c r="C255" s="242"/>
      <c r="D255" s="227" t="s">
        <v>164</v>
      </c>
      <c r="E255" s="243" t="s">
        <v>75</v>
      </c>
      <c r="F255" s="244" t="s">
        <v>1008</v>
      </c>
      <c r="G255" s="242"/>
      <c r="H255" s="243" t="s">
        <v>75</v>
      </c>
      <c r="I255" s="245"/>
      <c r="J255" s="242"/>
      <c r="K255" s="242"/>
      <c r="L255" s="246"/>
      <c r="M255" s="247"/>
      <c r="N255" s="248"/>
      <c r="O255" s="248"/>
      <c r="P255" s="248"/>
      <c r="Q255" s="248"/>
      <c r="R255" s="248"/>
      <c r="S255" s="248"/>
      <c r="T255" s="249"/>
      <c r="AT255" s="250" t="s">
        <v>164</v>
      </c>
      <c r="AU255" s="250" t="s">
        <v>86</v>
      </c>
      <c r="AV255" s="13" t="s">
        <v>84</v>
      </c>
      <c r="AW255" s="13" t="s">
        <v>38</v>
      </c>
      <c r="AX255" s="13" t="s">
        <v>77</v>
      </c>
      <c r="AY255" s="250" t="s">
        <v>152</v>
      </c>
    </row>
    <row r="256" spans="2:51" s="12" customFormat="1" ht="12">
      <c r="B256" s="230"/>
      <c r="C256" s="231"/>
      <c r="D256" s="227" t="s">
        <v>164</v>
      </c>
      <c r="E256" s="232" t="s">
        <v>75</v>
      </c>
      <c r="F256" s="233" t="s">
        <v>1011</v>
      </c>
      <c r="G256" s="231"/>
      <c r="H256" s="234">
        <v>4</v>
      </c>
      <c r="I256" s="235"/>
      <c r="J256" s="231"/>
      <c r="K256" s="231"/>
      <c r="L256" s="236"/>
      <c r="M256" s="237"/>
      <c r="N256" s="238"/>
      <c r="O256" s="238"/>
      <c r="P256" s="238"/>
      <c r="Q256" s="238"/>
      <c r="R256" s="238"/>
      <c r="S256" s="238"/>
      <c r="T256" s="239"/>
      <c r="AT256" s="240" t="s">
        <v>164</v>
      </c>
      <c r="AU256" s="240" t="s">
        <v>86</v>
      </c>
      <c r="AV256" s="12" t="s">
        <v>86</v>
      </c>
      <c r="AW256" s="12" t="s">
        <v>38</v>
      </c>
      <c r="AX256" s="12" t="s">
        <v>84</v>
      </c>
      <c r="AY256" s="240" t="s">
        <v>152</v>
      </c>
    </row>
    <row r="257" spans="2:65" s="1" customFormat="1" ht="16.5" customHeight="1">
      <c r="B257" s="38"/>
      <c r="C257" s="215" t="s">
        <v>522</v>
      </c>
      <c r="D257" s="215" t="s">
        <v>155</v>
      </c>
      <c r="E257" s="216" t="s">
        <v>549</v>
      </c>
      <c r="F257" s="217" t="s">
        <v>550</v>
      </c>
      <c r="G257" s="218" t="s">
        <v>168</v>
      </c>
      <c r="H257" s="219">
        <v>2</v>
      </c>
      <c r="I257" s="220"/>
      <c r="J257" s="221">
        <f>ROUND(I257*H257,2)</f>
        <v>0</v>
      </c>
      <c r="K257" s="217" t="s">
        <v>159</v>
      </c>
      <c r="L257" s="43"/>
      <c r="M257" s="222" t="s">
        <v>75</v>
      </c>
      <c r="N257" s="223" t="s">
        <v>47</v>
      </c>
      <c r="O257" s="79"/>
      <c r="P257" s="224">
        <f>O257*H257</f>
        <v>0</v>
      </c>
      <c r="Q257" s="224">
        <v>0.00114</v>
      </c>
      <c r="R257" s="224">
        <f>Q257*H257</f>
        <v>0.00228</v>
      </c>
      <c r="S257" s="224">
        <v>0</v>
      </c>
      <c r="T257" s="225">
        <f>S257*H257</f>
        <v>0</v>
      </c>
      <c r="AR257" s="17" t="s">
        <v>227</v>
      </c>
      <c r="AT257" s="17" t="s">
        <v>155</v>
      </c>
      <c r="AU257" s="17" t="s">
        <v>86</v>
      </c>
      <c r="AY257" s="17" t="s">
        <v>152</v>
      </c>
      <c r="BE257" s="226">
        <f>IF(N257="základní",J257,0)</f>
        <v>0</v>
      </c>
      <c r="BF257" s="226">
        <f>IF(N257="snížená",J257,0)</f>
        <v>0</v>
      </c>
      <c r="BG257" s="226">
        <f>IF(N257="zákl. přenesená",J257,0)</f>
        <v>0</v>
      </c>
      <c r="BH257" s="226">
        <f>IF(N257="sníž. přenesená",J257,0)</f>
        <v>0</v>
      </c>
      <c r="BI257" s="226">
        <f>IF(N257="nulová",J257,0)</f>
        <v>0</v>
      </c>
      <c r="BJ257" s="17" t="s">
        <v>84</v>
      </c>
      <c r="BK257" s="226">
        <f>ROUND(I257*H257,2)</f>
        <v>0</v>
      </c>
      <c r="BL257" s="17" t="s">
        <v>227</v>
      </c>
      <c r="BM257" s="17" t="s">
        <v>1012</v>
      </c>
    </row>
    <row r="258" spans="2:47" s="1" customFormat="1" ht="12">
      <c r="B258" s="38"/>
      <c r="C258" s="39"/>
      <c r="D258" s="227" t="s">
        <v>162</v>
      </c>
      <c r="E258" s="39"/>
      <c r="F258" s="228" t="s">
        <v>546</v>
      </c>
      <c r="G258" s="39"/>
      <c r="H258" s="39"/>
      <c r="I258" s="142"/>
      <c r="J258" s="39"/>
      <c r="K258" s="39"/>
      <c r="L258" s="43"/>
      <c r="M258" s="229"/>
      <c r="N258" s="79"/>
      <c r="O258" s="79"/>
      <c r="P258" s="79"/>
      <c r="Q258" s="79"/>
      <c r="R258" s="79"/>
      <c r="S258" s="79"/>
      <c r="T258" s="80"/>
      <c r="AT258" s="17" t="s">
        <v>162</v>
      </c>
      <c r="AU258" s="17" t="s">
        <v>86</v>
      </c>
    </row>
    <row r="259" spans="2:51" s="13" customFormat="1" ht="12">
      <c r="B259" s="241"/>
      <c r="C259" s="242"/>
      <c r="D259" s="227" t="s">
        <v>164</v>
      </c>
      <c r="E259" s="243" t="s">
        <v>75</v>
      </c>
      <c r="F259" s="244" t="s">
        <v>1008</v>
      </c>
      <c r="G259" s="242"/>
      <c r="H259" s="243" t="s">
        <v>75</v>
      </c>
      <c r="I259" s="245"/>
      <c r="J259" s="242"/>
      <c r="K259" s="242"/>
      <c r="L259" s="246"/>
      <c r="M259" s="247"/>
      <c r="N259" s="248"/>
      <c r="O259" s="248"/>
      <c r="P259" s="248"/>
      <c r="Q259" s="248"/>
      <c r="R259" s="248"/>
      <c r="S259" s="248"/>
      <c r="T259" s="249"/>
      <c r="AT259" s="250" t="s">
        <v>164</v>
      </c>
      <c r="AU259" s="250" t="s">
        <v>86</v>
      </c>
      <c r="AV259" s="13" t="s">
        <v>84</v>
      </c>
      <c r="AW259" s="13" t="s">
        <v>38</v>
      </c>
      <c r="AX259" s="13" t="s">
        <v>77</v>
      </c>
      <c r="AY259" s="250" t="s">
        <v>152</v>
      </c>
    </row>
    <row r="260" spans="2:51" s="12" customFormat="1" ht="12">
      <c r="B260" s="230"/>
      <c r="C260" s="231"/>
      <c r="D260" s="227" t="s">
        <v>164</v>
      </c>
      <c r="E260" s="232" t="s">
        <v>75</v>
      </c>
      <c r="F260" s="233" t="s">
        <v>558</v>
      </c>
      <c r="G260" s="231"/>
      <c r="H260" s="234">
        <v>2</v>
      </c>
      <c r="I260" s="235"/>
      <c r="J260" s="231"/>
      <c r="K260" s="231"/>
      <c r="L260" s="236"/>
      <c r="M260" s="237"/>
      <c r="N260" s="238"/>
      <c r="O260" s="238"/>
      <c r="P260" s="238"/>
      <c r="Q260" s="238"/>
      <c r="R260" s="238"/>
      <c r="S260" s="238"/>
      <c r="T260" s="239"/>
      <c r="AT260" s="240" t="s">
        <v>164</v>
      </c>
      <c r="AU260" s="240" t="s">
        <v>86</v>
      </c>
      <c r="AV260" s="12" t="s">
        <v>86</v>
      </c>
      <c r="AW260" s="12" t="s">
        <v>38</v>
      </c>
      <c r="AX260" s="12" t="s">
        <v>84</v>
      </c>
      <c r="AY260" s="240" t="s">
        <v>152</v>
      </c>
    </row>
    <row r="261" spans="2:65" s="1" customFormat="1" ht="16.5" customHeight="1">
      <c r="B261" s="38"/>
      <c r="C261" s="215" t="s">
        <v>526</v>
      </c>
      <c r="D261" s="215" t="s">
        <v>155</v>
      </c>
      <c r="E261" s="216" t="s">
        <v>1013</v>
      </c>
      <c r="F261" s="217" t="s">
        <v>1014</v>
      </c>
      <c r="G261" s="218" t="s">
        <v>168</v>
      </c>
      <c r="H261" s="219">
        <v>6</v>
      </c>
      <c r="I261" s="220"/>
      <c r="J261" s="221">
        <f>ROUND(I261*H261,2)</f>
        <v>0</v>
      </c>
      <c r="K261" s="217" t="s">
        <v>177</v>
      </c>
      <c r="L261" s="43"/>
      <c r="M261" s="222" t="s">
        <v>75</v>
      </c>
      <c r="N261" s="223" t="s">
        <v>47</v>
      </c>
      <c r="O261" s="79"/>
      <c r="P261" s="224">
        <f>O261*H261</f>
        <v>0</v>
      </c>
      <c r="Q261" s="224">
        <v>0</v>
      </c>
      <c r="R261" s="224">
        <f>Q261*H261</f>
        <v>0</v>
      </c>
      <c r="S261" s="224">
        <v>0</v>
      </c>
      <c r="T261" s="225">
        <f>S261*H261</f>
        <v>0</v>
      </c>
      <c r="AR261" s="17" t="s">
        <v>227</v>
      </c>
      <c r="AT261" s="17" t="s">
        <v>155</v>
      </c>
      <c r="AU261" s="17" t="s">
        <v>86</v>
      </c>
      <c r="AY261" s="17" t="s">
        <v>152</v>
      </c>
      <c r="BE261" s="226">
        <f>IF(N261="základní",J261,0)</f>
        <v>0</v>
      </c>
      <c r="BF261" s="226">
        <f>IF(N261="snížená",J261,0)</f>
        <v>0</v>
      </c>
      <c r="BG261" s="226">
        <f>IF(N261="zákl. přenesená",J261,0)</f>
        <v>0</v>
      </c>
      <c r="BH261" s="226">
        <f>IF(N261="sníž. přenesená",J261,0)</f>
        <v>0</v>
      </c>
      <c r="BI261" s="226">
        <f>IF(N261="nulová",J261,0)</f>
        <v>0</v>
      </c>
      <c r="BJ261" s="17" t="s">
        <v>84</v>
      </c>
      <c r="BK261" s="226">
        <f>ROUND(I261*H261,2)</f>
        <v>0</v>
      </c>
      <c r="BL261" s="17" t="s">
        <v>227</v>
      </c>
      <c r="BM261" s="17" t="s">
        <v>1015</v>
      </c>
    </row>
    <row r="262" spans="2:47" s="1" customFormat="1" ht="12">
      <c r="B262" s="38"/>
      <c r="C262" s="39"/>
      <c r="D262" s="227" t="s">
        <v>243</v>
      </c>
      <c r="E262" s="39"/>
      <c r="F262" s="228" t="s">
        <v>1016</v>
      </c>
      <c r="G262" s="39"/>
      <c r="H262" s="39"/>
      <c r="I262" s="142"/>
      <c r="J262" s="39"/>
      <c r="K262" s="39"/>
      <c r="L262" s="43"/>
      <c r="M262" s="229"/>
      <c r="N262" s="79"/>
      <c r="O262" s="79"/>
      <c r="P262" s="79"/>
      <c r="Q262" s="79"/>
      <c r="R262" s="79"/>
      <c r="S262" s="79"/>
      <c r="T262" s="80"/>
      <c r="AT262" s="17" t="s">
        <v>243</v>
      </c>
      <c r="AU262" s="17" t="s">
        <v>86</v>
      </c>
    </row>
    <row r="263" spans="2:51" s="13" customFormat="1" ht="12">
      <c r="B263" s="241"/>
      <c r="C263" s="242"/>
      <c r="D263" s="227" t="s">
        <v>164</v>
      </c>
      <c r="E263" s="243" t="s">
        <v>75</v>
      </c>
      <c r="F263" s="244" t="s">
        <v>1008</v>
      </c>
      <c r="G263" s="242"/>
      <c r="H263" s="243" t="s">
        <v>75</v>
      </c>
      <c r="I263" s="245"/>
      <c r="J263" s="242"/>
      <c r="K263" s="242"/>
      <c r="L263" s="246"/>
      <c r="M263" s="247"/>
      <c r="N263" s="248"/>
      <c r="O263" s="248"/>
      <c r="P263" s="248"/>
      <c r="Q263" s="248"/>
      <c r="R263" s="248"/>
      <c r="S263" s="248"/>
      <c r="T263" s="249"/>
      <c r="AT263" s="250" t="s">
        <v>164</v>
      </c>
      <c r="AU263" s="250" t="s">
        <v>86</v>
      </c>
      <c r="AV263" s="13" t="s">
        <v>84</v>
      </c>
      <c r="AW263" s="13" t="s">
        <v>38</v>
      </c>
      <c r="AX263" s="13" t="s">
        <v>77</v>
      </c>
      <c r="AY263" s="250" t="s">
        <v>152</v>
      </c>
    </row>
    <row r="264" spans="2:51" s="12" customFormat="1" ht="12">
      <c r="B264" s="230"/>
      <c r="C264" s="231"/>
      <c r="D264" s="227" t="s">
        <v>164</v>
      </c>
      <c r="E264" s="232" t="s">
        <v>75</v>
      </c>
      <c r="F264" s="233" t="s">
        <v>1017</v>
      </c>
      <c r="G264" s="231"/>
      <c r="H264" s="234">
        <v>6</v>
      </c>
      <c r="I264" s="235"/>
      <c r="J264" s="231"/>
      <c r="K264" s="231"/>
      <c r="L264" s="236"/>
      <c r="M264" s="237"/>
      <c r="N264" s="238"/>
      <c r="O264" s="238"/>
      <c r="P264" s="238"/>
      <c r="Q264" s="238"/>
      <c r="R264" s="238"/>
      <c r="S264" s="238"/>
      <c r="T264" s="239"/>
      <c r="AT264" s="240" t="s">
        <v>164</v>
      </c>
      <c r="AU264" s="240" t="s">
        <v>86</v>
      </c>
      <c r="AV264" s="12" t="s">
        <v>86</v>
      </c>
      <c r="AW264" s="12" t="s">
        <v>38</v>
      </c>
      <c r="AX264" s="12" t="s">
        <v>84</v>
      </c>
      <c r="AY264" s="240" t="s">
        <v>152</v>
      </c>
    </row>
    <row r="265" spans="2:65" s="1" customFormat="1" ht="16.5" customHeight="1">
      <c r="B265" s="38"/>
      <c r="C265" s="215" t="s">
        <v>530</v>
      </c>
      <c r="D265" s="215" t="s">
        <v>155</v>
      </c>
      <c r="E265" s="216" t="s">
        <v>554</v>
      </c>
      <c r="F265" s="217" t="s">
        <v>555</v>
      </c>
      <c r="G265" s="218" t="s">
        <v>168</v>
      </c>
      <c r="H265" s="219">
        <v>5</v>
      </c>
      <c r="I265" s="220"/>
      <c r="J265" s="221">
        <f>ROUND(I265*H265,2)</f>
        <v>0</v>
      </c>
      <c r="K265" s="217" t="s">
        <v>177</v>
      </c>
      <c r="L265" s="43"/>
      <c r="M265" s="222" t="s">
        <v>75</v>
      </c>
      <c r="N265" s="223" t="s">
        <v>47</v>
      </c>
      <c r="O265" s="79"/>
      <c r="P265" s="224">
        <f>O265*H265</f>
        <v>0</v>
      </c>
      <c r="Q265" s="224">
        <v>0</v>
      </c>
      <c r="R265" s="224">
        <f>Q265*H265</f>
        <v>0</v>
      </c>
      <c r="S265" s="224">
        <v>0</v>
      </c>
      <c r="T265" s="225">
        <f>S265*H265</f>
        <v>0</v>
      </c>
      <c r="AR265" s="17" t="s">
        <v>227</v>
      </c>
      <c r="AT265" s="17" t="s">
        <v>155</v>
      </c>
      <c r="AU265" s="17" t="s">
        <v>86</v>
      </c>
      <c r="AY265" s="17" t="s">
        <v>152</v>
      </c>
      <c r="BE265" s="226">
        <f>IF(N265="základní",J265,0)</f>
        <v>0</v>
      </c>
      <c r="BF265" s="226">
        <f>IF(N265="snížená",J265,0)</f>
        <v>0</v>
      </c>
      <c r="BG265" s="226">
        <f>IF(N265="zákl. přenesená",J265,0)</f>
        <v>0</v>
      </c>
      <c r="BH265" s="226">
        <f>IF(N265="sníž. přenesená",J265,0)</f>
        <v>0</v>
      </c>
      <c r="BI265" s="226">
        <f>IF(N265="nulová",J265,0)</f>
        <v>0</v>
      </c>
      <c r="BJ265" s="17" t="s">
        <v>84</v>
      </c>
      <c r="BK265" s="226">
        <f>ROUND(I265*H265,2)</f>
        <v>0</v>
      </c>
      <c r="BL265" s="17" t="s">
        <v>227</v>
      </c>
      <c r="BM265" s="17" t="s">
        <v>1018</v>
      </c>
    </row>
    <row r="266" spans="2:47" s="1" customFormat="1" ht="12">
      <c r="B266" s="38"/>
      <c r="C266" s="39"/>
      <c r="D266" s="227" t="s">
        <v>243</v>
      </c>
      <c r="E266" s="39"/>
      <c r="F266" s="228" t="s">
        <v>1016</v>
      </c>
      <c r="G266" s="39"/>
      <c r="H266" s="39"/>
      <c r="I266" s="142"/>
      <c r="J266" s="39"/>
      <c r="K266" s="39"/>
      <c r="L266" s="43"/>
      <c r="M266" s="229"/>
      <c r="N266" s="79"/>
      <c r="O266" s="79"/>
      <c r="P266" s="79"/>
      <c r="Q266" s="79"/>
      <c r="R266" s="79"/>
      <c r="S266" s="79"/>
      <c r="T266" s="80"/>
      <c r="AT266" s="17" t="s">
        <v>243</v>
      </c>
      <c r="AU266" s="17" t="s">
        <v>86</v>
      </c>
    </row>
    <row r="267" spans="2:51" s="13" customFormat="1" ht="12">
      <c r="B267" s="241"/>
      <c r="C267" s="242"/>
      <c r="D267" s="227" t="s">
        <v>164</v>
      </c>
      <c r="E267" s="243" t="s">
        <v>75</v>
      </c>
      <c r="F267" s="244" t="s">
        <v>1008</v>
      </c>
      <c r="G267" s="242"/>
      <c r="H267" s="243" t="s">
        <v>75</v>
      </c>
      <c r="I267" s="245"/>
      <c r="J267" s="242"/>
      <c r="K267" s="242"/>
      <c r="L267" s="246"/>
      <c r="M267" s="247"/>
      <c r="N267" s="248"/>
      <c r="O267" s="248"/>
      <c r="P267" s="248"/>
      <c r="Q267" s="248"/>
      <c r="R267" s="248"/>
      <c r="S267" s="248"/>
      <c r="T267" s="249"/>
      <c r="AT267" s="250" t="s">
        <v>164</v>
      </c>
      <c r="AU267" s="250" t="s">
        <v>86</v>
      </c>
      <c r="AV267" s="13" t="s">
        <v>84</v>
      </c>
      <c r="AW267" s="13" t="s">
        <v>38</v>
      </c>
      <c r="AX267" s="13" t="s">
        <v>77</v>
      </c>
      <c r="AY267" s="250" t="s">
        <v>152</v>
      </c>
    </row>
    <row r="268" spans="2:51" s="12" customFormat="1" ht="12">
      <c r="B268" s="230"/>
      <c r="C268" s="231"/>
      <c r="D268" s="227" t="s">
        <v>164</v>
      </c>
      <c r="E268" s="232" t="s">
        <v>75</v>
      </c>
      <c r="F268" s="233" t="s">
        <v>1019</v>
      </c>
      <c r="G268" s="231"/>
      <c r="H268" s="234">
        <v>5</v>
      </c>
      <c r="I268" s="235"/>
      <c r="J268" s="231"/>
      <c r="K268" s="231"/>
      <c r="L268" s="236"/>
      <c r="M268" s="237"/>
      <c r="N268" s="238"/>
      <c r="O268" s="238"/>
      <c r="P268" s="238"/>
      <c r="Q268" s="238"/>
      <c r="R268" s="238"/>
      <c r="S268" s="238"/>
      <c r="T268" s="239"/>
      <c r="AT268" s="240" t="s">
        <v>164</v>
      </c>
      <c r="AU268" s="240" t="s">
        <v>86</v>
      </c>
      <c r="AV268" s="12" t="s">
        <v>86</v>
      </c>
      <c r="AW268" s="12" t="s">
        <v>38</v>
      </c>
      <c r="AX268" s="12" t="s">
        <v>84</v>
      </c>
      <c r="AY268" s="240" t="s">
        <v>152</v>
      </c>
    </row>
    <row r="269" spans="2:65" s="1" customFormat="1" ht="16.5" customHeight="1">
      <c r="B269" s="38"/>
      <c r="C269" s="215" t="s">
        <v>537</v>
      </c>
      <c r="D269" s="215" t="s">
        <v>155</v>
      </c>
      <c r="E269" s="216" t="s">
        <v>560</v>
      </c>
      <c r="F269" s="217" t="s">
        <v>561</v>
      </c>
      <c r="G269" s="218" t="s">
        <v>176</v>
      </c>
      <c r="H269" s="219">
        <v>2</v>
      </c>
      <c r="I269" s="220"/>
      <c r="J269" s="221">
        <f>ROUND(I269*H269,2)</f>
        <v>0</v>
      </c>
      <c r="K269" s="217" t="s">
        <v>159</v>
      </c>
      <c r="L269" s="43"/>
      <c r="M269" s="222" t="s">
        <v>75</v>
      </c>
      <c r="N269" s="223" t="s">
        <v>47</v>
      </c>
      <c r="O269" s="79"/>
      <c r="P269" s="224">
        <f>O269*H269</f>
        <v>0</v>
      </c>
      <c r="Q269" s="224">
        <v>0</v>
      </c>
      <c r="R269" s="224">
        <f>Q269*H269</f>
        <v>0</v>
      </c>
      <c r="S269" s="224">
        <v>0</v>
      </c>
      <c r="T269" s="225">
        <f>S269*H269</f>
        <v>0</v>
      </c>
      <c r="AR269" s="17" t="s">
        <v>227</v>
      </c>
      <c r="AT269" s="17" t="s">
        <v>155</v>
      </c>
      <c r="AU269" s="17" t="s">
        <v>86</v>
      </c>
      <c r="AY269" s="17" t="s">
        <v>152</v>
      </c>
      <c r="BE269" s="226">
        <f>IF(N269="základní",J269,0)</f>
        <v>0</v>
      </c>
      <c r="BF269" s="226">
        <f>IF(N269="snížená",J269,0)</f>
        <v>0</v>
      </c>
      <c r="BG269" s="226">
        <f>IF(N269="zákl. přenesená",J269,0)</f>
        <v>0</v>
      </c>
      <c r="BH269" s="226">
        <f>IF(N269="sníž. přenesená",J269,0)</f>
        <v>0</v>
      </c>
      <c r="BI269" s="226">
        <f>IF(N269="nulová",J269,0)</f>
        <v>0</v>
      </c>
      <c r="BJ269" s="17" t="s">
        <v>84</v>
      </c>
      <c r="BK269" s="226">
        <f>ROUND(I269*H269,2)</f>
        <v>0</v>
      </c>
      <c r="BL269" s="17" t="s">
        <v>227</v>
      </c>
      <c r="BM269" s="17" t="s">
        <v>1020</v>
      </c>
    </row>
    <row r="270" spans="2:47" s="1" customFormat="1" ht="12">
      <c r="B270" s="38"/>
      <c r="C270" s="39"/>
      <c r="D270" s="227" t="s">
        <v>162</v>
      </c>
      <c r="E270" s="39"/>
      <c r="F270" s="228" t="s">
        <v>563</v>
      </c>
      <c r="G270" s="39"/>
      <c r="H270" s="39"/>
      <c r="I270" s="142"/>
      <c r="J270" s="39"/>
      <c r="K270" s="39"/>
      <c r="L270" s="43"/>
      <c r="M270" s="229"/>
      <c r="N270" s="79"/>
      <c r="O270" s="79"/>
      <c r="P270" s="79"/>
      <c r="Q270" s="79"/>
      <c r="R270" s="79"/>
      <c r="S270" s="79"/>
      <c r="T270" s="80"/>
      <c r="AT270" s="17" t="s">
        <v>162</v>
      </c>
      <c r="AU270" s="17" t="s">
        <v>86</v>
      </c>
    </row>
    <row r="271" spans="2:51" s="12" customFormat="1" ht="12">
      <c r="B271" s="230"/>
      <c r="C271" s="231"/>
      <c r="D271" s="227" t="s">
        <v>164</v>
      </c>
      <c r="E271" s="232" t="s">
        <v>75</v>
      </c>
      <c r="F271" s="233" t="s">
        <v>1021</v>
      </c>
      <c r="G271" s="231"/>
      <c r="H271" s="234">
        <v>2</v>
      </c>
      <c r="I271" s="235"/>
      <c r="J271" s="231"/>
      <c r="K271" s="231"/>
      <c r="L271" s="236"/>
      <c r="M271" s="237"/>
      <c r="N271" s="238"/>
      <c r="O271" s="238"/>
      <c r="P271" s="238"/>
      <c r="Q271" s="238"/>
      <c r="R271" s="238"/>
      <c r="S271" s="238"/>
      <c r="T271" s="239"/>
      <c r="AT271" s="240" t="s">
        <v>164</v>
      </c>
      <c r="AU271" s="240" t="s">
        <v>86</v>
      </c>
      <c r="AV271" s="12" t="s">
        <v>86</v>
      </c>
      <c r="AW271" s="12" t="s">
        <v>38</v>
      </c>
      <c r="AX271" s="12" t="s">
        <v>84</v>
      </c>
      <c r="AY271" s="240" t="s">
        <v>152</v>
      </c>
    </row>
    <row r="272" spans="2:65" s="1" customFormat="1" ht="16.5" customHeight="1">
      <c r="B272" s="38"/>
      <c r="C272" s="215" t="s">
        <v>542</v>
      </c>
      <c r="D272" s="215" t="s">
        <v>155</v>
      </c>
      <c r="E272" s="216" t="s">
        <v>565</v>
      </c>
      <c r="F272" s="217" t="s">
        <v>566</v>
      </c>
      <c r="G272" s="218" t="s">
        <v>176</v>
      </c>
      <c r="H272" s="219">
        <v>1</v>
      </c>
      <c r="I272" s="220"/>
      <c r="J272" s="221">
        <f>ROUND(I272*H272,2)</f>
        <v>0</v>
      </c>
      <c r="K272" s="217" t="s">
        <v>159</v>
      </c>
      <c r="L272" s="43"/>
      <c r="M272" s="222" t="s">
        <v>75</v>
      </c>
      <c r="N272" s="223" t="s">
        <v>47</v>
      </c>
      <c r="O272" s="79"/>
      <c r="P272" s="224">
        <f>O272*H272</f>
        <v>0</v>
      </c>
      <c r="Q272" s="224">
        <v>0</v>
      </c>
      <c r="R272" s="224">
        <f>Q272*H272</f>
        <v>0</v>
      </c>
      <c r="S272" s="224">
        <v>0</v>
      </c>
      <c r="T272" s="225">
        <f>S272*H272</f>
        <v>0</v>
      </c>
      <c r="AR272" s="17" t="s">
        <v>227</v>
      </c>
      <c r="AT272" s="17" t="s">
        <v>155</v>
      </c>
      <c r="AU272" s="17" t="s">
        <v>86</v>
      </c>
      <c r="AY272" s="17" t="s">
        <v>152</v>
      </c>
      <c r="BE272" s="226">
        <f>IF(N272="základní",J272,0)</f>
        <v>0</v>
      </c>
      <c r="BF272" s="226">
        <f>IF(N272="snížená",J272,0)</f>
        <v>0</v>
      </c>
      <c r="BG272" s="226">
        <f>IF(N272="zákl. přenesená",J272,0)</f>
        <v>0</v>
      </c>
      <c r="BH272" s="226">
        <f>IF(N272="sníž. přenesená",J272,0)</f>
        <v>0</v>
      </c>
      <c r="BI272" s="226">
        <f>IF(N272="nulová",J272,0)</f>
        <v>0</v>
      </c>
      <c r="BJ272" s="17" t="s">
        <v>84</v>
      </c>
      <c r="BK272" s="226">
        <f>ROUND(I272*H272,2)</f>
        <v>0</v>
      </c>
      <c r="BL272" s="17" t="s">
        <v>227</v>
      </c>
      <c r="BM272" s="17" t="s">
        <v>1022</v>
      </c>
    </row>
    <row r="273" spans="2:47" s="1" customFormat="1" ht="12">
      <c r="B273" s="38"/>
      <c r="C273" s="39"/>
      <c r="D273" s="227" t="s">
        <v>162</v>
      </c>
      <c r="E273" s="39"/>
      <c r="F273" s="228" t="s">
        <v>563</v>
      </c>
      <c r="G273" s="39"/>
      <c r="H273" s="39"/>
      <c r="I273" s="142"/>
      <c r="J273" s="39"/>
      <c r="K273" s="39"/>
      <c r="L273" s="43"/>
      <c r="M273" s="229"/>
      <c r="N273" s="79"/>
      <c r="O273" s="79"/>
      <c r="P273" s="79"/>
      <c r="Q273" s="79"/>
      <c r="R273" s="79"/>
      <c r="S273" s="79"/>
      <c r="T273" s="80"/>
      <c r="AT273" s="17" t="s">
        <v>162</v>
      </c>
      <c r="AU273" s="17" t="s">
        <v>86</v>
      </c>
    </row>
    <row r="274" spans="2:51" s="12" customFormat="1" ht="12">
      <c r="B274" s="230"/>
      <c r="C274" s="231"/>
      <c r="D274" s="227" t="s">
        <v>164</v>
      </c>
      <c r="E274" s="232" t="s">
        <v>75</v>
      </c>
      <c r="F274" s="233" t="s">
        <v>1023</v>
      </c>
      <c r="G274" s="231"/>
      <c r="H274" s="234">
        <v>1</v>
      </c>
      <c r="I274" s="235"/>
      <c r="J274" s="231"/>
      <c r="K274" s="231"/>
      <c r="L274" s="236"/>
      <c r="M274" s="237"/>
      <c r="N274" s="238"/>
      <c r="O274" s="238"/>
      <c r="P274" s="238"/>
      <c r="Q274" s="238"/>
      <c r="R274" s="238"/>
      <c r="S274" s="238"/>
      <c r="T274" s="239"/>
      <c r="AT274" s="240" t="s">
        <v>164</v>
      </c>
      <c r="AU274" s="240" t="s">
        <v>86</v>
      </c>
      <c r="AV274" s="12" t="s">
        <v>86</v>
      </c>
      <c r="AW274" s="12" t="s">
        <v>38</v>
      </c>
      <c r="AX274" s="12" t="s">
        <v>84</v>
      </c>
      <c r="AY274" s="240" t="s">
        <v>152</v>
      </c>
    </row>
    <row r="275" spans="2:65" s="1" customFormat="1" ht="16.5" customHeight="1">
      <c r="B275" s="38"/>
      <c r="C275" s="215" t="s">
        <v>548</v>
      </c>
      <c r="D275" s="215" t="s">
        <v>155</v>
      </c>
      <c r="E275" s="216" t="s">
        <v>569</v>
      </c>
      <c r="F275" s="217" t="s">
        <v>570</v>
      </c>
      <c r="G275" s="218" t="s">
        <v>168</v>
      </c>
      <c r="H275" s="219">
        <v>17</v>
      </c>
      <c r="I275" s="220"/>
      <c r="J275" s="221">
        <f>ROUND(I275*H275,2)</f>
        <v>0</v>
      </c>
      <c r="K275" s="217" t="s">
        <v>159</v>
      </c>
      <c r="L275" s="43"/>
      <c r="M275" s="222" t="s">
        <v>75</v>
      </c>
      <c r="N275" s="223" t="s">
        <v>47</v>
      </c>
      <c r="O275" s="79"/>
      <c r="P275" s="224">
        <f>O275*H275</f>
        <v>0</v>
      </c>
      <c r="Q275" s="224">
        <v>0</v>
      </c>
      <c r="R275" s="224">
        <f>Q275*H275</f>
        <v>0</v>
      </c>
      <c r="S275" s="224">
        <v>0</v>
      </c>
      <c r="T275" s="225">
        <f>S275*H275</f>
        <v>0</v>
      </c>
      <c r="AR275" s="17" t="s">
        <v>227</v>
      </c>
      <c r="AT275" s="17" t="s">
        <v>155</v>
      </c>
      <c r="AU275" s="17" t="s">
        <v>86</v>
      </c>
      <c r="AY275" s="17" t="s">
        <v>152</v>
      </c>
      <c r="BE275" s="226">
        <f>IF(N275="základní",J275,0)</f>
        <v>0</v>
      </c>
      <c r="BF275" s="226">
        <f>IF(N275="snížená",J275,0)</f>
        <v>0</v>
      </c>
      <c r="BG275" s="226">
        <f>IF(N275="zákl. přenesená",J275,0)</f>
        <v>0</v>
      </c>
      <c r="BH275" s="226">
        <f>IF(N275="sníž. přenesená",J275,0)</f>
        <v>0</v>
      </c>
      <c r="BI275" s="226">
        <f>IF(N275="nulová",J275,0)</f>
        <v>0</v>
      </c>
      <c r="BJ275" s="17" t="s">
        <v>84</v>
      </c>
      <c r="BK275" s="226">
        <f>ROUND(I275*H275,2)</f>
        <v>0</v>
      </c>
      <c r="BL275" s="17" t="s">
        <v>227</v>
      </c>
      <c r="BM275" s="17" t="s">
        <v>1024</v>
      </c>
    </row>
    <row r="276" spans="2:47" s="1" customFormat="1" ht="12">
      <c r="B276" s="38"/>
      <c r="C276" s="39"/>
      <c r="D276" s="227" t="s">
        <v>162</v>
      </c>
      <c r="E276" s="39"/>
      <c r="F276" s="228" t="s">
        <v>572</v>
      </c>
      <c r="G276" s="39"/>
      <c r="H276" s="39"/>
      <c r="I276" s="142"/>
      <c r="J276" s="39"/>
      <c r="K276" s="39"/>
      <c r="L276" s="43"/>
      <c r="M276" s="229"/>
      <c r="N276" s="79"/>
      <c r="O276" s="79"/>
      <c r="P276" s="79"/>
      <c r="Q276" s="79"/>
      <c r="R276" s="79"/>
      <c r="S276" s="79"/>
      <c r="T276" s="80"/>
      <c r="AT276" s="17" t="s">
        <v>162</v>
      </c>
      <c r="AU276" s="17" t="s">
        <v>86</v>
      </c>
    </row>
    <row r="277" spans="2:51" s="12" customFormat="1" ht="12">
      <c r="B277" s="230"/>
      <c r="C277" s="231"/>
      <c r="D277" s="227" t="s">
        <v>164</v>
      </c>
      <c r="E277" s="232" t="s">
        <v>75</v>
      </c>
      <c r="F277" s="233" t="s">
        <v>1025</v>
      </c>
      <c r="G277" s="231"/>
      <c r="H277" s="234">
        <v>17</v>
      </c>
      <c r="I277" s="235"/>
      <c r="J277" s="231"/>
      <c r="K277" s="231"/>
      <c r="L277" s="236"/>
      <c r="M277" s="237"/>
      <c r="N277" s="238"/>
      <c r="O277" s="238"/>
      <c r="P277" s="238"/>
      <c r="Q277" s="238"/>
      <c r="R277" s="238"/>
      <c r="S277" s="238"/>
      <c r="T277" s="239"/>
      <c r="AT277" s="240" t="s">
        <v>164</v>
      </c>
      <c r="AU277" s="240" t="s">
        <v>86</v>
      </c>
      <c r="AV277" s="12" t="s">
        <v>86</v>
      </c>
      <c r="AW277" s="12" t="s">
        <v>38</v>
      </c>
      <c r="AX277" s="12" t="s">
        <v>84</v>
      </c>
      <c r="AY277" s="240" t="s">
        <v>152</v>
      </c>
    </row>
    <row r="278" spans="2:65" s="1" customFormat="1" ht="22.5" customHeight="1">
      <c r="B278" s="38"/>
      <c r="C278" s="215" t="s">
        <v>553</v>
      </c>
      <c r="D278" s="215" t="s">
        <v>155</v>
      </c>
      <c r="E278" s="216" t="s">
        <v>1026</v>
      </c>
      <c r="F278" s="217" t="s">
        <v>1027</v>
      </c>
      <c r="G278" s="218" t="s">
        <v>577</v>
      </c>
      <c r="H278" s="219">
        <v>1</v>
      </c>
      <c r="I278" s="220"/>
      <c r="J278" s="221">
        <f>ROUND(I278*H278,2)</f>
        <v>0</v>
      </c>
      <c r="K278" s="217" t="s">
        <v>177</v>
      </c>
      <c r="L278" s="43"/>
      <c r="M278" s="222" t="s">
        <v>75</v>
      </c>
      <c r="N278" s="223" t="s">
        <v>47</v>
      </c>
      <c r="O278" s="79"/>
      <c r="P278" s="224">
        <f>O278*H278</f>
        <v>0</v>
      </c>
      <c r="Q278" s="224">
        <v>0</v>
      </c>
      <c r="R278" s="224">
        <f>Q278*H278</f>
        <v>0</v>
      </c>
      <c r="S278" s="224">
        <v>0</v>
      </c>
      <c r="T278" s="225">
        <f>S278*H278</f>
        <v>0</v>
      </c>
      <c r="AR278" s="17" t="s">
        <v>227</v>
      </c>
      <c r="AT278" s="17" t="s">
        <v>155</v>
      </c>
      <c r="AU278" s="17" t="s">
        <v>86</v>
      </c>
      <c r="AY278" s="17" t="s">
        <v>152</v>
      </c>
      <c r="BE278" s="226">
        <f>IF(N278="základní",J278,0)</f>
        <v>0</v>
      </c>
      <c r="BF278" s="226">
        <f>IF(N278="snížená",J278,0)</f>
        <v>0</v>
      </c>
      <c r="BG278" s="226">
        <f>IF(N278="zákl. přenesená",J278,0)</f>
        <v>0</v>
      </c>
      <c r="BH278" s="226">
        <f>IF(N278="sníž. přenesená",J278,0)</f>
        <v>0</v>
      </c>
      <c r="BI278" s="226">
        <f>IF(N278="nulová",J278,0)</f>
        <v>0</v>
      </c>
      <c r="BJ278" s="17" t="s">
        <v>84</v>
      </c>
      <c r="BK278" s="226">
        <f>ROUND(I278*H278,2)</f>
        <v>0</v>
      </c>
      <c r="BL278" s="17" t="s">
        <v>227</v>
      </c>
      <c r="BM278" s="17" t="s">
        <v>1028</v>
      </c>
    </row>
    <row r="279" spans="2:65" s="1" customFormat="1" ht="22.5" customHeight="1">
      <c r="B279" s="38"/>
      <c r="C279" s="215" t="s">
        <v>559</v>
      </c>
      <c r="D279" s="215" t="s">
        <v>155</v>
      </c>
      <c r="E279" s="216" t="s">
        <v>580</v>
      </c>
      <c r="F279" s="217" t="s">
        <v>581</v>
      </c>
      <c r="G279" s="218" t="s">
        <v>248</v>
      </c>
      <c r="H279" s="261"/>
      <c r="I279" s="220"/>
      <c r="J279" s="221">
        <f>ROUND(I279*H279,2)</f>
        <v>0</v>
      </c>
      <c r="K279" s="217" t="s">
        <v>159</v>
      </c>
      <c r="L279" s="43"/>
      <c r="M279" s="222" t="s">
        <v>75</v>
      </c>
      <c r="N279" s="223" t="s">
        <v>47</v>
      </c>
      <c r="O279" s="79"/>
      <c r="P279" s="224">
        <f>O279*H279</f>
        <v>0</v>
      </c>
      <c r="Q279" s="224">
        <v>0</v>
      </c>
      <c r="R279" s="224">
        <f>Q279*H279</f>
        <v>0</v>
      </c>
      <c r="S279" s="224">
        <v>0</v>
      </c>
      <c r="T279" s="225">
        <f>S279*H279</f>
        <v>0</v>
      </c>
      <c r="AR279" s="17" t="s">
        <v>227</v>
      </c>
      <c r="AT279" s="17" t="s">
        <v>155</v>
      </c>
      <c r="AU279" s="17" t="s">
        <v>86</v>
      </c>
      <c r="AY279" s="17" t="s">
        <v>152</v>
      </c>
      <c r="BE279" s="226">
        <f>IF(N279="základní",J279,0)</f>
        <v>0</v>
      </c>
      <c r="BF279" s="226">
        <f>IF(N279="snížená",J279,0)</f>
        <v>0</v>
      </c>
      <c r="BG279" s="226">
        <f>IF(N279="zákl. přenesená",J279,0)</f>
        <v>0</v>
      </c>
      <c r="BH279" s="226">
        <f>IF(N279="sníž. přenesená",J279,0)</f>
        <v>0</v>
      </c>
      <c r="BI279" s="226">
        <f>IF(N279="nulová",J279,0)</f>
        <v>0</v>
      </c>
      <c r="BJ279" s="17" t="s">
        <v>84</v>
      </c>
      <c r="BK279" s="226">
        <f>ROUND(I279*H279,2)</f>
        <v>0</v>
      </c>
      <c r="BL279" s="17" t="s">
        <v>227</v>
      </c>
      <c r="BM279" s="17" t="s">
        <v>1029</v>
      </c>
    </row>
    <row r="280" spans="2:47" s="1" customFormat="1" ht="12">
      <c r="B280" s="38"/>
      <c r="C280" s="39"/>
      <c r="D280" s="227" t="s">
        <v>162</v>
      </c>
      <c r="E280" s="39"/>
      <c r="F280" s="228" t="s">
        <v>534</v>
      </c>
      <c r="G280" s="39"/>
      <c r="H280" s="39"/>
      <c r="I280" s="142"/>
      <c r="J280" s="39"/>
      <c r="K280" s="39"/>
      <c r="L280" s="43"/>
      <c r="M280" s="229"/>
      <c r="N280" s="79"/>
      <c r="O280" s="79"/>
      <c r="P280" s="79"/>
      <c r="Q280" s="79"/>
      <c r="R280" s="79"/>
      <c r="S280" s="79"/>
      <c r="T280" s="80"/>
      <c r="AT280" s="17" t="s">
        <v>162</v>
      </c>
      <c r="AU280" s="17" t="s">
        <v>86</v>
      </c>
    </row>
    <row r="281" spans="2:63" s="11" customFormat="1" ht="22.8" customHeight="1">
      <c r="B281" s="199"/>
      <c r="C281" s="200"/>
      <c r="D281" s="201" t="s">
        <v>76</v>
      </c>
      <c r="E281" s="213" t="s">
        <v>583</v>
      </c>
      <c r="F281" s="213" t="s">
        <v>584</v>
      </c>
      <c r="G281" s="200"/>
      <c r="H281" s="200"/>
      <c r="I281" s="203"/>
      <c r="J281" s="214">
        <f>BK281</f>
        <v>0</v>
      </c>
      <c r="K281" s="200"/>
      <c r="L281" s="205"/>
      <c r="M281" s="206"/>
      <c r="N281" s="207"/>
      <c r="O281" s="207"/>
      <c r="P281" s="208">
        <f>SUM(P282:P319)</f>
        <v>0</v>
      </c>
      <c r="Q281" s="207"/>
      <c r="R281" s="208">
        <f>SUM(R282:R319)</f>
        <v>0.04458</v>
      </c>
      <c r="S281" s="207"/>
      <c r="T281" s="209">
        <f>SUM(T282:T319)</f>
        <v>0</v>
      </c>
      <c r="AR281" s="210" t="s">
        <v>86</v>
      </c>
      <c r="AT281" s="211" t="s">
        <v>76</v>
      </c>
      <c r="AU281" s="211" t="s">
        <v>84</v>
      </c>
      <c r="AY281" s="210" t="s">
        <v>152</v>
      </c>
      <c r="BK281" s="212">
        <f>SUM(BK282:BK319)</f>
        <v>0</v>
      </c>
    </row>
    <row r="282" spans="2:65" s="1" customFormat="1" ht="16.5" customHeight="1">
      <c r="B282" s="38"/>
      <c r="C282" s="215" t="s">
        <v>564</v>
      </c>
      <c r="D282" s="215" t="s">
        <v>155</v>
      </c>
      <c r="E282" s="216" t="s">
        <v>586</v>
      </c>
      <c r="F282" s="217" t="s">
        <v>587</v>
      </c>
      <c r="G282" s="218" t="s">
        <v>176</v>
      </c>
      <c r="H282" s="219">
        <v>2</v>
      </c>
      <c r="I282" s="220"/>
      <c r="J282" s="221">
        <f>ROUND(I282*H282,2)</f>
        <v>0</v>
      </c>
      <c r="K282" s="217" t="s">
        <v>159</v>
      </c>
      <c r="L282" s="43"/>
      <c r="M282" s="222" t="s">
        <v>75</v>
      </c>
      <c r="N282" s="223" t="s">
        <v>47</v>
      </c>
      <c r="O282" s="79"/>
      <c r="P282" s="224">
        <f>O282*H282</f>
        <v>0</v>
      </c>
      <c r="Q282" s="224">
        <v>0</v>
      </c>
      <c r="R282" s="224">
        <f>Q282*H282</f>
        <v>0</v>
      </c>
      <c r="S282" s="224">
        <v>0</v>
      </c>
      <c r="T282" s="225">
        <f>S282*H282</f>
        <v>0</v>
      </c>
      <c r="AR282" s="17" t="s">
        <v>227</v>
      </c>
      <c r="AT282" s="17" t="s">
        <v>155</v>
      </c>
      <c r="AU282" s="17" t="s">
        <v>86</v>
      </c>
      <c r="AY282" s="17" t="s">
        <v>152</v>
      </c>
      <c r="BE282" s="226">
        <f>IF(N282="základní",J282,0)</f>
        <v>0</v>
      </c>
      <c r="BF282" s="226">
        <f>IF(N282="snížená",J282,0)</f>
        <v>0</v>
      </c>
      <c r="BG282" s="226">
        <f>IF(N282="zákl. přenesená",J282,0)</f>
        <v>0</v>
      </c>
      <c r="BH282" s="226">
        <f>IF(N282="sníž. přenesená",J282,0)</f>
        <v>0</v>
      </c>
      <c r="BI282" s="226">
        <f>IF(N282="nulová",J282,0)</f>
        <v>0</v>
      </c>
      <c r="BJ282" s="17" t="s">
        <v>84</v>
      </c>
      <c r="BK282" s="226">
        <f>ROUND(I282*H282,2)</f>
        <v>0</v>
      </c>
      <c r="BL282" s="17" t="s">
        <v>227</v>
      </c>
      <c r="BM282" s="17" t="s">
        <v>1030</v>
      </c>
    </row>
    <row r="283" spans="2:47" s="1" customFormat="1" ht="12">
      <c r="B283" s="38"/>
      <c r="C283" s="39"/>
      <c r="D283" s="227" t="s">
        <v>162</v>
      </c>
      <c r="E283" s="39"/>
      <c r="F283" s="228" t="s">
        <v>589</v>
      </c>
      <c r="G283" s="39"/>
      <c r="H283" s="39"/>
      <c r="I283" s="142"/>
      <c r="J283" s="39"/>
      <c r="K283" s="39"/>
      <c r="L283" s="43"/>
      <c r="M283" s="229"/>
      <c r="N283" s="79"/>
      <c r="O283" s="79"/>
      <c r="P283" s="79"/>
      <c r="Q283" s="79"/>
      <c r="R283" s="79"/>
      <c r="S283" s="79"/>
      <c r="T283" s="80"/>
      <c r="AT283" s="17" t="s">
        <v>162</v>
      </c>
      <c r="AU283" s="17" t="s">
        <v>86</v>
      </c>
    </row>
    <row r="284" spans="2:51" s="13" customFormat="1" ht="12">
      <c r="B284" s="241"/>
      <c r="C284" s="242"/>
      <c r="D284" s="227" t="s">
        <v>164</v>
      </c>
      <c r="E284" s="243" t="s">
        <v>75</v>
      </c>
      <c r="F284" s="244" t="s">
        <v>1008</v>
      </c>
      <c r="G284" s="242"/>
      <c r="H284" s="243" t="s">
        <v>75</v>
      </c>
      <c r="I284" s="245"/>
      <c r="J284" s="242"/>
      <c r="K284" s="242"/>
      <c r="L284" s="246"/>
      <c r="M284" s="247"/>
      <c r="N284" s="248"/>
      <c r="O284" s="248"/>
      <c r="P284" s="248"/>
      <c r="Q284" s="248"/>
      <c r="R284" s="248"/>
      <c r="S284" s="248"/>
      <c r="T284" s="249"/>
      <c r="AT284" s="250" t="s">
        <v>164</v>
      </c>
      <c r="AU284" s="250" t="s">
        <v>86</v>
      </c>
      <c r="AV284" s="13" t="s">
        <v>84</v>
      </c>
      <c r="AW284" s="13" t="s">
        <v>38</v>
      </c>
      <c r="AX284" s="13" t="s">
        <v>77</v>
      </c>
      <c r="AY284" s="250" t="s">
        <v>152</v>
      </c>
    </row>
    <row r="285" spans="2:51" s="12" customFormat="1" ht="12">
      <c r="B285" s="230"/>
      <c r="C285" s="231"/>
      <c r="D285" s="227" t="s">
        <v>164</v>
      </c>
      <c r="E285" s="232" t="s">
        <v>75</v>
      </c>
      <c r="F285" s="233" t="s">
        <v>591</v>
      </c>
      <c r="G285" s="231"/>
      <c r="H285" s="234">
        <v>2</v>
      </c>
      <c r="I285" s="235"/>
      <c r="J285" s="231"/>
      <c r="K285" s="231"/>
      <c r="L285" s="236"/>
      <c r="M285" s="237"/>
      <c r="N285" s="238"/>
      <c r="O285" s="238"/>
      <c r="P285" s="238"/>
      <c r="Q285" s="238"/>
      <c r="R285" s="238"/>
      <c r="S285" s="238"/>
      <c r="T285" s="239"/>
      <c r="AT285" s="240" t="s">
        <v>164</v>
      </c>
      <c r="AU285" s="240" t="s">
        <v>86</v>
      </c>
      <c r="AV285" s="12" t="s">
        <v>86</v>
      </c>
      <c r="AW285" s="12" t="s">
        <v>38</v>
      </c>
      <c r="AX285" s="12" t="s">
        <v>84</v>
      </c>
      <c r="AY285" s="240" t="s">
        <v>152</v>
      </c>
    </row>
    <row r="286" spans="2:65" s="1" customFormat="1" ht="16.5" customHeight="1">
      <c r="B286" s="38"/>
      <c r="C286" s="215" t="s">
        <v>568</v>
      </c>
      <c r="D286" s="215" t="s">
        <v>155</v>
      </c>
      <c r="E286" s="216" t="s">
        <v>1031</v>
      </c>
      <c r="F286" s="217" t="s">
        <v>1032</v>
      </c>
      <c r="G286" s="218" t="s">
        <v>577</v>
      </c>
      <c r="H286" s="219">
        <v>2</v>
      </c>
      <c r="I286" s="220"/>
      <c r="J286" s="221">
        <f>ROUND(I286*H286,2)</f>
        <v>0</v>
      </c>
      <c r="K286" s="217" t="s">
        <v>159</v>
      </c>
      <c r="L286" s="43"/>
      <c r="M286" s="222" t="s">
        <v>75</v>
      </c>
      <c r="N286" s="223" t="s">
        <v>47</v>
      </c>
      <c r="O286" s="79"/>
      <c r="P286" s="224">
        <f>O286*H286</f>
        <v>0</v>
      </c>
      <c r="Q286" s="224">
        <v>0.00524</v>
      </c>
      <c r="R286" s="224">
        <f>Q286*H286</f>
        <v>0.01048</v>
      </c>
      <c r="S286" s="224">
        <v>0</v>
      </c>
      <c r="T286" s="225">
        <f>S286*H286</f>
        <v>0</v>
      </c>
      <c r="AR286" s="17" t="s">
        <v>227</v>
      </c>
      <c r="AT286" s="17" t="s">
        <v>155</v>
      </c>
      <c r="AU286" s="17" t="s">
        <v>86</v>
      </c>
      <c r="AY286" s="17" t="s">
        <v>152</v>
      </c>
      <c r="BE286" s="226">
        <f>IF(N286="základní",J286,0)</f>
        <v>0</v>
      </c>
      <c r="BF286" s="226">
        <f>IF(N286="snížená",J286,0)</f>
        <v>0</v>
      </c>
      <c r="BG286" s="226">
        <f>IF(N286="zákl. přenesená",J286,0)</f>
        <v>0</v>
      </c>
      <c r="BH286" s="226">
        <f>IF(N286="sníž. přenesená",J286,0)</f>
        <v>0</v>
      </c>
      <c r="BI286" s="226">
        <f>IF(N286="nulová",J286,0)</f>
        <v>0</v>
      </c>
      <c r="BJ286" s="17" t="s">
        <v>84</v>
      </c>
      <c r="BK286" s="226">
        <f>ROUND(I286*H286,2)</f>
        <v>0</v>
      </c>
      <c r="BL286" s="17" t="s">
        <v>227</v>
      </c>
      <c r="BM286" s="17" t="s">
        <v>1033</v>
      </c>
    </row>
    <row r="287" spans="2:47" s="1" customFormat="1" ht="12">
      <c r="B287" s="38"/>
      <c r="C287" s="39"/>
      <c r="D287" s="227" t="s">
        <v>162</v>
      </c>
      <c r="E287" s="39"/>
      <c r="F287" s="228" t="s">
        <v>1034</v>
      </c>
      <c r="G287" s="39"/>
      <c r="H287" s="39"/>
      <c r="I287" s="142"/>
      <c r="J287" s="39"/>
      <c r="K287" s="39"/>
      <c r="L287" s="43"/>
      <c r="M287" s="229"/>
      <c r="N287" s="79"/>
      <c r="O287" s="79"/>
      <c r="P287" s="79"/>
      <c r="Q287" s="79"/>
      <c r="R287" s="79"/>
      <c r="S287" s="79"/>
      <c r="T287" s="80"/>
      <c r="AT287" s="17" t="s">
        <v>162</v>
      </c>
      <c r="AU287" s="17" t="s">
        <v>86</v>
      </c>
    </row>
    <row r="288" spans="2:51" s="13" customFormat="1" ht="12">
      <c r="B288" s="241"/>
      <c r="C288" s="242"/>
      <c r="D288" s="227" t="s">
        <v>164</v>
      </c>
      <c r="E288" s="243" t="s">
        <v>75</v>
      </c>
      <c r="F288" s="244" t="s">
        <v>1008</v>
      </c>
      <c r="G288" s="242"/>
      <c r="H288" s="243" t="s">
        <v>75</v>
      </c>
      <c r="I288" s="245"/>
      <c r="J288" s="242"/>
      <c r="K288" s="242"/>
      <c r="L288" s="246"/>
      <c r="M288" s="247"/>
      <c r="N288" s="248"/>
      <c r="O288" s="248"/>
      <c r="P288" s="248"/>
      <c r="Q288" s="248"/>
      <c r="R288" s="248"/>
      <c r="S288" s="248"/>
      <c r="T288" s="249"/>
      <c r="AT288" s="250" t="s">
        <v>164</v>
      </c>
      <c r="AU288" s="250" t="s">
        <v>86</v>
      </c>
      <c r="AV288" s="13" t="s">
        <v>84</v>
      </c>
      <c r="AW288" s="13" t="s">
        <v>38</v>
      </c>
      <c r="AX288" s="13" t="s">
        <v>77</v>
      </c>
      <c r="AY288" s="250" t="s">
        <v>152</v>
      </c>
    </row>
    <row r="289" spans="2:51" s="12" customFormat="1" ht="12">
      <c r="B289" s="230"/>
      <c r="C289" s="231"/>
      <c r="D289" s="227" t="s">
        <v>164</v>
      </c>
      <c r="E289" s="232" t="s">
        <v>75</v>
      </c>
      <c r="F289" s="233" t="s">
        <v>591</v>
      </c>
      <c r="G289" s="231"/>
      <c r="H289" s="234">
        <v>2</v>
      </c>
      <c r="I289" s="235"/>
      <c r="J289" s="231"/>
      <c r="K289" s="231"/>
      <c r="L289" s="236"/>
      <c r="M289" s="237"/>
      <c r="N289" s="238"/>
      <c r="O289" s="238"/>
      <c r="P289" s="238"/>
      <c r="Q289" s="238"/>
      <c r="R289" s="238"/>
      <c r="S289" s="238"/>
      <c r="T289" s="239"/>
      <c r="AT289" s="240" t="s">
        <v>164</v>
      </c>
      <c r="AU289" s="240" t="s">
        <v>86</v>
      </c>
      <c r="AV289" s="12" t="s">
        <v>86</v>
      </c>
      <c r="AW289" s="12" t="s">
        <v>38</v>
      </c>
      <c r="AX289" s="12" t="s">
        <v>84</v>
      </c>
      <c r="AY289" s="240" t="s">
        <v>152</v>
      </c>
    </row>
    <row r="290" spans="2:65" s="1" customFormat="1" ht="16.5" customHeight="1">
      <c r="B290" s="38"/>
      <c r="C290" s="215" t="s">
        <v>574</v>
      </c>
      <c r="D290" s="215" t="s">
        <v>155</v>
      </c>
      <c r="E290" s="216" t="s">
        <v>593</v>
      </c>
      <c r="F290" s="217" t="s">
        <v>594</v>
      </c>
      <c r="G290" s="218" t="s">
        <v>168</v>
      </c>
      <c r="H290" s="219">
        <v>28</v>
      </c>
      <c r="I290" s="220"/>
      <c r="J290" s="221">
        <f>ROUND(I290*H290,2)</f>
        <v>0</v>
      </c>
      <c r="K290" s="217" t="s">
        <v>159</v>
      </c>
      <c r="L290" s="43"/>
      <c r="M290" s="222" t="s">
        <v>75</v>
      </c>
      <c r="N290" s="223" t="s">
        <v>47</v>
      </c>
      <c r="O290" s="79"/>
      <c r="P290" s="224">
        <f>O290*H290</f>
        <v>0</v>
      </c>
      <c r="Q290" s="224">
        <v>0.00066</v>
      </c>
      <c r="R290" s="224">
        <f>Q290*H290</f>
        <v>0.01848</v>
      </c>
      <c r="S290" s="224">
        <v>0</v>
      </c>
      <c r="T290" s="225">
        <f>S290*H290</f>
        <v>0</v>
      </c>
      <c r="AR290" s="17" t="s">
        <v>227</v>
      </c>
      <c r="AT290" s="17" t="s">
        <v>155</v>
      </c>
      <c r="AU290" s="17" t="s">
        <v>86</v>
      </c>
      <c r="AY290" s="17" t="s">
        <v>152</v>
      </c>
      <c r="BE290" s="226">
        <f>IF(N290="základní",J290,0)</f>
        <v>0</v>
      </c>
      <c r="BF290" s="226">
        <f>IF(N290="snížená",J290,0)</f>
        <v>0</v>
      </c>
      <c r="BG290" s="226">
        <f>IF(N290="zákl. přenesená",J290,0)</f>
        <v>0</v>
      </c>
      <c r="BH290" s="226">
        <f>IF(N290="sníž. přenesená",J290,0)</f>
        <v>0</v>
      </c>
      <c r="BI290" s="226">
        <f>IF(N290="nulová",J290,0)</f>
        <v>0</v>
      </c>
      <c r="BJ290" s="17" t="s">
        <v>84</v>
      </c>
      <c r="BK290" s="226">
        <f>ROUND(I290*H290,2)</f>
        <v>0</v>
      </c>
      <c r="BL290" s="17" t="s">
        <v>227</v>
      </c>
      <c r="BM290" s="17" t="s">
        <v>1035</v>
      </c>
    </row>
    <row r="291" spans="2:47" s="1" customFormat="1" ht="12">
      <c r="B291" s="38"/>
      <c r="C291" s="39"/>
      <c r="D291" s="227" t="s">
        <v>162</v>
      </c>
      <c r="E291" s="39"/>
      <c r="F291" s="228" t="s">
        <v>596</v>
      </c>
      <c r="G291" s="39"/>
      <c r="H291" s="39"/>
      <c r="I291" s="142"/>
      <c r="J291" s="39"/>
      <c r="K291" s="39"/>
      <c r="L291" s="43"/>
      <c r="M291" s="229"/>
      <c r="N291" s="79"/>
      <c r="O291" s="79"/>
      <c r="P291" s="79"/>
      <c r="Q291" s="79"/>
      <c r="R291" s="79"/>
      <c r="S291" s="79"/>
      <c r="T291" s="80"/>
      <c r="AT291" s="17" t="s">
        <v>162</v>
      </c>
      <c r="AU291" s="17" t="s">
        <v>86</v>
      </c>
    </row>
    <row r="292" spans="2:51" s="13" customFormat="1" ht="12">
      <c r="B292" s="241"/>
      <c r="C292" s="242"/>
      <c r="D292" s="227" t="s">
        <v>164</v>
      </c>
      <c r="E292" s="243" t="s">
        <v>75</v>
      </c>
      <c r="F292" s="244" t="s">
        <v>1008</v>
      </c>
      <c r="G292" s="242"/>
      <c r="H292" s="243" t="s">
        <v>75</v>
      </c>
      <c r="I292" s="245"/>
      <c r="J292" s="242"/>
      <c r="K292" s="242"/>
      <c r="L292" s="246"/>
      <c r="M292" s="247"/>
      <c r="N292" s="248"/>
      <c r="O292" s="248"/>
      <c r="P292" s="248"/>
      <c r="Q292" s="248"/>
      <c r="R292" s="248"/>
      <c r="S292" s="248"/>
      <c r="T292" s="249"/>
      <c r="AT292" s="250" t="s">
        <v>164</v>
      </c>
      <c r="AU292" s="250" t="s">
        <v>86</v>
      </c>
      <c r="AV292" s="13" t="s">
        <v>84</v>
      </c>
      <c r="AW292" s="13" t="s">
        <v>38</v>
      </c>
      <c r="AX292" s="13" t="s">
        <v>77</v>
      </c>
      <c r="AY292" s="250" t="s">
        <v>152</v>
      </c>
    </row>
    <row r="293" spans="2:51" s="12" customFormat="1" ht="12">
      <c r="B293" s="230"/>
      <c r="C293" s="231"/>
      <c r="D293" s="227" t="s">
        <v>164</v>
      </c>
      <c r="E293" s="232" t="s">
        <v>75</v>
      </c>
      <c r="F293" s="233" t="s">
        <v>1036</v>
      </c>
      <c r="G293" s="231"/>
      <c r="H293" s="234">
        <v>28</v>
      </c>
      <c r="I293" s="235"/>
      <c r="J293" s="231"/>
      <c r="K293" s="231"/>
      <c r="L293" s="236"/>
      <c r="M293" s="237"/>
      <c r="N293" s="238"/>
      <c r="O293" s="238"/>
      <c r="P293" s="238"/>
      <c r="Q293" s="238"/>
      <c r="R293" s="238"/>
      <c r="S293" s="238"/>
      <c r="T293" s="239"/>
      <c r="AT293" s="240" t="s">
        <v>164</v>
      </c>
      <c r="AU293" s="240" t="s">
        <v>86</v>
      </c>
      <c r="AV293" s="12" t="s">
        <v>86</v>
      </c>
      <c r="AW293" s="12" t="s">
        <v>38</v>
      </c>
      <c r="AX293" s="12" t="s">
        <v>84</v>
      </c>
      <c r="AY293" s="240" t="s">
        <v>152</v>
      </c>
    </row>
    <row r="294" spans="2:65" s="1" customFormat="1" ht="16.5" customHeight="1">
      <c r="B294" s="38"/>
      <c r="C294" s="215" t="s">
        <v>579</v>
      </c>
      <c r="D294" s="215" t="s">
        <v>155</v>
      </c>
      <c r="E294" s="216" t="s">
        <v>1037</v>
      </c>
      <c r="F294" s="217" t="s">
        <v>1038</v>
      </c>
      <c r="G294" s="218" t="s">
        <v>168</v>
      </c>
      <c r="H294" s="219">
        <v>4</v>
      </c>
      <c r="I294" s="220"/>
      <c r="J294" s="221">
        <f>ROUND(I294*H294,2)</f>
        <v>0</v>
      </c>
      <c r="K294" s="217" t="s">
        <v>159</v>
      </c>
      <c r="L294" s="43"/>
      <c r="M294" s="222" t="s">
        <v>75</v>
      </c>
      <c r="N294" s="223" t="s">
        <v>47</v>
      </c>
      <c r="O294" s="79"/>
      <c r="P294" s="224">
        <f>O294*H294</f>
        <v>0</v>
      </c>
      <c r="Q294" s="224">
        <v>0.00091</v>
      </c>
      <c r="R294" s="224">
        <f>Q294*H294</f>
        <v>0.00364</v>
      </c>
      <c r="S294" s="224">
        <v>0</v>
      </c>
      <c r="T294" s="225">
        <f>S294*H294</f>
        <v>0</v>
      </c>
      <c r="AR294" s="17" t="s">
        <v>227</v>
      </c>
      <c r="AT294" s="17" t="s">
        <v>155</v>
      </c>
      <c r="AU294" s="17" t="s">
        <v>86</v>
      </c>
      <c r="AY294" s="17" t="s">
        <v>152</v>
      </c>
      <c r="BE294" s="226">
        <f>IF(N294="základní",J294,0)</f>
        <v>0</v>
      </c>
      <c r="BF294" s="226">
        <f>IF(N294="snížená",J294,0)</f>
        <v>0</v>
      </c>
      <c r="BG294" s="226">
        <f>IF(N294="zákl. přenesená",J294,0)</f>
        <v>0</v>
      </c>
      <c r="BH294" s="226">
        <f>IF(N294="sníž. přenesená",J294,0)</f>
        <v>0</v>
      </c>
      <c r="BI294" s="226">
        <f>IF(N294="nulová",J294,0)</f>
        <v>0</v>
      </c>
      <c r="BJ294" s="17" t="s">
        <v>84</v>
      </c>
      <c r="BK294" s="226">
        <f>ROUND(I294*H294,2)</f>
        <v>0</v>
      </c>
      <c r="BL294" s="17" t="s">
        <v>227</v>
      </c>
      <c r="BM294" s="17" t="s">
        <v>1039</v>
      </c>
    </row>
    <row r="295" spans="2:47" s="1" customFormat="1" ht="12">
      <c r="B295" s="38"/>
      <c r="C295" s="39"/>
      <c r="D295" s="227" t="s">
        <v>162</v>
      </c>
      <c r="E295" s="39"/>
      <c r="F295" s="228" t="s">
        <v>596</v>
      </c>
      <c r="G295" s="39"/>
      <c r="H295" s="39"/>
      <c r="I295" s="142"/>
      <c r="J295" s="39"/>
      <c r="K295" s="39"/>
      <c r="L295" s="43"/>
      <c r="M295" s="229"/>
      <c r="N295" s="79"/>
      <c r="O295" s="79"/>
      <c r="P295" s="79"/>
      <c r="Q295" s="79"/>
      <c r="R295" s="79"/>
      <c r="S295" s="79"/>
      <c r="T295" s="80"/>
      <c r="AT295" s="17" t="s">
        <v>162</v>
      </c>
      <c r="AU295" s="17" t="s">
        <v>86</v>
      </c>
    </row>
    <row r="296" spans="2:51" s="13" customFormat="1" ht="12">
      <c r="B296" s="241"/>
      <c r="C296" s="242"/>
      <c r="D296" s="227" t="s">
        <v>164</v>
      </c>
      <c r="E296" s="243" t="s">
        <v>75</v>
      </c>
      <c r="F296" s="244" t="s">
        <v>1008</v>
      </c>
      <c r="G296" s="242"/>
      <c r="H296" s="243" t="s">
        <v>75</v>
      </c>
      <c r="I296" s="245"/>
      <c r="J296" s="242"/>
      <c r="K296" s="242"/>
      <c r="L296" s="246"/>
      <c r="M296" s="247"/>
      <c r="N296" s="248"/>
      <c r="O296" s="248"/>
      <c r="P296" s="248"/>
      <c r="Q296" s="248"/>
      <c r="R296" s="248"/>
      <c r="S296" s="248"/>
      <c r="T296" s="249"/>
      <c r="AT296" s="250" t="s">
        <v>164</v>
      </c>
      <c r="AU296" s="250" t="s">
        <v>86</v>
      </c>
      <c r="AV296" s="13" t="s">
        <v>84</v>
      </c>
      <c r="AW296" s="13" t="s">
        <v>38</v>
      </c>
      <c r="AX296" s="13" t="s">
        <v>77</v>
      </c>
      <c r="AY296" s="250" t="s">
        <v>152</v>
      </c>
    </row>
    <row r="297" spans="2:51" s="12" customFormat="1" ht="12">
      <c r="B297" s="230"/>
      <c r="C297" s="231"/>
      <c r="D297" s="227" t="s">
        <v>164</v>
      </c>
      <c r="E297" s="232" t="s">
        <v>75</v>
      </c>
      <c r="F297" s="233" t="s">
        <v>1040</v>
      </c>
      <c r="G297" s="231"/>
      <c r="H297" s="234">
        <v>4</v>
      </c>
      <c r="I297" s="235"/>
      <c r="J297" s="231"/>
      <c r="K297" s="231"/>
      <c r="L297" s="236"/>
      <c r="M297" s="237"/>
      <c r="N297" s="238"/>
      <c r="O297" s="238"/>
      <c r="P297" s="238"/>
      <c r="Q297" s="238"/>
      <c r="R297" s="238"/>
      <c r="S297" s="238"/>
      <c r="T297" s="239"/>
      <c r="AT297" s="240" t="s">
        <v>164</v>
      </c>
      <c r="AU297" s="240" t="s">
        <v>86</v>
      </c>
      <c r="AV297" s="12" t="s">
        <v>86</v>
      </c>
      <c r="AW297" s="12" t="s">
        <v>38</v>
      </c>
      <c r="AX297" s="12" t="s">
        <v>84</v>
      </c>
      <c r="AY297" s="240" t="s">
        <v>152</v>
      </c>
    </row>
    <row r="298" spans="2:65" s="1" customFormat="1" ht="22.5" customHeight="1">
      <c r="B298" s="38"/>
      <c r="C298" s="215" t="s">
        <v>585</v>
      </c>
      <c r="D298" s="215" t="s">
        <v>155</v>
      </c>
      <c r="E298" s="216" t="s">
        <v>599</v>
      </c>
      <c r="F298" s="217" t="s">
        <v>600</v>
      </c>
      <c r="G298" s="218" t="s">
        <v>168</v>
      </c>
      <c r="H298" s="219">
        <v>32</v>
      </c>
      <c r="I298" s="220"/>
      <c r="J298" s="221">
        <f>ROUND(I298*H298,2)</f>
        <v>0</v>
      </c>
      <c r="K298" s="217" t="s">
        <v>159</v>
      </c>
      <c r="L298" s="43"/>
      <c r="M298" s="222" t="s">
        <v>75</v>
      </c>
      <c r="N298" s="223" t="s">
        <v>47</v>
      </c>
      <c r="O298" s="79"/>
      <c r="P298" s="224">
        <f>O298*H298</f>
        <v>0</v>
      </c>
      <c r="Q298" s="224">
        <v>7E-05</v>
      </c>
      <c r="R298" s="224">
        <f>Q298*H298</f>
        <v>0.00224</v>
      </c>
      <c r="S298" s="224">
        <v>0</v>
      </c>
      <c r="T298" s="225">
        <f>S298*H298</f>
        <v>0</v>
      </c>
      <c r="AR298" s="17" t="s">
        <v>227</v>
      </c>
      <c r="AT298" s="17" t="s">
        <v>155</v>
      </c>
      <c r="AU298" s="17" t="s">
        <v>86</v>
      </c>
      <c r="AY298" s="17" t="s">
        <v>152</v>
      </c>
      <c r="BE298" s="226">
        <f>IF(N298="základní",J298,0)</f>
        <v>0</v>
      </c>
      <c r="BF298" s="226">
        <f>IF(N298="snížená",J298,0)</f>
        <v>0</v>
      </c>
      <c r="BG298" s="226">
        <f>IF(N298="zákl. přenesená",J298,0)</f>
        <v>0</v>
      </c>
      <c r="BH298" s="226">
        <f>IF(N298="sníž. přenesená",J298,0)</f>
        <v>0</v>
      </c>
      <c r="BI298" s="226">
        <f>IF(N298="nulová",J298,0)</f>
        <v>0</v>
      </c>
      <c r="BJ298" s="17" t="s">
        <v>84</v>
      </c>
      <c r="BK298" s="226">
        <f>ROUND(I298*H298,2)</f>
        <v>0</v>
      </c>
      <c r="BL298" s="17" t="s">
        <v>227</v>
      </c>
      <c r="BM298" s="17" t="s">
        <v>1041</v>
      </c>
    </row>
    <row r="299" spans="2:47" s="1" customFormat="1" ht="12">
      <c r="B299" s="38"/>
      <c r="C299" s="39"/>
      <c r="D299" s="227" t="s">
        <v>162</v>
      </c>
      <c r="E299" s="39"/>
      <c r="F299" s="228" t="s">
        <v>602</v>
      </c>
      <c r="G299" s="39"/>
      <c r="H299" s="39"/>
      <c r="I299" s="142"/>
      <c r="J299" s="39"/>
      <c r="K299" s="39"/>
      <c r="L299" s="43"/>
      <c r="M299" s="229"/>
      <c r="N299" s="79"/>
      <c r="O299" s="79"/>
      <c r="P299" s="79"/>
      <c r="Q299" s="79"/>
      <c r="R299" s="79"/>
      <c r="S299" s="79"/>
      <c r="T299" s="80"/>
      <c r="AT299" s="17" t="s">
        <v>162</v>
      </c>
      <c r="AU299" s="17" t="s">
        <v>86</v>
      </c>
    </row>
    <row r="300" spans="2:51" s="12" customFormat="1" ht="12">
      <c r="B300" s="230"/>
      <c r="C300" s="231"/>
      <c r="D300" s="227" t="s">
        <v>164</v>
      </c>
      <c r="E300" s="232" t="s">
        <v>75</v>
      </c>
      <c r="F300" s="233" t="s">
        <v>1042</v>
      </c>
      <c r="G300" s="231"/>
      <c r="H300" s="234">
        <v>32</v>
      </c>
      <c r="I300" s="235"/>
      <c r="J300" s="231"/>
      <c r="K300" s="231"/>
      <c r="L300" s="236"/>
      <c r="M300" s="237"/>
      <c r="N300" s="238"/>
      <c r="O300" s="238"/>
      <c r="P300" s="238"/>
      <c r="Q300" s="238"/>
      <c r="R300" s="238"/>
      <c r="S300" s="238"/>
      <c r="T300" s="239"/>
      <c r="AT300" s="240" t="s">
        <v>164</v>
      </c>
      <c r="AU300" s="240" t="s">
        <v>86</v>
      </c>
      <c r="AV300" s="12" t="s">
        <v>86</v>
      </c>
      <c r="AW300" s="12" t="s">
        <v>38</v>
      </c>
      <c r="AX300" s="12" t="s">
        <v>84</v>
      </c>
      <c r="AY300" s="240" t="s">
        <v>152</v>
      </c>
    </row>
    <row r="301" spans="2:65" s="1" customFormat="1" ht="16.5" customHeight="1">
      <c r="B301" s="38"/>
      <c r="C301" s="215" t="s">
        <v>592</v>
      </c>
      <c r="D301" s="215" t="s">
        <v>155</v>
      </c>
      <c r="E301" s="216" t="s">
        <v>605</v>
      </c>
      <c r="F301" s="217" t="s">
        <v>606</v>
      </c>
      <c r="G301" s="218" t="s">
        <v>176</v>
      </c>
      <c r="H301" s="219">
        <v>5</v>
      </c>
      <c r="I301" s="220"/>
      <c r="J301" s="221">
        <f>ROUND(I301*H301,2)</f>
        <v>0</v>
      </c>
      <c r="K301" s="217" t="s">
        <v>159</v>
      </c>
      <c r="L301" s="43"/>
      <c r="M301" s="222" t="s">
        <v>75</v>
      </c>
      <c r="N301" s="223" t="s">
        <v>47</v>
      </c>
      <c r="O301" s="79"/>
      <c r="P301" s="224">
        <f>O301*H301</f>
        <v>0</v>
      </c>
      <c r="Q301" s="224">
        <v>0.00017</v>
      </c>
      <c r="R301" s="224">
        <f>Q301*H301</f>
        <v>0.0008500000000000001</v>
      </c>
      <c r="S301" s="224">
        <v>0</v>
      </c>
      <c r="T301" s="225">
        <f>S301*H301</f>
        <v>0</v>
      </c>
      <c r="AR301" s="17" t="s">
        <v>227</v>
      </c>
      <c r="AT301" s="17" t="s">
        <v>155</v>
      </c>
      <c r="AU301" s="17" t="s">
        <v>86</v>
      </c>
      <c r="AY301" s="17" t="s">
        <v>152</v>
      </c>
      <c r="BE301" s="226">
        <f>IF(N301="základní",J301,0)</f>
        <v>0</v>
      </c>
      <c r="BF301" s="226">
        <f>IF(N301="snížená",J301,0)</f>
        <v>0</v>
      </c>
      <c r="BG301" s="226">
        <f>IF(N301="zákl. přenesená",J301,0)</f>
        <v>0</v>
      </c>
      <c r="BH301" s="226">
        <f>IF(N301="sníž. přenesená",J301,0)</f>
        <v>0</v>
      </c>
      <c r="BI301" s="226">
        <f>IF(N301="nulová",J301,0)</f>
        <v>0</v>
      </c>
      <c r="BJ301" s="17" t="s">
        <v>84</v>
      </c>
      <c r="BK301" s="226">
        <f>ROUND(I301*H301,2)</f>
        <v>0</v>
      </c>
      <c r="BL301" s="17" t="s">
        <v>227</v>
      </c>
      <c r="BM301" s="17" t="s">
        <v>1043</v>
      </c>
    </row>
    <row r="302" spans="2:47" s="1" customFormat="1" ht="12">
      <c r="B302" s="38"/>
      <c r="C302" s="39"/>
      <c r="D302" s="227" t="s">
        <v>162</v>
      </c>
      <c r="E302" s="39"/>
      <c r="F302" s="228" t="s">
        <v>608</v>
      </c>
      <c r="G302" s="39"/>
      <c r="H302" s="39"/>
      <c r="I302" s="142"/>
      <c r="J302" s="39"/>
      <c r="K302" s="39"/>
      <c r="L302" s="43"/>
      <c r="M302" s="229"/>
      <c r="N302" s="79"/>
      <c r="O302" s="79"/>
      <c r="P302" s="79"/>
      <c r="Q302" s="79"/>
      <c r="R302" s="79"/>
      <c r="S302" s="79"/>
      <c r="T302" s="80"/>
      <c r="AT302" s="17" t="s">
        <v>162</v>
      </c>
      <c r="AU302" s="17" t="s">
        <v>86</v>
      </c>
    </row>
    <row r="303" spans="2:51" s="13" customFormat="1" ht="12">
      <c r="B303" s="241"/>
      <c r="C303" s="242"/>
      <c r="D303" s="227" t="s">
        <v>164</v>
      </c>
      <c r="E303" s="243" t="s">
        <v>75</v>
      </c>
      <c r="F303" s="244" t="s">
        <v>1008</v>
      </c>
      <c r="G303" s="242"/>
      <c r="H303" s="243" t="s">
        <v>75</v>
      </c>
      <c r="I303" s="245"/>
      <c r="J303" s="242"/>
      <c r="K303" s="242"/>
      <c r="L303" s="246"/>
      <c r="M303" s="247"/>
      <c r="N303" s="248"/>
      <c r="O303" s="248"/>
      <c r="P303" s="248"/>
      <c r="Q303" s="248"/>
      <c r="R303" s="248"/>
      <c r="S303" s="248"/>
      <c r="T303" s="249"/>
      <c r="AT303" s="250" t="s">
        <v>164</v>
      </c>
      <c r="AU303" s="250" t="s">
        <v>86</v>
      </c>
      <c r="AV303" s="13" t="s">
        <v>84</v>
      </c>
      <c r="AW303" s="13" t="s">
        <v>38</v>
      </c>
      <c r="AX303" s="13" t="s">
        <v>77</v>
      </c>
      <c r="AY303" s="250" t="s">
        <v>152</v>
      </c>
    </row>
    <row r="304" spans="2:51" s="12" customFormat="1" ht="12">
      <c r="B304" s="230"/>
      <c r="C304" s="231"/>
      <c r="D304" s="227" t="s">
        <v>164</v>
      </c>
      <c r="E304" s="232" t="s">
        <v>75</v>
      </c>
      <c r="F304" s="233" t="s">
        <v>1044</v>
      </c>
      <c r="G304" s="231"/>
      <c r="H304" s="234">
        <v>4</v>
      </c>
      <c r="I304" s="235"/>
      <c r="J304" s="231"/>
      <c r="K304" s="231"/>
      <c r="L304" s="236"/>
      <c r="M304" s="237"/>
      <c r="N304" s="238"/>
      <c r="O304" s="238"/>
      <c r="P304" s="238"/>
      <c r="Q304" s="238"/>
      <c r="R304" s="238"/>
      <c r="S304" s="238"/>
      <c r="T304" s="239"/>
      <c r="AT304" s="240" t="s">
        <v>164</v>
      </c>
      <c r="AU304" s="240" t="s">
        <v>86</v>
      </c>
      <c r="AV304" s="12" t="s">
        <v>86</v>
      </c>
      <c r="AW304" s="12" t="s">
        <v>38</v>
      </c>
      <c r="AX304" s="12" t="s">
        <v>77</v>
      </c>
      <c r="AY304" s="240" t="s">
        <v>152</v>
      </c>
    </row>
    <row r="305" spans="2:51" s="12" customFormat="1" ht="12">
      <c r="B305" s="230"/>
      <c r="C305" s="231"/>
      <c r="D305" s="227" t="s">
        <v>164</v>
      </c>
      <c r="E305" s="232" t="s">
        <v>75</v>
      </c>
      <c r="F305" s="233" t="s">
        <v>610</v>
      </c>
      <c r="G305" s="231"/>
      <c r="H305" s="234">
        <v>1</v>
      </c>
      <c r="I305" s="235"/>
      <c r="J305" s="231"/>
      <c r="K305" s="231"/>
      <c r="L305" s="236"/>
      <c r="M305" s="237"/>
      <c r="N305" s="238"/>
      <c r="O305" s="238"/>
      <c r="P305" s="238"/>
      <c r="Q305" s="238"/>
      <c r="R305" s="238"/>
      <c r="S305" s="238"/>
      <c r="T305" s="239"/>
      <c r="AT305" s="240" t="s">
        <v>164</v>
      </c>
      <c r="AU305" s="240" t="s">
        <v>86</v>
      </c>
      <c r="AV305" s="12" t="s">
        <v>86</v>
      </c>
      <c r="AW305" s="12" t="s">
        <v>38</v>
      </c>
      <c r="AX305" s="12" t="s">
        <v>77</v>
      </c>
      <c r="AY305" s="240" t="s">
        <v>152</v>
      </c>
    </row>
    <row r="306" spans="2:51" s="14" customFormat="1" ht="12">
      <c r="B306" s="267"/>
      <c r="C306" s="268"/>
      <c r="D306" s="227" t="s">
        <v>164</v>
      </c>
      <c r="E306" s="269" t="s">
        <v>75</v>
      </c>
      <c r="F306" s="270" t="s">
        <v>287</v>
      </c>
      <c r="G306" s="268"/>
      <c r="H306" s="271">
        <v>5</v>
      </c>
      <c r="I306" s="272"/>
      <c r="J306" s="268"/>
      <c r="K306" s="268"/>
      <c r="L306" s="273"/>
      <c r="M306" s="274"/>
      <c r="N306" s="275"/>
      <c r="O306" s="275"/>
      <c r="P306" s="275"/>
      <c r="Q306" s="275"/>
      <c r="R306" s="275"/>
      <c r="S306" s="275"/>
      <c r="T306" s="276"/>
      <c r="AT306" s="277" t="s">
        <v>164</v>
      </c>
      <c r="AU306" s="277" t="s">
        <v>86</v>
      </c>
      <c r="AV306" s="14" t="s">
        <v>160</v>
      </c>
      <c r="AW306" s="14" t="s">
        <v>38</v>
      </c>
      <c r="AX306" s="14" t="s">
        <v>84</v>
      </c>
      <c r="AY306" s="277" t="s">
        <v>152</v>
      </c>
    </row>
    <row r="307" spans="2:65" s="1" customFormat="1" ht="16.5" customHeight="1">
      <c r="B307" s="38"/>
      <c r="C307" s="215" t="s">
        <v>598</v>
      </c>
      <c r="D307" s="215" t="s">
        <v>155</v>
      </c>
      <c r="E307" s="216" t="s">
        <v>612</v>
      </c>
      <c r="F307" s="217" t="s">
        <v>613</v>
      </c>
      <c r="G307" s="218" t="s">
        <v>176</v>
      </c>
      <c r="H307" s="219">
        <v>4</v>
      </c>
      <c r="I307" s="220"/>
      <c r="J307" s="221">
        <f>ROUND(I307*H307,2)</f>
        <v>0</v>
      </c>
      <c r="K307" s="217" t="s">
        <v>159</v>
      </c>
      <c r="L307" s="43"/>
      <c r="M307" s="222" t="s">
        <v>75</v>
      </c>
      <c r="N307" s="223" t="s">
        <v>47</v>
      </c>
      <c r="O307" s="79"/>
      <c r="P307" s="224">
        <f>O307*H307</f>
        <v>0</v>
      </c>
      <c r="Q307" s="224">
        <v>0.00057</v>
      </c>
      <c r="R307" s="224">
        <f>Q307*H307</f>
        <v>0.00228</v>
      </c>
      <c r="S307" s="224">
        <v>0</v>
      </c>
      <c r="T307" s="225">
        <f>S307*H307</f>
        <v>0</v>
      </c>
      <c r="AR307" s="17" t="s">
        <v>227</v>
      </c>
      <c r="AT307" s="17" t="s">
        <v>155</v>
      </c>
      <c r="AU307" s="17" t="s">
        <v>86</v>
      </c>
      <c r="AY307" s="17" t="s">
        <v>152</v>
      </c>
      <c r="BE307" s="226">
        <f>IF(N307="základní",J307,0)</f>
        <v>0</v>
      </c>
      <c r="BF307" s="226">
        <f>IF(N307="snížená",J307,0)</f>
        <v>0</v>
      </c>
      <c r="BG307" s="226">
        <f>IF(N307="zákl. přenesená",J307,0)</f>
        <v>0</v>
      </c>
      <c r="BH307" s="226">
        <f>IF(N307="sníž. přenesená",J307,0)</f>
        <v>0</v>
      </c>
      <c r="BI307" s="226">
        <f>IF(N307="nulová",J307,0)</f>
        <v>0</v>
      </c>
      <c r="BJ307" s="17" t="s">
        <v>84</v>
      </c>
      <c r="BK307" s="226">
        <f>ROUND(I307*H307,2)</f>
        <v>0</v>
      </c>
      <c r="BL307" s="17" t="s">
        <v>227</v>
      </c>
      <c r="BM307" s="17" t="s">
        <v>1045</v>
      </c>
    </row>
    <row r="308" spans="2:51" s="13" customFormat="1" ht="12">
      <c r="B308" s="241"/>
      <c r="C308" s="242"/>
      <c r="D308" s="227" t="s">
        <v>164</v>
      </c>
      <c r="E308" s="243" t="s">
        <v>75</v>
      </c>
      <c r="F308" s="244" t="s">
        <v>1008</v>
      </c>
      <c r="G308" s="242"/>
      <c r="H308" s="243" t="s">
        <v>75</v>
      </c>
      <c r="I308" s="245"/>
      <c r="J308" s="242"/>
      <c r="K308" s="242"/>
      <c r="L308" s="246"/>
      <c r="M308" s="247"/>
      <c r="N308" s="248"/>
      <c r="O308" s="248"/>
      <c r="P308" s="248"/>
      <c r="Q308" s="248"/>
      <c r="R308" s="248"/>
      <c r="S308" s="248"/>
      <c r="T308" s="249"/>
      <c r="AT308" s="250" t="s">
        <v>164</v>
      </c>
      <c r="AU308" s="250" t="s">
        <v>86</v>
      </c>
      <c r="AV308" s="13" t="s">
        <v>84</v>
      </c>
      <c r="AW308" s="13" t="s">
        <v>38</v>
      </c>
      <c r="AX308" s="13" t="s">
        <v>77</v>
      </c>
      <c r="AY308" s="250" t="s">
        <v>152</v>
      </c>
    </row>
    <row r="309" spans="2:51" s="12" customFormat="1" ht="12">
      <c r="B309" s="230"/>
      <c r="C309" s="231"/>
      <c r="D309" s="227" t="s">
        <v>164</v>
      </c>
      <c r="E309" s="232" t="s">
        <v>75</v>
      </c>
      <c r="F309" s="233" t="s">
        <v>1046</v>
      </c>
      <c r="G309" s="231"/>
      <c r="H309" s="234">
        <v>4</v>
      </c>
      <c r="I309" s="235"/>
      <c r="J309" s="231"/>
      <c r="K309" s="231"/>
      <c r="L309" s="236"/>
      <c r="M309" s="237"/>
      <c r="N309" s="238"/>
      <c r="O309" s="238"/>
      <c r="P309" s="238"/>
      <c r="Q309" s="238"/>
      <c r="R309" s="238"/>
      <c r="S309" s="238"/>
      <c r="T309" s="239"/>
      <c r="AT309" s="240" t="s">
        <v>164</v>
      </c>
      <c r="AU309" s="240" t="s">
        <v>86</v>
      </c>
      <c r="AV309" s="12" t="s">
        <v>86</v>
      </c>
      <c r="AW309" s="12" t="s">
        <v>38</v>
      </c>
      <c r="AX309" s="12" t="s">
        <v>84</v>
      </c>
      <c r="AY309" s="240" t="s">
        <v>152</v>
      </c>
    </row>
    <row r="310" spans="2:65" s="1" customFormat="1" ht="16.5" customHeight="1">
      <c r="B310" s="38"/>
      <c r="C310" s="215" t="s">
        <v>604</v>
      </c>
      <c r="D310" s="215" t="s">
        <v>155</v>
      </c>
      <c r="E310" s="216" t="s">
        <v>617</v>
      </c>
      <c r="F310" s="217" t="s">
        <v>618</v>
      </c>
      <c r="G310" s="218" t="s">
        <v>176</v>
      </c>
      <c r="H310" s="219">
        <v>1</v>
      </c>
      <c r="I310" s="220"/>
      <c r="J310" s="221">
        <f>ROUND(I310*H310,2)</f>
        <v>0</v>
      </c>
      <c r="K310" s="217" t="s">
        <v>159</v>
      </c>
      <c r="L310" s="43"/>
      <c r="M310" s="222" t="s">
        <v>75</v>
      </c>
      <c r="N310" s="223" t="s">
        <v>47</v>
      </c>
      <c r="O310" s="79"/>
      <c r="P310" s="224">
        <f>O310*H310</f>
        <v>0</v>
      </c>
      <c r="Q310" s="224">
        <v>0.00021</v>
      </c>
      <c r="R310" s="224">
        <f>Q310*H310</f>
        <v>0.00021</v>
      </c>
      <c r="S310" s="224">
        <v>0</v>
      </c>
      <c r="T310" s="225">
        <f>S310*H310</f>
        <v>0</v>
      </c>
      <c r="AR310" s="17" t="s">
        <v>227</v>
      </c>
      <c r="AT310" s="17" t="s">
        <v>155</v>
      </c>
      <c r="AU310" s="17" t="s">
        <v>86</v>
      </c>
      <c r="AY310" s="17" t="s">
        <v>152</v>
      </c>
      <c r="BE310" s="226">
        <f>IF(N310="základní",J310,0)</f>
        <v>0</v>
      </c>
      <c r="BF310" s="226">
        <f>IF(N310="snížená",J310,0)</f>
        <v>0</v>
      </c>
      <c r="BG310" s="226">
        <f>IF(N310="zákl. přenesená",J310,0)</f>
        <v>0</v>
      </c>
      <c r="BH310" s="226">
        <f>IF(N310="sníž. přenesená",J310,0)</f>
        <v>0</v>
      </c>
      <c r="BI310" s="226">
        <f>IF(N310="nulová",J310,0)</f>
        <v>0</v>
      </c>
      <c r="BJ310" s="17" t="s">
        <v>84</v>
      </c>
      <c r="BK310" s="226">
        <f>ROUND(I310*H310,2)</f>
        <v>0</v>
      </c>
      <c r="BL310" s="17" t="s">
        <v>227</v>
      </c>
      <c r="BM310" s="17" t="s">
        <v>1047</v>
      </c>
    </row>
    <row r="311" spans="2:51" s="13" customFormat="1" ht="12">
      <c r="B311" s="241"/>
      <c r="C311" s="242"/>
      <c r="D311" s="227" t="s">
        <v>164</v>
      </c>
      <c r="E311" s="243" t="s">
        <v>75</v>
      </c>
      <c r="F311" s="244" t="s">
        <v>1008</v>
      </c>
      <c r="G311" s="242"/>
      <c r="H311" s="243" t="s">
        <v>75</v>
      </c>
      <c r="I311" s="245"/>
      <c r="J311" s="242"/>
      <c r="K311" s="242"/>
      <c r="L311" s="246"/>
      <c r="M311" s="247"/>
      <c r="N311" s="248"/>
      <c r="O311" s="248"/>
      <c r="P311" s="248"/>
      <c r="Q311" s="248"/>
      <c r="R311" s="248"/>
      <c r="S311" s="248"/>
      <c r="T311" s="249"/>
      <c r="AT311" s="250" t="s">
        <v>164</v>
      </c>
      <c r="AU311" s="250" t="s">
        <v>86</v>
      </c>
      <c r="AV311" s="13" t="s">
        <v>84</v>
      </c>
      <c r="AW311" s="13" t="s">
        <v>38</v>
      </c>
      <c r="AX311" s="13" t="s">
        <v>77</v>
      </c>
      <c r="AY311" s="250" t="s">
        <v>152</v>
      </c>
    </row>
    <row r="312" spans="2:51" s="12" customFormat="1" ht="12">
      <c r="B312" s="230"/>
      <c r="C312" s="231"/>
      <c r="D312" s="227" t="s">
        <v>164</v>
      </c>
      <c r="E312" s="232" t="s">
        <v>75</v>
      </c>
      <c r="F312" s="233" t="s">
        <v>620</v>
      </c>
      <c r="G312" s="231"/>
      <c r="H312" s="234">
        <v>1</v>
      </c>
      <c r="I312" s="235"/>
      <c r="J312" s="231"/>
      <c r="K312" s="231"/>
      <c r="L312" s="236"/>
      <c r="M312" s="237"/>
      <c r="N312" s="238"/>
      <c r="O312" s="238"/>
      <c r="P312" s="238"/>
      <c r="Q312" s="238"/>
      <c r="R312" s="238"/>
      <c r="S312" s="238"/>
      <c r="T312" s="239"/>
      <c r="AT312" s="240" t="s">
        <v>164</v>
      </c>
      <c r="AU312" s="240" t="s">
        <v>86</v>
      </c>
      <c r="AV312" s="12" t="s">
        <v>86</v>
      </c>
      <c r="AW312" s="12" t="s">
        <v>38</v>
      </c>
      <c r="AX312" s="12" t="s">
        <v>84</v>
      </c>
      <c r="AY312" s="240" t="s">
        <v>152</v>
      </c>
    </row>
    <row r="313" spans="2:65" s="1" customFormat="1" ht="16.5" customHeight="1">
      <c r="B313" s="38"/>
      <c r="C313" s="215" t="s">
        <v>611</v>
      </c>
      <c r="D313" s="215" t="s">
        <v>155</v>
      </c>
      <c r="E313" s="216" t="s">
        <v>622</v>
      </c>
      <c r="F313" s="217" t="s">
        <v>623</v>
      </c>
      <c r="G313" s="218" t="s">
        <v>168</v>
      </c>
      <c r="H313" s="219">
        <v>32</v>
      </c>
      <c r="I313" s="220"/>
      <c r="J313" s="221">
        <f>ROUND(I313*H313,2)</f>
        <v>0</v>
      </c>
      <c r="K313" s="217" t="s">
        <v>159</v>
      </c>
      <c r="L313" s="43"/>
      <c r="M313" s="222" t="s">
        <v>75</v>
      </c>
      <c r="N313" s="223" t="s">
        <v>47</v>
      </c>
      <c r="O313" s="79"/>
      <c r="P313" s="224">
        <f>O313*H313</f>
        <v>0</v>
      </c>
      <c r="Q313" s="224">
        <v>0.00019</v>
      </c>
      <c r="R313" s="224">
        <f>Q313*H313</f>
        <v>0.00608</v>
      </c>
      <c r="S313" s="224">
        <v>0</v>
      </c>
      <c r="T313" s="225">
        <f>S313*H313</f>
        <v>0</v>
      </c>
      <c r="AR313" s="17" t="s">
        <v>227</v>
      </c>
      <c r="AT313" s="17" t="s">
        <v>155</v>
      </c>
      <c r="AU313" s="17" t="s">
        <v>86</v>
      </c>
      <c r="AY313" s="17" t="s">
        <v>152</v>
      </c>
      <c r="BE313" s="226">
        <f>IF(N313="základní",J313,0)</f>
        <v>0</v>
      </c>
      <c r="BF313" s="226">
        <f>IF(N313="snížená",J313,0)</f>
        <v>0</v>
      </c>
      <c r="BG313" s="226">
        <f>IF(N313="zákl. přenesená",J313,0)</f>
        <v>0</v>
      </c>
      <c r="BH313" s="226">
        <f>IF(N313="sníž. přenesená",J313,0)</f>
        <v>0</v>
      </c>
      <c r="BI313" s="226">
        <f>IF(N313="nulová",J313,0)</f>
        <v>0</v>
      </c>
      <c r="BJ313" s="17" t="s">
        <v>84</v>
      </c>
      <c r="BK313" s="226">
        <f>ROUND(I313*H313,2)</f>
        <v>0</v>
      </c>
      <c r="BL313" s="17" t="s">
        <v>227</v>
      </c>
      <c r="BM313" s="17" t="s">
        <v>1048</v>
      </c>
    </row>
    <row r="314" spans="2:47" s="1" customFormat="1" ht="12">
      <c r="B314" s="38"/>
      <c r="C314" s="39"/>
      <c r="D314" s="227" t="s">
        <v>162</v>
      </c>
      <c r="E314" s="39"/>
      <c r="F314" s="228" t="s">
        <v>625</v>
      </c>
      <c r="G314" s="39"/>
      <c r="H314" s="39"/>
      <c r="I314" s="142"/>
      <c r="J314" s="39"/>
      <c r="K314" s="39"/>
      <c r="L314" s="43"/>
      <c r="M314" s="229"/>
      <c r="N314" s="79"/>
      <c r="O314" s="79"/>
      <c r="P314" s="79"/>
      <c r="Q314" s="79"/>
      <c r="R314" s="79"/>
      <c r="S314" s="79"/>
      <c r="T314" s="80"/>
      <c r="AT314" s="17" t="s">
        <v>162</v>
      </c>
      <c r="AU314" s="17" t="s">
        <v>86</v>
      </c>
    </row>
    <row r="315" spans="2:65" s="1" customFormat="1" ht="16.5" customHeight="1">
      <c r="B315" s="38"/>
      <c r="C315" s="215" t="s">
        <v>616</v>
      </c>
      <c r="D315" s="215" t="s">
        <v>155</v>
      </c>
      <c r="E315" s="216" t="s">
        <v>627</v>
      </c>
      <c r="F315" s="217" t="s">
        <v>628</v>
      </c>
      <c r="G315" s="218" t="s">
        <v>168</v>
      </c>
      <c r="H315" s="219">
        <v>32</v>
      </c>
      <c r="I315" s="220"/>
      <c r="J315" s="221">
        <f>ROUND(I315*H315,2)</f>
        <v>0</v>
      </c>
      <c r="K315" s="217" t="s">
        <v>159</v>
      </c>
      <c r="L315" s="43"/>
      <c r="M315" s="222" t="s">
        <v>75</v>
      </c>
      <c r="N315" s="223" t="s">
        <v>47</v>
      </c>
      <c r="O315" s="79"/>
      <c r="P315" s="224">
        <f>O315*H315</f>
        <v>0</v>
      </c>
      <c r="Q315" s="224">
        <v>1E-05</v>
      </c>
      <c r="R315" s="224">
        <f>Q315*H315</f>
        <v>0.00032</v>
      </c>
      <c r="S315" s="224">
        <v>0</v>
      </c>
      <c r="T315" s="225">
        <f>S315*H315</f>
        <v>0</v>
      </c>
      <c r="AR315" s="17" t="s">
        <v>227</v>
      </c>
      <c r="AT315" s="17" t="s">
        <v>155</v>
      </c>
      <c r="AU315" s="17" t="s">
        <v>86</v>
      </c>
      <c r="AY315" s="17" t="s">
        <v>152</v>
      </c>
      <c r="BE315" s="226">
        <f>IF(N315="základní",J315,0)</f>
        <v>0</v>
      </c>
      <c r="BF315" s="226">
        <f>IF(N315="snížená",J315,0)</f>
        <v>0</v>
      </c>
      <c r="BG315" s="226">
        <f>IF(N315="zákl. přenesená",J315,0)</f>
        <v>0</v>
      </c>
      <c r="BH315" s="226">
        <f>IF(N315="sníž. přenesená",J315,0)</f>
        <v>0</v>
      </c>
      <c r="BI315" s="226">
        <f>IF(N315="nulová",J315,0)</f>
        <v>0</v>
      </c>
      <c r="BJ315" s="17" t="s">
        <v>84</v>
      </c>
      <c r="BK315" s="226">
        <f>ROUND(I315*H315,2)</f>
        <v>0</v>
      </c>
      <c r="BL315" s="17" t="s">
        <v>227</v>
      </c>
      <c r="BM315" s="17" t="s">
        <v>1049</v>
      </c>
    </row>
    <row r="316" spans="2:47" s="1" customFormat="1" ht="12">
      <c r="B316" s="38"/>
      <c r="C316" s="39"/>
      <c r="D316" s="227" t="s">
        <v>162</v>
      </c>
      <c r="E316" s="39"/>
      <c r="F316" s="228" t="s">
        <v>625</v>
      </c>
      <c r="G316" s="39"/>
      <c r="H316" s="39"/>
      <c r="I316" s="142"/>
      <c r="J316" s="39"/>
      <c r="K316" s="39"/>
      <c r="L316" s="43"/>
      <c r="M316" s="229"/>
      <c r="N316" s="79"/>
      <c r="O316" s="79"/>
      <c r="P316" s="79"/>
      <c r="Q316" s="79"/>
      <c r="R316" s="79"/>
      <c r="S316" s="79"/>
      <c r="T316" s="80"/>
      <c r="AT316" s="17" t="s">
        <v>162</v>
      </c>
      <c r="AU316" s="17" t="s">
        <v>86</v>
      </c>
    </row>
    <row r="317" spans="2:65" s="1" customFormat="1" ht="22.5" customHeight="1">
      <c r="B317" s="38"/>
      <c r="C317" s="215" t="s">
        <v>621</v>
      </c>
      <c r="D317" s="215" t="s">
        <v>155</v>
      </c>
      <c r="E317" s="216" t="s">
        <v>631</v>
      </c>
      <c r="F317" s="217" t="s">
        <v>1050</v>
      </c>
      <c r="G317" s="218" t="s">
        <v>577</v>
      </c>
      <c r="H317" s="219">
        <v>1</v>
      </c>
      <c r="I317" s="220"/>
      <c r="J317" s="221">
        <f>ROUND(I317*H317,2)</f>
        <v>0</v>
      </c>
      <c r="K317" s="217" t="s">
        <v>177</v>
      </c>
      <c r="L317" s="43"/>
      <c r="M317" s="222" t="s">
        <v>75</v>
      </c>
      <c r="N317" s="223" t="s">
        <v>47</v>
      </c>
      <c r="O317" s="79"/>
      <c r="P317" s="224">
        <f>O317*H317</f>
        <v>0</v>
      </c>
      <c r="Q317" s="224">
        <v>0</v>
      </c>
      <c r="R317" s="224">
        <f>Q317*H317</f>
        <v>0</v>
      </c>
      <c r="S317" s="224">
        <v>0</v>
      </c>
      <c r="T317" s="225">
        <f>S317*H317</f>
        <v>0</v>
      </c>
      <c r="AR317" s="17" t="s">
        <v>227</v>
      </c>
      <c r="AT317" s="17" t="s">
        <v>155</v>
      </c>
      <c r="AU317" s="17" t="s">
        <v>86</v>
      </c>
      <c r="AY317" s="17" t="s">
        <v>152</v>
      </c>
      <c r="BE317" s="226">
        <f>IF(N317="základní",J317,0)</f>
        <v>0</v>
      </c>
      <c r="BF317" s="226">
        <f>IF(N317="snížená",J317,0)</f>
        <v>0</v>
      </c>
      <c r="BG317" s="226">
        <f>IF(N317="zákl. přenesená",J317,0)</f>
        <v>0</v>
      </c>
      <c r="BH317" s="226">
        <f>IF(N317="sníž. přenesená",J317,0)</f>
        <v>0</v>
      </c>
      <c r="BI317" s="226">
        <f>IF(N317="nulová",J317,0)</f>
        <v>0</v>
      </c>
      <c r="BJ317" s="17" t="s">
        <v>84</v>
      </c>
      <c r="BK317" s="226">
        <f>ROUND(I317*H317,2)</f>
        <v>0</v>
      </c>
      <c r="BL317" s="17" t="s">
        <v>227</v>
      </c>
      <c r="BM317" s="17" t="s">
        <v>1051</v>
      </c>
    </row>
    <row r="318" spans="2:65" s="1" customFormat="1" ht="22.5" customHeight="1">
      <c r="B318" s="38"/>
      <c r="C318" s="215" t="s">
        <v>626</v>
      </c>
      <c r="D318" s="215" t="s">
        <v>155</v>
      </c>
      <c r="E318" s="216" t="s">
        <v>635</v>
      </c>
      <c r="F318" s="217" t="s">
        <v>636</v>
      </c>
      <c r="G318" s="218" t="s">
        <v>248</v>
      </c>
      <c r="H318" s="261"/>
      <c r="I318" s="220"/>
      <c r="J318" s="221">
        <f>ROUND(I318*H318,2)</f>
        <v>0</v>
      </c>
      <c r="K318" s="217" t="s">
        <v>159</v>
      </c>
      <c r="L318" s="43"/>
      <c r="M318" s="222" t="s">
        <v>75</v>
      </c>
      <c r="N318" s="223" t="s">
        <v>47</v>
      </c>
      <c r="O318" s="79"/>
      <c r="P318" s="224">
        <f>O318*H318</f>
        <v>0</v>
      </c>
      <c r="Q318" s="224">
        <v>0</v>
      </c>
      <c r="R318" s="224">
        <f>Q318*H318</f>
        <v>0</v>
      </c>
      <c r="S318" s="224">
        <v>0</v>
      </c>
      <c r="T318" s="225">
        <f>S318*H318</f>
        <v>0</v>
      </c>
      <c r="AR318" s="17" t="s">
        <v>227</v>
      </c>
      <c r="AT318" s="17" t="s">
        <v>155</v>
      </c>
      <c r="AU318" s="17" t="s">
        <v>86</v>
      </c>
      <c r="AY318" s="17" t="s">
        <v>152</v>
      </c>
      <c r="BE318" s="226">
        <f>IF(N318="základní",J318,0)</f>
        <v>0</v>
      </c>
      <c r="BF318" s="226">
        <f>IF(N318="snížená",J318,0)</f>
        <v>0</v>
      </c>
      <c r="BG318" s="226">
        <f>IF(N318="zákl. přenesená",J318,0)</f>
        <v>0</v>
      </c>
      <c r="BH318" s="226">
        <f>IF(N318="sníž. přenesená",J318,0)</f>
        <v>0</v>
      </c>
      <c r="BI318" s="226">
        <f>IF(N318="nulová",J318,0)</f>
        <v>0</v>
      </c>
      <c r="BJ318" s="17" t="s">
        <v>84</v>
      </c>
      <c r="BK318" s="226">
        <f>ROUND(I318*H318,2)</f>
        <v>0</v>
      </c>
      <c r="BL318" s="17" t="s">
        <v>227</v>
      </c>
      <c r="BM318" s="17" t="s">
        <v>1052</v>
      </c>
    </row>
    <row r="319" spans="2:47" s="1" customFormat="1" ht="12">
      <c r="B319" s="38"/>
      <c r="C319" s="39"/>
      <c r="D319" s="227" t="s">
        <v>162</v>
      </c>
      <c r="E319" s="39"/>
      <c r="F319" s="228" t="s">
        <v>638</v>
      </c>
      <c r="G319" s="39"/>
      <c r="H319" s="39"/>
      <c r="I319" s="142"/>
      <c r="J319" s="39"/>
      <c r="K319" s="39"/>
      <c r="L319" s="43"/>
      <c r="M319" s="229"/>
      <c r="N319" s="79"/>
      <c r="O319" s="79"/>
      <c r="P319" s="79"/>
      <c r="Q319" s="79"/>
      <c r="R319" s="79"/>
      <c r="S319" s="79"/>
      <c r="T319" s="80"/>
      <c r="AT319" s="17" t="s">
        <v>162</v>
      </c>
      <c r="AU319" s="17" t="s">
        <v>86</v>
      </c>
    </row>
    <row r="320" spans="2:63" s="11" customFormat="1" ht="22.8" customHeight="1">
      <c r="B320" s="199"/>
      <c r="C320" s="200"/>
      <c r="D320" s="201" t="s">
        <v>76</v>
      </c>
      <c r="E320" s="213" t="s">
        <v>639</v>
      </c>
      <c r="F320" s="213" t="s">
        <v>640</v>
      </c>
      <c r="G320" s="200"/>
      <c r="H320" s="200"/>
      <c r="I320" s="203"/>
      <c r="J320" s="214">
        <f>BK320</f>
        <v>0</v>
      </c>
      <c r="K320" s="200"/>
      <c r="L320" s="205"/>
      <c r="M320" s="206"/>
      <c r="N320" s="207"/>
      <c r="O320" s="207"/>
      <c r="P320" s="208">
        <f>SUM(P321:P357)</f>
        <v>0</v>
      </c>
      <c r="Q320" s="207"/>
      <c r="R320" s="208">
        <f>SUM(R321:R357)</f>
        <v>0.05078</v>
      </c>
      <c r="S320" s="207"/>
      <c r="T320" s="209">
        <f>SUM(T321:T357)</f>
        <v>0.02117</v>
      </c>
      <c r="AR320" s="210" t="s">
        <v>86</v>
      </c>
      <c r="AT320" s="211" t="s">
        <v>76</v>
      </c>
      <c r="AU320" s="211" t="s">
        <v>84</v>
      </c>
      <c r="AY320" s="210" t="s">
        <v>152</v>
      </c>
      <c r="BK320" s="212">
        <f>SUM(BK321:BK357)</f>
        <v>0</v>
      </c>
    </row>
    <row r="321" spans="2:65" s="1" customFormat="1" ht="16.5" customHeight="1">
      <c r="B321" s="38"/>
      <c r="C321" s="215" t="s">
        <v>630</v>
      </c>
      <c r="D321" s="215" t="s">
        <v>155</v>
      </c>
      <c r="E321" s="216" t="s">
        <v>642</v>
      </c>
      <c r="F321" s="217" t="s">
        <v>643</v>
      </c>
      <c r="G321" s="218" t="s">
        <v>577</v>
      </c>
      <c r="H321" s="219">
        <v>1</v>
      </c>
      <c r="I321" s="220"/>
      <c r="J321" s="221">
        <f>ROUND(I321*H321,2)</f>
        <v>0</v>
      </c>
      <c r="K321" s="217" t="s">
        <v>159</v>
      </c>
      <c r="L321" s="43"/>
      <c r="M321" s="222" t="s">
        <v>75</v>
      </c>
      <c r="N321" s="223" t="s">
        <v>47</v>
      </c>
      <c r="O321" s="79"/>
      <c r="P321" s="224">
        <f>O321*H321</f>
        <v>0</v>
      </c>
      <c r="Q321" s="224">
        <v>0</v>
      </c>
      <c r="R321" s="224">
        <f>Q321*H321</f>
        <v>0</v>
      </c>
      <c r="S321" s="224">
        <v>0.01946</v>
      </c>
      <c r="T321" s="225">
        <f>S321*H321</f>
        <v>0.01946</v>
      </c>
      <c r="AR321" s="17" t="s">
        <v>227</v>
      </c>
      <c r="AT321" s="17" t="s">
        <v>155</v>
      </c>
      <c r="AU321" s="17" t="s">
        <v>86</v>
      </c>
      <c r="AY321" s="17" t="s">
        <v>152</v>
      </c>
      <c r="BE321" s="226">
        <f>IF(N321="základní",J321,0)</f>
        <v>0</v>
      </c>
      <c r="BF321" s="226">
        <f>IF(N321="snížená",J321,0)</f>
        <v>0</v>
      </c>
      <c r="BG321" s="226">
        <f>IF(N321="zákl. přenesená",J321,0)</f>
        <v>0</v>
      </c>
      <c r="BH321" s="226">
        <f>IF(N321="sníž. přenesená",J321,0)</f>
        <v>0</v>
      </c>
      <c r="BI321" s="226">
        <f>IF(N321="nulová",J321,0)</f>
        <v>0</v>
      </c>
      <c r="BJ321" s="17" t="s">
        <v>84</v>
      </c>
      <c r="BK321" s="226">
        <f>ROUND(I321*H321,2)</f>
        <v>0</v>
      </c>
      <c r="BL321" s="17" t="s">
        <v>227</v>
      </c>
      <c r="BM321" s="17" t="s">
        <v>1053</v>
      </c>
    </row>
    <row r="322" spans="2:51" s="13" customFormat="1" ht="12">
      <c r="B322" s="241"/>
      <c r="C322" s="242"/>
      <c r="D322" s="227" t="s">
        <v>164</v>
      </c>
      <c r="E322" s="243" t="s">
        <v>75</v>
      </c>
      <c r="F322" s="244" t="s">
        <v>312</v>
      </c>
      <c r="G322" s="242"/>
      <c r="H322" s="243" t="s">
        <v>75</v>
      </c>
      <c r="I322" s="245"/>
      <c r="J322" s="242"/>
      <c r="K322" s="242"/>
      <c r="L322" s="246"/>
      <c r="M322" s="247"/>
      <c r="N322" s="248"/>
      <c r="O322" s="248"/>
      <c r="P322" s="248"/>
      <c r="Q322" s="248"/>
      <c r="R322" s="248"/>
      <c r="S322" s="248"/>
      <c r="T322" s="249"/>
      <c r="AT322" s="250" t="s">
        <v>164</v>
      </c>
      <c r="AU322" s="250" t="s">
        <v>86</v>
      </c>
      <c r="AV322" s="13" t="s">
        <v>84</v>
      </c>
      <c r="AW322" s="13" t="s">
        <v>38</v>
      </c>
      <c r="AX322" s="13" t="s">
        <v>77</v>
      </c>
      <c r="AY322" s="250" t="s">
        <v>152</v>
      </c>
    </row>
    <row r="323" spans="2:51" s="12" customFormat="1" ht="12">
      <c r="B323" s="230"/>
      <c r="C323" s="231"/>
      <c r="D323" s="227" t="s">
        <v>164</v>
      </c>
      <c r="E323" s="232" t="s">
        <v>75</v>
      </c>
      <c r="F323" s="233" t="s">
        <v>1054</v>
      </c>
      <c r="G323" s="231"/>
      <c r="H323" s="234">
        <v>1</v>
      </c>
      <c r="I323" s="235"/>
      <c r="J323" s="231"/>
      <c r="K323" s="231"/>
      <c r="L323" s="236"/>
      <c r="M323" s="237"/>
      <c r="N323" s="238"/>
      <c r="O323" s="238"/>
      <c r="P323" s="238"/>
      <c r="Q323" s="238"/>
      <c r="R323" s="238"/>
      <c r="S323" s="238"/>
      <c r="T323" s="239"/>
      <c r="AT323" s="240" t="s">
        <v>164</v>
      </c>
      <c r="AU323" s="240" t="s">
        <v>86</v>
      </c>
      <c r="AV323" s="12" t="s">
        <v>86</v>
      </c>
      <c r="AW323" s="12" t="s">
        <v>38</v>
      </c>
      <c r="AX323" s="12" t="s">
        <v>84</v>
      </c>
      <c r="AY323" s="240" t="s">
        <v>152</v>
      </c>
    </row>
    <row r="324" spans="2:65" s="1" customFormat="1" ht="16.5" customHeight="1">
      <c r="B324" s="38"/>
      <c r="C324" s="215" t="s">
        <v>634</v>
      </c>
      <c r="D324" s="215" t="s">
        <v>155</v>
      </c>
      <c r="E324" s="216" t="s">
        <v>646</v>
      </c>
      <c r="F324" s="217" t="s">
        <v>647</v>
      </c>
      <c r="G324" s="218" t="s">
        <v>577</v>
      </c>
      <c r="H324" s="219">
        <v>1</v>
      </c>
      <c r="I324" s="220"/>
      <c r="J324" s="221">
        <f>ROUND(I324*H324,2)</f>
        <v>0</v>
      </c>
      <c r="K324" s="217" t="s">
        <v>159</v>
      </c>
      <c r="L324" s="43"/>
      <c r="M324" s="222" t="s">
        <v>75</v>
      </c>
      <c r="N324" s="223" t="s">
        <v>47</v>
      </c>
      <c r="O324" s="79"/>
      <c r="P324" s="224">
        <f>O324*H324</f>
        <v>0</v>
      </c>
      <c r="Q324" s="224">
        <v>0</v>
      </c>
      <c r="R324" s="224">
        <f>Q324*H324</f>
        <v>0</v>
      </c>
      <c r="S324" s="224">
        <v>0.00086</v>
      </c>
      <c r="T324" s="225">
        <f>S324*H324</f>
        <v>0.00086</v>
      </c>
      <c r="AR324" s="17" t="s">
        <v>227</v>
      </c>
      <c r="AT324" s="17" t="s">
        <v>155</v>
      </c>
      <c r="AU324" s="17" t="s">
        <v>86</v>
      </c>
      <c r="AY324" s="17" t="s">
        <v>152</v>
      </c>
      <c r="BE324" s="226">
        <f>IF(N324="základní",J324,0)</f>
        <v>0</v>
      </c>
      <c r="BF324" s="226">
        <f>IF(N324="snížená",J324,0)</f>
        <v>0</v>
      </c>
      <c r="BG324" s="226">
        <f>IF(N324="zákl. přenesená",J324,0)</f>
        <v>0</v>
      </c>
      <c r="BH324" s="226">
        <f>IF(N324="sníž. přenesená",J324,0)</f>
        <v>0</v>
      </c>
      <c r="BI324" s="226">
        <f>IF(N324="nulová",J324,0)</f>
        <v>0</v>
      </c>
      <c r="BJ324" s="17" t="s">
        <v>84</v>
      </c>
      <c r="BK324" s="226">
        <f>ROUND(I324*H324,2)</f>
        <v>0</v>
      </c>
      <c r="BL324" s="17" t="s">
        <v>227</v>
      </c>
      <c r="BM324" s="17" t="s">
        <v>1055</v>
      </c>
    </row>
    <row r="325" spans="2:65" s="1" customFormat="1" ht="16.5" customHeight="1">
      <c r="B325" s="38"/>
      <c r="C325" s="215" t="s">
        <v>641</v>
      </c>
      <c r="D325" s="215" t="s">
        <v>155</v>
      </c>
      <c r="E325" s="216" t="s">
        <v>650</v>
      </c>
      <c r="F325" s="217" t="s">
        <v>651</v>
      </c>
      <c r="G325" s="218" t="s">
        <v>176</v>
      </c>
      <c r="H325" s="219">
        <v>1</v>
      </c>
      <c r="I325" s="220"/>
      <c r="J325" s="221">
        <f>ROUND(I325*H325,2)</f>
        <v>0</v>
      </c>
      <c r="K325" s="217" t="s">
        <v>159</v>
      </c>
      <c r="L325" s="43"/>
      <c r="M325" s="222" t="s">
        <v>75</v>
      </c>
      <c r="N325" s="223" t="s">
        <v>47</v>
      </c>
      <c r="O325" s="79"/>
      <c r="P325" s="224">
        <f>O325*H325</f>
        <v>0</v>
      </c>
      <c r="Q325" s="224">
        <v>0</v>
      </c>
      <c r="R325" s="224">
        <f>Q325*H325</f>
        <v>0</v>
      </c>
      <c r="S325" s="224">
        <v>0.00085</v>
      </c>
      <c r="T325" s="225">
        <f>S325*H325</f>
        <v>0.00085</v>
      </c>
      <c r="AR325" s="17" t="s">
        <v>227</v>
      </c>
      <c r="AT325" s="17" t="s">
        <v>155</v>
      </c>
      <c r="AU325" s="17" t="s">
        <v>86</v>
      </c>
      <c r="AY325" s="17" t="s">
        <v>152</v>
      </c>
      <c r="BE325" s="226">
        <f>IF(N325="základní",J325,0)</f>
        <v>0</v>
      </c>
      <c r="BF325" s="226">
        <f>IF(N325="snížená",J325,0)</f>
        <v>0</v>
      </c>
      <c r="BG325" s="226">
        <f>IF(N325="zákl. přenesená",J325,0)</f>
        <v>0</v>
      </c>
      <c r="BH325" s="226">
        <f>IF(N325="sníž. přenesená",J325,0)</f>
        <v>0</v>
      </c>
      <c r="BI325" s="226">
        <f>IF(N325="nulová",J325,0)</f>
        <v>0</v>
      </c>
      <c r="BJ325" s="17" t="s">
        <v>84</v>
      </c>
      <c r="BK325" s="226">
        <f>ROUND(I325*H325,2)</f>
        <v>0</v>
      </c>
      <c r="BL325" s="17" t="s">
        <v>227</v>
      </c>
      <c r="BM325" s="17" t="s">
        <v>1056</v>
      </c>
    </row>
    <row r="326" spans="2:65" s="1" customFormat="1" ht="16.5" customHeight="1">
      <c r="B326" s="38"/>
      <c r="C326" s="215" t="s">
        <v>645</v>
      </c>
      <c r="D326" s="215" t="s">
        <v>155</v>
      </c>
      <c r="E326" s="216" t="s">
        <v>654</v>
      </c>
      <c r="F326" s="217" t="s">
        <v>655</v>
      </c>
      <c r="G326" s="218" t="s">
        <v>176</v>
      </c>
      <c r="H326" s="219">
        <v>1</v>
      </c>
      <c r="I326" s="220"/>
      <c r="J326" s="221">
        <f>ROUND(I326*H326,2)</f>
        <v>0</v>
      </c>
      <c r="K326" s="217" t="s">
        <v>159</v>
      </c>
      <c r="L326" s="43"/>
      <c r="M326" s="222" t="s">
        <v>75</v>
      </c>
      <c r="N326" s="223" t="s">
        <v>47</v>
      </c>
      <c r="O326" s="79"/>
      <c r="P326" s="224">
        <f>O326*H326</f>
        <v>0</v>
      </c>
      <c r="Q326" s="224">
        <v>0.00178</v>
      </c>
      <c r="R326" s="224">
        <f>Q326*H326</f>
        <v>0.00178</v>
      </c>
      <c r="S326" s="224">
        <v>0</v>
      </c>
      <c r="T326" s="225">
        <f>S326*H326</f>
        <v>0</v>
      </c>
      <c r="AR326" s="17" t="s">
        <v>227</v>
      </c>
      <c r="AT326" s="17" t="s">
        <v>155</v>
      </c>
      <c r="AU326" s="17" t="s">
        <v>86</v>
      </c>
      <c r="AY326" s="17" t="s">
        <v>152</v>
      </c>
      <c r="BE326" s="226">
        <f>IF(N326="základní",J326,0)</f>
        <v>0</v>
      </c>
      <c r="BF326" s="226">
        <f>IF(N326="snížená",J326,0)</f>
        <v>0</v>
      </c>
      <c r="BG326" s="226">
        <f>IF(N326="zákl. přenesená",J326,0)</f>
        <v>0</v>
      </c>
      <c r="BH326" s="226">
        <f>IF(N326="sníž. přenesená",J326,0)</f>
        <v>0</v>
      </c>
      <c r="BI326" s="226">
        <f>IF(N326="nulová",J326,0)</f>
        <v>0</v>
      </c>
      <c r="BJ326" s="17" t="s">
        <v>84</v>
      </c>
      <c r="BK326" s="226">
        <f>ROUND(I326*H326,2)</f>
        <v>0</v>
      </c>
      <c r="BL326" s="17" t="s">
        <v>227</v>
      </c>
      <c r="BM326" s="17" t="s">
        <v>1057</v>
      </c>
    </row>
    <row r="327" spans="2:47" s="1" customFormat="1" ht="12">
      <c r="B327" s="38"/>
      <c r="C327" s="39"/>
      <c r="D327" s="227" t="s">
        <v>162</v>
      </c>
      <c r="E327" s="39"/>
      <c r="F327" s="228" t="s">
        <v>657</v>
      </c>
      <c r="G327" s="39"/>
      <c r="H327" s="39"/>
      <c r="I327" s="142"/>
      <c r="J327" s="39"/>
      <c r="K327" s="39"/>
      <c r="L327" s="43"/>
      <c r="M327" s="229"/>
      <c r="N327" s="79"/>
      <c r="O327" s="79"/>
      <c r="P327" s="79"/>
      <c r="Q327" s="79"/>
      <c r="R327" s="79"/>
      <c r="S327" s="79"/>
      <c r="T327" s="80"/>
      <c r="AT327" s="17" t="s">
        <v>162</v>
      </c>
      <c r="AU327" s="17" t="s">
        <v>86</v>
      </c>
    </row>
    <row r="328" spans="2:51" s="13" customFormat="1" ht="12">
      <c r="B328" s="241"/>
      <c r="C328" s="242"/>
      <c r="D328" s="227" t="s">
        <v>164</v>
      </c>
      <c r="E328" s="243" t="s">
        <v>75</v>
      </c>
      <c r="F328" s="244" t="s">
        <v>1008</v>
      </c>
      <c r="G328" s="242"/>
      <c r="H328" s="243" t="s">
        <v>75</v>
      </c>
      <c r="I328" s="245"/>
      <c r="J328" s="242"/>
      <c r="K328" s="242"/>
      <c r="L328" s="246"/>
      <c r="M328" s="247"/>
      <c r="N328" s="248"/>
      <c r="O328" s="248"/>
      <c r="P328" s="248"/>
      <c r="Q328" s="248"/>
      <c r="R328" s="248"/>
      <c r="S328" s="248"/>
      <c r="T328" s="249"/>
      <c r="AT328" s="250" t="s">
        <v>164</v>
      </c>
      <c r="AU328" s="250" t="s">
        <v>86</v>
      </c>
      <c r="AV328" s="13" t="s">
        <v>84</v>
      </c>
      <c r="AW328" s="13" t="s">
        <v>38</v>
      </c>
      <c r="AX328" s="13" t="s">
        <v>77</v>
      </c>
      <c r="AY328" s="250" t="s">
        <v>152</v>
      </c>
    </row>
    <row r="329" spans="2:51" s="12" customFormat="1" ht="12">
      <c r="B329" s="230"/>
      <c r="C329" s="231"/>
      <c r="D329" s="227" t="s">
        <v>164</v>
      </c>
      <c r="E329" s="232" t="s">
        <v>75</v>
      </c>
      <c r="F329" s="233" t="s">
        <v>1058</v>
      </c>
      <c r="G329" s="231"/>
      <c r="H329" s="234">
        <v>1</v>
      </c>
      <c r="I329" s="235"/>
      <c r="J329" s="231"/>
      <c r="K329" s="231"/>
      <c r="L329" s="236"/>
      <c r="M329" s="237"/>
      <c r="N329" s="238"/>
      <c r="O329" s="238"/>
      <c r="P329" s="238"/>
      <c r="Q329" s="238"/>
      <c r="R329" s="238"/>
      <c r="S329" s="238"/>
      <c r="T329" s="239"/>
      <c r="AT329" s="240" t="s">
        <v>164</v>
      </c>
      <c r="AU329" s="240" t="s">
        <v>86</v>
      </c>
      <c r="AV329" s="12" t="s">
        <v>86</v>
      </c>
      <c r="AW329" s="12" t="s">
        <v>38</v>
      </c>
      <c r="AX329" s="12" t="s">
        <v>84</v>
      </c>
      <c r="AY329" s="240" t="s">
        <v>152</v>
      </c>
    </row>
    <row r="330" spans="2:65" s="1" customFormat="1" ht="16.5" customHeight="1">
      <c r="B330" s="38"/>
      <c r="C330" s="251" t="s">
        <v>649</v>
      </c>
      <c r="D330" s="251" t="s">
        <v>238</v>
      </c>
      <c r="E330" s="252" t="s">
        <v>659</v>
      </c>
      <c r="F330" s="253" t="s">
        <v>660</v>
      </c>
      <c r="G330" s="254" t="s">
        <v>176</v>
      </c>
      <c r="H330" s="255">
        <v>1</v>
      </c>
      <c r="I330" s="256"/>
      <c r="J330" s="257">
        <f>ROUND(I330*H330,2)</f>
        <v>0</v>
      </c>
      <c r="K330" s="253" t="s">
        <v>159</v>
      </c>
      <c r="L330" s="258"/>
      <c r="M330" s="259" t="s">
        <v>75</v>
      </c>
      <c r="N330" s="260" t="s">
        <v>47</v>
      </c>
      <c r="O330" s="79"/>
      <c r="P330" s="224">
        <f>O330*H330</f>
        <v>0</v>
      </c>
      <c r="Q330" s="224">
        <v>0.016</v>
      </c>
      <c r="R330" s="224">
        <f>Q330*H330</f>
        <v>0.016</v>
      </c>
      <c r="S330" s="224">
        <v>0</v>
      </c>
      <c r="T330" s="225">
        <f>S330*H330</f>
        <v>0</v>
      </c>
      <c r="AR330" s="17" t="s">
        <v>241</v>
      </c>
      <c r="AT330" s="17" t="s">
        <v>238</v>
      </c>
      <c r="AU330" s="17" t="s">
        <v>86</v>
      </c>
      <c r="AY330" s="17" t="s">
        <v>152</v>
      </c>
      <c r="BE330" s="226">
        <f>IF(N330="základní",J330,0)</f>
        <v>0</v>
      </c>
      <c r="BF330" s="226">
        <f>IF(N330="snížená",J330,0)</f>
        <v>0</v>
      </c>
      <c r="BG330" s="226">
        <f>IF(N330="zákl. přenesená",J330,0)</f>
        <v>0</v>
      </c>
      <c r="BH330" s="226">
        <f>IF(N330="sníž. přenesená",J330,0)</f>
        <v>0</v>
      </c>
      <c r="BI330" s="226">
        <f>IF(N330="nulová",J330,0)</f>
        <v>0</v>
      </c>
      <c r="BJ330" s="17" t="s">
        <v>84</v>
      </c>
      <c r="BK330" s="226">
        <f>ROUND(I330*H330,2)</f>
        <v>0</v>
      </c>
      <c r="BL330" s="17" t="s">
        <v>227</v>
      </c>
      <c r="BM330" s="17" t="s">
        <v>1059</v>
      </c>
    </row>
    <row r="331" spans="2:47" s="1" customFormat="1" ht="12">
      <c r="B331" s="38"/>
      <c r="C331" s="39"/>
      <c r="D331" s="227" t="s">
        <v>243</v>
      </c>
      <c r="E331" s="39"/>
      <c r="F331" s="228" t="s">
        <v>662</v>
      </c>
      <c r="G331" s="39"/>
      <c r="H331" s="39"/>
      <c r="I331" s="142"/>
      <c r="J331" s="39"/>
      <c r="K331" s="39"/>
      <c r="L331" s="43"/>
      <c r="M331" s="229"/>
      <c r="N331" s="79"/>
      <c r="O331" s="79"/>
      <c r="P331" s="79"/>
      <c r="Q331" s="79"/>
      <c r="R331" s="79"/>
      <c r="S331" s="79"/>
      <c r="T331" s="80"/>
      <c r="AT331" s="17" t="s">
        <v>243</v>
      </c>
      <c r="AU331" s="17" t="s">
        <v>86</v>
      </c>
    </row>
    <row r="332" spans="2:65" s="1" customFormat="1" ht="16.5" customHeight="1">
      <c r="B332" s="38"/>
      <c r="C332" s="251" t="s">
        <v>653</v>
      </c>
      <c r="D332" s="251" t="s">
        <v>238</v>
      </c>
      <c r="E332" s="252" t="s">
        <v>664</v>
      </c>
      <c r="F332" s="253" t="s">
        <v>665</v>
      </c>
      <c r="G332" s="254" t="s">
        <v>666</v>
      </c>
      <c r="H332" s="255">
        <v>1</v>
      </c>
      <c r="I332" s="256"/>
      <c r="J332" s="257">
        <f>ROUND(I332*H332,2)</f>
        <v>0</v>
      </c>
      <c r="K332" s="253" t="s">
        <v>159</v>
      </c>
      <c r="L332" s="258"/>
      <c r="M332" s="259" t="s">
        <v>75</v>
      </c>
      <c r="N332" s="260" t="s">
        <v>47</v>
      </c>
      <c r="O332" s="79"/>
      <c r="P332" s="224">
        <f>O332*H332</f>
        <v>0</v>
      </c>
      <c r="Q332" s="224">
        <v>5E-05</v>
      </c>
      <c r="R332" s="224">
        <f>Q332*H332</f>
        <v>5E-05</v>
      </c>
      <c r="S332" s="224">
        <v>0</v>
      </c>
      <c r="T332" s="225">
        <f>S332*H332</f>
        <v>0</v>
      </c>
      <c r="AR332" s="17" t="s">
        <v>241</v>
      </c>
      <c r="AT332" s="17" t="s">
        <v>238</v>
      </c>
      <c r="AU332" s="17" t="s">
        <v>86</v>
      </c>
      <c r="AY332" s="17" t="s">
        <v>152</v>
      </c>
      <c r="BE332" s="226">
        <f>IF(N332="základní",J332,0)</f>
        <v>0</v>
      </c>
      <c r="BF332" s="226">
        <f>IF(N332="snížená",J332,0)</f>
        <v>0</v>
      </c>
      <c r="BG332" s="226">
        <f>IF(N332="zákl. přenesená",J332,0)</f>
        <v>0</v>
      </c>
      <c r="BH332" s="226">
        <f>IF(N332="sníž. přenesená",J332,0)</f>
        <v>0</v>
      </c>
      <c r="BI332" s="226">
        <f>IF(N332="nulová",J332,0)</f>
        <v>0</v>
      </c>
      <c r="BJ332" s="17" t="s">
        <v>84</v>
      </c>
      <c r="BK332" s="226">
        <f>ROUND(I332*H332,2)</f>
        <v>0</v>
      </c>
      <c r="BL332" s="17" t="s">
        <v>227</v>
      </c>
      <c r="BM332" s="17" t="s">
        <v>1060</v>
      </c>
    </row>
    <row r="333" spans="2:65" s="1" customFormat="1" ht="16.5" customHeight="1">
      <c r="B333" s="38"/>
      <c r="C333" s="215" t="s">
        <v>658</v>
      </c>
      <c r="D333" s="215" t="s">
        <v>155</v>
      </c>
      <c r="E333" s="216" t="s">
        <v>1061</v>
      </c>
      <c r="F333" s="217" t="s">
        <v>1062</v>
      </c>
      <c r="G333" s="218" t="s">
        <v>577</v>
      </c>
      <c r="H333" s="219">
        <v>1</v>
      </c>
      <c r="I333" s="220"/>
      <c r="J333" s="221">
        <f>ROUND(I333*H333,2)</f>
        <v>0</v>
      </c>
      <c r="K333" s="217" t="s">
        <v>159</v>
      </c>
      <c r="L333" s="43"/>
      <c r="M333" s="222" t="s">
        <v>75</v>
      </c>
      <c r="N333" s="223" t="s">
        <v>47</v>
      </c>
      <c r="O333" s="79"/>
      <c r="P333" s="224">
        <f>O333*H333</f>
        <v>0</v>
      </c>
      <c r="Q333" s="224">
        <v>0.01197</v>
      </c>
      <c r="R333" s="224">
        <f>Q333*H333</f>
        <v>0.01197</v>
      </c>
      <c r="S333" s="224">
        <v>0</v>
      </c>
      <c r="T333" s="225">
        <f>S333*H333</f>
        <v>0</v>
      </c>
      <c r="AR333" s="17" t="s">
        <v>227</v>
      </c>
      <c r="AT333" s="17" t="s">
        <v>155</v>
      </c>
      <c r="AU333" s="17" t="s">
        <v>86</v>
      </c>
      <c r="AY333" s="17" t="s">
        <v>152</v>
      </c>
      <c r="BE333" s="226">
        <f>IF(N333="základní",J333,0)</f>
        <v>0</v>
      </c>
      <c r="BF333" s="226">
        <f>IF(N333="snížená",J333,0)</f>
        <v>0</v>
      </c>
      <c r="BG333" s="226">
        <f>IF(N333="zákl. přenesená",J333,0)</f>
        <v>0</v>
      </c>
      <c r="BH333" s="226">
        <f>IF(N333="sníž. přenesená",J333,0)</f>
        <v>0</v>
      </c>
      <c r="BI333" s="226">
        <f>IF(N333="nulová",J333,0)</f>
        <v>0</v>
      </c>
      <c r="BJ333" s="17" t="s">
        <v>84</v>
      </c>
      <c r="BK333" s="226">
        <f>ROUND(I333*H333,2)</f>
        <v>0</v>
      </c>
      <c r="BL333" s="17" t="s">
        <v>227</v>
      </c>
      <c r="BM333" s="17" t="s">
        <v>1063</v>
      </c>
    </row>
    <row r="334" spans="2:47" s="1" customFormat="1" ht="12">
      <c r="B334" s="38"/>
      <c r="C334" s="39"/>
      <c r="D334" s="227" t="s">
        <v>162</v>
      </c>
      <c r="E334" s="39"/>
      <c r="F334" s="228" t="s">
        <v>672</v>
      </c>
      <c r="G334" s="39"/>
      <c r="H334" s="39"/>
      <c r="I334" s="142"/>
      <c r="J334" s="39"/>
      <c r="K334" s="39"/>
      <c r="L334" s="43"/>
      <c r="M334" s="229"/>
      <c r="N334" s="79"/>
      <c r="O334" s="79"/>
      <c r="P334" s="79"/>
      <c r="Q334" s="79"/>
      <c r="R334" s="79"/>
      <c r="S334" s="79"/>
      <c r="T334" s="80"/>
      <c r="AT334" s="17" t="s">
        <v>162</v>
      </c>
      <c r="AU334" s="17" t="s">
        <v>86</v>
      </c>
    </row>
    <row r="335" spans="2:51" s="13" customFormat="1" ht="12">
      <c r="B335" s="241"/>
      <c r="C335" s="242"/>
      <c r="D335" s="227" t="s">
        <v>164</v>
      </c>
      <c r="E335" s="243" t="s">
        <v>75</v>
      </c>
      <c r="F335" s="244" t="s">
        <v>1008</v>
      </c>
      <c r="G335" s="242"/>
      <c r="H335" s="243" t="s">
        <v>75</v>
      </c>
      <c r="I335" s="245"/>
      <c r="J335" s="242"/>
      <c r="K335" s="242"/>
      <c r="L335" s="246"/>
      <c r="M335" s="247"/>
      <c r="N335" s="248"/>
      <c r="O335" s="248"/>
      <c r="P335" s="248"/>
      <c r="Q335" s="248"/>
      <c r="R335" s="248"/>
      <c r="S335" s="248"/>
      <c r="T335" s="249"/>
      <c r="AT335" s="250" t="s">
        <v>164</v>
      </c>
      <c r="AU335" s="250" t="s">
        <v>86</v>
      </c>
      <c r="AV335" s="13" t="s">
        <v>84</v>
      </c>
      <c r="AW335" s="13" t="s">
        <v>38</v>
      </c>
      <c r="AX335" s="13" t="s">
        <v>77</v>
      </c>
      <c r="AY335" s="250" t="s">
        <v>152</v>
      </c>
    </row>
    <row r="336" spans="2:51" s="12" customFormat="1" ht="12">
      <c r="B336" s="230"/>
      <c r="C336" s="231"/>
      <c r="D336" s="227" t="s">
        <v>164</v>
      </c>
      <c r="E336" s="232" t="s">
        <v>75</v>
      </c>
      <c r="F336" s="233" t="s">
        <v>1054</v>
      </c>
      <c r="G336" s="231"/>
      <c r="H336" s="234">
        <v>1</v>
      </c>
      <c r="I336" s="235"/>
      <c r="J336" s="231"/>
      <c r="K336" s="231"/>
      <c r="L336" s="236"/>
      <c r="M336" s="237"/>
      <c r="N336" s="238"/>
      <c r="O336" s="238"/>
      <c r="P336" s="238"/>
      <c r="Q336" s="238"/>
      <c r="R336" s="238"/>
      <c r="S336" s="238"/>
      <c r="T336" s="239"/>
      <c r="AT336" s="240" t="s">
        <v>164</v>
      </c>
      <c r="AU336" s="240" t="s">
        <v>86</v>
      </c>
      <c r="AV336" s="12" t="s">
        <v>86</v>
      </c>
      <c r="AW336" s="12" t="s">
        <v>38</v>
      </c>
      <c r="AX336" s="12" t="s">
        <v>84</v>
      </c>
      <c r="AY336" s="240" t="s">
        <v>152</v>
      </c>
    </row>
    <row r="337" spans="2:65" s="1" customFormat="1" ht="16.5" customHeight="1">
      <c r="B337" s="38"/>
      <c r="C337" s="215" t="s">
        <v>663</v>
      </c>
      <c r="D337" s="215" t="s">
        <v>155</v>
      </c>
      <c r="E337" s="216" t="s">
        <v>669</v>
      </c>
      <c r="F337" s="217" t="s">
        <v>670</v>
      </c>
      <c r="G337" s="218" t="s">
        <v>577</v>
      </c>
      <c r="H337" s="219">
        <v>1</v>
      </c>
      <c r="I337" s="220"/>
      <c r="J337" s="221">
        <f>ROUND(I337*H337,2)</f>
        <v>0</v>
      </c>
      <c r="K337" s="217" t="s">
        <v>159</v>
      </c>
      <c r="L337" s="43"/>
      <c r="M337" s="222" t="s">
        <v>75</v>
      </c>
      <c r="N337" s="223" t="s">
        <v>47</v>
      </c>
      <c r="O337" s="79"/>
      <c r="P337" s="224">
        <f>O337*H337</f>
        <v>0</v>
      </c>
      <c r="Q337" s="224">
        <v>0.01528</v>
      </c>
      <c r="R337" s="224">
        <f>Q337*H337</f>
        <v>0.01528</v>
      </c>
      <c r="S337" s="224">
        <v>0</v>
      </c>
      <c r="T337" s="225">
        <f>S337*H337</f>
        <v>0</v>
      </c>
      <c r="AR337" s="17" t="s">
        <v>227</v>
      </c>
      <c r="AT337" s="17" t="s">
        <v>155</v>
      </c>
      <c r="AU337" s="17" t="s">
        <v>86</v>
      </c>
      <c r="AY337" s="17" t="s">
        <v>152</v>
      </c>
      <c r="BE337" s="226">
        <f>IF(N337="základní",J337,0)</f>
        <v>0</v>
      </c>
      <c r="BF337" s="226">
        <f>IF(N337="snížená",J337,0)</f>
        <v>0</v>
      </c>
      <c r="BG337" s="226">
        <f>IF(N337="zákl. přenesená",J337,0)</f>
        <v>0</v>
      </c>
      <c r="BH337" s="226">
        <f>IF(N337="sníž. přenesená",J337,0)</f>
        <v>0</v>
      </c>
      <c r="BI337" s="226">
        <f>IF(N337="nulová",J337,0)</f>
        <v>0</v>
      </c>
      <c r="BJ337" s="17" t="s">
        <v>84</v>
      </c>
      <c r="BK337" s="226">
        <f>ROUND(I337*H337,2)</f>
        <v>0</v>
      </c>
      <c r="BL337" s="17" t="s">
        <v>227</v>
      </c>
      <c r="BM337" s="17" t="s">
        <v>1064</v>
      </c>
    </row>
    <row r="338" spans="2:47" s="1" customFormat="1" ht="12">
      <c r="B338" s="38"/>
      <c r="C338" s="39"/>
      <c r="D338" s="227" t="s">
        <v>162</v>
      </c>
      <c r="E338" s="39"/>
      <c r="F338" s="228" t="s">
        <v>672</v>
      </c>
      <c r="G338" s="39"/>
      <c r="H338" s="39"/>
      <c r="I338" s="142"/>
      <c r="J338" s="39"/>
      <c r="K338" s="39"/>
      <c r="L338" s="43"/>
      <c r="M338" s="229"/>
      <c r="N338" s="79"/>
      <c r="O338" s="79"/>
      <c r="P338" s="79"/>
      <c r="Q338" s="79"/>
      <c r="R338" s="79"/>
      <c r="S338" s="79"/>
      <c r="T338" s="80"/>
      <c r="AT338" s="17" t="s">
        <v>162</v>
      </c>
      <c r="AU338" s="17" t="s">
        <v>86</v>
      </c>
    </row>
    <row r="339" spans="2:51" s="13" customFormat="1" ht="12">
      <c r="B339" s="241"/>
      <c r="C339" s="242"/>
      <c r="D339" s="227" t="s">
        <v>164</v>
      </c>
      <c r="E339" s="243" t="s">
        <v>75</v>
      </c>
      <c r="F339" s="244" t="s">
        <v>1008</v>
      </c>
      <c r="G339" s="242"/>
      <c r="H339" s="243" t="s">
        <v>75</v>
      </c>
      <c r="I339" s="245"/>
      <c r="J339" s="242"/>
      <c r="K339" s="242"/>
      <c r="L339" s="246"/>
      <c r="M339" s="247"/>
      <c r="N339" s="248"/>
      <c r="O339" s="248"/>
      <c r="P339" s="248"/>
      <c r="Q339" s="248"/>
      <c r="R339" s="248"/>
      <c r="S339" s="248"/>
      <c r="T339" s="249"/>
      <c r="AT339" s="250" t="s">
        <v>164</v>
      </c>
      <c r="AU339" s="250" t="s">
        <v>86</v>
      </c>
      <c r="AV339" s="13" t="s">
        <v>84</v>
      </c>
      <c r="AW339" s="13" t="s">
        <v>38</v>
      </c>
      <c r="AX339" s="13" t="s">
        <v>77</v>
      </c>
      <c r="AY339" s="250" t="s">
        <v>152</v>
      </c>
    </row>
    <row r="340" spans="2:51" s="12" customFormat="1" ht="12">
      <c r="B340" s="230"/>
      <c r="C340" s="231"/>
      <c r="D340" s="227" t="s">
        <v>164</v>
      </c>
      <c r="E340" s="232" t="s">
        <v>75</v>
      </c>
      <c r="F340" s="233" t="s">
        <v>1058</v>
      </c>
      <c r="G340" s="231"/>
      <c r="H340" s="234">
        <v>1</v>
      </c>
      <c r="I340" s="235"/>
      <c r="J340" s="231"/>
      <c r="K340" s="231"/>
      <c r="L340" s="236"/>
      <c r="M340" s="237"/>
      <c r="N340" s="238"/>
      <c r="O340" s="238"/>
      <c r="P340" s="238"/>
      <c r="Q340" s="238"/>
      <c r="R340" s="238"/>
      <c r="S340" s="238"/>
      <c r="T340" s="239"/>
      <c r="AT340" s="240" t="s">
        <v>164</v>
      </c>
      <c r="AU340" s="240" t="s">
        <v>86</v>
      </c>
      <c r="AV340" s="12" t="s">
        <v>86</v>
      </c>
      <c r="AW340" s="12" t="s">
        <v>38</v>
      </c>
      <c r="AX340" s="12" t="s">
        <v>84</v>
      </c>
      <c r="AY340" s="240" t="s">
        <v>152</v>
      </c>
    </row>
    <row r="341" spans="2:65" s="1" customFormat="1" ht="16.5" customHeight="1">
      <c r="B341" s="38"/>
      <c r="C341" s="215" t="s">
        <v>668</v>
      </c>
      <c r="D341" s="215" t="s">
        <v>155</v>
      </c>
      <c r="E341" s="216" t="s">
        <v>679</v>
      </c>
      <c r="F341" s="217" t="s">
        <v>680</v>
      </c>
      <c r="G341" s="218" t="s">
        <v>176</v>
      </c>
      <c r="H341" s="219">
        <v>2</v>
      </c>
      <c r="I341" s="220"/>
      <c r="J341" s="221">
        <f>ROUND(I341*H341,2)</f>
        <v>0</v>
      </c>
      <c r="K341" s="217" t="s">
        <v>159</v>
      </c>
      <c r="L341" s="43"/>
      <c r="M341" s="222" t="s">
        <v>75</v>
      </c>
      <c r="N341" s="223" t="s">
        <v>47</v>
      </c>
      <c r="O341" s="79"/>
      <c r="P341" s="224">
        <f>O341*H341</f>
        <v>0</v>
      </c>
      <c r="Q341" s="224">
        <v>4E-05</v>
      </c>
      <c r="R341" s="224">
        <f>Q341*H341</f>
        <v>8E-05</v>
      </c>
      <c r="S341" s="224">
        <v>0</v>
      </c>
      <c r="T341" s="225">
        <f>S341*H341</f>
        <v>0</v>
      </c>
      <c r="AR341" s="17" t="s">
        <v>227</v>
      </c>
      <c r="AT341" s="17" t="s">
        <v>155</v>
      </c>
      <c r="AU341" s="17" t="s">
        <v>86</v>
      </c>
      <c r="AY341" s="17" t="s">
        <v>152</v>
      </c>
      <c r="BE341" s="226">
        <f>IF(N341="základní",J341,0)</f>
        <v>0</v>
      </c>
      <c r="BF341" s="226">
        <f>IF(N341="snížená",J341,0)</f>
        <v>0</v>
      </c>
      <c r="BG341" s="226">
        <f>IF(N341="zákl. přenesená",J341,0)</f>
        <v>0</v>
      </c>
      <c r="BH341" s="226">
        <f>IF(N341="sníž. přenesená",J341,0)</f>
        <v>0</v>
      </c>
      <c r="BI341" s="226">
        <f>IF(N341="nulová",J341,0)</f>
        <v>0</v>
      </c>
      <c r="BJ341" s="17" t="s">
        <v>84</v>
      </c>
      <c r="BK341" s="226">
        <f>ROUND(I341*H341,2)</f>
        <v>0</v>
      </c>
      <c r="BL341" s="17" t="s">
        <v>227</v>
      </c>
      <c r="BM341" s="17" t="s">
        <v>1065</v>
      </c>
    </row>
    <row r="342" spans="2:47" s="1" customFormat="1" ht="12">
      <c r="B342" s="38"/>
      <c r="C342" s="39"/>
      <c r="D342" s="227" t="s">
        <v>162</v>
      </c>
      <c r="E342" s="39"/>
      <c r="F342" s="228" t="s">
        <v>682</v>
      </c>
      <c r="G342" s="39"/>
      <c r="H342" s="39"/>
      <c r="I342" s="142"/>
      <c r="J342" s="39"/>
      <c r="K342" s="39"/>
      <c r="L342" s="43"/>
      <c r="M342" s="229"/>
      <c r="N342" s="79"/>
      <c r="O342" s="79"/>
      <c r="P342" s="79"/>
      <c r="Q342" s="79"/>
      <c r="R342" s="79"/>
      <c r="S342" s="79"/>
      <c r="T342" s="80"/>
      <c r="AT342" s="17" t="s">
        <v>162</v>
      </c>
      <c r="AU342" s="17" t="s">
        <v>86</v>
      </c>
    </row>
    <row r="343" spans="2:51" s="12" customFormat="1" ht="12">
      <c r="B343" s="230"/>
      <c r="C343" s="231"/>
      <c r="D343" s="227" t="s">
        <v>164</v>
      </c>
      <c r="E343" s="232" t="s">
        <v>75</v>
      </c>
      <c r="F343" s="233" t="s">
        <v>733</v>
      </c>
      <c r="G343" s="231"/>
      <c r="H343" s="234">
        <v>2</v>
      </c>
      <c r="I343" s="235"/>
      <c r="J343" s="231"/>
      <c r="K343" s="231"/>
      <c r="L343" s="236"/>
      <c r="M343" s="237"/>
      <c r="N343" s="238"/>
      <c r="O343" s="238"/>
      <c r="P343" s="238"/>
      <c r="Q343" s="238"/>
      <c r="R343" s="238"/>
      <c r="S343" s="238"/>
      <c r="T343" s="239"/>
      <c r="AT343" s="240" t="s">
        <v>164</v>
      </c>
      <c r="AU343" s="240" t="s">
        <v>86</v>
      </c>
      <c r="AV343" s="12" t="s">
        <v>86</v>
      </c>
      <c r="AW343" s="12" t="s">
        <v>38</v>
      </c>
      <c r="AX343" s="12" t="s">
        <v>84</v>
      </c>
      <c r="AY343" s="240" t="s">
        <v>152</v>
      </c>
    </row>
    <row r="344" spans="2:65" s="1" customFormat="1" ht="16.5" customHeight="1">
      <c r="B344" s="38"/>
      <c r="C344" s="251" t="s">
        <v>673</v>
      </c>
      <c r="D344" s="251" t="s">
        <v>238</v>
      </c>
      <c r="E344" s="252" t="s">
        <v>685</v>
      </c>
      <c r="F344" s="253" t="s">
        <v>686</v>
      </c>
      <c r="G344" s="254" t="s">
        <v>176</v>
      </c>
      <c r="H344" s="255">
        <v>2</v>
      </c>
      <c r="I344" s="256"/>
      <c r="J344" s="257">
        <f>ROUND(I344*H344,2)</f>
        <v>0</v>
      </c>
      <c r="K344" s="253" t="s">
        <v>159</v>
      </c>
      <c r="L344" s="258"/>
      <c r="M344" s="259" t="s">
        <v>75</v>
      </c>
      <c r="N344" s="260" t="s">
        <v>47</v>
      </c>
      <c r="O344" s="79"/>
      <c r="P344" s="224">
        <f>O344*H344</f>
        <v>0</v>
      </c>
      <c r="Q344" s="224">
        <v>0.0018</v>
      </c>
      <c r="R344" s="224">
        <f>Q344*H344</f>
        <v>0.0036</v>
      </c>
      <c r="S344" s="224">
        <v>0</v>
      </c>
      <c r="T344" s="225">
        <f>S344*H344</f>
        <v>0</v>
      </c>
      <c r="AR344" s="17" t="s">
        <v>241</v>
      </c>
      <c r="AT344" s="17" t="s">
        <v>238</v>
      </c>
      <c r="AU344" s="17" t="s">
        <v>86</v>
      </c>
      <c r="AY344" s="17" t="s">
        <v>152</v>
      </c>
      <c r="BE344" s="226">
        <f>IF(N344="základní",J344,0)</f>
        <v>0</v>
      </c>
      <c r="BF344" s="226">
        <f>IF(N344="snížená",J344,0)</f>
        <v>0</v>
      </c>
      <c r="BG344" s="226">
        <f>IF(N344="zákl. přenesená",J344,0)</f>
        <v>0</v>
      </c>
      <c r="BH344" s="226">
        <f>IF(N344="sníž. přenesená",J344,0)</f>
        <v>0</v>
      </c>
      <c r="BI344" s="226">
        <f>IF(N344="nulová",J344,0)</f>
        <v>0</v>
      </c>
      <c r="BJ344" s="17" t="s">
        <v>84</v>
      </c>
      <c r="BK344" s="226">
        <f>ROUND(I344*H344,2)</f>
        <v>0</v>
      </c>
      <c r="BL344" s="17" t="s">
        <v>227</v>
      </c>
      <c r="BM344" s="17" t="s">
        <v>1066</v>
      </c>
    </row>
    <row r="345" spans="2:65" s="1" customFormat="1" ht="16.5" customHeight="1">
      <c r="B345" s="38"/>
      <c r="C345" s="215" t="s">
        <v>678</v>
      </c>
      <c r="D345" s="215" t="s">
        <v>155</v>
      </c>
      <c r="E345" s="216" t="s">
        <v>689</v>
      </c>
      <c r="F345" s="217" t="s">
        <v>690</v>
      </c>
      <c r="G345" s="218" t="s">
        <v>577</v>
      </c>
      <c r="H345" s="219">
        <v>2</v>
      </c>
      <c r="I345" s="220"/>
      <c r="J345" s="221">
        <f>ROUND(I345*H345,2)</f>
        <v>0</v>
      </c>
      <c r="K345" s="217" t="s">
        <v>159</v>
      </c>
      <c r="L345" s="43"/>
      <c r="M345" s="222" t="s">
        <v>75</v>
      </c>
      <c r="N345" s="223" t="s">
        <v>47</v>
      </c>
      <c r="O345" s="79"/>
      <c r="P345" s="224">
        <f>O345*H345</f>
        <v>0</v>
      </c>
      <c r="Q345" s="224">
        <v>0.00052</v>
      </c>
      <c r="R345" s="224">
        <f>Q345*H345</f>
        <v>0.00104</v>
      </c>
      <c r="S345" s="224">
        <v>0</v>
      </c>
      <c r="T345" s="225">
        <f>S345*H345</f>
        <v>0</v>
      </c>
      <c r="AR345" s="17" t="s">
        <v>227</v>
      </c>
      <c r="AT345" s="17" t="s">
        <v>155</v>
      </c>
      <c r="AU345" s="17" t="s">
        <v>86</v>
      </c>
      <c r="AY345" s="17" t="s">
        <v>152</v>
      </c>
      <c r="BE345" s="226">
        <f>IF(N345="základní",J345,0)</f>
        <v>0</v>
      </c>
      <c r="BF345" s="226">
        <f>IF(N345="snížená",J345,0)</f>
        <v>0</v>
      </c>
      <c r="BG345" s="226">
        <f>IF(N345="zákl. přenesená",J345,0)</f>
        <v>0</v>
      </c>
      <c r="BH345" s="226">
        <f>IF(N345="sníž. přenesená",J345,0)</f>
        <v>0</v>
      </c>
      <c r="BI345" s="226">
        <f>IF(N345="nulová",J345,0)</f>
        <v>0</v>
      </c>
      <c r="BJ345" s="17" t="s">
        <v>84</v>
      </c>
      <c r="BK345" s="226">
        <f>ROUND(I345*H345,2)</f>
        <v>0</v>
      </c>
      <c r="BL345" s="17" t="s">
        <v>227</v>
      </c>
      <c r="BM345" s="17" t="s">
        <v>1067</v>
      </c>
    </row>
    <row r="346" spans="2:65" s="1" customFormat="1" ht="16.5" customHeight="1">
      <c r="B346" s="38"/>
      <c r="C346" s="215" t="s">
        <v>684</v>
      </c>
      <c r="D346" s="215" t="s">
        <v>155</v>
      </c>
      <c r="E346" s="216" t="s">
        <v>693</v>
      </c>
      <c r="F346" s="217" t="s">
        <v>694</v>
      </c>
      <c r="G346" s="218" t="s">
        <v>577</v>
      </c>
      <c r="H346" s="219">
        <v>1</v>
      </c>
      <c r="I346" s="220"/>
      <c r="J346" s="221">
        <f>ROUND(I346*H346,2)</f>
        <v>0</v>
      </c>
      <c r="K346" s="217" t="s">
        <v>159</v>
      </c>
      <c r="L346" s="43"/>
      <c r="M346" s="222" t="s">
        <v>75</v>
      </c>
      <c r="N346" s="223" t="s">
        <v>47</v>
      </c>
      <c r="O346" s="79"/>
      <c r="P346" s="224">
        <f>O346*H346</f>
        <v>0</v>
      </c>
      <c r="Q346" s="224">
        <v>0.00052</v>
      </c>
      <c r="R346" s="224">
        <f>Q346*H346</f>
        <v>0.00052</v>
      </c>
      <c r="S346" s="224">
        <v>0</v>
      </c>
      <c r="T346" s="225">
        <f>S346*H346</f>
        <v>0</v>
      </c>
      <c r="AR346" s="17" t="s">
        <v>227</v>
      </c>
      <c r="AT346" s="17" t="s">
        <v>155</v>
      </c>
      <c r="AU346" s="17" t="s">
        <v>86</v>
      </c>
      <c r="AY346" s="17" t="s">
        <v>152</v>
      </c>
      <c r="BE346" s="226">
        <f>IF(N346="základní",J346,0)</f>
        <v>0</v>
      </c>
      <c r="BF346" s="226">
        <f>IF(N346="snížená",J346,0)</f>
        <v>0</v>
      </c>
      <c r="BG346" s="226">
        <f>IF(N346="zákl. přenesená",J346,0)</f>
        <v>0</v>
      </c>
      <c r="BH346" s="226">
        <f>IF(N346="sníž. přenesená",J346,0)</f>
        <v>0</v>
      </c>
      <c r="BI346" s="226">
        <f>IF(N346="nulová",J346,0)</f>
        <v>0</v>
      </c>
      <c r="BJ346" s="17" t="s">
        <v>84</v>
      </c>
      <c r="BK346" s="226">
        <f>ROUND(I346*H346,2)</f>
        <v>0</v>
      </c>
      <c r="BL346" s="17" t="s">
        <v>227</v>
      </c>
      <c r="BM346" s="17" t="s">
        <v>1068</v>
      </c>
    </row>
    <row r="347" spans="2:65" s="1" customFormat="1" ht="22.5" customHeight="1">
      <c r="B347" s="38"/>
      <c r="C347" s="215" t="s">
        <v>688</v>
      </c>
      <c r="D347" s="215" t="s">
        <v>155</v>
      </c>
      <c r="E347" s="216" t="s">
        <v>1069</v>
      </c>
      <c r="F347" s="217" t="s">
        <v>1070</v>
      </c>
      <c r="G347" s="218" t="s">
        <v>176</v>
      </c>
      <c r="H347" s="219">
        <v>2</v>
      </c>
      <c r="I347" s="220"/>
      <c r="J347" s="221">
        <f>ROUND(I347*H347,2)</f>
        <v>0</v>
      </c>
      <c r="K347" s="217" t="s">
        <v>177</v>
      </c>
      <c r="L347" s="43"/>
      <c r="M347" s="222" t="s">
        <v>75</v>
      </c>
      <c r="N347" s="223" t="s">
        <v>47</v>
      </c>
      <c r="O347" s="79"/>
      <c r="P347" s="224">
        <f>O347*H347</f>
        <v>0</v>
      </c>
      <c r="Q347" s="224">
        <v>0</v>
      </c>
      <c r="R347" s="224">
        <f>Q347*H347</f>
        <v>0</v>
      </c>
      <c r="S347" s="224">
        <v>0</v>
      </c>
      <c r="T347" s="225">
        <f>S347*H347</f>
        <v>0</v>
      </c>
      <c r="AR347" s="17" t="s">
        <v>227</v>
      </c>
      <c r="AT347" s="17" t="s">
        <v>155</v>
      </c>
      <c r="AU347" s="17" t="s">
        <v>86</v>
      </c>
      <c r="AY347" s="17" t="s">
        <v>152</v>
      </c>
      <c r="BE347" s="226">
        <f>IF(N347="základní",J347,0)</f>
        <v>0</v>
      </c>
      <c r="BF347" s="226">
        <f>IF(N347="snížená",J347,0)</f>
        <v>0</v>
      </c>
      <c r="BG347" s="226">
        <f>IF(N347="zákl. přenesená",J347,0)</f>
        <v>0</v>
      </c>
      <c r="BH347" s="226">
        <f>IF(N347="sníž. přenesená",J347,0)</f>
        <v>0</v>
      </c>
      <c r="BI347" s="226">
        <f>IF(N347="nulová",J347,0)</f>
        <v>0</v>
      </c>
      <c r="BJ347" s="17" t="s">
        <v>84</v>
      </c>
      <c r="BK347" s="226">
        <f>ROUND(I347*H347,2)</f>
        <v>0</v>
      </c>
      <c r="BL347" s="17" t="s">
        <v>227</v>
      </c>
      <c r="BM347" s="17" t="s">
        <v>1071</v>
      </c>
    </row>
    <row r="348" spans="2:65" s="1" customFormat="1" ht="22.5" customHeight="1">
      <c r="B348" s="38"/>
      <c r="C348" s="215" t="s">
        <v>692</v>
      </c>
      <c r="D348" s="215" t="s">
        <v>155</v>
      </c>
      <c r="E348" s="216" t="s">
        <v>701</v>
      </c>
      <c r="F348" s="217" t="s">
        <v>702</v>
      </c>
      <c r="G348" s="218" t="s">
        <v>176</v>
      </c>
      <c r="H348" s="219">
        <v>1</v>
      </c>
      <c r="I348" s="220"/>
      <c r="J348" s="221">
        <f>ROUND(I348*H348,2)</f>
        <v>0</v>
      </c>
      <c r="K348" s="217" t="s">
        <v>177</v>
      </c>
      <c r="L348" s="43"/>
      <c r="M348" s="222" t="s">
        <v>75</v>
      </c>
      <c r="N348" s="223" t="s">
        <v>47</v>
      </c>
      <c r="O348" s="79"/>
      <c r="P348" s="224">
        <f>O348*H348</f>
        <v>0</v>
      </c>
      <c r="Q348" s="224">
        <v>0</v>
      </c>
      <c r="R348" s="224">
        <f>Q348*H348</f>
        <v>0</v>
      </c>
      <c r="S348" s="224">
        <v>0</v>
      </c>
      <c r="T348" s="225">
        <f>S348*H348</f>
        <v>0</v>
      </c>
      <c r="AR348" s="17" t="s">
        <v>227</v>
      </c>
      <c r="AT348" s="17" t="s">
        <v>155</v>
      </c>
      <c r="AU348" s="17" t="s">
        <v>86</v>
      </c>
      <c r="AY348" s="17" t="s">
        <v>152</v>
      </c>
      <c r="BE348" s="226">
        <f>IF(N348="základní",J348,0)</f>
        <v>0</v>
      </c>
      <c r="BF348" s="226">
        <f>IF(N348="snížená",J348,0)</f>
        <v>0</v>
      </c>
      <c r="BG348" s="226">
        <f>IF(N348="zákl. přenesená",J348,0)</f>
        <v>0</v>
      </c>
      <c r="BH348" s="226">
        <f>IF(N348="sníž. přenesená",J348,0)</f>
        <v>0</v>
      </c>
      <c r="BI348" s="226">
        <f>IF(N348="nulová",J348,0)</f>
        <v>0</v>
      </c>
      <c r="BJ348" s="17" t="s">
        <v>84</v>
      </c>
      <c r="BK348" s="226">
        <f>ROUND(I348*H348,2)</f>
        <v>0</v>
      </c>
      <c r="BL348" s="17" t="s">
        <v>227</v>
      </c>
      <c r="BM348" s="17" t="s">
        <v>1072</v>
      </c>
    </row>
    <row r="349" spans="2:65" s="1" customFormat="1" ht="22.5" customHeight="1">
      <c r="B349" s="38"/>
      <c r="C349" s="215" t="s">
        <v>696</v>
      </c>
      <c r="D349" s="215" t="s">
        <v>155</v>
      </c>
      <c r="E349" s="216" t="s">
        <v>705</v>
      </c>
      <c r="F349" s="217" t="s">
        <v>706</v>
      </c>
      <c r="G349" s="218" t="s">
        <v>176</v>
      </c>
      <c r="H349" s="219">
        <v>1</v>
      </c>
      <c r="I349" s="220"/>
      <c r="J349" s="221">
        <f>ROUND(I349*H349,2)</f>
        <v>0</v>
      </c>
      <c r="K349" s="217" t="s">
        <v>177</v>
      </c>
      <c r="L349" s="43"/>
      <c r="M349" s="222" t="s">
        <v>75</v>
      </c>
      <c r="N349" s="223" t="s">
        <v>47</v>
      </c>
      <c r="O349" s="79"/>
      <c r="P349" s="224">
        <f>O349*H349</f>
        <v>0</v>
      </c>
      <c r="Q349" s="224">
        <v>0</v>
      </c>
      <c r="R349" s="224">
        <f>Q349*H349</f>
        <v>0</v>
      </c>
      <c r="S349" s="224">
        <v>0</v>
      </c>
      <c r="T349" s="225">
        <f>S349*H349</f>
        <v>0</v>
      </c>
      <c r="AR349" s="17" t="s">
        <v>227</v>
      </c>
      <c r="AT349" s="17" t="s">
        <v>155</v>
      </c>
      <c r="AU349" s="17" t="s">
        <v>86</v>
      </c>
      <c r="AY349" s="17" t="s">
        <v>152</v>
      </c>
      <c r="BE349" s="226">
        <f>IF(N349="základní",J349,0)</f>
        <v>0</v>
      </c>
      <c r="BF349" s="226">
        <f>IF(N349="snížená",J349,0)</f>
        <v>0</v>
      </c>
      <c r="BG349" s="226">
        <f>IF(N349="zákl. přenesená",J349,0)</f>
        <v>0</v>
      </c>
      <c r="BH349" s="226">
        <f>IF(N349="sníž. přenesená",J349,0)</f>
        <v>0</v>
      </c>
      <c r="BI349" s="226">
        <f>IF(N349="nulová",J349,0)</f>
        <v>0</v>
      </c>
      <c r="BJ349" s="17" t="s">
        <v>84</v>
      </c>
      <c r="BK349" s="226">
        <f>ROUND(I349*H349,2)</f>
        <v>0</v>
      </c>
      <c r="BL349" s="17" t="s">
        <v>227</v>
      </c>
      <c r="BM349" s="17" t="s">
        <v>1073</v>
      </c>
    </row>
    <row r="350" spans="2:65" s="1" customFormat="1" ht="22.5" customHeight="1">
      <c r="B350" s="38"/>
      <c r="C350" s="215" t="s">
        <v>700</v>
      </c>
      <c r="D350" s="215" t="s">
        <v>155</v>
      </c>
      <c r="E350" s="216" t="s">
        <v>709</v>
      </c>
      <c r="F350" s="217" t="s">
        <v>710</v>
      </c>
      <c r="G350" s="218" t="s">
        <v>176</v>
      </c>
      <c r="H350" s="219">
        <v>1</v>
      </c>
      <c r="I350" s="220"/>
      <c r="J350" s="221">
        <f>ROUND(I350*H350,2)</f>
        <v>0</v>
      </c>
      <c r="K350" s="217" t="s">
        <v>177</v>
      </c>
      <c r="L350" s="43"/>
      <c r="M350" s="222" t="s">
        <v>75</v>
      </c>
      <c r="N350" s="223" t="s">
        <v>47</v>
      </c>
      <c r="O350" s="79"/>
      <c r="P350" s="224">
        <f>O350*H350</f>
        <v>0</v>
      </c>
      <c r="Q350" s="224">
        <v>0</v>
      </c>
      <c r="R350" s="224">
        <f>Q350*H350</f>
        <v>0</v>
      </c>
      <c r="S350" s="224">
        <v>0</v>
      </c>
      <c r="T350" s="225">
        <f>S350*H350</f>
        <v>0</v>
      </c>
      <c r="AR350" s="17" t="s">
        <v>227</v>
      </c>
      <c r="AT350" s="17" t="s">
        <v>155</v>
      </c>
      <c r="AU350" s="17" t="s">
        <v>86</v>
      </c>
      <c r="AY350" s="17" t="s">
        <v>152</v>
      </c>
      <c r="BE350" s="226">
        <f>IF(N350="základní",J350,0)</f>
        <v>0</v>
      </c>
      <c r="BF350" s="226">
        <f>IF(N350="snížená",J350,0)</f>
        <v>0</v>
      </c>
      <c r="BG350" s="226">
        <f>IF(N350="zákl. přenesená",J350,0)</f>
        <v>0</v>
      </c>
      <c r="BH350" s="226">
        <f>IF(N350="sníž. přenesená",J350,0)</f>
        <v>0</v>
      </c>
      <c r="BI350" s="226">
        <f>IF(N350="nulová",J350,0)</f>
        <v>0</v>
      </c>
      <c r="BJ350" s="17" t="s">
        <v>84</v>
      </c>
      <c r="BK350" s="226">
        <f>ROUND(I350*H350,2)</f>
        <v>0</v>
      </c>
      <c r="BL350" s="17" t="s">
        <v>227</v>
      </c>
      <c r="BM350" s="17" t="s">
        <v>1074</v>
      </c>
    </row>
    <row r="351" spans="2:65" s="1" customFormat="1" ht="22.5" customHeight="1">
      <c r="B351" s="38"/>
      <c r="C351" s="215" t="s">
        <v>704</v>
      </c>
      <c r="D351" s="215" t="s">
        <v>155</v>
      </c>
      <c r="E351" s="216" t="s">
        <v>713</v>
      </c>
      <c r="F351" s="217" t="s">
        <v>714</v>
      </c>
      <c r="G351" s="218" t="s">
        <v>176</v>
      </c>
      <c r="H351" s="219">
        <v>1</v>
      </c>
      <c r="I351" s="220"/>
      <c r="J351" s="221">
        <f>ROUND(I351*H351,2)</f>
        <v>0</v>
      </c>
      <c r="K351" s="217" t="s">
        <v>177</v>
      </c>
      <c r="L351" s="43"/>
      <c r="M351" s="222" t="s">
        <v>75</v>
      </c>
      <c r="N351" s="223" t="s">
        <v>47</v>
      </c>
      <c r="O351" s="79"/>
      <c r="P351" s="224">
        <f>O351*H351</f>
        <v>0</v>
      </c>
      <c r="Q351" s="224">
        <v>0</v>
      </c>
      <c r="R351" s="224">
        <f>Q351*H351</f>
        <v>0</v>
      </c>
      <c r="S351" s="224">
        <v>0</v>
      </c>
      <c r="T351" s="225">
        <f>S351*H351</f>
        <v>0</v>
      </c>
      <c r="AR351" s="17" t="s">
        <v>227</v>
      </c>
      <c r="AT351" s="17" t="s">
        <v>155</v>
      </c>
      <c r="AU351" s="17" t="s">
        <v>86</v>
      </c>
      <c r="AY351" s="17" t="s">
        <v>152</v>
      </c>
      <c r="BE351" s="226">
        <f>IF(N351="základní",J351,0)</f>
        <v>0</v>
      </c>
      <c r="BF351" s="226">
        <f>IF(N351="snížená",J351,0)</f>
        <v>0</v>
      </c>
      <c r="BG351" s="226">
        <f>IF(N351="zákl. přenesená",J351,0)</f>
        <v>0</v>
      </c>
      <c r="BH351" s="226">
        <f>IF(N351="sníž. přenesená",J351,0)</f>
        <v>0</v>
      </c>
      <c r="BI351" s="226">
        <f>IF(N351="nulová",J351,0)</f>
        <v>0</v>
      </c>
      <c r="BJ351" s="17" t="s">
        <v>84</v>
      </c>
      <c r="BK351" s="226">
        <f>ROUND(I351*H351,2)</f>
        <v>0</v>
      </c>
      <c r="BL351" s="17" t="s">
        <v>227</v>
      </c>
      <c r="BM351" s="17" t="s">
        <v>1075</v>
      </c>
    </row>
    <row r="352" spans="2:65" s="1" customFormat="1" ht="22.5" customHeight="1">
      <c r="B352" s="38"/>
      <c r="C352" s="215" t="s">
        <v>708</v>
      </c>
      <c r="D352" s="215" t="s">
        <v>155</v>
      </c>
      <c r="E352" s="216" t="s">
        <v>717</v>
      </c>
      <c r="F352" s="217" t="s">
        <v>718</v>
      </c>
      <c r="G352" s="218" t="s">
        <v>176</v>
      </c>
      <c r="H352" s="219">
        <v>1</v>
      </c>
      <c r="I352" s="220"/>
      <c r="J352" s="221">
        <f>ROUND(I352*H352,2)</f>
        <v>0</v>
      </c>
      <c r="K352" s="217" t="s">
        <v>177</v>
      </c>
      <c r="L352" s="43"/>
      <c r="M352" s="222" t="s">
        <v>75</v>
      </c>
      <c r="N352" s="223" t="s">
        <v>47</v>
      </c>
      <c r="O352" s="79"/>
      <c r="P352" s="224">
        <f>O352*H352</f>
        <v>0</v>
      </c>
      <c r="Q352" s="224">
        <v>0</v>
      </c>
      <c r="R352" s="224">
        <f>Q352*H352</f>
        <v>0</v>
      </c>
      <c r="S352" s="224">
        <v>0</v>
      </c>
      <c r="T352" s="225">
        <f>S352*H352</f>
        <v>0</v>
      </c>
      <c r="AR352" s="17" t="s">
        <v>227</v>
      </c>
      <c r="AT352" s="17" t="s">
        <v>155</v>
      </c>
      <c r="AU352" s="17" t="s">
        <v>86</v>
      </c>
      <c r="AY352" s="17" t="s">
        <v>152</v>
      </c>
      <c r="BE352" s="226">
        <f>IF(N352="základní",J352,0)</f>
        <v>0</v>
      </c>
      <c r="BF352" s="226">
        <f>IF(N352="snížená",J352,0)</f>
        <v>0</v>
      </c>
      <c r="BG352" s="226">
        <f>IF(N352="zákl. přenesená",J352,0)</f>
        <v>0</v>
      </c>
      <c r="BH352" s="226">
        <f>IF(N352="sníž. přenesená",J352,0)</f>
        <v>0</v>
      </c>
      <c r="BI352" s="226">
        <f>IF(N352="nulová",J352,0)</f>
        <v>0</v>
      </c>
      <c r="BJ352" s="17" t="s">
        <v>84</v>
      </c>
      <c r="BK352" s="226">
        <f>ROUND(I352*H352,2)</f>
        <v>0</v>
      </c>
      <c r="BL352" s="17" t="s">
        <v>227</v>
      </c>
      <c r="BM352" s="17" t="s">
        <v>1076</v>
      </c>
    </row>
    <row r="353" spans="2:65" s="1" customFormat="1" ht="16.5" customHeight="1">
      <c r="B353" s="38"/>
      <c r="C353" s="215" t="s">
        <v>712</v>
      </c>
      <c r="D353" s="215" t="s">
        <v>155</v>
      </c>
      <c r="E353" s="216" t="s">
        <v>721</v>
      </c>
      <c r="F353" s="217" t="s">
        <v>722</v>
      </c>
      <c r="G353" s="218" t="s">
        <v>176</v>
      </c>
      <c r="H353" s="219">
        <v>1</v>
      </c>
      <c r="I353" s="220"/>
      <c r="J353" s="221">
        <f>ROUND(I353*H353,2)</f>
        <v>0</v>
      </c>
      <c r="K353" s="217" t="s">
        <v>177</v>
      </c>
      <c r="L353" s="43"/>
      <c r="M353" s="222" t="s">
        <v>75</v>
      </c>
      <c r="N353" s="223" t="s">
        <v>47</v>
      </c>
      <c r="O353" s="79"/>
      <c r="P353" s="224">
        <f>O353*H353</f>
        <v>0</v>
      </c>
      <c r="Q353" s="224">
        <v>0</v>
      </c>
      <c r="R353" s="224">
        <f>Q353*H353</f>
        <v>0</v>
      </c>
      <c r="S353" s="224">
        <v>0</v>
      </c>
      <c r="T353" s="225">
        <f>S353*H353</f>
        <v>0</v>
      </c>
      <c r="AR353" s="17" t="s">
        <v>227</v>
      </c>
      <c r="AT353" s="17" t="s">
        <v>155</v>
      </c>
      <c r="AU353" s="17" t="s">
        <v>86</v>
      </c>
      <c r="AY353" s="17" t="s">
        <v>152</v>
      </c>
      <c r="BE353" s="226">
        <f>IF(N353="základní",J353,0)</f>
        <v>0</v>
      </c>
      <c r="BF353" s="226">
        <f>IF(N353="snížená",J353,0)</f>
        <v>0</v>
      </c>
      <c r="BG353" s="226">
        <f>IF(N353="zákl. přenesená",J353,0)</f>
        <v>0</v>
      </c>
      <c r="BH353" s="226">
        <f>IF(N353="sníž. přenesená",J353,0)</f>
        <v>0</v>
      </c>
      <c r="BI353" s="226">
        <f>IF(N353="nulová",J353,0)</f>
        <v>0</v>
      </c>
      <c r="BJ353" s="17" t="s">
        <v>84</v>
      </c>
      <c r="BK353" s="226">
        <f>ROUND(I353*H353,2)</f>
        <v>0</v>
      </c>
      <c r="BL353" s="17" t="s">
        <v>227</v>
      </c>
      <c r="BM353" s="17" t="s">
        <v>1077</v>
      </c>
    </row>
    <row r="354" spans="2:65" s="1" customFormat="1" ht="16.5" customHeight="1">
      <c r="B354" s="38"/>
      <c r="C354" s="215" t="s">
        <v>716</v>
      </c>
      <c r="D354" s="215" t="s">
        <v>155</v>
      </c>
      <c r="E354" s="216" t="s">
        <v>674</v>
      </c>
      <c r="F354" s="217" t="s">
        <v>675</v>
      </c>
      <c r="G354" s="218" t="s">
        <v>176</v>
      </c>
      <c r="H354" s="219">
        <v>2</v>
      </c>
      <c r="I354" s="220"/>
      <c r="J354" s="221">
        <f>ROUND(I354*H354,2)</f>
        <v>0</v>
      </c>
      <c r="K354" s="217" t="s">
        <v>159</v>
      </c>
      <c r="L354" s="43"/>
      <c r="M354" s="222" t="s">
        <v>75</v>
      </c>
      <c r="N354" s="223" t="s">
        <v>47</v>
      </c>
      <c r="O354" s="79"/>
      <c r="P354" s="224">
        <f>O354*H354</f>
        <v>0</v>
      </c>
      <c r="Q354" s="224">
        <v>0.00023</v>
      </c>
      <c r="R354" s="224">
        <f>Q354*H354</f>
        <v>0.00046</v>
      </c>
      <c r="S354" s="224">
        <v>0</v>
      </c>
      <c r="T354" s="225">
        <f>S354*H354</f>
        <v>0</v>
      </c>
      <c r="AR354" s="17" t="s">
        <v>227</v>
      </c>
      <c r="AT354" s="17" t="s">
        <v>155</v>
      </c>
      <c r="AU354" s="17" t="s">
        <v>86</v>
      </c>
      <c r="AY354" s="17" t="s">
        <v>152</v>
      </c>
      <c r="BE354" s="226">
        <f>IF(N354="základní",J354,0)</f>
        <v>0</v>
      </c>
      <c r="BF354" s="226">
        <f>IF(N354="snížená",J354,0)</f>
        <v>0</v>
      </c>
      <c r="BG354" s="226">
        <f>IF(N354="zákl. přenesená",J354,0)</f>
        <v>0</v>
      </c>
      <c r="BH354" s="226">
        <f>IF(N354="sníž. přenesená",J354,0)</f>
        <v>0</v>
      </c>
      <c r="BI354" s="226">
        <f>IF(N354="nulová",J354,0)</f>
        <v>0</v>
      </c>
      <c r="BJ354" s="17" t="s">
        <v>84</v>
      </c>
      <c r="BK354" s="226">
        <f>ROUND(I354*H354,2)</f>
        <v>0</v>
      </c>
      <c r="BL354" s="17" t="s">
        <v>227</v>
      </c>
      <c r="BM354" s="17" t="s">
        <v>1078</v>
      </c>
    </row>
    <row r="355" spans="2:47" s="1" customFormat="1" ht="12">
      <c r="B355" s="38"/>
      <c r="C355" s="39"/>
      <c r="D355" s="227" t="s">
        <v>162</v>
      </c>
      <c r="E355" s="39"/>
      <c r="F355" s="228" t="s">
        <v>677</v>
      </c>
      <c r="G355" s="39"/>
      <c r="H355" s="39"/>
      <c r="I355" s="142"/>
      <c r="J355" s="39"/>
      <c r="K355" s="39"/>
      <c r="L355" s="43"/>
      <c r="M355" s="229"/>
      <c r="N355" s="79"/>
      <c r="O355" s="79"/>
      <c r="P355" s="79"/>
      <c r="Q355" s="79"/>
      <c r="R355" s="79"/>
      <c r="S355" s="79"/>
      <c r="T355" s="80"/>
      <c r="AT355" s="17" t="s">
        <v>162</v>
      </c>
      <c r="AU355" s="17" t="s">
        <v>86</v>
      </c>
    </row>
    <row r="356" spans="2:65" s="1" customFormat="1" ht="22.5" customHeight="1">
      <c r="B356" s="38"/>
      <c r="C356" s="215" t="s">
        <v>720</v>
      </c>
      <c r="D356" s="215" t="s">
        <v>155</v>
      </c>
      <c r="E356" s="216" t="s">
        <v>725</v>
      </c>
      <c r="F356" s="217" t="s">
        <v>726</v>
      </c>
      <c r="G356" s="218" t="s">
        <v>248</v>
      </c>
      <c r="H356" s="261"/>
      <c r="I356" s="220"/>
      <c r="J356" s="221">
        <f>ROUND(I356*H356,2)</f>
        <v>0</v>
      </c>
      <c r="K356" s="217" t="s">
        <v>159</v>
      </c>
      <c r="L356" s="43"/>
      <c r="M356" s="222" t="s">
        <v>75</v>
      </c>
      <c r="N356" s="223" t="s">
        <v>47</v>
      </c>
      <c r="O356" s="79"/>
      <c r="P356" s="224">
        <f>O356*H356</f>
        <v>0</v>
      </c>
      <c r="Q356" s="224">
        <v>0</v>
      </c>
      <c r="R356" s="224">
        <f>Q356*H356</f>
        <v>0</v>
      </c>
      <c r="S356" s="224">
        <v>0</v>
      </c>
      <c r="T356" s="225">
        <f>S356*H356</f>
        <v>0</v>
      </c>
      <c r="AR356" s="17" t="s">
        <v>227</v>
      </c>
      <c r="AT356" s="17" t="s">
        <v>155</v>
      </c>
      <c r="AU356" s="17" t="s">
        <v>86</v>
      </c>
      <c r="AY356" s="17" t="s">
        <v>152</v>
      </c>
      <c r="BE356" s="226">
        <f>IF(N356="základní",J356,0)</f>
        <v>0</v>
      </c>
      <c r="BF356" s="226">
        <f>IF(N356="snížená",J356,0)</f>
        <v>0</v>
      </c>
      <c r="BG356" s="226">
        <f>IF(N356="zákl. přenesená",J356,0)</f>
        <v>0</v>
      </c>
      <c r="BH356" s="226">
        <f>IF(N356="sníž. přenesená",J356,0)</f>
        <v>0</v>
      </c>
      <c r="BI356" s="226">
        <f>IF(N356="nulová",J356,0)</f>
        <v>0</v>
      </c>
      <c r="BJ356" s="17" t="s">
        <v>84</v>
      </c>
      <c r="BK356" s="226">
        <f>ROUND(I356*H356,2)</f>
        <v>0</v>
      </c>
      <c r="BL356" s="17" t="s">
        <v>227</v>
      </c>
      <c r="BM356" s="17" t="s">
        <v>1079</v>
      </c>
    </row>
    <row r="357" spans="2:47" s="1" customFormat="1" ht="12">
      <c r="B357" s="38"/>
      <c r="C357" s="39"/>
      <c r="D357" s="227" t="s">
        <v>162</v>
      </c>
      <c r="E357" s="39"/>
      <c r="F357" s="228" t="s">
        <v>728</v>
      </c>
      <c r="G357" s="39"/>
      <c r="H357" s="39"/>
      <c r="I357" s="142"/>
      <c r="J357" s="39"/>
      <c r="K357" s="39"/>
      <c r="L357" s="43"/>
      <c r="M357" s="229"/>
      <c r="N357" s="79"/>
      <c r="O357" s="79"/>
      <c r="P357" s="79"/>
      <c r="Q357" s="79"/>
      <c r="R357" s="79"/>
      <c r="S357" s="79"/>
      <c r="T357" s="80"/>
      <c r="AT357" s="17" t="s">
        <v>162</v>
      </c>
      <c r="AU357" s="17" t="s">
        <v>86</v>
      </c>
    </row>
    <row r="358" spans="2:63" s="11" customFormat="1" ht="22.8" customHeight="1">
      <c r="B358" s="199"/>
      <c r="C358" s="200"/>
      <c r="D358" s="201" t="s">
        <v>76</v>
      </c>
      <c r="E358" s="213" t="s">
        <v>1080</v>
      </c>
      <c r="F358" s="213" t="s">
        <v>1081</v>
      </c>
      <c r="G358" s="200"/>
      <c r="H358" s="200"/>
      <c r="I358" s="203"/>
      <c r="J358" s="214">
        <f>BK358</f>
        <v>0</v>
      </c>
      <c r="K358" s="200"/>
      <c r="L358" s="205"/>
      <c r="M358" s="206"/>
      <c r="N358" s="207"/>
      <c r="O358" s="207"/>
      <c r="P358" s="208">
        <f>SUM(P359:P368)</f>
        <v>0</v>
      </c>
      <c r="Q358" s="207"/>
      <c r="R358" s="208">
        <f>SUM(R359:R368)</f>
        <v>0.00656</v>
      </c>
      <c r="S358" s="207"/>
      <c r="T358" s="209">
        <f>SUM(T359:T368)</f>
        <v>0.00254</v>
      </c>
      <c r="AR358" s="210" t="s">
        <v>86</v>
      </c>
      <c r="AT358" s="211" t="s">
        <v>76</v>
      </c>
      <c r="AU358" s="211" t="s">
        <v>84</v>
      </c>
      <c r="AY358" s="210" t="s">
        <v>152</v>
      </c>
      <c r="BK358" s="212">
        <f>SUM(BK359:BK368)</f>
        <v>0</v>
      </c>
    </row>
    <row r="359" spans="2:65" s="1" customFormat="1" ht="16.5" customHeight="1">
      <c r="B359" s="38"/>
      <c r="C359" s="215" t="s">
        <v>724</v>
      </c>
      <c r="D359" s="215" t="s">
        <v>155</v>
      </c>
      <c r="E359" s="216" t="s">
        <v>1082</v>
      </c>
      <c r="F359" s="217" t="s">
        <v>1083</v>
      </c>
      <c r="G359" s="218" t="s">
        <v>168</v>
      </c>
      <c r="H359" s="219">
        <v>1</v>
      </c>
      <c r="I359" s="220"/>
      <c r="J359" s="221">
        <f>ROUND(I359*H359,2)</f>
        <v>0</v>
      </c>
      <c r="K359" s="217" t="s">
        <v>159</v>
      </c>
      <c r="L359" s="43"/>
      <c r="M359" s="222" t="s">
        <v>75</v>
      </c>
      <c r="N359" s="223" t="s">
        <v>47</v>
      </c>
      <c r="O359" s="79"/>
      <c r="P359" s="224">
        <f>O359*H359</f>
        <v>0</v>
      </c>
      <c r="Q359" s="224">
        <v>4E-05</v>
      </c>
      <c r="R359" s="224">
        <f>Q359*H359</f>
        <v>4E-05</v>
      </c>
      <c r="S359" s="224">
        <v>0.00254</v>
      </c>
      <c r="T359" s="225">
        <f>S359*H359</f>
        <v>0.00254</v>
      </c>
      <c r="AR359" s="17" t="s">
        <v>227</v>
      </c>
      <c r="AT359" s="17" t="s">
        <v>155</v>
      </c>
      <c r="AU359" s="17" t="s">
        <v>86</v>
      </c>
      <c r="AY359" s="17" t="s">
        <v>152</v>
      </c>
      <c r="BE359" s="226">
        <f>IF(N359="základní",J359,0)</f>
        <v>0</v>
      </c>
      <c r="BF359" s="226">
        <f>IF(N359="snížená",J359,0)</f>
        <v>0</v>
      </c>
      <c r="BG359" s="226">
        <f>IF(N359="zákl. přenesená",J359,0)</f>
        <v>0</v>
      </c>
      <c r="BH359" s="226">
        <f>IF(N359="sníž. přenesená",J359,0)</f>
        <v>0</v>
      </c>
      <c r="BI359" s="226">
        <f>IF(N359="nulová",J359,0)</f>
        <v>0</v>
      </c>
      <c r="BJ359" s="17" t="s">
        <v>84</v>
      </c>
      <c r="BK359" s="226">
        <f>ROUND(I359*H359,2)</f>
        <v>0</v>
      </c>
      <c r="BL359" s="17" t="s">
        <v>227</v>
      </c>
      <c r="BM359" s="17" t="s">
        <v>1084</v>
      </c>
    </row>
    <row r="360" spans="2:51" s="13" customFormat="1" ht="12">
      <c r="B360" s="241"/>
      <c r="C360" s="242"/>
      <c r="D360" s="227" t="s">
        <v>164</v>
      </c>
      <c r="E360" s="243" t="s">
        <v>75</v>
      </c>
      <c r="F360" s="244" t="s">
        <v>312</v>
      </c>
      <c r="G360" s="242"/>
      <c r="H360" s="243" t="s">
        <v>75</v>
      </c>
      <c r="I360" s="245"/>
      <c r="J360" s="242"/>
      <c r="K360" s="242"/>
      <c r="L360" s="246"/>
      <c r="M360" s="247"/>
      <c r="N360" s="248"/>
      <c r="O360" s="248"/>
      <c r="P360" s="248"/>
      <c r="Q360" s="248"/>
      <c r="R360" s="248"/>
      <c r="S360" s="248"/>
      <c r="T360" s="249"/>
      <c r="AT360" s="250" t="s">
        <v>164</v>
      </c>
      <c r="AU360" s="250" t="s">
        <v>86</v>
      </c>
      <c r="AV360" s="13" t="s">
        <v>84</v>
      </c>
      <c r="AW360" s="13" t="s">
        <v>38</v>
      </c>
      <c r="AX360" s="13" t="s">
        <v>77</v>
      </c>
      <c r="AY360" s="250" t="s">
        <v>152</v>
      </c>
    </row>
    <row r="361" spans="2:51" s="12" customFormat="1" ht="12">
      <c r="B361" s="230"/>
      <c r="C361" s="231"/>
      <c r="D361" s="227" t="s">
        <v>164</v>
      </c>
      <c r="E361" s="232" t="s">
        <v>75</v>
      </c>
      <c r="F361" s="233" t="s">
        <v>1085</v>
      </c>
      <c r="G361" s="231"/>
      <c r="H361" s="234">
        <v>1</v>
      </c>
      <c r="I361" s="235"/>
      <c r="J361" s="231"/>
      <c r="K361" s="231"/>
      <c r="L361" s="236"/>
      <c r="M361" s="237"/>
      <c r="N361" s="238"/>
      <c r="O361" s="238"/>
      <c r="P361" s="238"/>
      <c r="Q361" s="238"/>
      <c r="R361" s="238"/>
      <c r="S361" s="238"/>
      <c r="T361" s="239"/>
      <c r="AT361" s="240" t="s">
        <v>164</v>
      </c>
      <c r="AU361" s="240" t="s">
        <v>86</v>
      </c>
      <c r="AV361" s="12" t="s">
        <v>86</v>
      </c>
      <c r="AW361" s="12" t="s">
        <v>38</v>
      </c>
      <c r="AX361" s="12" t="s">
        <v>84</v>
      </c>
      <c r="AY361" s="240" t="s">
        <v>152</v>
      </c>
    </row>
    <row r="362" spans="2:65" s="1" customFormat="1" ht="16.5" customHeight="1">
      <c r="B362" s="38"/>
      <c r="C362" s="215" t="s">
        <v>729</v>
      </c>
      <c r="D362" s="215" t="s">
        <v>155</v>
      </c>
      <c r="E362" s="216" t="s">
        <v>1086</v>
      </c>
      <c r="F362" s="217" t="s">
        <v>1087</v>
      </c>
      <c r="G362" s="218" t="s">
        <v>176</v>
      </c>
      <c r="H362" s="219">
        <v>2</v>
      </c>
      <c r="I362" s="220"/>
      <c r="J362" s="221">
        <f>ROUND(I362*H362,2)</f>
        <v>0</v>
      </c>
      <c r="K362" s="217" t="s">
        <v>159</v>
      </c>
      <c r="L362" s="43"/>
      <c r="M362" s="222" t="s">
        <v>75</v>
      </c>
      <c r="N362" s="223" t="s">
        <v>47</v>
      </c>
      <c r="O362" s="79"/>
      <c r="P362" s="224">
        <f>O362*H362</f>
        <v>0</v>
      </c>
      <c r="Q362" s="224">
        <v>0.0003</v>
      </c>
      <c r="R362" s="224">
        <f>Q362*H362</f>
        <v>0.0006</v>
      </c>
      <c r="S362" s="224">
        <v>0</v>
      </c>
      <c r="T362" s="225">
        <f>S362*H362</f>
        <v>0</v>
      </c>
      <c r="AR362" s="17" t="s">
        <v>227</v>
      </c>
      <c r="AT362" s="17" t="s">
        <v>155</v>
      </c>
      <c r="AU362" s="17" t="s">
        <v>86</v>
      </c>
      <c r="AY362" s="17" t="s">
        <v>152</v>
      </c>
      <c r="BE362" s="226">
        <f>IF(N362="základní",J362,0)</f>
        <v>0</v>
      </c>
      <c r="BF362" s="226">
        <f>IF(N362="snížená",J362,0)</f>
        <v>0</v>
      </c>
      <c r="BG362" s="226">
        <f>IF(N362="zákl. přenesená",J362,0)</f>
        <v>0</v>
      </c>
      <c r="BH362" s="226">
        <f>IF(N362="sníž. přenesená",J362,0)</f>
        <v>0</v>
      </c>
      <c r="BI362" s="226">
        <f>IF(N362="nulová",J362,0)</f>
        <v>0</v>
      </c>
      <c r="BJ362" s="17" t="s">
        <v>84</v>
      </c>
      <c r="BK362" s="226">
        <f>ROUND(I362*H362,2)</f>
        <v>0</v>
      </c>
      <c r="BL362" s="17" t="s">
        <v>227</v>
      </c>
      <c r="BM362" s="17" t="s">
        <v>1088</v>
      </c>
    </row>
    <row r="363" spans="2:51" s="13" customFormat="1" ht="12">
      <c r="B363" s="241"/>
      <c r="C363" s="242"/>
      <c r="D363" s="227" t="s">
        <v>164</v>
      </c>
      <c r="E363" s="243" t="s">
        <v>75</v>
      </c>
      <c r="F363" s="244" t="s">
        <v>312</v>
      </c>
      <c r="G363" s="242"/>
      <c r="H363" s="243" t="s">
        <v>75</v>
      </c>
      <c r="I363" s="245"/>
      <c r="J363" s="242"/>
      <c r="K363" s="242"/>
      <c r="L363" s="246"/>
      <c r="M363" s="247"/>
      <c r="N363" s="248"/>
      <c r="O363" s="248"/>
      <c r="P363" s="248"/>
      <c r="Q363" s="248"/>
      <c r="R363" s="248"/>
      <c r="S363" s="248"/>
      <c r="T363" s="249"/>
      <c r="AT363" s="250" t="s">
        <v>164</v>
      </c>
      <c r="AU363" s="250" t="s">
        <v>86</v>
      </c>
      <c r="AV363" s="13" t="s">
        <v>84</v>
      </c>
      <c r="AW363" s="13" t="s">
        <v>38</v>
      </c>
      <c r="AX363" s="13" t="s">
        <v>77</v>
      </c>
      <c r="AY363" s="250" t="s">
        <v>152</v>
      </c>
    </row>
    <row r="364" spans="2:51" s="12" customFormat="1" ht="12">
      <c r="B364" s="230"/>
      <c r="C364" s="231"/>
      <c r="D364" s="227" t="s">
        <v>164</v>
      </c>
      <c r="E364" s="232" t="s">
        <v>75</v>
      </c>
      <c r="F364" s="233" t="s">
        <v>1089</v>
      </c>
      <c r="G364" s="231"/>
      <c r="H364" s="234">
        <v>2</v>
      </c>
      <c r="I364" s="235"/>
      <c r="J364" s="231"/>
      <c r="K364" s="231"/>
      <c r="L364" s="236"/>
      <c r="M364" s="237"/>
      <c r="N364" s="238"/>
      <c r="O364" s="238"/>
      <c r="P364" s="238"/>
      <c r="Q364" s="238"/>
      <c r="R364" s="238"/>
      <c r="S364" s="238"/>
      <c r="T364" s="239"/>
      <c r="AT364" s="240" t="s">
        <v>164</v>
      </c>
      <c r="AU364" s="240" t="s">
        <v>86</v>
      </c>
      <c r="AV364" s="12" t="s">
        <v>86</v>
      </c>
      <c r="AW364" s="12" t="s">
        <v>38</v>
      </c>
      <c r="AX364" s="12" t="s">
        <v>84</v>
      </c>
      <c r="AY364" s="240" t="s">
        <v>152</v>
      </c>
    </row>
    <row r="365" spans="2:65" s="1" customFormat="1" ht="16.5" customHeight="1">
      <c r="B365" s="38"/>
      <c r="C365" s="215" t="s">
        <v>731</v>
      </c>
      <c r="D365" s="215" t="s">
        <v>155</v>
      </c>
      <c r="E365" s="216" t="s">
        <v>1090</v>
      </c>
      <c r="F365" s="217" t="s">
        <v>1091</v>
      </c>
      <c r="G365" s="218" t="s">
        <v>168</v>
      </c>
      <c r="H365" s="219">
        <v>4</v>
      </c>
      <c r="I365" s="220"/>
      <c r="J365" s="221">
        <f>ROUND(I365*H365,2)</f>
        <v>0</v>
      </c>
      <c r="K365" s="217" t="s">
        <v>159</v>
      </c>
      <c r="L365" s="43"/>
      <c r="M365" s="222" t="s">
        <v>75</v>
      </c>
      <c r="N365" s="223" t="s">
        <v>47</v>
      </c>
      <c r="O365" s="79"/>
      <c r="P365" s="224">
        <f>O365*H365</f>
        <v>0</v>
      </c>
      <c r="Q365" s="224">
        <v>0.00148</v>
      </c>
      <c r="R365" s="224">
        <f>Q365*H365</f>
        <v>0.00592</v>
      </c>
      <c r="S365" s="224">
        <v>0</v>
      </c>
      <c r="T365" s="225">
        <f>S365*H365</f>
        <v>0</v>
      </c>
      <c r="AR365" s="17" t="s">
        <v>227</v>
      </c>
      <c r="AT365" s="17" t="s">
        <v>155</v>
      </c>
      <c r="AU365" s="17" t="s">
        <v>86</v>
      </c>
      <c r="AY365" s="17" t="s">
        <v>152</v>
      </c>
      <c r="BE365" s="226">
        <f>IF(N365="základní",J365,0)</f>
        <v>0</v>
      </c>
      <c r="BF365" s="226">
        <f>IF(N365="snížená",J365,0)</f>
        <v>0</v>
      </c>
      <c r="BG365" s="226">
        <f>IF(N365="zákl. přenesená",J365,0)</f>
        <v>0</v>
      </c>
      <c r="BH365" s="226">
        <f>IF(N365="sníž. přenesená",J365,0)</f>
        <v>0</v>
      </c>
      <c r="BI365" s="226">
        <f>IF(N365="nulová",J365,0)</f>
        <v>0</v>
      </c>
      <c r="BJ365" s="17" t="s">
        <v>84</v>
      </c>
      <c r="BK365" s="226">
        <f>ROUND(I365*H365,2)</f>
        <v>0</v>
      </c>
      <c r="BL365" s="17" t="s">
        <v>227</v>
      </c>
      <c r="BM365" s="17" t="s">
        <v>1092</v>
      </c>
    </row>
    <row r="366" spans="2:51" s="13" customFormat="1" ht="12">
      <c r="B366" s="241"/>
      <c r="C366" s="242"/>
      <c r="D366" s="227" t="s">
        <v>164</v>
      </c>
      <c r="E366" s="243" t="s">
        <v>75</v>
      </c>
      <c r="F366" s="244" t="s">
        <v>312</v>
      </c>
      <c r="G366" s="242"/>
      <c r="H366" s="243" t="s">
        <v>75</v>
      </c>
      <c r="I366" s="245"/>
      <c r="J366" s="242"/>
      <c r="K366" s="242"/>
      <c r="L366" s="246"/>
      <c r="M366" s="247"/>
      <c r="N366" s="248"/>
      <c r="O366" s="248"/>
      <c r="P366" s="248"/>
      <c r="Q366" s="248"/>
      <c r="R366" s="248"/>
      <c r="S366" s="248"/>
      <c r="T366" s="249"/>
      <c r="AT366" s="250" t="s">
        <v>164</v>
      </c>
      <c r="AU366" s="250" t="s">
        <v>86</v>
      </c>
      <c r="AV366" s="13" t="s">
        <v>84</v>
      </c>
      <c r="AW366" s="13" t="s">
        <v>38</v>
      </c>
      <c r="AX366" s="13" t="s">
        <v>77</v>
      </c>
      <c r="AY366" s="250" t="s">
        <v>152</v>
      </c>
    </row>
    <row r="367" spans="2:51" s="12" customFormat="1" ht="12">
      <c r="B367" s="230"/>
      <c r="C367" s="231"/>
      <c r="D367" s="227" t="s">
        <v>164</v>
      </c>
      <c r="E367" s="232" t="s">
        <v>75</v>
      </c>
      <c r="F367" s="233" t="s">
        <v>1093</v>
      </c>
      <c r="G367" s="231"/>
      <c r="H367" s="234">
        <v>4</v>
      </c>
      <c r="I367" s="235"/>
      <c r="J367" s="231"/>
      <c r="K367" s="231"/>
      <c r="L367" s="236"/>
      <c r="M367" s="237"/>
      <c r="N367" s="238"/>
      <c r="O367" s="238"/>
      <c r="P367" s="238"/>
      <c r="Q367" s="238"/>
      <c r="R367" s="238"/>
      <c r="S367" s="238"/>
      <c r="T367" s="239"/>
      <c r="AT367" s="240" t="s">
        <v>164</v>
      </c>
      <c r="AU367" s="240" t="s">
        <v>86</v>
      </c>
      <c r="AV367" s="12" t="s">
        <v>86</v>
      </c>
      <c r="AW367" s="12" t="s">
        <v>38</v>
      </c>
      <c r="AX367" s="12" t="s">
        <v>84</v>
      </c>
      <c r="AY367" s="240" t="s">
        <v>152</v>
      </c>
    </row>
    <row r="368" spans="2:65" s="1" customFormat="1" ht="16.5" customHeight="1">
      <c r="B368" s="38"/>
      <c r="C368" s="215" t="s">
        <v>734</v>
      </c>
      <c r="D368" s="215" t="s">
        <v>155</v>
      </c>
      <c r="E368" s="216" t="s">
        <v>1094</v>
      </c>
      <c r="F368" s="217" t="s">
        <v>1095</v>
      </c>
      <c r="G368" s="218" t="s">
        <v>176</v>
      </c>
      <c r="H368" s="219">
        <v>2</v>
      </c>
      <c r="I368" s="220"/>
      <c r="J368" s="221">
        <f>ROUND(I368*H368,2)</f>
        <v>0</v>
      </c>
      <c r="K368" s="217" t="s">
        <v>159</v>
      </c>
      <c r="L368" s="43"/>
      <c r="M368" s="222" t="s">
        <v>75</v>
      </c>
      <c r="N368" s="223" t="s">
        <v>47</v>
      </c>
      <c r="O368" s="79"/>
      <c r="P368" s="224">
        <f>O368*H368</f>
        <v>0</v>
      </c>
      <c r="Q368" s="224">
        <v>0</v>
      </c>
      <c r="R368" s="224">
        <f>Q368*H368</f>
        <v>0</v>
      </c>
      <c r="S368" s="224">
        <v>0</v>
      </c>
      <c r="T368" s="225">
        <f>S368*H368</f>
        <v>0</v>
      </c>
      <c r="AR368" s="17" t="s">
        <v>227</v>
      </c>
      <c r="AT368" s="17" t="s">
        <v>155</v>
      </c>
      <c r="AU368" s="17" t="s">
        <v>86</v>
      </c>
      <c r="AY368" s="17" t="s">
        <v>152</v>
      </c>
      <c r="BE368" s="226">
        <f>IF(N368="základní",J368,0)</f>
        <v>0</v>
      </c>
      <c r="BF368" s="226">
        <f>IF(N368="snížená",J368,0)</f>
        <v>0</v>
      </c>
      <c r="BG368" s="226">
        <f>IF(N368="zákl. přenesená",J368,0)</f>
        <v>0</v>
      </c>
      <c r="BH368" s="226">
        <f>IF(N368="sníž. přenesená",J368,0)</f>
        <v>0</v>
      </c>
      <c r="BI368" s="226">
        <f>IF(N368="nulová",J368,0)</f>
        <v>0</v>
      </c>
      <c r="BJ368" s="17" t="s">
        <v>84</v>
      </c>
      <c r="BK368" s="226">
        <f>ROUND(I368*H368,2)</f>
        <v>0</v>
      </c>
      <c r="BL368" s="17" t="s">
        <v>227</v>
      </c>
      <c r="BM368" s="17" t="s">
        <v>1096</v>
      </c>
    </row>
    <row r="369" spans="2:63" s="11" customFormat="1" ht="22.8" customHeight="1">
      <c r="B369" s="199"/>
      <c r="C369" s="200"/>
      <c r="D369" s="201" t="s">
        <v>76</v>
      </c>
      <c r="E369" s="213" t="s">
        <v>1097</v>
      </c>
      <c r="F369" s="213" t="s">
        <v>1098</v>
      </c>
      <c r="G369" s="200"/>
      <c r="H369" s="200"/>
      <c r="I369" s="203"/>
      <c r="J369" s="214">
        <f>BK369</f>
        <v>0</v>
      </c>
      <c r="K369" s="200"/>
      <c r="L369" s="205"/>
      <c r="M369" s="206"/>
      <c r="N369" s="207"/>
      <c r="O369" s="207"/>
      <c r="P369" s="208">
        <f>SUM(P370:P378)</f>
        <v>0</v>
      </c>
      <c r="Q369" s="207"/>
      <c r="R369" s="208">
        <f>SUM(R370:R378)</f>
        <v>0.00084</v>
      </c>
      <c r="S369" s="207"/>
      <c r="T369" s="209">
        <f>SUM(T370:T378)</f>
        <v>0</v>
      </c>
      <c r="AR369" s="210" t="s">
        <v>86</v>
      </c>
      <c r="AT369" s="211" t="s">
        <v>76</v>
      </c>
      <c r="AU369" s="211" t="s">
        <v>84</v>
      </c>
      <c r="AY369" s="210" t="s">
        <v>152</v>
      </c>
      <c r="BK369" s="212">
        <f>SUM(BK370:BK378)</f>
        <v>0</v>
      </c>
    </row>
    <row r="370" spans="2:65" s="1" customFormat="1" ht="16.5" customHeight="1">
      <c r="B370" s="38"/>
      <c r="C370" s="215" t="s">
        <v>738</v>
      </c>
      <c r="D370" s="215" t="s">
        <v>155</v>
      </c>
      <c r="E370" s="216" t="s">
        <v>1099</v>
      </c>
      <c r="F370" s="217" t="s">
        <v>1100</v>
      </c>
      <c r="G370" s="218" t="s">
        <v>176</v>
      </c>
      <c r="H370" s="219">
        <v>1</v>
      </c>
      <c r="I370" s="220"/>
      <c r="J370" s="221">
        <f>ROUND(I370*H370,2)</f>
        <v>0</v>
      </c>
      <c r="K370" s="217" t="s">
        <v>159</v>
      </c>
      <c r="L370" s="43"/>
      <c r="M370" s="222" t="s">
        <v>75</v>
      </c>
      <c r="N370" s="223" t="s">
        <v>47</v>
      </c>
      <c r="O370" s="79"/>
      <c r="P370" s="224">
        <f>O370*H370</f>
        <v>0</v>
      </c>
      <c r="Q370" s="224">
        <v>0.00034</v>
      </c>
      <c r="R370" s="224">
        <f>Q370*H370</f>
        <v>0.00034</v>
      </c>
      <c r="S370" s="224">
        <v>0</v>
      </c>
      <c r="T370" s="225">
        <f>S370*H370</f>
        <v>0</v>
      </c>
      <c r="AR370" s="17" t="s">
        <v>227</v>
      </c>
      <c r="AT370" s="17" t="s">
        <v>155</v>
      </c>
      <c r="AU370" s="17" t="s">
        <v>86</v>
      </c>
      <c r="AY370" s="17" t="s">
        <v>152</v>
      </c>
      <c r="BE370" s="226">
        <f>IF(N370="základní",J370,0)</f>
        <v>0</v>
      </c>
      <c r="BF370" s="226">
        <f>IF(N370="snížená",J370,0)</f>
        <v>0</v>
      </c>
      <c r="BG370" s="226">
        <f>IF(N370="zákl. přenesená",J370,0)</f>
        <v>0</v>
      </c>
      <c r="BH370" s="226">
        <f>IF(N370="sníž. přenesená",J370,0)</f>
        <v>0</v>
      </c>
      <c r="BI370" s="226">
        <f>IF(N370="nulová",J370,0)</f>
        <v>0</v>
      </c>
      <c r="BJ370" s="17" t="s">
        <v>84</v>
      </c>
      <c r="BK370" s="226">
        <f>ROUND(I370*H370,2)</f>
        <v>0</v>
      </c>
      <c r="BL370" s="17" t="s">
        <v>227</v>
      </c>
      <c r="BM370" s="17" t="s">
        <v>1101</v>
      </c>
    </row>
    <row r="371" spans="2:47" s="1" customFormat="1" ht="12">
      <c r="B371" s="38"/>
      <c r="C371" s="39"/>
      <c r="D371" s="227" t="s">
        <v>162</v>
      </c>
      <c r="E371" s="39"/>
      <c r="F371" s="228" t="s">
        <v>1102</v>
      </c>
      <c r="G371" s="39"/>
      <c r="H371" s="39"/>
      <c r="I371" s="142"/>
      <c r="J371" s="39"/>
      <c r="K371" s="39"/>
      <c r="L371" s="43"/>
      <c r="M371" s="229"/>
      <c r="N371" s="79"/>
      <c r="O371" s="79"/>
      <c r="P371" s="79"/>
      <c r="Q371" s="79"/>
      <c r="R371" s="79"/>
      <c r="S371" s="79"/>
      <c r="T371" s="80"/>
      <c r="AT371" s="17" t="s">
        <v>162</v>
      </c>
      <c r="AU371" s="17" t="s">
        <v>86</v>
      </c>
    </row>
    <row r="372" spans="2:51" s="13" customFormat="1" ht="12">
      <c r="B372" s="241"/>
      <c r="C372" s="242"/>
      <c r="D372" s="227" t="s">
        <v>164</v>
      </c>
      <c r="E372" s="243" t="s">
        <v>75</v>
      </c>
      <c r="F372" s="244" t="s">
        <v>312</v>
      </c>
      <c r="G372" s="242"/>
      <c r="H372" s="243" t="s">
        <v>75</v>
      </c>
      <c r="I372" s="245"/>
      <c r="J372" s="242"/>
      <c r="K372" s="242"/>
      <c r="L372" s="246"/>
      <c r="M372" s="247"/>
      <c r="N372" s="248"/>
      <c r="O372" s="248"/>
      <c r="P372" s="248"/>
      <c r="Q372" s="248"/>
      <c r="R372" s="248"/>
      <c r="S372" s="248"/>
      <c r="T372" s="249"/>
      <c r="AT372" s="250" t="s">
        <v>164</v>
      </c>
      <c r="AU372" s="250" t="s">
        <v>86</v>
      </c>
      <c r="AV372" s="13" t="s">
        <v>84</v>
      </c>
      <c r="AW372" s="13" t="s">
        <v>38</v>
      </c>
      <c r="AX372" s="13" t="s">
        <v>77</v>
      </c>
      <c r="AY372" s="250" t="s">
        <v>152</v>
      </c>
    </row>
    <row r="373" spans="2:51" s="12" customFormat="1" ht="12">
      <c r="B373" s="230"/>
      <c r="C373" s="231"/>
      <c r="D373" s="227" t="s">
        <v>164</v>
      </c>
      <c r="E373" s="232" t="s">
        <v>75</v>
      </c>
      <c r="F373" s="233" t="s">
        <v>1103</v>
      </c>
      <c r="G373" s="231"/>
      <c r="H373" s="234">
        <v>1</v>
      </c>
      <c r="I373" s="235"/>
      <c r="J373" s="231"/>
      <c r="K373" s="231"/>
      <c r="L373" s="236"/>
      <c r="M373" s="237"/>
      <c r="N373" s="238"/>
      <c r="O373" s="238"/>
      <c r="P373" s="238"/>
      <c r="Q373" s="238"/>
      <c r="R373" s="238"/>
      <c r="S373" s="238"/>
      <c r="T373" s="239"/>
      <c r="AT373" s="240" t="s">
        <v>164</v>
      </c>
      <c r="AU373" s="240" t="s">
        <v>86</v>
      </c>
      <c r="AV373" s="12" t="s">
        <v>86</v>
      </c>
      <c r="AW373" s="12" t="s">
        <v>38</v>
      </c>
      <c r="AX373" s="12" t="s">
        <v>84</v>
      </c>
      <c r="AY373" s="240" t="s">
        <v>152</v>
      </c>
    </row>
    <row r="374" spans="2:65" s="1" customFormat="1" ht="16.5" customHeight="1">
      <c r="B374" s="38"/>
      <c r="C374" s="215" t="s">
        <v>740</v>
      </c>
      <c r="D374" s="215" t="s">
        <v>155</v>
      </c>
      <c r="E374" s="216" t="s">
        <v>1104</v>
      </c>
      <c r="F374" s="217" t="s">
        <v>1105</v>
      </c>
      <c r="G374" s="218" t="s">
        <v>176</v>
      </c>
      <c r="H374" s="219">
        <v>1</v>
      </c>
      <c r="I374" s="220"/>
      <c r="J374" s="221">
        <f>ROUND(I374*H374,2)</f>
        <v>0</v>
      </c>
      <c r="K374" s="217" t="s">
        <v>159</v>
      </c>
      <c r="L374" s="43"/>
      <c r="M374" s="222" t="s">
        <v>75</v>
      </c>
      <c r="N374" s="223" t="s">
        <v>47</v>
      </c>
      <c r="O374" s="79"/>
      <c r="P374" s="224">
        <f>O374*H374</f>
        <v>0</v>
      </c>
      <c r="Q374" s="224">
        <v>0.00014</v>
      </c>
      <c r="R374" s="224">
        <f>Q374*H374</f>
        <v>0.00014</v>
      </c>
      <c r="S374" s="224">
        <v>0</v>
      </c>
      <c r="T374" s="225">
        <f>S374*H374</f>
        <v>0</v>
      </c>
      <c r="AR374" s="17" t="s">
        <v>227</v>
      </c>
      <c r="AT374" s="17" t="s">
        <v>155</v>
      </c>
      <c r="AU374" s="17" t="s">
        <v>86</v>
      </c>
      <c r="AY374" s="17" t="s">
        <v>152</v>
      </c>
      <c r="BE374" s="226">
        <f>IF(N374="základní",J374,0)</f>
        <v>0</v>
      </c>
      <c r="BF374" s="226">
        <f>IF(N374="snížená",J374,0)</f>
        <v>0</v>
      </c>
      <c r="BG374" s="226">
        <f>IF(N374="zákl. přenesená",J374,0)</f>
        <v>0</v>
      </c>
      <c r="BH374" s="226">
        <f>IF(N374="sníž. přenesená",J374,0)</f>
        <v>0</v>
      </c>
      <c r="BI374" s="226">
        <f>IF(N374="nulová",J374,0)</f>
        <v>0</v>
      </c>
      <c r="BJ374" s="17" t="s">
        <v>84</v>
      </c>
      <c r="BK374" s="226">
        <f>ROUND(I374*H374,2)</f>
        <v>0</v>
      </c>
      <c r="BL374" s="17" t="s">
        <v>227</v>
      </c>
      <c r="BM374" s="17" t="s">
        <v>1106</v>
      </c>
    </row>
    <row r="375" spans="2:47" s="1" customFormat="1" ht="12">
      <c r="B375" s="38"/>
      <c r="C375" s="39"/>
      <c r="D375" s="227" t="s">
        <v>162</v>
      </c>
      <c r="E375" s="39"/>
      <c r="F375" s="228" t="s">
        <v>1102</v>
      </c>
      <c r="G375" s="39"/>
      <c r="H375" s="39"/>
      <c r="I375" s="142"/>
      <c r="J375" s="39"/>
      <c r="K375" s="39"/>
      <c r="L375" s="43"/>
      <c r="M375" s="229"/>
      <c r="N375" s="79"/>
      <c r="O375" s="79"/>
      <c r="P375" s="79"/>
      <c r="Q375" s="79"/>
      <c r="R375" s="79"/>
      <c r="S375" s="79"/>
      <c r="T375" s="80"/>
      <c r="AT375" s="17" t="s">
        <v>162</v>
      </c>
      <c r="AU375" s="17" t="s">
        <v>86</v>
      </c>
    </row>
    <row r="376" spans="2:65" s="1" customFormat="1" ht="16.5" customHeight="1">
      <c r="B376" s="38"/>
      <c r="C376" s="215" t="s">
        <v>742</v>
      </c>
      <c r="D376" s="215" t="s">
        <v>155</v>
      </c>
      <c r="E376" s="216" t="s">
        <v>1107</v>
      </c>
      <c r="F376" s="217" t="s">
        <v>1108</v>
      </c>
      <c r="G376" s="218" t="s">
        <v>176</v>
      </c>
      <c r="H376" s="219">
        <v>1</v>
      </c>
      <c r="I376" s="220"/>
      <c r="J376" s="221">
        <f>ROUND(I376*H376,2)</f>
        <v>0</v>
      </c>
      <c r="K376" s="217" t="s">
        <v>159</v>
      </c>
      <c r="L376" s="43"/>
      <c r="M376" s="222" t="s">
        <v>75</v>
      </c>
      <c r="N376" s="223" t="s">
        <v>47</v>
      </c>
      <c r="O376" s="79"/>
      <c r="P376" s="224">
        <f>O376*H376</f>
        <v>0</v>
      </c>
      <c r="Q376" s="224">
        <v>0.00036</v>
      </c>
      <c r="R376" s="224">
        <f>Q376*H376</f>
        <v>0.00036</v>
      </c>
      <c r="S376" s="224">
        <v>0</v>
      </c>
      <c r="T376" s="225">
        <f>S376*H376</f>
        <v>0</v>
      </c>
      <c r="AR376" s="17" t="s">
        <v>227</v>
      </c>
      <c r="AT376" s="17" t="s">
        <v>155</v>
      </c>
      <c r="AU376" s="17" t="s">
        <v>86</v>
      </c>
      <c r="AY376" s="17" t="s">
        <v>152</v>
      </c>
      <c r="BE376" s="226">
        <f>IF(N376="základní",J376,0)</f>
        <v>0</v>
      </c>
      <c r="BF376" s="226">
        <f>IF(N376="snížená",J376,0)</f>
        <v>0</v>
      </c>
      <c r="BG376" s="226">
        <f>IF(N376="zákl. přenesená",J376,0)</f>
        <v>0</v>
      </c>
      <c r="BH376" s="226">
        <f>IF(N376="sníž. přenesená",J376,0)</f>
        <v>0</v>
      </c>
      <c r="BI376" s="226">
        <f>IF(N376="nulová",J376,0)</f>
        <v>0</v>
      </c>
      <c r="BJ376" s="17" t="s">
        <v>84</v>
      </c>
      <c r="BK376" s="226">
        <f>ROUND(I376*H376,2)</f>
        <v>0</v>
      </c>
      <c r="BL376" s="17" t="s">
        <v>227</v>
      </c>
      <c r="BM376" s="17" t="s">
        <v>1109</v>
      </c>
    </row>
    <row r="377" spans="2:65" s="1" customFormat="1" ht="22.5" customHeight="1">
      <c r="B377" s="38"/>
      <c r="C377" s="215" t="s">
        <v>746</v>
      </c>
      <c r="D377" s="215" t="s">
        <v>155</v>
      </c>
      <c r="E377" s="216" t="s">
        <v>1110</v>
      </c>
      <c r="F377" s="217" t="s">
        <v>1111</v>
      </c>
      <c r="G377" s="218" t="s">
        <v>248</v>
      </c>
      <c r="H377" s="261"/>
      <c r="I377" s="220"/>
      <c r="J377" s="221">
        <f>ROUND(I377*H377,2)</f>
        <v>0</v>
      </c>
      <c r="K377" s="217" t="s">
        <v>159</v>
      </c>
      <c r="L377" s="43"/>
      <c r="M377" s="222" t="s">
        <v>75</v>
      </c>
      <c r="N377" s="223" t="s">
        <v>47</v>
      </c>
      <c r="O377" s="79"/>
      <c r="P377" s="224">
        <f>O377*H377</f>
        <v>0</v>
      </c>
      <c r="Q377" s="224">
        <v>0</v>
      </c>
      <c r="R377" s="224">
        <f>Q377*H377</f>
        <v>0</v>
      </c>
      <c r="S377" s="224">
        <v>0</v>
      </c>
      <c r="T377" s="225">
        <f>S377*H377</f>
        <v>0</v>
      </c>
      <c r="AR377" s="17" t="s">
        <v>227</v>
      </c>
      <c r="AT377" s="17" t="s">
        <v>155</v>
      </c>
      <c r="AU377" s="17" t="s">
        <v>86</v>
      </c>
      <c r="AY377" s="17" t="s">
        <v>152</v>
      </c>
      <c r="BE377" s="226">
        <f>IF(N377="základní",J377,0)</f>
        <v>0</v>
      </c>
      <c r="BF377" s="226">
        <f>IF(N377="snížená",J377,0)</f>
        <v>0</v>
      </c>
      <c r="BG377" s="226">
        <f>IF(N377="zákl. přenesená",J377,0)</f>
        <v>0</v>
      </c>
      <c r="BH377" s="226">
        <f>IF(N377="sníž. přenesená",J377,0)</f>
        <v>0</v>
      </c>
      <c r="BI377" s="226">
        <f>IF(N377="nulová",J377,0)</f>
        <v>0</v>
      </c>
      <c r="BJ377" s="17" t="s">
        <v>84</v>
      </c>
      <c r="BK377" s="226">
        <f>ROUND(I377*H377,2)</f>
        <v>0</v>
      </c>
      <c r="BL377" s="17" t="s">
        <v>227</v>
      </c>
      <c r="BM377" s="17" t="s">
        <v>1112</v>
      </c>
    </row>
    <row r="378" spans="2:47" s="1" customFormat="1" ht="12">
      <c r="B378" s="38"/>
      <c r="C378" s="39"/>
      <c r="D378" s="227" t="s">
        <v>162</v>
      </c>
      <c r="E378" s="39"/>
      <c r="F378" s="228" t="s">
        <v>1113</v>
      </c>
      <c r="G378" s="39"/>
      <c r="H378" s="39"/>
      <c r="I378" s="142"/>
      <c r="J378" s="39"/>
      <c r="K378" s="39"/>
      <c r="L378" s="43"/>
      <c r="M378" s="229"/>
      <c r="N378" s="79"/>
      <c r="O378" s="79"/>
      <c r="P378" s="79"/>
      <c r="Q378" s="79"/>
      <c r="R378" s="79"/>
      <c r="S378" s="79"/>
      <c r="T378" s="80"/>
      <c r="AT378" s="17" t="s">
        <v>162</v>
      </c>
      <c r="AU378" s="17" t="s">
        <v>86</v>
      </c>
    </row>
    <row r="379" spans="2:63" s="11" customFormat="1" ht="22.8" customHeight="1">
      <c r="B379" s="199"/>
      <c r="C379" s="200"/>
      <c r="D379" s="201" t="s">
        <v>76</v>
      </c>
      <c r="E379" s="213" t="s">
        <v>1114</v>
      </c>
      <c r="F379" s="213" t="s">
        <v>1115</v>
      </c>
      <c r="G379" s="200"/>
      <c r="H379" s="200"/>
      <c r="I379" s="203"/>
      <c r="J379" s="214">
        <f>BK379</f>
        <v>0</v>
      </c>
      <c r="K379" s="200"/>
      <c r="L379" s="205"/>
      <c r="M379" s="206"/>
      <c r="N379" s="207"/>
      <c r="O379" s="207"/>
      <c r="P379" s="208">
        <f>SUM(P380:P398)</f>
        <v>0</v>
      </c>
      <c r="Q379" s="207"/>
      <c r="R379" s="208">
        <f>SUM(R380:R398)</f>
        <v>0.00757</v>
      </c>
      <c r="S379" s="207"/>
      <c r="T379" s="209">
        <f>SUM(T380:T398)</f>
        <v>0.05290800000000001</v>
      </c>
      <c r="AR379" s="210" t="s">
        <v>86</v>
      </c>
      <c r="AT379" s="211" t="s">
        <v>76</v>
      </c>
      <c r="AU379" s="211" t="s">
        <v>84</v>
      </c>
      <c r="AY379" s="210" t="s">
        <v>152</v>
      </c>
      <c r="BK379" s="212">
        <f>SUM(BK380:BK398)</f>
        <v>0</v>
      </c>
    </row>
    <row r="380" spans="2:65" s="1" customFormat="1" ht="16.5" customHeight="1">
      <c r="B380" s="38"/>
      <c r="C380" s="215" t="s">
        <v>750</v>
      </c>
      <c r="D380" s="215" t="s">
        <v>155</v>
      </c>
      <c r="E380" s="216" t="s">
        <v>1116</v>
      </c>
      <c r="F380" s="217" t="s">
        <v>1117</v>
      </c>
      <c r="G380" s="218" t="s">
        <v>158</v>
      </c>
      <c r="H380" s="219">
        <v>2.16</v>
      </c>
      <c r="I380" s="220"/>
      <c r="J380" s="221">
        <f>ROUND(I380*H380,2)</f>
        <v>0</v>
      </c>
      <c r="K380" s="217" t="s">
        <v>159</v>
      </c>
      <c r="L380" s="43"/>
      <c r="M380" s="222" t="s">
        <v>75</v>
      </c>
      <c r="N380" s="223" t="s">
        <v>47</v>
      </c>
      <c r="O380" s="79"/>
      <c r="P380" s="224">
        <f>O380*H380</f>
        <v>0</v>
      </c>
      <c r="Q380" s="224">
        <v>0</v>
      </c>
      <c r="R380" s="224">
        <f>Q380*H380</f>
        <v>0</v>
      </c>
      <c r="S380" s="224">
        <v>0.0238</v>
      </c>
      <c r="T380" s="225">
        <f>S380*H380</f>
        <v>0.05140800000000001</v>
      </c>
      <c r="AR380" s="17" t="s">
        <v>227</v>
      </c>
      <c r="AT380" s="17" t="s">
        <v>155</v>
      </c>
      <c r="AU380" s="17" t="s">
        <v>86</v>
      </c>
      <c r="AY380" s="17" t="s">
        <v>152</v>
      </c>
      <c r="BE380" s="226">
        <f>IF(N380="základní",J380,0)</f>
        <v>0</v>
      </c>
      <c r="BF380" s="226">
        <f>IF(N380="snížená",J380,0)</f>
        <v>0</v>
      </c>
      <c r="BG380" s="226">
        <f>IF(N380="zákl. přenesená",J380,0)</f>
        <v>0</v>
      </c>
      <c r="BH380" s="226">
        <f>IF(N380="sníž. přenesená",J380,0)</f>
        <v>0</v>
      </c>
      <c r="BI380" s="226">
        <f>IF(N380="nulová",J380,0)</f>
        <v>0</v>
      </c>
      <c r="BJ380" s="17" t="s">
        <v>84</v>
      </c>
      <c r="BK380" s="226">
        <f>ROUND(I380*H380,2)</f>
        <v>0</v>
      </c>
      <c r="BL380" s="17" t="s">
        <v>227</v>
      </c>
      <c r="BM380" s="17" t="s">
        <v>1118</v>
      </c>
    </row>
    <row r="381" spans="2:51" s="13" customFormat="1" ht="12">
      <c r="B381" s="241"/>
      <c r="C381" s="242"/>
      <c r="D381" s="227" t="s">
        <v>164</v>
      </c>
      <c r="E381" s="243" t="s">
        <v>75</v>
      </c>
      <c r="F381" s="244" t="s">
        <v>312</v>
      </c>
      <c r="G381" s="242"/>
      <c r="H381" s="243" t="s">
        <v>75</v>
      </c>
      <c r="I381" s="245"/>
      <c r="J381" s="242"/>
      <c r="K381" s="242"/>
      <c r="L381" s="246"/>
      <c r="M381" s="247"/>
      <c r="N381" s="248"/>
      <c r="O381" s="248"/>
      <c r="P381" s="248"/>
      <c r="Q381" s="248"/>
      <c r="R381" s="248"/>
      <c r="S381" s="248"/>
      <c r="T381" s="249"/>
      <c r="AT381" s="250" t="s">
        <v>164</v>
      </c>
      <c r="AU381" s="250" t="s">
        <v>86</v>
      </c>
      <c r="AV381" s="13" t="s">
        <v>84</v>
      </c>
      <c r="AW381" s="13" t="s">
        <v>38</v>
      </c>
      <c r="AX381" s="13" t="s">
        <v>77</v>
      </c>
      <c r="AY381" s="250" t="s">
        <v>152</v>
      </c>
    </row>
    <row r="382" spans="2:51" s="12" customFormat="1" ht="12">
      <c r="B382" s="230"/>
      <c r="C382" s="231"/>
      <c r="D382" s="227" t="s">
        <v>164</v>
      </c>
      <c r="E382" s="232" t="s">
        <v>75</v>
      </c>
      <c r="F382" s="233" t="s">
        <v>1119</v>
      </c>
      <c r="G382" s="231"/>
      <c r="H382" s="234">
        <v>2.16</v>
      </c>
      <c r="I382" s="235"/>
      <c r="J382" s="231"/>
      <c r="K382" s="231"/>
      <c r="L382" s="236"/>
      <c r="M382" s="237"/>
      <c r="N382" s="238"/>
      <c r="O382" s="238"/>
      <c r="P382" s="238"/>
      <c r="Q382" s="238"/>
      <c r="R382" s="238"/>
      <c r="S382" s="238"/>
      <c r="T382" s="239"/>
      <c r="AT382" s="240" t="s">
        <v>164</v>
      </c>
      <c r="AU382" s="240" t="s">
        <v>86</v>
      </c>
      <c r="AV382" s="12" t="s">
        <v>86</v>
      </c>
      <c r="AW382" s="12" t="s">
        <v>38</v>
      </c>
      <c r="AX382" s="12" t="s">
        <v>84</v>
      </c>
      <c r="AY382" s="240" t="s">
        <v>152</v>
      </c>
    </row>
    <row r="383" spans="2:65" s="1" customFormat="1" ht="16.5" customHeight="1">
      <c r="B383" s="38"/>
      <c r="C383" s="215" t="s">
        <v>754</v>
      </c>
      <c r="D383" s="215" t="s">
        <v>155</v>
      </c>
      <c r="E383" s="216" t="s">
        <v>1120</v>
      </c>
      <c r="F383" s="217" t="s">
        <v>1121</v>
      </c>
      <c r="G383" s="218" t="s">
        <v>176</v>
      </c>
      <c r="H383" s="219">
        <v>2</v>
      </c>
      <c r="I383" s="220"/>
      <c r="J383" s="221">
        <f>ROUND(I383*H383,2)</f>
        <v>0</v>
      </c>
      <c r="K383" s="217" t="s">
        <v>159</v>
      </c>
      <c r="L383" s="43"/>
      <c r="M383" s="222" t="s">
        <v>75</v>
      </c>
      <c r="N383" s="223" t="s">
        <v>47</v>
      </c>
      <c r="O383" s="79"/>
      <c r="P383" s="224">
        <f>O383*H383</f>
        <v>0</v>
      </c>
      <c r="Q383" s="224">
        <v>1E-05</v>
      </c>
      <c r="R383" s="224">
        <f>Q383*H383</f>
        <v>2E-05</v>
      </c>
      <c r="S383" s="224">
        <v>0.00075</v>
      </c>
      <c r="T383" s="225">
        <f>S383*H383</f>
        <v>0.0015</v>
      </c>
      <c r="AR383" s="17" t="s">
        <v>227</v>
      </c>
      <c r="AT383" s="17" t="s">
        <v>155</v>
      </c>
      <c r="AU383" s="17" t="s">
        <v>86</v>
      </c>
      <c r="AY383" s="17" t="s">
        <v>152</v>
      </c>
      <c r="BE383" s="226">
        <f>IF(N383="základní",J383,0)</f>
        <v>0</v>
      </c>
      <c r="BF383" s="226">
        <f>IF(N383="snížená",J383,0)</f>
        <v>0</v>
      </c>
      <c r="BG383" s="226">
        <f>IF(N383="zákl. přenesená",J383,0)</f>
        <v>0</v>
      </c>
      <c r="BH383" s="226">
        <f>IF(N383="sníž. přenesená",J383,0)</f>
        <v>0</v>
      </c>
      <c r="BI383" s="226">
        <f>IF(N383="nulová",J383,0)</f>
        <v>0</v>
      </c>
      <c r="BJ383" s="17" t="s">
        <v>84</v>
      </c>
      <c r="BK383" s="226">
        <f>ROUND(I383*H383,2)</f>
        <v>0</v>
      </c>
      <c r="BL383" s="17" t="s">
        <v>227</v>
      </c>
      <c r="BM383" s="17" t="s">
        <v>1122</v>
      </c>
    </row>
    <row r="384" spans="2:51" s="13" customFormat="1" ht="12">
      <c r="B384" s="241"/>
      <c r="C384" s="242"/>
      <c r="D384" s="227" t="s">
        <v>164</v>
      </c>
      <c r="E384" s="243" t="s">
        <v>75</v>
      </c>
      <c r="F384" s="244" t="s">
        <v>312</v>
      </c>
      <c r="G384" s="242"/>
      <c r="H384" s="243" t="s">
        <v>75</v>
      </c>
      <c r="I384" s="245"/>
      <c r="J384" s="242"/>
      <c r="K384" s="242"/>
      <c r="L384" s="246"/>
      <c r="M384" s="247"/>
      <c r="N384" s="248"/>
      <c r="O384" s="248"/>
      <c r="P384" s="248"/>
      <c r="Q384" s="248"/>
      <c r="R384" s="248"/>
      <c r="S384" s="248"/>
      <c r="T384" s="249"/>
      <c r="AT384" s="250" t="s">
        <v>164</v>
      </c>
      <c r="AU384" s="250" t="s">
        <v>86</v>
      </c>
      <c r="AV384" s="13" t="s">
        <v>84</v>
      </c>
      <c r="AW384" s="13" t="s">
        <v>38</v>
      </c>
      <c r="AX384" s="13" t="s">
        <v>77</v>
      </c>
      <c r="AY384" s="250" t="s">
        <v>152</v>
      </c>
    </row>
    <row r="385" spans="2:51" s="12" customFormat="1" ht="12">
      <c r="B385" s="230"/>
      <c r="C385" s="231"/>
      <c r="D385" s="227" t="s">
        <v>164</v>
      </c>
      <c r="E385" s="232" t="s">
        <v>75</v>
      </c>
      <c r="F385" s="233" t="s">
        <v>1123</v>
      </c>
      <c r="G385" s="231"/>
      <c r="H385" s="234">
        <v>2</v>
      </c>
      <c r="I385" s="235"/>
      <c r="J385" s="231"/>
      <c r="K385" s="231"/>
      <c r="L385" s="236"/>
      <c r="M385" s="237"/>
      <c r="N385" s="238"/>
      <c r="O385" s="238"/>
      <c r="P385" s="238"/>
      <c r="Q385" s="238"/>
      <c r="R385" s="238"/>
      <c r="S385" s="238"/>
      <c r="T385" s="239"/>
      <c r="AT385" s="240" t="s">
        <v>164</v>
      </c>
      <c r="AU385" s="240" t="s">
        <v>86</v>
      </c>
      <c r="AV385" s="12" t="s">
        <v>86</v>
      </c>
      <c r="AW385" s="12" t="s">
        <v>38</v>
      </c>
      <c r="AX385" s="12" t="s">
        <v>84</v>
      </c>
      <c r="AY385" s="240" t="s">
        <v>152</v>
      </c>
    </row>
    <row r="386" spans="2:65" s="1" customFormat="1" ht="16.5" customHeight="1">
      <c r="B386" s="38"/>
      <c r="C386" s="215" t="s">
        <v>760</v>
      </c>
      <c r="D386" s="215" t="s">
        <v>155</v>
      </c>
      <c r="E386" s="216" t="s">
        <v>1124</v>
      </c>
      <c r="F386" s="217" t="s">
        <v>1125</v>
      </c>
      <c r="G386" s="218" t="s">
        <v>158</v>
      </c>
      <c r="H386" s="219">
        <v>2.16</v>
      </c>
      <c r="I386" s="220"/>
      <c r="J386" s="221">
        <f>ROUND(I386*H386,2)</f>
        <v>0</v>
      </c>
      <c r="K386" s="217" t="s">
        <v>159</v>
      </c>
      <c r="L386" s="43"/>
      <c r="M386" s="222" t="s">
        <v>75</v>
      </c>
      <c r="N386" s="223" t="s">
        <v>47</v>
      </c>
      <c r="O386" s="79"/>
      <c r="P386" s="224">
        <f>O386*H386</f>
        <v>0</v>
      </c>
      <c r="Q386" s="224">
        <v>0</v>
      </c>
      <c r="R386" s="224">
        <f>Q386*H386</f>
        <v>0</v>
      </c>
      <c r="S386" s="224">
        <v>0</v>
      </c>
      <c r="T386" s="225">
        <f>S386*H386</f>
        <v>0</v>
      </c>
      <c r="AR386" s="17" t="s">
        <v>227</v>
      </c>
      <c r="AT386" s="17" t="s">
        <v>155</v>
      </c>
      <c r="AU386" s="17" t="s">
        <v>86</v>
      </c>
      <c r="AY386" s="17" t="s">
        <v>152</v>
      </c>
      <c r="BE386" s="226">
        <f>IF(N386="základní",J386,0)</f>
        <v>0</v>
      </c>
      <c r="BF386" s="226">
        <f>IF(N386="snížená",J386,0)</f>
        <v>0</v>
      </c>
      <c r="BG386" s="226">
        <f>IF(N386="zákl. přenesená",J386,0)</f>
        <v>0</v>
      </c>
      <c r="BH386" s="226">
        <f>IF(N386="sníž. přenesená",J386,0)</f>
        <v>0</v>
      </c>
      <c r="BI386" s="226">
        <f>IF(N386="nulová",J386,0)</f>
        <v>0</v>
      </c>
      <c r="BJ386" s="17" t="s">
        <v>84</v>
      </c>
      <c r="BK386" s="226">
        <f>ROUND(I386*H386,2)</f>
        <v>0</v>
      </c>
      <c r="BL386" s="17" t="s">
        <v>227</v>
      </c>
      <c r="BM386" s="17" t="s">
        <v>1126</v>
      </c>
    </row>
    <row r="387" spans="2:47" s="1" customFormat="1" ht="12">
      <c r="B387" s="38"/>
      <c r="C387" s="39"/>
      <c r="D387" s="227" t="s">
        <v>162</v>
      </c>
      <c r="E387" s="39"/>
      <c r="F387" s="228" t="s">
        <v>1127</v>
      </c>
      <c r="G387" s="39"/>
      <c r="H387" s="39"/>
      <c r="I387" s="142"/>
      <c r="J387" s="39"/>
      <c r="K387" s="39"/>
      <c r="L387" s="43"/>
      <c r="M387" s="229"/>
      <c r="N387" s="79"/>
      <c r="O387" s="79"/>
      <c r="P387" s="79"/>
      <c r="Q387" s="79"/>
      <c r="R387" s="79"/>
      <c r="S387" s="79"/>
      <c r="T387" s="80"/>
      <c r="AT387" s="17" t="s">
        <v>162</v>
      </c>
      <c r="AU387" s="17" t="s">
        <v>86</v>
      </c>
    </row>
    <row r="388" spans="2:65" s="1" customFormat="1" ht="22.5" customHeight="1">
      <c r="B388" s="38"/>
      <c r="C388" s="215" t="s">
        <v>764</v>
      </c>
      <c r="D388" s="215" t="s">
        <v>155</v>
      </c>
      <c r="E388" s="216" t="s">
        <v>1128</v>
      </c>
      <c r="F388" s="217" t="s">
        <v>1129</v>
      </c>
      <c r="G388" s="218" t="s">
        <v>195</v>
      </c>
      <c r="H388" s="219">
        <v>0.051</v>
      </c>
      <c r="I388" s="220"/>
      <c r="J388" s="221">
        <f>ROUND(I388*H388,2)</f>
        <v>0</v>
      </c>
      <c r="K388" s="217" t="s">
        <v>159</v>
      </c>
      <c r="L388" s="43"/>
      <c r="M388" s="222" t="s">
        <v>75</v>
      </c>
      <c r="N388" s="223" t="s">
        <v>47</v>
      </c>
      <c r="O388" s="79"/>
      <c r="P388" s="224">
        <f>O388*H388</f>
        <v>0</v>
      </c>
      <c r="Q388" s="224">
        <v>0</v>
      </c>
      <c r="R388" s="224">
        <f>Q388*H388</f>
        <v>0</v>
      </c>
      <c r="S388" s="224">
        <v>0</v>
      </c>
      <c r="T388" s="225">
        <f>S388*H388</f>
        <v>0</v>
      </c>
      <c r="AR388" s="17" t="s">
        <v>227</v>
      </c>
      <c r="AT388" s="17" t="s">
        <v>155</v>
      </c>
      <c r="AU388" s="17" t="s">
        <v>86</v>
      </c>
      <c r="AY388" s="17" t="s">
        <v>152</v>
      </c>
      <c r="BE388" s="226">
        <f>IF(N388="základní",J388,0)</f>
        <v>0</v>
      </c>
      <c r="BF388" s="226">
        <f>IF(N388="snížená",J388,0)</f>
        <v>0</v>
      </c>
      <c r="BG388" s="226">
        <f>IF(N388="zákl. přenesená",J388,0)</f>
        <v>0</v>
      </c>
      <c r="BH388" s="226">
        <f>IF(N388="sníž. přenesená",J388,0)</f>
        <v>0</v>
      </c>
      <c r="BI388" s="226">
        <f>IF(N388="nulová",J388,0)</f>
        <v>0</v>
      </c>
      <c r="BJ388" s="17" t="s">
        <v>84</v>
      </c>
      <c r="BK388" s="226">
        <f>ROUND(I388*H388,2)</f>
        <v>0</v>
      </c>
      <c r="BL388" s="17" t="s">
        <v>227</v>
      </c>
      <c r="BM388" s="17" t="s">
        <v>1130</v>
      </c>
    </row>
    <row r="389" spans="2:65" s="1" customFormat="1" ht="22.5" customHeight="1">
      <c r="B389" s="38"/>
      <c r="C389" s="215" t="s">
        <v>771</v>
      </c>
      <c r="D389" s="215" t="s">
        <v>155</v>
      </c>
      <c r="E389" s="216" t="s">
        <v>1131</v>
      </c>
      <c r="F389" s="217" t="s">
        <v>1132</v>
      </c>
      <c r="G389" s="218" t="s">
        <v>176</v>
      </c>
      <c r="H389" s="219">
        <v>1</v>
      </c>
      <c r="I389" s="220"/>
      <c r="J389" s="221">
        <f>ROUND(I389*H389,2)</f>
        <v>0</v>
      </c>
      <c r="K389" s="217" t="s">
        <v>159</v>
      </c>
      <c r="L389" s="43"/>
      <c r="M389" s="222" t="s">
        <v>75</v>
      </c>
      <c r="N389" s="223" t="s">
        <v>47</v>
      </c>
      <c r="O389" s="79"/>
      <c r="P389" s="224">
        <f>O389*H389</f>
        <v>0</v>
      </c>
      <c r="Q389" s="224">
        <v>0.00755</v>
      </c>
      <c r="R389" s="224">
        <f>Q389*H389</f>
        <v>0.00755</v>
      </c>
      <c r="S389" s="224">
        <v>0</v>
      </c>
      <c r="T389" s="225">
        <f>S389*H389</f>
        <v>0</v>
      </c>
      <c r="AR389" s="17" t="s">
        <v>227</v>
      </c>
      <c r="AT389" s="17" t="s">
        <v>155</v>
      </c>
      <c r="AU389" s="17" t="s">
        <v>86</v>
      </c>
      <c r="AY389" s="17" t="s">
        <v>152</v>
      </c>
      <c r="BE389" s="226">
        <f>IF(N389="základní",J389,0)</f>
        <v>0</v>
      </c>
      <c r="BF389" s="226">
        <f>IF(N389="snížená",J389,0)</f>
        <v>0</v>
      </c>
      <c r="BG389" s="226">
        <f>IF(N389="zákl. přenesená",J389,0)</f>
        <v>0</v>
      </c>
      <c r="BH389" s="226">
        <f>IF(N389="sníž. přenesená",J389,0)</f>
        <v>0</v>
      </c>
      <c r="BI389" s="226">
        <f>IF(N389="nulová",J389,0)</f>
        <v>0</v>
      </c>
      <c r="BJ389" s="17" t="s">
        <v>84</v>
      </c>
      <c r="BK389" s="226">
        <f>ROUND(I389*H389,2)</f>
        <v>0</v>
      </c>
      <c r="BL389" s="17" t="s">
        <v>227</v>
      </c>
      <c r="BM389" s="17" t="s">
        <v>1133</v>
      </c>
    </row>
    <row r="390" spans="2:47" s="1" customFormat="1" ht="12">
      <c r="B390" s="38"/>
      <c r="C390" s="39"/>
      <c r="D390" s="227" t="s">
        <v>162</v>
      </c>
      <c r="E390" s="39"/>
      <c r="F390" s="228" t="s">
        <v>1134</v>
      </c>
      <c r="G390" s="39"/>
      <c r="H390" s="39"/>
      <c r="I390" s="142"/>
      <c r="J390" s="39"/>
      <c r="K390" s="39"/>
      <c r="L390" s="43"/>
      <c r="M390" s="229"/>
      <c r="N390" s="79"/>
      <c r="O390" s="79"/>
      <c r="P390" s="79"/>
      <c r="Q390" s="79"/>
      <c r="R390" s="79"/>
      <c r="S390" s="79"/>
      <c r="T390" s="80"/>
      <c r="AT390" s="17" t="s">
        <v>162</v>
      </c>
      <c r="AU390" s="17" t="s">
        <v>86</v>
      </c>
    </row>
    <row r="391" spans="2:51" s="13" customFormat="1" ht="12">
      <c r="B391" s="241"/>
      <c r="C391" s="242"/>
      <c r="D391" s="227" t="s">
        <v>164</v>
      </c>
      <c r="E391" s="243" t="s">
        <v>75</v>
      </c>
      <c r="F391" s="244" t="s">
        <v>312</v>
      </c>
      <c r="G391" s="242"/>
      <c r="H391" s="243" t="s">
        <v>75</v>
      </c>
      <c r="I391" s="245"/>
      <c r="J391" s="242"/>
      <c r="K391" s="242"/>
      <c r="L391" s="246"/>
      <c r="M391" s="247"/>
      <c r="N391" s="248"/>
      <c r="O391" s="248"/>
      <c r="P391" s="248"/>
      <c r="Q391" s="248"/>
      <c r="R391" s="248"/>
      <c r="S391" s="248"/>
      <c r="T391" s="249"/>
      <c r="AT391" s="250" t="s">
        <v>164</v>
      </c>
      <c r="AU391" s="250" t="s">
        <v>86</v>
      </c>
      <c r="AV391" s="13" t="s">
        <v>84</v>
      </c>
      <c r="AW391" s="13" t="s">
        <v>38</v>
      </c>
      <c r="AX391" s="13" t="s">
        <v>77</v>
      </c>
      <c r="AY391" s="250" t="s">
        <v>152</v>
      </c>
    </row>
    <row r="392" spans="2:51" s="12" customFormat="1" ht="12">
      <c r="B392" s="230"/>
      <c r="C392" s="231"/>
      <c r="D392" s="227" t="s">
        <v>164</v>
      </c>
      <c r="E392" s="232" t="s">
        <v>75</v>
      </c>
      <c r="F392" s="233" t="s">
        <v>1103</v>
      </c>
      <c r="G392" s="231"/>
      <c r="H392" s="234">
        <v>1</v>
      </c>
      <c r="I392" s="235"/>
      <c r="J392" s="231"/>
      <c r="K392" s="231"/>
      <c r="L392" s="236"/>
      <c r="M392" s="237"/>
      <c r="N392" s="238"/>
      <c r="O392" s="238"/>
      <c r="P392" s="238"/>
      <c r="Q392" s="238"/>
      <c r="R392" s="238"/>
      <c r="S392" s="238"/>
      <c r="T392" s="239"/>
      <c r="AT392" s="240" t="s">
        <v>164</v>
      </c>
      <c r="AU392" s="240" t="s">
        <v>86</v>
      </c>
      <c r="AV392" s="12" t="s">
        <v>86</v>
      </c>
      <c r="AW392" s="12" t="s">
        <v>38</v>
      </c>
      <c r="AX392" s="12" t="s">
        <v>84</v>
      </c>
      <c r="AY392" s="240" t="s">
        <v>152</v>
      </c>
    </row>
    <row r="393" spans="2:65" s="1" customFormat="1" ht="16.5" customHeight="1">
      <c r="B393" s="38"/>
      <c r="C393" s="215" t="s">
        <v>776</v>
      </c>
      <c r="D393" s="215" t="s">
        <v>155</v>
      </c>
      <c r="E393" s="216" t="s">
        <v>1135</v>
      </c>
      <c r="F393" s="217" t="s">
        <v>1136</v>
      </c>
      <c r="G393" s="218" t="s">
        <v>176</v>
      </c>
      <c r="H393" s="219">
        <v>1</v>
      </c>
      <c r="I393" s="220"/>
      <c r="J393" s="221">
        <f>ROUND(I393*H393,2)</f>
        <v>0</v>
      </c>
      <c r="K393" s="217" t="s">
        <v>177</v>
      </c>
      <c r="L393" s="43"/>
      <c r="M393" s="222" t="s">
        <v>75</v>
      </c>
      <c r="N393" s="223" t="s">
        <v>47</v>
      </c>
      <c r="O393" s="79"/>
      <c r="P393" s="224">
        <f>O393*H393</f>
        <v>0</v>
      </c>
      <c r="Q393" s="224">
        <v>0</v>
      </c>
      <c r="R393" s="224">
        <f>Q393*H393</f>
        <v>0</v>
      </c>
      <c r="S393" s="224">
        <v>0</v>
      </c>
      <c r="T393" s="225">
        <f>S393*H393</f>
        <v>0</v>
      </c>
      <c r="AR393" s="17" t="s">
        <v>227</v>
      </c>
      <c r="AT393" s="17" t="s">
        <v>155</v>
      </c>
      <c r="AU393" s="17" t="s">
        <v>86</v>
      </c>
      <c r="AY393" s="17" t="s">
        <v>152</v>
      </c>
      <c r="BE393" s="226">
        <f>IF(N393="základní",J393,0)</f>
        <v>0</v>
      </c>
      <c r="BF393" s="226">
        <f>IF(N393="snížená",J393,0)</f>
        <v>0</v>
      </c>
      <c r="BG393" s="226">
        <f>IF(N393="zákl. přenesená",J393,0)</f>
        <v>0</v>
      </c>
      <c r="BH393" s="226">
        <f>IF(N393="sníž. přenesená",J393,0)</f>
        <v>0</v>
      </c>
      <c r="BI393" s="226">
        <f>IF(N393="nulová",J393,0)</f>
        <v>0</v>
      </c>
      <c r="BJ393" s="17" t="s">
        <v>84</v>
      </c>
      <c r="BK393" s="226">
        <f>ROUND(I393*H393,2)</f>
        <v>0</v>
      </c>
      <c r="BL393" s="17" t="s">
        <v>227</v>
      </c>
      <c r="BM393" s="17" t="s">
        <v>1137</v>
      </c>
    </row>
    <row r="394" spans="2:65" s="1" customFormat="1" ht="16.5" customHeight="1">
      <c r="B394" s="38"/>
      <c r="C394" s="215" t="s">
        <v>781</v>
      </c>
      <c r="D394" s="215" t="s">
        <v>155</v>
      </c>
      <c r="E394" s="216" t="s">
        <v>1138</v>
      </c>
      <c r="F394" s="217" t="s">
        <v>1139</v>
      </c>
      <c r="G394" s="218" t="s">
        <v>176</v>
      </c>
      <c r="H394" s="219">
        <v>1</v>
      </c>
      <c r="I394" s="220"/>
      <c r="J394" s="221">
        <f>ROUND(I394*H394,2)</f>
        <v>0</v>
      </c>
      <c r="K394" s="217" t="s">
        <v>159</v>
      </c>
      <c r="L394" s="43"/>
      <c r="M394" s="222" t="s">
        <v>75</v>
      </c>
      <c r="N394" s="223" t="s">
        <v>47</v>
      </c>
      <c r="O394" s="79"/>
      <c r="P394" s="224">
        <f>O394*H394</f>
        <v>0</v>
      </c>
      <c r="Q394" s="224">
        <v>0</v>
      </c>
      <c r="R394" s="224">
        <f>Q394*H394</f>
        <v>0</v>
      </c>
      <c r="S394" s="224">
        <v>0</v>
      </c>
      <c r="T394" s="225">
        <f>S394*H394</f>
        <v>0</v>
      </c>
      <c r="AR394" s="17" t="s">
        <v>227</v>
      </c>
      <c r="AT394" s="17" t="s">
        <v>155</v>
      </c>
      <c r="AU394" s="17" t="s">
        <v>86</v>
      </c>
      <c r="AY394" s="17" t="s">
        <v>152</v>
      </c>
      <c r="BE394" s="226">
        <f>IF(N394="základní",J394,0)</f>
        <v>0</v>
      </c>
      <c r="BF394" s="226">
        <f>IF(N394="snížená",J394,0)</f>
        <v>0</v>
      </c>
      <c r="BG394" s="226">
        <f>IF(N394="zákl. přenesená",J394,0)</f>
        <v>0</v>
      </c>
      <c r="BH394" s="226">
        <f>IF(N394="sníž. přenesená",J394,0)</f>
        <v>0</v>
      </c>
      <c r="BI394" s="226">
        <f>IF(N394="nulová",J394,0)</f>
        <v>0</v>
      </c>
      <c r="BJ394" s="17" t="s">
        <v>84</v>
      </c>
      <c r="BK394" s="226">
        <f>ROUND(I394*H394,2)</f>
        <v>0</v>
      </c>
      <c r="BL394" s="17" t="s">
        <v>227</v>
      </c>
      <c r="BM394" s="17" t="s">
        <v>1140</v>
      </c>
    </row>
    <row r="395" spans="2:47" s="1" customFormat="1" ht="12">
      <c r="B395" s="38"/>
      <c r="C395" s="39"/>
      <c r="D395" s="227" t="s">
        <v>162</v>
      </c>
      <c r="E395" s="39"/>
      <c r="F395" s="228" t="s">
        <v>1141</v>
      </c>
      <c r="G395" s="39"/>
      <c r="H395" s="39"/>
      <c r="I395" s="142"/>
      <c r="J395" s="39"/>
      <c r="K395" s="39"/>
      <c r="L395" s="43"/>
      <c r="M395" s="229"/>
      <c r="N395" s="79"/>
      <c r="O395" s="79"/>
      <c r="P395" s="79"/>
      <c r="Q395" s="79"/>
      <c r="R395" s="79"/>
      <c r="S395" s="79"/>
      <c r="T395" s="80"/>
      <c r="AT395" s="17" t="s">
        <v>162</v>
      </c>
      <c r="AU395" s="17" t="s">
        <v>86</v>
      </c>
    </row>
    <row r="396" spans="2:65" s="1" customFormat="1" ht="16.5" customHeight="1">
      <c r="B396" s="38"/>
      <c r="C396" s="215" t="s">
        <v>787</v>
      </c>
      <c r="D396" s="215" t="s">
        <v>155</v>
      </c>
      <c r="E396" s="216" t="s">
        <v>1142</v>
      </c>
      <c r="F396" s="217" t="s">
        <v>1143</v>
      </c>
      <c r="G396" s="218" t="s">
        <v>176</v>
      </c>
      <c r="H396" s="219">
        <v>1</v>
      </c>
      <c r="I396" s="220"/>
      <c r="J396" s="221">
        <f>ROUND(I396*H396,2)</f>
        <v>0</v>
      </c>
      <c r="K396" s="217" t="s">
        <v>159</v>
      </c>
      <c r="L396" s="43"/>
      <c r="M396" s="222" t="s">
        <v>75</v>
      </c>
      <c r="N396" s="223" t="s">
        <v>47</v>
      </c>
      <c r="O396" s="79"/>
      <c r="P396" s="224">
        <f>O396*H396</f>
        <v>0</v>
      </c>
      <c r="Q396" s="224">
        <v>0</v>
      </c>
      <c r="R396" s="224">
        <f>Q396*H396</f>
        <v>0</v>
      </c>
      <c r="S396" s="224">
        <v>0</v>
      </c>
      <c r="T396" s="225">
        <f>S396*H396</f>
        <v>0</v>
      </c>
      <c r="AR396" s="17" t="s">
        <v>227</v>
      </c>
      <c r="AT396" s="17" t="s">
        <v>155</v>
      </c>
      <c r="AU396" s="17" t="s">
        <v>86</v>
      </c>
      <c r="AY396" s="17" t="s">
        <v>152</v>
      </c>
      <c r="BE396" s="226">
        <f>IF(N396="základní",J396,0)</f>
        <v>0</v>
      </c>
      <c r="BF396" s="226">
        <f>IF(N396="snížená",J396,0)</f>
        <v>0</v>
      </c>
      <c r="BG396" s="226">
        <f>IF(N396="zákl. přenesená",J396,0)</f>
        <v>0</v>
      </c>
      <c r="BH396" s="226">
        <f>IF(N396="sníž. přenesená",J396,0)</f>
        <v>0</v>
      </c>
      <c r="BI396" s="226">
        <f>IF(N396="nulová",J396,0)</f>
        <v>0</v>
      </c>
      <c r="BJ396" s="17" t="s">
        <v>84</v>
      </c>
      <c r="BK396" s="226">
        <f>ROUND(I396*H396,2)</f>
        <v>0</v>
      </c>
      <c r="BL396" s="17" t="s">
        <v>227</v>
      </c>
      <c r="BM396" s="17" t="s">
        <v>1144</v>
      </c>
    </row>
    <row r="397" spans="2:65" s="1" customFormat="1" ht="22.5" customHeight="1">
      <c r="B397" s="38"/>
      <c r="C397" s="215" t="s">
        <v>791</v>
      </c>
      <c r="D397" s="215" t="s">
        <v>155</v>
      </c>
      <c r="E397" s="216" t="s">
        <v>1145</v>
      </c>
      <c r="F397" s="217" t="s">
        <v>1146</v>
      </c>
      <c r="G397" s="218" t="s">
        <v>248</v>
      </c>
      <c r="H397" s="261"/>
      <c r="I397" s="220"/>
      <c r="J397" s="221">
        <f>ROUND(I397*H397,2)</f>
        <v>0</v>
      </c>
      <c r="K397" s="217" t="s">
        <v>159</v>
      </c>
      <c r="L397" s="43"/>
      <c r="M397" s="222" t="s">
        <v>75</v>
      </c>
      <c r="N397" s="223" t="s">
        <v>47</v>
      </c>
      <c r="O397" s="79"/>
      <c r="P397" s="224">
        <f>O397*H397</f>
        <v>0</v>
      </c>
      <c r="Q397" s="224">
        <v>0</v>
      </c>
      <c r="R397" s="224">
        <f>Q397*H397</f>
        <v>0</v>
      </c>
      <c r="S397" s="224">
        <v>0</v>
      </c>
      <c r="T397" s="225">
        <f>S397*H397</f>
        <v>0</v>
      </c>
      <c r="AR397" s="17" t="s">
        <v>227</v>
      </c>
      <c r="AT397" s="17" t="s">
        <v>155</v>
      </c>
      <c r="AU397" s="17" t="s">
        <v>86</v>
      </c>
      <c r="AY397" s="17" t="s">
        <v>152</v>
      </c>
      <c r="BE397" s="226">
        <f>IF(N397="základní",J397,0)</f>
        <v>0</v>
      </c>
      <c r="BF397" s="226">
        <f>IF(N397="snížená",J397,0)</f>
        <v>0</v>
      </c>
      <c r="BG397" s="226">
        <f>IF(N397="zákl. přenesená",J397,0)</f>
        <v>0</v>
      </c>
      <c r="BH397" s="226">
        <f>IF(N397="sníž. přenesená",J397,0)</f>
        <v>0</v>
      </c>
      <c r="BI397" s="226">
        <f>IF(N397="nulová",J397,0)</f>
        <v>0</v>
      </c>
      <c r="BJ397" s="17" t="s">
        <v>84</v>
      </c>
      <c r="BK397" s="226">
        <f>ROUND(I397*H397,2)</f>
        <v>0</v>
      </c>
      <c r="BL397" s="17" t="s">
        <v>227</v>
      </c>
      <c r="BM397" s="17" t="s">
        <v>1147</v>
      </c>
    </row>
    <row r="398" spans="2:47" s="1" customFormat="1" ht="12">
      <c r="B398" s="38"/>
      <c r="C398" s="39"/>
      <c r="D398" s="227" t="s">
        <v>162</v>
      </c>
      <c r="E398" s="39"/>
      <c r="F398" s="228" t="s">
        <v>728</v>
      </c>
      <c r="G398" s="39"/>
      <c r="H398" s="39"/>
      <c r="I398" s="142"/>
      <c r="J398" s="39"/>
      <c r="K398" s="39"/>
      <c r="L398" s="43"/>
      <c r="M398" s="229"/>
      <c r="N398" s="79"/>
      <c r="O398" s="79"/>
      <c r="P398" s="79"/>
      <c r="Q398" s="79"/>
      <c r="R398" s="79"/>
      <c r="S398" s="79"/>
      <c r="T398" s="80"/>
      <c r="AT398" s="17" t="s">
        <v>162</v>
      </c>
      <c r="AU398" s="17" t="s">
        <v>86</v>
      </c>
    </row>
    <row r="399" spans="2:63" s="11" customFormat="1" ht="22.8" customHeight="1">
      <c r="B399" s="199"/>
      <c r="C399" s="200"/>
      <c r="D399" s="201" t="s">
        <v>76</v>
      </c>
      <c r="E399" s="213" t="s">
        <v>222</v>
      </c>
      <c r="F399" s="213" t="s">
        <v>223</v>
      </c>
      <c r="G399" s="200"/>
      <c r="H399" s="200"/>
      <c r="I399" s="203"/>
      <c r="J399" s="214">
        <f>BK399</f>
        <v>0</v>
      </c>
      <c r="K399" s="200"/>
      <c r="L399" s="205"/>
      <c r="M399" s="206"/>
      <c r="N399" s="207"/>
      <c r="O399" s="207"/>
      <c r="P399" s="208">
        <f>SUM(P400:P423)</f>
        <v>0</v>
      </c>
      <c r="Q399" s="207"/>
      <c r="R399" s="208">
        <f>SUM(R400:R423)</f>
        <v>0.0354</v>
      </c>
      <c r="S399" s="207"/>
      <c r="T399" s="209">
        <f>SUM(T400:T423)</f>
        <v>0.0018</v>
      </c>
      <c r="AR399" s="210" t="s">
        <v>86</v>
      </c>
      <c r="AT399" s="211" t="s">
        <v>76</v>
      </c>
      <c r="AU399" s="211" t="s">
        <v>84</v>
      </c>
      <c r="AY399" s="210" t="s">
        <v>152</v>
      </c>
      <c r="BK399" s="212">
        <f>SUM(BK400:BK423)</f>
        <v>0</v>
      </c>
    </row>
    <row r="400" spans="2:65" s="1" customFormat="1" ht="16.5" customHeight="1">
      <c r="B400" s="38"/>
      <c r="C400" s="215" t="s">
        <v>797</v>
      </c>
      <c r="D400" s="215" t="s">
        <v>155</v>
      </c>
      <c r="E400" s="216" t="s">
        <v>334</v>
      </c>
      <c r="F400" s="217" t="s">
        <v>335</v>
      </c>
      <c r="G400" s="218" t="s">
        <v>176</v>
      </c>
      <c r="H400" s="219">
        <v>1</v>
      </c>
      <c r="I400" s="220"/>
      <c r="J400" s="221">
        <f>ROUND(I400*H400,2)</f>
        <v>0</v>
      </c>
      <c r="K400" s="217" t="s">
        <v>159</v>
      </c>
      <c r="L400" s="43"/>
      <c r="M400" s="222" t="s">
        <v>75</v>
      </c>
      <c r="N400" s="223" t="s">
        <v>47</v>
      </c>
      <c r="O400" s="79"/>
      <c r="P400" s="224">
        <f>O400*H400</f>
        <v>0</v>
      </c>
      <c r="Q400" s="224">
        <v>0</v>
      </c>
      <c r="R400" s="224">
        <f>Q400*H400</f>
        <v>0</v>
      </c>
      <c r="S400" s="224">
        <v>0.0018</v>
      </c>
      <c r="T400" s="225">
        <f>S400*H400</f>
        <v>0.0018</v>
      </c>
      <c r="AR400" s="17" t="s">
        <v>227</v>
      </c>
      <c r="AT400" s="17" t="s">
        <v>155</v>
      </c>
      <c r="AU400" s="17" t="s">
        <v>86</v>
      </c>
      <c r="AY400" s="17" t="s">
        <v>152</v>
      </c>
      <c r="BE400" s="226">
        <f>IF(N400="základní",J400,0)</f>
        <v>0</v>
      </c>
      <c r="BF400" s="226">
        <f>IF(N400="snížená",J400,0)</f>
        <v>0</v>
      </c>
      <c r="BG400" s="226">
        <f>IF(N400="zákl. přenesená",J400,0)</f>
        <v>0</v>
      </c>
      <c r="BH400" s="226">
        <f>IF(N400="sníž. přenesená",J400,0)</f>
        <v>0</v>
      </c>
      <c r="BI400" s="226">
        <f>IF(N400="nulová",J400,0)</f>
        <v>0</v>
      </c>
      <c r="BJ400" s="17" t="s">
        <v>84</v>
      </c>
      <c r="BK400" s="226">
        <f>ROUND(I400*H400,2)</f>
        <v>0</v>
      </c>
      <c r="BL400" s="17" t="s">
        <v>227</v>
      </c>
      <c r="BM400" s="17" t="s">
        <v>1148</v>
      </c>
    </row>
    <row r="401" spans="2:51" s="13" customFormat="1" ht="12">
      <c r="B401" s="241"/>
      <c r="C401" s="242"/>
      <c r="D401" s="227" t="s">
        <v>164</v>
      </c>
      <c r="E401" s="243" t="s">
        <v>75</v>
      </c>
      <c r="F401" s="244" t="s">
        <v>312</v>
      </c>
      <c r="G401" s="242"/>
      <c r="H401" s="243" t="s">
        <v>75</v>
      </c>
      <c r="I401" s="245"/>
      <c r="J401" s="242"/>
      <c r="K401" s="242"/>
      <c r="L401" s="246"/>
      <c r="M401" s="247"/>
      <c r="N401" s="248"/>
      <c r="O401" s="248"/>
      <c r="P401" s="248"/>
      <c r="Q401" s="248"/>
      <c r="R401" s="248"/>
      <c r="S401" s="248"/>
      <c r="T401" s="249"/>
      <c r="AT401" s="250" t="s">
        <v>164</v>
      </c>
      <c r="AU401" s="250" t="s">
        <v>86</v>
      </c>
      <c r="AV401" s="13" t="s">
        <v>84</v>
      </c>
      <c r="AW401" s="13" t="s">
        <v>38</v>
      </c>
      <c r="AX401" s="13" t="s">
        <v>77</v>
      </c>
      <c r="AY401" s="250" t="s">
        <v>152</v>
      </c>
    </row>
    <row r="402" spans="2:51" s="12" customFormat="1" ht="12">
      <c r="B402" s="230"/>
      <c r="C402" s="231"/>
      <c r="D402" s="227" t="s">
        <v>164</v>
      </c>
      <c r="E402" s="232" t="s">
        <v>75</v>
      </c>
      <c r="F402" s="233" t="s">
        <v>1149</v>
      </c>
      <c r="G402" s="231"/>
      <c r="H402" s="234">
        <v>1</v>
      </c>
      <c r="I402" s="235"/>
      <c r="J402" s="231"/>
      <c r="K402" s="231"/>
      <c r="L402" s="236"/>
      <c r="M402" s="237"/>
      <c r="N402" s="238"/>
      <c r="O402" s="238"/>
      <c r="P402" s="238"/>
      <c r="Q402" s="238"/>
      <c r="R402" s="238"/>
      <c r="S402" s="238"/>
      <c r="T402" s="239"/>
      <c r="AT402" s="240" t="s">
        <v>164</v>
      </c>
      <c r="AU402" s="240" t="s">
        <v>86</v>
      </c>
      <c r="AV402" s="12" t="s">
        <v>86</v>
      </c>
      <c r="AW402" s="12" t="s">
        <v>38</v>
      </c>
      <c r="AX402" s="12" t="s">
        <v>84</v>
      </c>
      <c r="AY402" s="240" t="s">
        <v>152</v>
      </c>
    </row>
    <row r="403" spans="2:65" s="1" customFormat="1" ht="22.5" customHeight="1">
      <c r="B403" s="38"/>
      <c r="C403" s="215" t="s">
        <v>801</v>
      </c>
      <c r="D403" s="215" t="s">
        <v>155</v>
      </c>
      <c r="E403" s="216" t="s">
        <v>1150</v>
      </c>
      <c r="F403" s="217" t="s">
        <v>1151</v>
      </c>
      <c r="G403" s="218" t="s">
        <v>176</v>
      </c>
      <c r="H403" s="219">
        <v>1</v>
      </c>
      <c r="I403" s="220"/>
      <c r="J403" s="221">
        <f>ROUND(I403*H403,2)</f>
        <v>0</v>
      </c>
      <c r="K403" s="217" t="s">
        <v>159</v>
      </c>
      <c r="L403" s="43"/>
      <c r="M403" s="222" t="s">
        <v>75</v>
      </c>
      <c r="N403" s="223" t="s">
        <v>47</v>
      </c>
      <c r="O403" s="79"/>
      <c r="P403" s="224">
        <f>O403*H403</f>
        <v>0</v>
      </c>
      <c r="Q403" s="224">
        <v>0</v>
      </c>
      <c r="R403" s="224">
        <f>Q403*H403</f>
        <v>0</v>
      </c>
      <c r="S403" s="224">
        <v>0</v>
      </c>
      <c r="T403" s="225">
        <f>S403*H403</f>
        <v>0</v>
      </c>
      <c r="AR403" s="17" t="s">
        <v>227</v>
      </c>
      <c r="AT403" s="17" t="s">
        <v>155</v>
      </c>
      <c r="AU403" s="17" t="s">
        <v>86</v>
      </c>
      <c r="AY403" s="17" t="s">
        <v>152</v>
      </c>
      <c r="BE403" s="226">
        <f>IF(N403="základní",J403,0)</f>
        <v>0</v>
      </c>
      <c r="BF403" s="226">
        <f>IF(N403="snížená",J403,0)</f>
        <v>0</v>
      </c>
      <c r="BG403" s="226">
        <f>IF(N403="zákl. přenesená",J403,0)</f>
        <v>0</v>
      </c>
      <c r="BH403" s="226">
        <f>IF(N403="sníž. přenesená",J403,0)</f>
        <v>0</v>
      </c>
      <c r="BI403" s="226">
        <f>IF(N403="nulová",J403,0)</f>
        <v>0</v>
      </c>
      <c r="BJ403" s="17" t="s">
        <v>84</v>
      </c>
      <c r="BK403" s="226">
        <f>ROUND(I403*H403,2)</f>
        <v>0</v>
      </c>
      <c r="BL403" s="17" t="s">
        <v>227</v>
      </c>
      <c r="BM403" s="17" t="s">
        <v>1152</v>
      </c>
    </row>
    <row r="404" spans="2:47" s="1" customFormat="1" ht="12">
      <c r="B404" s="38"/>
      <c r="C404" s="39"/>
      <c r="D404" s="227" t="s">
        <v>162</v>
      </c>
      <c r="E404" s="39"/>
      <c r="F404" s="228" t="s">
        <v>235</v>
      </c>
      <c r="G404" s="39"/>
      <c r="H404" s="39"/>
      <c r="I404" s="142"/>
      <c r="J404" s="39"/>
      <c r="K404" s="39"/>
      <c r="L404" s="43"/>
      <c r="M404" s="229"/>
      <c r="N404" s="79"/>
      <c r="O404" s="79"/>
      <c r="P404" s="79"/>
      <c r="Q404" s="79"/>
      <c r="R404" s="79"/>
      <c r="S404" s="79"/>
      <c r="T404" s="80"/>
      <c r="AT404" s="17" t="s">
        <v>162</v>
      </c>
      <c r="AU404" s="17" t="s">
        <v>86</v>
      </c>
    </row>
    <row r="405" spans="2:51" s="13" customFormat="1" ht="12">
      <c r="B405" s="241"/>
      <c r="C405" s="242"/>
      <c r="D405" s="227" t="s">
        <v>164</v>
      </c>
      <c r="E405" s="243" t="s">
        <v>75</v>
      </c>
      <c r="F405" s="244" t="s">
        <v>312</v>
      </c>
      <c r="G405" s="242"/>
      <c r="H405" s="243" t="s">
        <v>75</v>
      </c>
      <c r="I405" s="245"/>
      <c r="J405" s="242"/>
      <c r="K405" s="242"/>
      <c r="L405" s="246"/>
      <c r="M405" s="247"/>
      <c r="N405" s="248"/>
      <c r="O405" s="248"/>
      <c r="P405" s="248"/>
      <c r="Q405" s="248"/>
      <c r="R405" s="248"/>
      <c r="S405" s="248"/>
      <c r="T405" s="249"/>
      <c r="AT405" s="250" t="s">
        <v>164</v>
      </c>
      <c r="AU405" s="250" t="s">
        <v>86</v>
      </c>
      <c r="AV405" s="13" t="s">
        <v>84</v>
      </c>
      <c r="AW405" s="13" t="s">
        <v>38</v>
      </c>
      <c r="AX405" s="13" t="s">
        <v>77</v>
      </c>
      <c r="AY405" s="250" t="s">
        <v>152</v>
      </c>
    </row>
    <row r="406" spans="2:51" s="12" customFormat="1" ht="12">
      <c r="B406" s="230"/>
      <c r="C406" s="231"/>
      <c r="D406" s="227" t="s">
        <v>164</v>
      </c>
      <c r="E406" s="232" t="s">
        <v>75</v>
      </c>
      <c r="F406" s="233" t="s">
        <v>973</v>
      </c>
      <c r="G406" s="231"/>
      <c r="H406" s="234">
        <v>1</v>
      </c>
      <c r="I406" s="235"/>
      <c r="J406" s="231"/>
      <c r="K406" s="231"/>
      <c r="L406" s="236"/>
      <c r="M406" s="237"/>
      <c r="N406" s="238"/>
      <c r="O406" s="238"/>
      <c r="P406" s="238"/>
      <c r="Q406" s="238"/>
      <c r="R406" s="238"/>
      <c r="S406" s="238"/>
      <c r="T406" s="239"/>
      <c r="AT406" s="240" t="s">
        <v>164</v>
      </c>
      <c r="AU406" s="240" t="s">
        <v>86</v>
      </c>
      <c r="AV406" s="12" t="s">
        <v>86</v>
      </c>
      <c r="AW406" s="12" t="s">
        <v>38</v>
      </c>
      <c r="AX406" s="12" t="s">
        <v>84</v>
      </c>
      <c r="AY406" s="240" t="s">
        <v>152</v>
      </c>
    </row>
    <row r="407" spans="2:65" s="1" customFormat="1" ht="16.5" customHeight="1">
      <c r="B407" s="38"/>
      <c r="C407" s="251" t="s">
        <v>806</v>
      </c>
      <c r="D407" s="251" t="s">
        <v>238</v>
      </c>
      <c r="E407" s="252" t="s">
        <v>1153</v>
      </c>
      <c r="F407" s="253" t="s">
        <v>1154</v>
      </c>
      <c r="G407" s="254" t="s">
        <v>176</v>
      </c>
      <c r="H407" s="255">
        <v>1</v>
      </c>
      <c r="I407" s="256"/>
      <c r="J407" s="257">
        <f>ROUND(I407*H407,2)</f>
        <v>0</v>
      </c>
      <c r="K407" s="253" t="s">
        <v>159</v>
      </c>
      <c r="L407" s="258"/>
      <c r="M407" s="259" t="s">
        <v>75</v>
      </c>
      <c r="N407" s="260" t="s">
        <v>47</v>
      </c>
      <c r="O407" s="79"/>
      <c r="P407" s="224">
        <f>O407*H407</f>
        <v>0</v>
      </c>
      <c r="Q407" s="224">
        <v>0.014</v>
      </c>
      <c r="R407" s="224">
        <f>Q407*H407</f>
        <v>0.014</v>
      </c>
      <c r="S407" s="224">
        <v>0</v>
      </c>
      <c r="T407" s="225">
        <f>S407*H407</f>
        <v>0</v>
      </c>
      <c r="AR407" s="17" t="s">
        <v>241</v>
      </c>
      <c r="AT407" s="17" t="s">
        <v>238</v>
      </c>
      <c r="AU407" s="17" t="s">
        <v>86</v>
      </c>
      <c r="AY407" s="17" t="s">
        <v>152</v>
      </c>
      <c r="BE407" s="226">
        <f>IF(N407="základní",J407,0)</f>
        <v>0</v>
      </c>
      <c r="BF407" s="226">
        <f>IF(N407="snížená",J407,0)</f>
        <v>0</v>
      </c>
      <c r="BG407" s="226">
        <f>IF(N407="zákl. přenesená",J407,0)</f>
        <v>0</v>
      </c>
      <c r="BH407" s="226">
        <f>IF(N407="sníž. přenesená",J407,0)</f>
        <v>0</v>
      </c>
      <c r="BI407" s="226">
        <f>IF(N407="nulová",J407,0)</f>
        <v>0</v>
      </c>
      <c r="BJ407" s="17" t="s">
        <v>84</v>
      </c>
      <c r="BK407" s="226">
        <f>ROUND(I407*H407,2)</f>
        <v>0</v>
      </c>
      <c r="BL407" s="17" t="s">
        <v>227</v>
      </c>
      <c r="BM407" s="17" t="s">
        <v>1155</v>
      </c>
    </row>
    <row r="408" spans="2:65" s="1" customFormat="1" ht="22.5" customHeight="1">
      <c r="B408" s="38"/>
      <c r="C408" s="215" t="s">
        <v>811</v>
      </c>
      <c r="D408" s="215" t="s">
        <v>155</v>
      </c>
      <c r="E408" s="216" t="s">
        <v>357</v>
      </c>
      <c r="F408" s="217" t="s">
        <v>358</v>
      </c>
      <c r="G408" s="218" t="s">
        <v>176</v>
      </c>
      <c r="H408" s="219">
        <v>1</v>
      </c>
      <c r="I408" s="220"/>
      <c r="J408" s="221">
        <f>ROUND(I408*H408,2)</f>
        <v>0</v>
      </c>
      <c r="K408" s="217" t="s">
        <v>159</v>
      </c>
      <c r="L408" s="43"/>
      <c r="M408" s="222" t="s">
        <v>75</v>
      </c>
      <c r="N408" s="223" t="s">
        <v>47</v>
      </c>
      <c r="O408" s="79"/>
      <c r="P408" s="224">
        <f>O408*H408</f>
        <v>0</v>
      </c>
      <c r="Q408" s="224">
        <v>0</v>
      </c>
      <c r="R408" s="224">
        <f>Q408*H408</f>
        <v>0</v>
      </c>
      <c r="S408" s="224">
        <v>0</v>
      </c>
      <c r="T408" s="225">
        <f>S408*H408</f>
        <v>0</v>
      </c>
      <c r="AR408" s="17" t="s">
        <v>227</v>
      </c>
      <c r="AT408" s="17" t="s">
        <v>155</v>
      </c>
      <c r="AU408" s="17" t="s">
        <v>86</v>
      </c>
      <c r="AY408" s="17" t="s">
        <v>152</v>
      </c>
      <c r="BE408" s="226">
        <f>IF(N408="základní",J408,0)</f>
        <v>0</v>
      </c>
      <c r="BF408" s="226">
        <f>IF(N408="snížená",J408,0)</f>
        <v>0</v>
      </c>
      <c r="BG408" s="226">
        <f>IF(N408="zákl. přenesená",J408,0)</f>
        <v>0</v>
      </c>
      <c r="BH408" s="226">
        <f>IF(N408="sníž. přenesená",J408,0)</f>
        <v>0</v>
      </c>
      <c r="BI408" s="226">
        <f>IF(N408="nulová",J408,0)</f>
        <v>0</v>
      </c>
      <c r="BJ408" s="17" t="s">
        <v>84</v>
      </c>
      <c r="BK408" s="226">
        <f>ROUND(I408*H408,2)</f>
        <v>0</v>
      </c>
      <c r="BL408" s="17" t="s">
        <v>227</v>
      </c>
      <c r="BM408" s="17" t="s">
        <v>1156</v>
      </c>
    </row>
    <row r="409" spans="2:47" s="1" customFormat="1" ht="12">
      <c r="B409" s="38"/>
      <c r="C409" s="39"/>
      <c r="D409" s="227" t="s">
        <v>162</v>
      </c>
      <c r="E409" s="39"/>
      <c r="F409" s="228" t="s">
        <v>235</v>
      </c>
      <c r="G409" s="39"/>
      <c r="H409" s="39"/>
      <c r="I409" s="142"/>
      <c r="J409" s="39"/>
      <c r="K409" s="39"/>
      <c r="L409" s="43"/>
      <c r="M409" s="229"/>
      <c r="N409" s="79"/>
      <c r="O409" s="79"/>
      <c r="P409" s="79"/>
      <c r="Q409" s="79"/>
      <c r="R409" s="79"/>
      <c r="S409" s="79"/>
      <c r="T409" s="80"/>
      <c r="AT409" s="17" t="s">
        <v>162</v>
      </c>
      <c r="AU409" s="17" t="s">
        <v>86</v>
      </c>
    </row>
    <row r="410" spans="2:51" s="13" customFormat="1" ht="12">
      <c r="B410" s="241"/>
      <c r="C410" s="242"/>
      <c r="D410" s="227" t="s">
        <v>164</v>
      </c>
      <c r="E410" s="243" t="s">
        <v>75</v>
      </c>
      <c r="F410" s="244" t="s">
        <v>312</v>
      </c>
      <c r="G410" s="242"/>
      <c r="H410" s="243" t="s">
        <v>75</v>
      </c>
      <c r="I410" s="245"/>
      <c r="J410" s="242"/>
      <c r="K410" s="242"/>
      <c r="L410" s="246"/>
      <c r="M410" s="247"/>
      <c r="N410" s="248"/>
      <c r="O410" s="248"/>
      <c r="P410" s="248"/>
      <c r="Q410" s="248"/>
      <c r="R410" s="248"/>
      <c r="S410" s="248"/>
      <c r="T410" s="249"/>
      <c r="AT410" s="250" t="s">
        <v>164</v>
      </c>
      <c r="AU410" s="250" t="s">
        <v>86</v>
      </c>
      <c r="AV410" s="13" t="s">
        <v>84</v>
      </c>
      <c r="AW410" s="13" t="s">
        <v>38</v>
      </c>
      <c r="AX410" s="13" t="s">
        <v>77</v>
      </c>
      <c r="AY410" s="250" t="s">
        <v>152</v>
      </c>
    </row>
    <row r="411" spans="2:51" s="12" customFormat="1" ht="12">
      <c r="B411" s="230"/>
      <c r="C411" s="231"/>
      <c r="D411" s="227" t="s">
        <v>164</v>
      </c>
      <c r="E411" s="232" t="s">
        <v>75</v>
      </c>
      <c r="F411" s="233" t="s">
        <v>974</v>
      </c>
      <c r="G411" s="231"/>
      <c r="H411" s="234">
        <v>1</v>
      </c>
      <c r="I411" s="235"/>
      <c r="J411" s="231"/>
      <c r="K411" s="231"/>
      <c r="L411" s="236"/>
      <c r="M411" s="237"/>
      <c r="N411" s="238"/>
      <c r="O411" s="238"/>
      <c r="P411" s="238"/>
      <c r="Q411" s="238"/>
      <c r="R411" s="238"/>
      <c r="S411" s="238"/>
      <c r="T411" s="239"/>
      <c r="AT411" s="240" t="s">
        <v>164</v>
      </c>
      <c r="AU411" s="240" t="s">
        <v>86</v>
      </c>
      <c r="AV411" s="12" t="s">
        <v>86</v>
      </c>
      <c r="AW411" s="12" t="s">
        <v>38</v>
      </c>
      <c r="AX411" s="12" t="s">
        <v>84</v>
      </c>
      <c r="AY411" s="240" t="s">
        <v>152</v>
      </c>
    </row>
    <row r="412" spans="2:65" s="1" customFormat="1" ht="16.5" customHeight="1">
      <c r="B412" s="38"/>
      <c r="C412" s="251" t="s">
        <v>817</v>
      </c>
      <c r="D412" s="251" t="s">
        <v>238</v>
      </c>
      <c r="E412" s="252" t="s">
        <v>361</v>
      </c>
      <c r="F412" s="253" t="s">
        <v>362</v>
      </c>
      <c r="G412" s="254" t="s">
        <v>176</v>
      </c>
      <c r="H412" s="255">
        <v>1</v>
      </c>
      <c r="I412" s="256"/>
      <c r="J412" s="257">
        <f>ROUND(I412*H412,2)</f>
        <v>0</v>
      </c>
      <c r="K412" s="253" t="s">
        <v>159</v>
      </c>
      <c r="L412" s="258"/>
      <c r="M412" s="259" t="s">
        <v>75</v>
      </c>
      <c r="N412" s="260" t="s">
        <v>47</v>
      </c>
      <c r="O412" s="79"/>
      <c r="P412" s="224">
        <f>O412*H412</f>
        <v>0</v>
      </c>
      <c r="Q412" s="224">
        <v>0.019</v>
      </c>
      <c r="R412" s="224">
        <f>Q412*H412</f>
        <v>0.019</v>
      </c>
      <c r="S412" s="224">
        <v>0</v>
      </c>
      <c r="T412" s="225">
        <f>S412*H412</f>
        <v>0</v>
      </c>
      <c r="AR412" s="17" t="s">
        <v>241</v>
      </c>
      <c r="AT412" s="17" t="s">
        <v>238</v>
      </c>
      <c r="AU412" s="17" t="s">
        <v>86</v>
      </c>
      <c r="AY412" s="17" t="s">
        <v>152</v>
      </c>
      <c r="BE412" s="226">
        <f>IF(N412="základní",J412,0)</f>
        <v>0</v>
      </c>
      <c r="BF412" s="226">
        <f>IF(N412="snížená",J412,0)</f>
        <v>0</v>
      </c>
      <c r="BG412" s="226">
        <f>IF(N412="zákl. přenesená",J412,0)</f>
        <v>0</v>
      </c>
      <c r="BH412" s="226">
        <f>IF(N412="sníž. přenesená",J412,0)</f>
        <v>0</v>
      </c>
      <c r="BI412" s="226">
        <f>IF(N412="nulová",J412,0)</f>
        <v>0</v>
      </c>
      <c r="BJ412" s="17" t="s">
        <v>84</v>
      </c>
      <c r="BK412" s="226">
        <f>ROUND(I412*H412,2)</f>
        <v>0</v>
      </c>
      <c r="BL412" s="17" t="s">
        <v>227</v>
      </c>
      <c r="BM412" s="17" t="s">
        <v>1157</v>
      </c>
    </row>
    <row r="413" spans="2:65" s="1" customFormat="1" ht="16.5" customHeight="1">
      <c r="B413" s="38"/>
      <c r="C413" s="215" t="s">
        <v>823</v>
      </c>
      <c r="D413" s="215" t="s">
        <v>155</v>
      </c>
      <c r="E413" s="216" t="s">
        <v>1158</v>
      </c>
      <c r="F413" s="217" t="s">
        <v>1159</v>
      </c>
      <c r="G413" s="218" t="s">
        <v>176</v>
      </c>
      <c r="H413" s="219">
        <v>2</v>
      </c>
      <c r="I413" s="220"/>
      <c r="J413" s="221">
        <f>ROUND(I413*H413,2)</f>
        <v>0</v>
      </c>
      <c r="K413" s="217" t="s">
        <v>177</v>
      </c>
      <c r="L413" s="43"/>
      <c r="M413" s="222" t="s">
        <v>75</v>
      </c>
      <c r="N413" s="223" t="s">
        <v>47</v>
      </c>
      <c r="O413" s="79"/>
      <c r="P413" s="224">
        <f>O413*H413</f>
        <v>0</v>
      </c>
      <c r="Q413" s="224">
        <v>0</v>
      </c>
      <c r="R413" s="224">
        <f>Q413*H413</f>
        <v>0</v>
      </c>
      <c r="S413" s="224">
        <v>0</v>
      </c>
      <c r="T413" s="225">
        <f>S413*H413</f>
        <v>0</v>
      </c>
      <c r="AR413" s="17" t="s">
        <v>227</v>
      </c>
      <c r="AT413" s="17" t="s">
        <v>155</v>
      </c>
      <c r="AU413" s="17" t="s">
        <v>86</v>
      </c>
      <c r="AY413" s="17" t="s">
        <v>152</v>
      </c>
      <c r="BE413" s="226">
        <f>IF(N413="základní",J413,0)</f>
        <v>0</v>
      </c>
      <c r="BF413" s="226">
        <f>IF(N413="snížená",J413,0)</f>
        <v>0</v>
      </c>
      <c r="BG413" s="226">
        <f>IF(N413="zákl. přenesená",J413,0)</f>
        <v>0</v>
      </c>
      <c r="BH413" s="226">
        <f>IF(N413="sníž. přenesená",J413,0)</f>
        <v>0</v>
      </c>
      <c r="BI413" s="226">
        <f>IF(N413="nulová",J413,0)</f>
        <v>0</v>
      </c>
      <c r="BJ413" s="17" t="s">
        <v>84</v>
      </c>
      <c r="BK413" s="226">
        <f>ROUND(I413*H413,2)</f>
        <v>0</v>
      </c>
      <c r="BL413" s="17" t="s">
        <v>227</v>
      </c>
      <c r="BM413" s="17" t="s">
        <v>1160</v>
      </c>
    </row>
    <row r="414" spans="2:51" s="12" customFormat="1" ht="12">
      <c r="B414" s="230"/>
      <c r="C414" s="231"/>
      <c r="D414" s="227" t="s">
        <v>164</v>
      </c>
      <c r="E414" s="232" t="s">
        <v>75</v>
      </c>
      <c r="F414" s="233" t="s">
        <v>733</v>
      </c>
      <c r="G414" s="231"/>
      <c r="H414" s="234">
        <v>2</v>
      </c>
      <c r="I414" s="235"/>
      <c r="J414" s="231"/>
      <c r="K414" s="231"/>
      <c r="L414" s="236"/>
      <c r="M414" s="237"/>
      <c r="N414" s="238"/>
      <c r="O414" s="238"/>
      <c r="P414" s="238"/>
      <c r="Q414" s="238"/>
      <c r="R414" s="238"/>
      <c r="S414" s="238"/>
      <c r="T414" s="239"/>
      <c r="AT414" s="240" t="s">
        <v>164</v>
      </c>
      <c r="AU414" s="240" t="s">
        <v>86</v>
      </c>
      <c r="AV414" s="12" t="s">
        <v>86</v>
      </c>
      <c r="AW414" s="12" t="s">
        <v>38</v>
      </c>
      <c r="AX414" s="12" t="s">
        <v>84</v>
      </c>
      <c r="AY414" s="240" t="s">
        <v>152</v>
      </c>
    </row>
    <row r="415" spans="2:65" s="1" customFormat="1" ht="16.5" customHeight="1">
      <c r="B415" s="38"/>
      <c r="C415" s="251" t="s">
        <v>828</v>
      </c>
      <c r="D415" s="251" t="s">
        <v>238</v>
      </c>
      <c r="E415" s="252" t="s">
        <v>371</v>
      </c>
      <c r="F415" s="253" t="s">
        <v>372</v>
      </c>
      <c r="G415" s="254" t="s">
        <v>176</v>
      </c>
      <c r="H415" s="255">
        <v>2</v>
      </c>
      <c r="I415" s="256"/>
      <c r="J415" s="257">
        <f>ROUND(I415*H415,2)</f>
        <v>0</v>
      </c>
      <c r="K415" s="253" t="s">
        <v>159</v>
      </c>
      <c r="L415" s="258"/>
      <c r="M415" s="259" t="s">
        <v>75</v>
      </c>
      <c r="N415" s="260" t="s">
        <v>47</v>
      </c>
      <c r="O415" s="79"/>
      <c r="P415" s="224">
        <f>O415*H415</f>
        <v>0</v>
      </c>
      <c r="Q415" s="224">
        <v>0.0012</v>
      </c>
      <c r="R415" s="224">
        <f>Q415*H415</f>
        <v>0.0024</v>
      </c>
      <c r="S415" s="224">
        <v>0</v>
      </c>
      <c r="T415" s="225">
        <f>S415*H415</f>
        <v>0</v>
      </c>
      <c r="AR415" s="17" t="s">
        <v>241</v>
      </c>
      <c r="AT415" s="17" t="s">
        <v>238</v>
      </c>
      <c r="AU415" s="17" t="s">
        <v>86</v>
      </c>
      <c r="AY415" s="17" t="s">
        <v>152</v>
      </c>
      <c r="BE415" s="226">
        <f>IF(N415="základní",J415,0)</f>
        <v>0</v>
      </c>
      <c r="BF415" s="226">
        <f>IF(N415="snížená",J415,0)</f>
        <v>0</v>
      </c>
      <c r="BG415" s="226">
        <f>IF(N415="zákl. přenesená",J415,0)</f>
        <v>0</v>
      </c>
      <c r="BH415" s="226">
        <f>IF(N415="sníž. přenesená",J415,0)</f>
        <v>0</v>
      </c>
      <c r="BI415" s="226">
        <f>IF(N415="nulová",J415,0)</f>
        <v>0</v>
      </c>
      <c r="BJ415" s="17" t="s">
        <v>84</v>
      </c>
      <c r="BK415" s="226">
        <f>ROUND(I415*H415,2)</f>
        <v>0</v>
      </c>
      <c r="BL415" s="17" t="s">
        <v>227</v>
      </c>
      <c r="BM415" s="17" t="s">
        <v>1161</v>
      </c>
    </row>
    <row r="416" spans="2:65" s="1" customFormat="1" ht="16.5" customHeight="1">
      <c r="B416" s="38"/>
      <c r="C416" s="215" t="s">
        <v>833</v>
      </c>
      <c r="D416" s="215" t="s">
        <v>155</v>
      </c>
      <c r="E416" s="216" t="s">
        <v>1162</v>
      </c>
      <c r="F416" s="217" t="s">
        <v>1163</v>
      </c>
      <c r="G416" s="218" t="s">
        <v>176</v>
      </c>
      <c r="H416" s="219">
        <v>1</v>
      </c>
      <c r="I416" s="220"/>
      <c r="J416" s="221">
        <f>ROUND(I416*H416,2)</f>
        <v>0</v>
      </c>
      <c r="K416" s="217" t="s">
        <v>177</v>
      </c>
      <c r="L416" s="43"/>
      <c r="M416" s="222" t="s">
        <v>75</v>
      </c>
      <c r="N416" s="223" t="s">
        <v>47</v>
      </c>
      <c r="O416" s="79"/>
      <c r="P416" s="224">
        <f>O416*H416</f>
        <v>0</v>
      </c>
      <c r="Q416" s="224">
        <v>0</v>
      </c>
      <c r="R416" s="224">
        <f>Q416*H416</f>
        <v>0</v>
      </c>
      <c r="S416" s="224">
        <v>0</v>
      </c>
      <c r="T416" s="225">
        <f>S416*H416</f>
        <v>0</v>
      </c>
      <c r="AR416" s="17" t="s">
        <v>227</v>
      </c>
      <c r="AT416" s="17" t="s">
        <v>155</v>
      </c>
      <c r="AU416" s="17" t="s">
        <v>86</v>
      </c>
      <c r="AY416" s="17" t="s">
        <v>152</v>
      </c>
      <c r="BE416" s="226">
        <f>IF(N416="základní",J416,0)</f>
        <v>0</v>
      </c>
      <c r="BF416" s="226">
        <f>IF(N416="snížená",J416,0)</f>
        <v>0</v>
      </c>
      <c r="BG416" s="226">
        <f>IF(N416="zákl. přenesená",J416,0)</f>
        <v>0</v>
      </c>
      <c r="BH416" s="226">
        <f>IF(N416="sníž. přenesená",J416,0)</f>
        <v>0</v>
      </c>
      <c r="BI416" s="226">
        <f>IF(N416="nulová",J416,0)</f>
        <v>0</v>
      </c>
      <c r="BJ416" s="17" t="s">
        <v>84</v>
      </c>
      <c r="BK416" s="226">
        <f>ROUND(I416*H416,2)</f>
        <v>0</v>
      </c>
      <c r="BL416" s="17" t="s">
        <v>227</v>
      </c>
      <c r="BM416" s="17" t="s">
        <v>1164</v>
      </c>
    </row>
    <row r="417" spans="2:51" s="12" customFormat="1" ht="12">
      <c r="B417" s="230"/>
      <c r="C417" s="231"/>
      <c r="D417" s="227" t="s">
        <v>164</v>
      </c>
      <c r="E417" s="232" t="s">
        <v>75</v>
      </c>
      <c r="F417" s="233" t="s">
        <v>1165</v>
      </c>
      <c r="G417" s="231"/>
      <c r="H417" s="234">
        <v>1</v>
      </c>
      <c r="I417" s="235"/>
      <c r="J417" s="231"/>
      <c r="K417" s="231"/>
      <c r="L417" s="236"/>
      <c r="M417" s="237"/>
      <c r="N417" s="238"/>
      <c r="O417" s="238"/>
      <c r="P417" s="238"/>
      <c r="Q417" s="238"/>
      <c r="R417" s="238"/>
      <c r="S417" s="238"/>
      <c r="T417" s="239"/>
      <c r="AT417" s="240" t="s">
        <v>164</v>
      </c>
      <c r="AU417" s="240" t="s">
        <v>86</v>
      </c>
      <c r="AV417" s="12" t="s">
        <v>86</v>
      </c>
      <c r="AW417" s="12" t="s">
        <v>38</v>
      </c>
      <c r="AX417" s="12" t="s">
        <v>84</v>
      </c>
      <c r="AY417" s="240" t="s">
        <v>152</v>
      </c>
    </row>
    <row r="418" spans="2:65" s="1" customFormat="1" ht="22.5" customHeight="1">
      <c r="B418" s="38"/>
      <c r="C418" s="215" t="s">
        <v>839</v>
      </c>
      <c r="D418" s="215" t="s">
        <v>155</v>
      </c>
      <c r="E418" s="216" t="s">
        <v>743</v>
      </c>
      <c r="F418" s="217" t="s">
        <v>744</v>
      </c>
      <c r="G418" s="218" t="s">
        <v>176</v>
      </c>
      <c r="H418" s="219">
        <v>1</v>
      </c>
      <c r="I418" s="220"/>
      <c r="J418" s="221">
        <f>ROUND(I418*H418,2)</f>
        <v>0</v>
      </c>
      <c r="K418" s="217" t="s">
        <v>177</v>
      </c>
      <c r="L418" s="43"/>
      <c r="M418" s="222" t="s">
        <v>75</v>
      </c>
      <c r="N418" s="223" t="s">
        <v>47</v>
      </c>
      <c r="O418" s="79"/>
      <c r="P418" s="224">
        <f>O418*H418</f>
        <v>0</v>
      </c>
      <c r="Q418" s="224">
        <v>0</v>
      </c>
      <c r="R418" s="224">
        <f>Q418*H418</f>
        <v>0</v>
      </c>
      <c r="S418" s="224">
        <v>0</v>
      </c>
      <c r="T418" s="225">
        <f>S418*H418</f>
        <v>0</v>
      </c>
      <c r="AR418" s="17" t="s">
        <v>227</v>
      </c>
      <c r="AT418" s="17" t="s">
        <v>155</v>
      </c>
      <c r="AU418" s="17" t="s">
        <v>86</v>
      </c>
      <c r="AY418" s="17" t="s">
        <v>152</v>
      </c>
      <c r="BE418" s="226">
        <f>IF(N418="základní",J418,0)</f>
        <v>0</v>
      </c>
      <c r="BF418" s="226">
        <f>IF(N418="snížená",J418,0)</f>
        <v>0</v>
      </c>
      <c r="BG418" s="226">
        <f>IF(N418="zákl. přenesená",J418,0)</f>
        <v>0</v>
      </c>
      <c r="BH418" s="226">
        <f>IF(N418="sníž. přenesená",J418,0)</f>
        <v>0</v>
      </c>
      <c r="BI418" s="226">
        <f>IF(N418="nulová",J418,0)</f>
        <v>0</v>
      </c>
      <c r="BJ418" s="17" t="s">
        <v>84</v>
      </c>
      <c r="BK418" s="226">
        <f>ROUND(I418*H418,2)</f>
        <v>0</v>
      </c>
      <c r="BL418" s="17" t="s">
        <v>227</v>
      </c>
      <c r="BM418" s="17" t="s">
        <v>1166</v>
      </c>
    </row>
    <row r="419" spans="2:51" s="12" customFormat="1" ht="12">
      <c r="B419" s="230"/>
      <c r="C419" s="231"/>
      <c r="D419" s="227" t="s">
        <v>164</v>
      </c>
      <c r="E419" s="232" t="s">
        <v>75</v>
      </c>
      <c r="F419" s="233" t="s">
        <v>1165</v>
      </c>
      <c r="G419" s="231"/>
      <c r="H419" s="234">
        <v>1</v>
      </c>
      <c r="I419" s="235"/>
      <c r="J419" s="231"/>
      <c r="K419" s="231"/>
      <c r="L419" s="236"/>
      <c r="M419" s="237"/>
      <c r="N419" s="238"/>
      <c r="O419" s="238"/>
      <c r="P419" s="238"/>
      <c r="Q419" s="238"/>
      <c r="R419" s="238"/>
      <c r="S419" s="238"/>
      <c r="T419" s="239"/>
      <c r="AT419" s="240" t="s">
        <v>164</v>
      </c>
      <c r="AU419" s="240" t="s">
        <v>86</v>
      </c>
      <c r="AV419" s="12" t="s">
        <v>86</v>
      </c>
      <c r="AW419" s="12" t="s">
        <v>38</v>
      </c>
      <c r="AX419" s="12" t="s">
        <v>84</v>
      </c>
      <c r="AY419" s="240" t="s">
        <v>152</v>
      </c>
    </row>
    <row r="420" spans="2:65" s="1" customFormat="1" ht="22.5" customHeight="1">
      <c r="B420" s="38"/>
      <c r="C420" s="215" t="s">
        <v>845</v>
      </c>
      <c r="D420" s="215" t="s">
        <v>155</v>
      </c>
      <c r="E420" s="216" t="s">
        <v>747</v>
      </c>
      <c r="F420" s="217" t="s">
        <v>748</v>
      </c>
      <c r="G420" s="218" t="s">
        <v>176</v>
      </c>
      <c r="H420" s="219">
        <v>1</v>
      </c>
      <c r="I420" s="220"/>
      <c r="J420" s="221">
        <f>ROUND(I420*H420,2)</f>
        <v>0</v>
      </c>
      <c r="K420" s="217" t="s">
        <v>177</v>
      </c>
      <c r="L420" s="43"/>
      <c r="M420" s="222" t="s">
        <v>75</v>
      </c>
      <c r="N420" s="223" t="s">
        <v>47</v>
      </c>
      <c r="O420" s="79"/>
      <c r="P420" s="224">
        <f>O420*H420</f>
        <v>0</v>
      </c>
      <c r="Q420" s="224">
        <v>0</v>
      </c>
      <c r="R420" s="224">
        <f>Q420*H420</f>
        <v>0</v>
      </c>
      <c r="S420" s="224">
        <v>0</v>
      </c>
      <c r="T420" s="225">
        <f>S420*H420</f>
        <v>0</v>
      </c>
      <c r="AR420" s="17" t="s">
        <v>227</v>
      </c>
      <c r="AT420" s="17" t="s">
        <v>155</v>
      </c>
      <c r="AU420" s="17" t="s">
        <v>86</v>
      </c>
      <c r="AY420" s="17" t="s">
        <v>152</v>
      </c>
      <c r="BE420" s="226">
        <f>IF(N420="základní",J420,0)</f>
        <v>0</v>
      </c>
      <c r="BF420" s="226">
        <f>IF(N420="snížená",J420,0)</f>
        <v>0</v>
      </c>
      <c r="BG420" s="226">
        <f>IF(N420="zákl. přenesená",J420,0)</f>
        <v>0</v>
      </c>
      <c r="BH420" s="226">
        <f>IF(N420="sníž. přenesená",J420,0)</f>
        <v>0</v>
      </c>
      <c r="BI420" s="226">
        <f>IF(N420="nulová",J420,0)</f>
        <v>0</v>
      </c>
      <c r="BJ420" s="17" t="s">
        <v>84</v>
      </c>
      <c r="BK420" s="226">
        <f>ROUND(I420*H420,2)</f>
        <v>0</v>
      </c>
      <c r="BL420" s="17" t="s">
        <v>227</v>
      </c>
      <c r="BM420" s="17" t="s">
        <v>1167</v>
      </c>
    </row>
    <row r="421" spans="2:51" s="12" customFormat="1" ht="12">
      <c r="B421" s="230"/>
      <c r="C421" s="231"/>
      <c r="D421" s="227" t="s">
        <v>164</v>
      </c>
      <c r="E421" s="232" t="s">
        <v>75</v>
      </c>
      <c r="F421" s="233" t="s">
        <v>1165</v>
      </c>
      <c r="G421" s="231"/>
      <c r="H421" s="234">
        <v>1</v>
      </c>
      <c r="I421" s="235"/>
      <c r="J421" s="231"/>
      <c r="K421" s="231"/>
      <c r="L421" s="236"/>
      <c r="M421" s="237"/>
      <c r="N421" s="238"/>
      <c r="O421" s="238"/>
      <c r="P421" s="238"/>
      <c r="Q421" s="238"/>
      <c r="R421" s="238"/>
      <c r="S421" s="238"/>
      <c r="T421" s="239"/>
      <c r="AT421" s="240" t="s">
        <v>164</v>
      </c>
      <c r="AU421" s="240" t="s">
        <v>86</v>
      </c>
      <c r="AV421" s="12" t="s">
        <v>86</v>
      </c>
      <c r="AW421" s="12" t="s">
        <v>38</v>
      </c>
      <c r="AX421" s="12" t="s">
        <v>84</v>
      </c>
      <c r="AY421" s="240" t="s">
        <v>152</v>
      </c>
    </row>
    <row r="422" spans="2:65" s="1" customFormat="1" ht="22.5" customHeight="1">
      <c r="B422" s="38"/>
      <c r="C422" s="215" t="s">
        <v>849</v>
      </c>
      <c r="D422" s="215" t="s">
        <v>155</v>
      </c>
      <c r="E422" s="216" t="s">
        <v>246</v>
      </c>
      <c r="F422" s="217" t="s">
        <v>247</v>
      </c>
      <c r="G422" s="218" t="s">
        <v>248</v>
      </c>
      <c r="H422" s="261"/>
      <c r="I422" s="220"/>
      <c r="J422" s="221">
        <f>ROUND(I422*H422,2)</f>
        <v>0</v>
      </c>
      <c r="K422" s="217" t="s">
        <v>159</v>
      </c>
      <c r="L422" s="43"/>
      <c r="M422" s="222" t="s">
        <v>75</v>
      </c>
      <c r="N422" s="223" t="s">
        <v>47</v>
      </c>
      <c r="O422" s="79"/>
      <c r="P422" s="224">
        <f>O422*H422</f>
        <v>0</v>
      </c>
      <c r="Q422" s="224">
        <v>0</v>
      </c>
      <c r="R422" s="224">
        <f>Q422*H422</f>
        <v>0</v>
      </c>
      <c r="S422" s="224">
        <v>0</v>
      </c>
      <c r="T422" s="225">
        <f>S422*H422</f>
        <v>0</v>
      </c>
      <c r="AR422" s="17" t="s">
        <v>227</v>
      </c>
      <c r="AT422" s="17" t="s">
        <v>155</v>
      </c>
      <c r="AU422" s="17" t="s">
        <v>86</v>
      </c>
      <c r="AY422" s="17" t="s">
        <v>152</v>
      </c>
      <c r="BE422" s="226">
        <f>IF(N422="základní",J422,0)</f>
        <v>0</v>
      </c>
      <c r="BF422" s="226">
        <f>IF(N422="snížená",J422,0)</f>
        <v>0</v>
      </c>
      <c r="BG422" s="226">
        <f>IF(N422="zákl. přenesená",J422,0)</f>
        <v>0</v>
      </c>
      <c r="BH422" s="226">
        <f>IF(N422="sníž. přenesená",J422,0)</f>
        <v>0</v>
      </c>
      <c r="BI422" s="226">
        <f>IF(N422="nulová",J422,0)</f>
        <v>0</v>
      </c>
      <c r="BJ422" s="17" t="s">
        <v>84</v>
      </c>
      <c r="BK422" s="226">
        <f>ROUND(I422*H422,2)</f>
        <v>0</v>
      </c>
      <c r="BL422" s="17" t="s">
        <v>227</v>
      </c>
      <c r="BM422" s="17" t="s">
        <v>1168</v>
      </c>
    </row>
    <row r="423" spans="2:47" s="1" customFormat="1" ht="12">
      <c r="B423" s="38"/>
      <c r="C423" s="39"/>
      <c r="D423" s="227" t="s">
        <v>162</v>
      </c>
      <c r="E423" s="39"/>
      <c r="F423" s="228" t="s">
        <v>250</v>
      </c>
      <c r="G423" s="39"/>
      <c r="H423" s="39"/>
      <c r="I423" s="142"/>
      <c r="J423" s="39"/>
      <c r="K423" s="39"/>
      <c r="L423" s="43"/>
      <c r="M423" s="229"/>
      <c r="N423" s="79"/>
      <c r="O423" s="79"/>
      <c r="P423" s="79"/>
      <c r="Q423" s="79"/>
      <c r="R423" s="79"/>
      <c r="S423" s="79"/>
      <c r="T423" s="80"/>
      <c r="AT423" s="17" t="s">
        <v>162</v>
      </c>
      <c r="AU423" s="17" t="s">
        <v>86</v>
      </c>
    </row>
    <row r="424" spans="2:63" s="11" customFormat="1" ht="22.8" customHeight="1">
      <c r="B424" s="199"/>
      <c r="C424" s="200"/>
      <c r="D424" s="201" t="s">
        <v>76</v>
      </c>
      <c r="E424" s="213" t="s">
        <v>752</v>
      </c>
      <c r="F424" s="213" t="s">
        <v>753</v>
      </c>
      <c r="G424" s="200"/>
      <c r="H424" s="200"/>
      <c r="I424" s="203"/>
      <c r="J424" s="214">
        <f>BK424</f>
        <v>0</v>
      </c>
      <c r="K424" s="200"/>
      <c r="L424" s="205"/>
      <c r="M424" s="206"/>
      <c r="N424" s="207"/>
      <c r="O424" s="207"/>
      <c r="P424" s="208">
        <f>SUM(P425:P431)</f>
        <v>0</v>
      </c>
      <c r="Q424" s="207"/>
      <c r="R424" s="208">
        <f>SUM(R425:R431)</f>
        <v>0</v>
      </c>
      <c r="S424" s="207"/>
      <c r="T424" s="209">
        <f>SUM(T425:T431)</f>
        <v>0</v>
      </c>
      <c r="AR424" s="210" t="s">
        <v>86</v>
      </c>
      <c r="AT424" s="211" t="s">
        <v>76</v>
      </c>
      <c r="AU424" s="211" t="s">
        <v>84</v>
      </c>
      <c r="AY424" s="210" t="s">
        <v>152</v>
      </c>
      <c r="BK424" s="212">
        <f>SUM(BK425:BK431)</f>
        <v>0</v>
      </c>
    </row>
    <row r="425" spans="2:65" s="1" customFormat="1" ht="16.5" customHeight="1">
      <c r="B425" s="38"/>
      <c r="C425" s="215" t="s">
        <v>854</v>
      </c>
      <c r="D425" s="215" t="s">
        <v>155</v>
      </c>
      <c r="E425" s="216" t="s">
        <v>755</v>
      </c>
      <c r="F425" s="217" t="s">
        <v>756</v>
      </c>
      <c r="G425" s="218" t="s">
        <v>176</v>
      </c>
      <c r="H425" s="219">
        <v>1</v>
      </c>
      <c r="I425" s="220"/>
      <c r="J425" s="221">
        <f>ROUND(I425*H425,2)</f>
        <v>0</v>
      </c>
      <c r="K425" s="217" t="s">
        <v>159</v>
      </c>
      <c r="L425" s="43"/>
      <c r="M425" s="222" t="s">
        <v>75</v>
      </c>
      <c r="N425" s="223" t="s">
        <v>47</v>
      </c>
      <c r="O425" s="79"/>
      <c r="P425" s="224">
        <f>O425*H425</f>
        <v>0</v>
      </c>
      <c r="Q425" s="224">
        <v>0</v>
      </c>
      <c r="R425" s="224">
        <f>Q425*H425</f>
        <v>0</v>
      </c>
      <c r="S425" s="224">
        <v>0</v>
      </c>
      <c r="T425" s="225">
        <f>S425*H425</f>
        <v>0</v>
      </c>
      <c r="AR425" s="17" t="s">
        <v>227</v>
      </c>
      <c r="AT425" s="17" t="s">
        <v>155</v>
      </c>
      <c r="AU425" s="17" t="s">
        <v>86</v>
      </c>
      <c r="AY425" s="17" t="s">
        <v>152</v>
      </c>
      <c r="BE425" s="226">
        <f>IF(N425="základní",J425,0)</f>
        <v>0</v>
      </c>
      <c r="BF425" s="226">
        <f>IF(N425="snížená",J425,0)</f>
        <v>0</v>
      </c>
      <c r="BG425" s="226">
        <f>IF(N425="zákl. přenesená",J425,0)</f>
        <v>0</v>
      </c>
      <c r="BH425" s="226">
        <f>IF(N425="sníž. přenesená",J425,0)</f>
        <v>0</v>
      </c>
      <c r="BI425" s="226">
        <f>IF(N425="nulová",J425,0)</f>
        <v>0</v>
      </c>
      <c r="BJ425" s="17" t="s">
        <v>84</v>
      </c>
      <c r="BK425" s="226">
        <f>ROUND(I425*H425,2)</f>
        <v>0</v>
      </c>
      <c r="BL425" s="17" t="s">
        <v>227</v>
      </c>
      <c r="BM425" s="17" t="s">
        <v>1169</v>
      </c>
    </row>
    <row r="426" spans="2:47" s="1" customFormat="1" ht="12">
      <c r="B426" s="38"/>
      <c r="C426" s="39"/>
      <c r="D426" s="227" t="s">
        <v>162</v>
      </c>
      <c r="E426" s="39"/>
      <c r="F426" s="228" t="s">
        <v>758</v>
      </c>
      <c r="G426" s="39"/>
      <c r="H426" s="39"/>
      <c r="I426" s="142"/>
      <c r="J426" s="39"/>
      <c r="K426" s="39"/>
      <c r="L426" s="43"/>
      <c r="M426" s="229"/>
      <c r="N426" s="79"/>
      <c r="O426" s="79"/>
      <c r="P426" s="79"/>
      <c r="Q426" s="79"/>
      <c r="R426" s="79"/>
      <c r="S426" s="79"/>
      <c r="T426" s="80"/>
      <c r="AT426" s="17" t="s">
        <v>162</v>
      </c>
      <c r="AU426" s="17" t="s">
        <v>86</v>
      </c>
    </row>
    <row r="427" spans="2:51" s="13" customFormat="1" ht="12">
      <c r="B427" s="241"/>
      <c r="C427" s="242"/>
      <c r="D427" s="227" t="s">
        <v>164</v>
      </c>
      <c r="E427" s="243" t="s">
        <v>75</v>
      </c>
      <c r="F427" s="244" t="s">
        <v>312</v>
      </c>
      <c r="G427" s="242"/>
      <c r="H427" s="243" t="s">
        <v>75</v>
      </c>
      <c r="I427" s="245"/>
      <c r="J427" s="242"/>
      <c r="K427" s="242"/>
      <c r="L427" s="246"/>
      <c r="M427" s="247"/>
      <c r="N427" s="248"/>
      <c r="O427" s="248"/>
      <c r="P427" s="248"/>
      <c r="Q427" s="248"/>
      <c r="R427" s="248"/>
      <c r="S427" s="248"/>
      <c r="T427" s="249"/>
      <c r="AT427" s="250" t="s">
        <v>164</v>
      </c>
      <c r="AU427" s="250" t="s">
        <v>86</v>
      </c>
      <c r="AV427" s="13" t="s">
        <v>84</v>
      </c>
      <c r="AW427" s="13" t="s">
        <v>38</v>
      </c>
      <c r="AX427" s="13" t="s">
        <v>77</v>
      </c>
      <c r="AY427" s="250" t="s">
        <v>152</v>
      </c>
    </row>
    <row r="428" spans="2:51" s="12" customFormat="1" ht="12">
      <c r="B428" s="230"/>
      <c r="C428" s="231"/>
      <c r="D428" s="227" t="s">
        <v>164</v>
      </c>
      <c r="E428" s="232" t="s">
        <v>75</v>
      </c>
      <c r="F428" s="233" t="s">
        <v>313</v>
      </c>
      <c r="G428" s="231"/>
      <c r="H428" s="234">
        <v>1</v>
      </c>
      <c r="I428" s="235"/>
      <c r="J428" s="231"/>
      <c r="K428" s="231"/>
      <c r="L428" s="236"/>
      <c r="M428" s="237"/>
      <c r="N428" s="238"/>
      <c r="O428" s="238"/>
      <c r="P428" s="238"/>
      <c r="Q428" s="238"/>
      <c r="R428" s="238"/>
      <c r="S428" s="238"/>
      <c r="T428" s="239"/>
      <c r="AT428" s="240" t="s">
        <v>164</v>
      </c>
      <c r="AU428" s="240" t="s">
        <v>86</v>
      </c>
      <c r="AV428" s="12" t="s">
        <v>86</v>
      </c>
      <c r="AW428" s="12" t="s">
        <v>38</v>
      </c>
      <c r="AX428" s="12" t="s">
        <v>84</v>
      </c>
      <c r="AY428" s="240" t="s">
        <v>152</v>
      </c>
    </row>
    <row r="429" spans="2:65" s="1" customFormat="1" ht="16.5" customHeight="1">
      <c r="B429" s="38"/>
      <c r="C429" s="251" t="s">
        <v>858</v>
      </c>
      <c r="D429" s="251" t="s">
        <v>238</v>
      </c>
      <c r="E429" s="252" t="s">
        <v>761</v>
      </c>
      <c r="F429" s="253" t="s">
        <v>1170</v>
      </c>
      <c r="G429" s="254" t="s">
        <v>176</v>
      </c>
      <c r="H429" s="255">
        <v>1</v>
      </c>
      <c r="I429" s="256"/>
      <c r="J429" s="257">
        <f>ROUND(I429*H429,2)</f>
        <v>0</v>
      </c>
      <c r="K429" s="253" t="s">
        <v>177</v>
      </c>
      <c r="L429" s="258"/>
      <c r="M429" s="259" t="s">
        <v>75</v>
      </c>
      <c r="N429" s="260" t="s">
        <v>47</v>
      </c>
      <c r="O429" s="79"/>
      <c r="P429" s="224">
        <f>O429*H429</f>
        <v>0</v>
      </c>
      <c r="Q429" s="224">
        <v>0</v>
      </c>
      <c r="R429" s="224">
        <f>Q429*H429</f>
        <v>0</v>
      </c>
      <c r="S429" s="224">
        <v>0</v>
      </c>
      <c r="T429" s="225">
        <f>S429*H429</f>
        <v>0</v>
      </c>
      <c r="AR429" s="17" t="s">
        <v>241</v>
      </c>
      <c r="AT429" s="17" t="s">
        <v>238</v>
      </c>
      <c r="AU429" s="17" t="s">
        <v>86</v>
      </c>
      <c r="AY429" s="17" t="s">
        <v>152</v>
      </c>
      <c r="BE429" s="226">
        <f>IF(N429="základní",J429,0)</f>
        <v>0</v>
      </c>
      <c r="BF429" s="226">
        <f>IF(N429="snížená",J429,0)</f>
        <v>0</v>
      </c>
      <c r="BG429" s="226">
        <f>IF(N429="zákl. přenesená",J429,0)</f>
        <v>0</v>
      </c>
      <c r="BH429" s="226">
        <f>IF(N429="sníž. přenesená",J429,0)</f>
        <v>0</v>
      </c>
      <c r="BI429" s="226">
        <f>IF(N429="nulová",J429,0)</f>
        <v>0</v>
      </c>
      <c r="BJ429" s="17" t="s">
        <v>84</v>
      </c>
      <c r="BK429" s="226">
        <f>ROUND(I429*H429,2)</f>
        <v>0</v>
      </c>
      <c r="BL429" s="17" t="s">
        <v>227</v>
      </c>
      <c r="BM429" s="17" t="s">
        <v>1171</v>
      </c>
    </row>
    <row r="430" spans="2:65" s="1" customFormat="1" ht="22.5" customHeight="1">
      <c r="B430" s="38"/>
      <c r="C430" s="215" t="s">
        <v>863</v>
      </c>
      <c r="D430" s="215" t="s">
        <v>155</v>
      </c>
      <c r="E430" s="216" t="s">
        <v>765</v>
      </c>
      <c r="F430" s="217" t="s">
        <v>766</v>
      </c>
      <c r="G430" s="218" t="s">
        <v>248</v>
      </c>
      <c r="H430" s="261"/>
      <c r="I430" s="220"/>
      <c r="J430" s="221">
        <f>ROUND(I430*H430,2)</f>
        <v>0</v>
      </c>
      <c r="K430" s="217" t="s">
        <v>159</v>
      </c>
      <c r="L430" s="43"/>
      <c r="M430" s="222" t="s">
        <v>75</v>
      </c>
      <c r="N430" s="223" t="s">
        <v>47</v>
      </c>
      <c r="O430" s="79"/>
      <c r="P430" s="224">
        <f>O430*H430</f>
        <v>0</v>
      </c>
      <c r="Q430" s="224">
        <v>0</v>
      </c>
      <c r="R430" s="224">
        <f>Q430*H430</f>
        <v>0</v>
      </c>
      <c r="S430" s="224">
        <v>0</v>
      </c>
      <c r="T430" s="225">
        <f>S430*H430</f>
        <v>0</v>
      </c>
      <c r="AR430" s="17" t="s">
        <v>227</v>
      </c>
      <c r="AT430" s="17" t="s">
        <v>155</v>
      </c>
      <c r="AU430" s="17" t="s">
        <v>86</v>
      </c>
      <c r="AY430" s="17" t="s">
        <v>152</v>
      </c>
      <c r="BE430" s="226">
        <f>IF(N430="základní",J430,0)</f>
        <v>0</v>
      </c>
      <c r="BF430" s="226">
        <f>IF(N430="snížená",J430,0)</f>
        <v>0</v>
      </c>
      <c r="BG430" s="226">
        <f>IF(N430="zákl. přenesená",J430,0)</f>
        <v>0</v>
      </c>
      <c r="BH430" s="226">
        <f>IF(N430="sníž. přenesená",J430,0)</f>
        <v>0</v>
      </c>
      <c r="BI430" s="226">
        <f>IF(N430="nulová",J430,0)</f>
        <v>0</v>
      </c>
      <c r="BJ430" s="17" t="s">
        <v>84</v>
      </c>
      <c r="BK430" s="226">
        <f>ROUND(I430*H430,2)</f>
        <v>0</v>
      </c>
      <c r="BL430" s="17" t="s">
        <v>227</v>
      </c>
      <c r="BM430" s="17" t="s">
        <v>1172</v>
      </c>
    </row>
    <row r="431" spans="2:47" s="1" customFormat="1" ht="12">
      <c r="B431" s="38"/>
      <c r="C431" s="39"/>
      <c r="D431" s="227" t="s">
        <v>162</v>
      </c>
      <c r="E431" s="39"/>
      <c r="F431" s="228" t="s">
        <v>768</v>
      </c>
      <c r="G431" s="39"/>
      <c r="H431" s="39"/>
      <c r="I431" s="142"/>
      <c r="J431" s="39"/>
      <c r="K431" s="39"/>
      <c r="L431" s="43"/>
      <c r="M431" s="229"/>
      <c r="N431" s="79"/>
      <c r="O431" s="79"/>
      <c r="P431" s="79"/>
      <c r="Q431" s="79"/>
      <c r="R431" s="79"/>
      <c r="S431" s="79"/>
      <c r="T431" s="80"/>
      <c r="AT431" s="17" t="s">
        <v>162</v>
      </c>
      <c r="AU431" s="17" t="s">
        <v>86</v>
      </c>
    </row>
    <row r="432" spans="2:63" s="11" customFormat="1" ht="22.8" customHeight="1">
      <c r="B432" s="199"/>
      <c r="C432" s="200"/>
      <c r="D432" s="201" t="s">
        <v>76</v>
      </c>
      <c r="E432" s="213" t="s">
        <v>769</v>
      </c>
      <c r="F432" s="213" t="s">
        <v>770</v>
      </c>
      <c r="G432" s="200"/>
      <c r="H432" s="200"/>
      <c r="I432" s="203"/>
      <c r="J432" s="214">
        <f>BK432</f>
        <v>0</v>
      </c>
      <c r="K432" s="200"/>
      <c r="L432" s="205"/>
      <c r="M432" s="206"/>
      <c r="N432" s="207"/>
      <c r="O432" s="207"/>
      <c r="P432" s="208">
        <f>SUM(P433:P463)</f>
        <v>0</v>
      </c>
      <c r="Q432" s="207"/>
      <c r="R432" s="208">
        <f>SUM(R433:R463)</f>
        <v>0.1163782</v>
      </c>
      <c r="S432" s="207"/>
      <c r="T432" s="209">
        <f>SUM(T433:T463)</f>
        <v>0</v>
      </c>
      <c r="AR432" s="210" t="s">
        <v>86</v>
      </c>
      <c r="AT432" s="211" t="s">
        <v>76</v>
      </c>
      <c r="AU432" s="211" t="s">
        <v>84</v>
      </c>
      <c r="AY432" s="210" t="s">
        <v>152</v>
      </c>
      <c r="BK432" s="212">
        <f>SUM(BK433:BK463)</f>
        <v>0</v>
      </c>
    </row>
    <row r="433" spans="2:65" s="1" customFormat="1" ht="16.5" customHeight="1">
      <c r="B433" s="38"/>
      <c r="C433" s="215" t="s">
        <v>868</v>
      </c>
      <c r="D433" s="215" t="s">
        <v>155</v>
      </c>
      <c r="E433" s="216" t="s">
        <v>772</v>
      </c>
      <c r="F433" s="217" t="s">
        <v>773</v>
      </c>
      <c r="G433" s="218" t="s">
        <v>158</v>
      </c>
      <c r="H433" s="219">
        <v>2.56</v>
      </c>
      <c r="I433" s="220"/>
      <c r="J433" s="221">
        <f>ROUND(I433*H433,2)</f>
        <v>0</v>
      </c>
      <c r="K433" s="217" t="s">
        <v>367</v>
      </c>
      <c r="L433" s="43"/>
      <c r="M433" s="222" t="s">
        <v>75</v>
      </c>
      <c r="N433" s="223" t="s">
        <v>47</v>
      </c>
      <c r="O433" s="79"/>
      <c r="P433" s="224">
        <f>O433*H433</f>
        <v>0</v>
      </c>
      <c r="Q433" s="224">
        <v>0.0077</v>
      </c>
      <c r="R433" s="224">
        <f>Q433*H433</f>
        <v>0.019712</v>
      </c>
      <c r="S433" s="224">
        <v>0</v>
      </c>
      <c r="T433" s="225">
        <f>S433*H433</f>
        <v>0</v>
      </c>
      <c r="AR433" s="17" t="s">
        <v>227</v>
      </c>
      <c r="AT433" s="17" t="s">
        <v>155</v>
      </c>
      <c r="AU433" s="17" t="s">
        <v>86</v>
      </c>
      <c r="AY433" s="17" t="s">
        <v>152</v>
      </c>
      <c r="BE433" s="226">
        <f>IF(N433="základní",J433,0)</f>
        <v>0</v>
      </c>
      <c r="BF433" s="226">
        <f>IF(N433="snížená",J433,0)</f>
        <v>0</v>
      </c>
      <c r="BG433" s="226">
        <f>IF(N433="zákl. přenesená",J433,0)</f>
        <v>0</v>
      </c>
      <c r="BH433" s="226">
        <f>IF(N433="sníž. přenesená",J433,0)</f>
        <v>0</v>
      </c>
      <c r="BI433" s="226">
        <f>IF(N433="nulová",J433,0)</f>
        <v>0</v>
      </c>
      <c r="BJ433" s="17" t="s">
        <v>84</v>
      </c>
      <c r="BK433" s="226">
        <f>ROUND(I433*H433,2)</f>
        <v>0</v>
      </c>
      <c r="BL433" s="17" t="s">
        <v>227</v>
      </c>
      <c r="BM433" s="17" t="s">
        <v>1173</v>
      </c>
    </row>
    <row r="434" spans="2:47" s="1" customFormat="1" ht="12">
      <c r="B434" s="38"/>
      <c r="C434" s="39"/>
      <c r="D434" s="227" t="s">
        <v>162</v>
      </c>
      <c r="E434" s="39"/>
      <c r="F434" s="228" t="s">
        <v>775</v>
      </c>
      <c r="G434" s="39"/>
      <c r="H434" s="39"/>
      <c r="I434" s="142"/>
      <c r="J434" s="39"/>
      <c r="K434" s="39"/>
      <c r="L434" s="43"/>
      <c r="M434" s="229"/>
      <c r="N434" s="79"/>
      <c r="O434" s="79"/>
      <c r="P434" s="79"/>
      <c r="Q434" s="79"/>
      <c r="R434" s="79"/>
      <c r="S434" s="79"/>
      <c r="T434" s="80"/>
      <c r="AT434" s="17" t="s">
        <v>162</v>
      </c>
      <c r="AU434" s="17" t="s">
        <v>86</v>
      </c>
    </row>
    <row r="435" spans="2:51" s="13" customFormat="1" ht="12">
      <c r="B435" s="241"/>
      <c r="C435" s="242"/>
      <c r="D435" s="227" t="s">
        <v>164</v>
      </c>
      <c r="E435" s="243" t="s">
        <v>75</v>
      </c>
      <c r="F435" s="244" t="s">
        <v>312</v>
      </c>
      <c r="G435" s="242"/>
      <c r="H435" s="243" t="s">
        <v>75</v>
      </c>
      <c r="I435" s="245"/>
      <c r="J435" s="242"/>
      <c r="K435" s="242"/>
      <c r="L435" s="246"/>
      <c r="M435" s="247"/>
      <c r="N435" s="248"/>
      <c r="O435" s="248"/>
      <c r="P435" s="248"/>
      <c r="Q435" s="248"/>
      <c r="R435" s="248"/>
      <c r="S435" s="248"/>
      <c r="T435" s="249"/>
      <c r="AT435" s="250" t="s">
        <v>164</v>
      </c>
      <c r="AU435" s="250" t="s">
        <v>86</v>
      </c>
      <c r="AV435" s="13" t="s">
        <v>84</v>
      </c>
      <c r="AW435" s="13" t="s">
        <v>38</v>
      </c>
      <c r="AX435" s="13" t="s">
        <v>77</v>
      </c>
      <c r="AY435" s="250" t="s">
        <v>152</v>
      </c>
    </row>
    <row r="436" spans="2:51" s="12" customFormat="1" ht="12">
      <c r="B436" s="230"/>
      <c r="C436" s="231"/>
      <c r="D436" s="227" t="s">
        <v>164</v>
      </c>
      <c r="E436" s="232" t="s">
        <v>75</v>
      </c>
      <c r="F436" s="233" t="s">
        <v>952</v>
      </c>
      <c r="G436" s="231"/>
      <c r="H436" s="234">
        <v>2.56</v>
      </c>
      <c r="I436" s="235"/>
      <c r="J436" s="231"/>
      <c r="K436" s="231"/>
      <c r="L436" s="236"/>
      <c r="M436" s="237"/>
      <c r="N436" s="238"/>
      <c r="O436" s="238"/>
      <c r="P436" s="238"/>
      <c r="Q436" s="238"/>
      <c r="R436" s="238"/>
      <c r="S436" s="238"/>
      <c r="T436" s="239"/>
      <c r="AT436" s="240" t="s">
        <v>164</v>
      </c>
      <c r="AU436" s="240" t="s">
        <v>86</v>
      </c>
      <c r="AV436" s="12" t="s">
        <v>86</v>
      </c>
      <c r="AW436" s="12" t="s">
        <v>38</v>
      </c>
      <c r="AX436" s="12" t="s">
        <v>84</v>
      </c>
      <c r="AY436" s="240" t="s">
        <v>152</v>
      </c>
    </row>
    <row r="437" spans="2:65" s="1" customFormat="1" ht="22.5" customHeight="1">
      <c r="B437" s="38"/>
      <c r="C437" s="215" t="s">
        <v>872</v>
      </c>
      <c r="D437" s="215" t="s">
        <v>155</v>
      </c>
      <c r="E437" s="216" t="s">
        <v>777</v>
      </c>
      <c r="F437" s="217" t="s">
        <v>778</v>
      </c>
      <c r="G437" s="218" t="s">
        <v>158</v>
      </c>
      <c r="H437" s="219">
        <v>5.12</v>
      </c>
      <c r="I437" s="220"/>
      <c r="J437" s="221">
        <f>ROUND(I437*H437,2)</f>
        <v>0</v>
      </c>
      <c r="K437" s="217" t="s">
        <v>367</v>
      </c>
      <c r="L437" s="43"/>
      <c r="M437" s="222" t="s">
        <v>75</v>
      </c>
      <c r="N437" s="223" t="s">
        <v>47</v>
      </c>
      <c r="O437" s="79"/>
      <c r="P437" s="224">
        <f>O437*H437</f>
        <v>0</v>
      </c>
      <c r="Q437" s="224">
        <v>0.00193</v>
      </c>
      <c r="R437" s="224">
        <f>Q437*H437</f>
        <v>0.0098816</v>
      </c>
      <c r="S437" s="224">
        <v>0</v>
      </c>
      <c r="T437" s="225">
        <f>S437*H437</f>
        <v>0</v>
      </c>
      <c r="AR437" s="17" t="s">
        <v>227</v>
      </c>
      <c r="AT437" s="17" t="s">
        <v>155</v>
      </c>
      <c r="AU437" s="17" t="s">
        <v>86</v>
      </c>
      <c r="AY437" s="17" t="s">
        <v>152</v>
      </c>
      <c r="BE437" s="226">
        <f>IF(N437="základní",J437,0)</f>
        <v>0</v>
      </c>
      <c r="BF437" s="226">
        <f>IF(N437="snížená",J437,0)</f>
        <v>0</v>
      </c>
      <c r="BG437" s="226">
        <f>IF(N437="zákl. přenesená",J437,0)</f>
        <v>0</v>
      </c>
      <c r="BH437" s="226">
        <f>IF(N437="sníž. přenesená",J437,0)</f>
        <v>0</v>
      </c>
      <c r="BI437" s="226">
        <f>IF(N437="nulová",J437,0)</f>
        <v>0</v>
      </c>
      <c r="BJ437" s="17" t="s">
        <v>84</v>
      </c>
      <c r="BK437" s="226">
        <f>ROUND(I437*H437,2)</f>
        <v>0</v>
      </c>
      <c r="BL437" s="17" t="s">
        <v>227</v>
      </c>
      <c r="BM437" s="17" t="s">
        <v>1174</v>
      </c>
    </row>
    <row r="438" spans="2:47" s="1" customFormat="1" ht="12">
      <c r="B438" s="38"/>
      <c r="C438" s="39"/>
      <c r="D438" s="227" t="s">
        <v>162</v>
      </c>
      <c r="E438" s="39"/>
      <c r="F438" s="228" t="s">
        <v>775</v>
      </c>
      <c r="G438" s="39"/>
      <c r="H438" s="39"/>
      <c r="I438" s="142"/>
      <c r="J438" s="39"/>
      <c r="K438" s="39"/>
      <c r="L438" s="43"/>
      <c r="M438" s="229"/>
      <c r="N438" s="79"/>
      <c r="O438" s="79"/>
      <c r="P438" s="79"/>
      <c r="Q438" s="79"/>
      <c r="R438" s="79"/>
      <c r="S438" s="79"/>
      <c r="T438" s="80"/>
      <c r="AT438" s="17" t="s">
        <v>162</v>
      </c>
      <c r="AU438" s="17" t="s">
        <v>86</v>
      </c>
    </row>
    <row r="439" spans="2:51" s="12" customFormat="1" ht="12">
      <c r="B439" s="230"/>
      <c r="C439" s="231"/>
      <c r="D439" s="227" t="s">
        <v>164</v>
      </c>
      <c r="E439" s="232" t="s">
        <v>75</v>
      </c>
      <c r="F439" s="233" t="s">
        <v>1175</v>
      </c>
      <c r="G439" s="231"/>
      <c r="H439" s="234">
        <v>5.12</v>
      </c>
      <c r="I439" s="235"/>
      <c r="J439" s="231"/>
      <c r="K439" s="231"/>
      <c r="L439" s="236"/>
      <c r="M439" s="237"/>
      <c r="N439" s="238"/>
      <c r="O439" s="238"/>
      <c r="P439" s="238"/>
      <c r="Q439" s="238"/>
      <c r="R439" s="238"/>
      <c r="S439" s="238"/>
      <c r="T439" s="239"/>
      <c r="AT439" s="240" t="s">
        <v>164</v>
      </c>
      <c r="AU439" s="240" t="s">
        <v>86</v>
      </c>
      <c r="AV439" s="12" t="s">
        <v>86</v>
      </c>
      <c r="AW439" s="12" t="s">
        <v>38</v>
      </c>
      <c r="AX439" s="12" t="s">
        <v>84</v>
      </c>
      <c r="AY439" s="240" t="s">
        <v>152</v>
      </c>
    </row>
    <row r="440" spans="2:65" s="1" customFormat="1" ht="16.5" customHeight="1">
      <c r="B440" s="38"/>
      <c r="C440" s="215" t="s">
        <v>875</v>
      </c>
      <c r="D440" s="215" t="s">
        <v>155</v>
      </c>
      <c r="E440" s="216" t="s">
        <v>782</v>
      </c>
      <c r="F440" s="217" t="s">
        <v>783</v>
      </c>
      <c r="G440" s="218" t="s">
        <v>158</v>
      </c>
      <c r="H440" s="219">
        <v>3.747</v>
      </c>
      <c r="I440" s="220"/>
      <c r="J440" s="221">
        <f>ROUND(I440*H440,2)</f>
        <v>0</v>
      </c>
      <c r="K440" s="217" t="s">
        <v>159</v>
      </c>
      <c r="L440" s="43"/>
      <c r="M440" s="222" t="s">
        <v>75</v>
      </c>
      <c r="N440" s="223" t="s">
        <v>47</v>
      </c>
      <c r="O440" s="79"/>
      <c r="P440" s="224">
        <f>O440*H440</f>
        <v>0</v>
      </c>
      <c r="Q440" s="224">
        <v>0.0003</v>
      </c>
      <c r="R440" s="224">
        <f>Q440*H440</f>
        <v>0.0011240999999999998</v>
      </c>
      <c r="S440" s="224">
        <v>0</v>
      </c>
      <c r="T440" s="225">
        <f>S440*H440</f>
        <v>0</v>
      </c>
      <c r="AR440" s="17" t="s">
        <v>227</v>
      </c>
      <c r="AT440" s="17" t="s">
        <v>155</v>
      </c>
      <c r="AU440" s="17" t="s">
        <v>86</v>
      </c>
      <c r="AY440" s="17" t="s">
        <v>152</v>
      </c>
      <c r="BE440" s="226">
        <f>IF(N440="základní",J440,0)</f>
        <v>0</v>
      </c>
      <c r="BF440" s="226">
        <f>IF(N440="snížená",J440,0)</f>
        <v>0</v>
      </c>
      <c r="BG440" s="226">
        <f>IF(N440="zákl. přenesená",J440,0)</f>
        <v>0</v>
      </c>
      <c r="BH440" s="226">
        <f>IF(N440="sníž. přenesená",J440,0)</f>
        <v>0</v>
      </c>
      <c r="BI440" s="226">
        <f>IF(N440="nulová",J440,0)</f>
        <v>0</v>
      </c>
      <c r="BJ440" s="17" t="s">
        <v>84</v>
      </c>
      <c r="BK440" s="226">
        <f>ROUND(I440*H440,2)</f>
        <v>0</v>
      </c>
      <c r="BL440" s="17" t="s">
        <v>227</v>
      </c>
      <c r="BM440" s="17" t="s">
        <v>1176</v>
      </c>
    </row>
    <row r="441" spans="2:47" s="1" customFormat="1" ht="12">
      <c r="B441" s="38"/>
      <c r="C441" s="39"/>
      <c r="D441" s="227" t="s">
        <v>162</v>
      </c>
      <c r="E441" s="39"/>
      <c r="F441" s="228" t="s">
        <v>785</v>
      </c>
      <c r="G441" s="39"/>
      <c r="H441" s="39"/>
      <c r="I441" s="142"/>
      <c r="J441" s="39"/>
      <c r="K441" s="39"/>
      <c r="L441" s="43"/>
      <c r="M441" s="229"/>
      <c r="N441" s="79"/>
      <c r="O441" s="79"/>
      <c r="P441" s="79"/>
      <c r="Q441" s="79"/>
      <c r="R441" s="79"/>
      <c r="S441" s="79"/>
      <c r="T441" s="80"/>
      <c r="AT441" s="17" t="s">
        <v>162</v>
      </c>
      <c r="AU441" s="17" t="s">
        <v>86</v>
      </c>
    </row>
    <row r="442" spans="2:51" s="12" customFormat="1" ht="12">
      <c r="B442" s="230"/>
      <c r="C442" s="231"/>
      <c r="D442" s="227" t="s">
        <v>164</v>
      </c>
      <c r="E442" s="232" t="s">
        <v>75</v>
      </c>
      <c r="F442" s="233" t="s">
        <v>1177</v>
      </c>
      <c r="G442" s="231"/>
      <c r="H442" s="234">
        <v>3.747</v>
      </c>
      <c r="I442" s="235"/>
      <c r="J442" s="231"/>
      <c r="K442" s="231"/>
      <c r="L442" s="236"/>
      <c r="M442" s="237"/>
      <c r="N442" s="238"/>
      <c r="O442" s="238"/>
      <c r="P442" s="238"/>
      <c r="Q442" s="238"/>
      <c r="R442" s="238"/>
      <c r="S442" s="238"/>
      <c r="T442" s="239"/>
      <c r="AT442" s="240" t="s">
        <v>164</v>
      </c>
      <c r="AU442" s="240" t="s">
        <v>86</v>
      </c>
      <c r="AV442" s="12" t="s">
        <v>86</v>
      </c>
      <c r="AW442" s="12" t="s">
        <v>38</v>
      </c>
      <c r="AX442" s="12" t="s">
        <v>84</v>
      </c>
      <c r="AY442" s="240" t="s">
        <v>152</v>
      </c>
    </row>
    <row r="443" spans="2:65" s="1" customFormat="1" ht="16.5" customHeight="1">
      <c r="B443" s="38"/>
      <c r="C443" s="215" t="s">
        <v>881</v>
      </c>
      <c r="D443" s="215" t="s">
        <v>155</v>
      </c>
      <c r="E443" s="216" t="s">
        <v>788</v>
      </c>
      <c r="F443" s="217" t="s">
        <v>789</v>
      </c>
      <c r="G443" s="218" t="s">
        <v>158</v>
      </c>
      <c r="H443" s="219">
        <v>2.56</v>
      </c>
      <c r="I443" s="220"/>
      <c r="J443" s="221">
        <f>ROUND(I443*H443,2)</f>
        <v>0</v>
      </c>
      <c r="K443" s="217" t="s">
        <v>159</v>
      </c>
      <c r="L443" s="43"/>
      <c r="M443" s="222" t="s">
        <v>75</v>
      </c>
      <c r="N443" s="223" t="s">
        <v>47</v>
      </c>
      <c r="O443" s="79"/>
      <c r="P443" s="224">
        <f>O443*H443</f>
        <v>0</v>
      </c>
      <c r="Q443" s="224">
        <v>0.0054</v>
      </c>
      <c r="R443" s="224">
        <f>Q443*H443</f>
        <v>0.013824000000000001</v>
      </c>
      <c r="S443" s="224">
        <v>0</v>
      </c>
      <c r="T443" s="225">
        <f>S443*H443</f>
        <v>0</v>
      </c>
      <c r="AR443" s="17" t="s">
        <v>227</v>
      </c>
      <c r="AT443" s="17" t="s">
        <v>155</v>
      </c>
      <c r="AU443" s="17" t="s">
        <v>86</v>
      </c>
      <c r="AY443" s="17" t="s">
        <v>152</v>
      </c>
      <c r="BE443" s="226">
        <f>IF(N443="základní",J443,0)</f>
        <v>0</v>
      </c>
      <c r="BF443" s="226">
        <f>IF(N443="snížená",J443,0)</f>
        <v>0</v>
      </c>
      <c r="BG443" s="226">
        <f>IF(N443="zákl. přenesená",J443,0)</f>
        <v>0</v>
      </c>
      <c r="BH443" s="226">
        <f>IF(N443="sníž. přenesená",J443,0)</f>
        <v>0</v>
      </c>
      <c r="BI443" s="226">
        <f>IF(N443="nulová",J443,0)</f>
        <v>0</v>
      </c>
      <c r="BJ443" s="17" t="s">
        <v>84</v>
      </c>
      <c r="BK443" s="226">
        <f>ROUND(I443*H443,2)</f>
        <v>0</v>
      </c>
      <c r="BL443" s="17" t="s">
        <v>227</v>
      </c>
      <c r="BM443" s="17" t="s">
        <v>1178</v>
      </c>
    </row>
    <row r="444" spans="2:51" s="13" customFormat="1" ht="12">
      <c r="B444" s="241"/>
      <c r="C444" s="242"/>
      <c r="D444" s="227" t="s">
        <v>164</v>
      </c>
      <c r="E444" s="243" t="s">
        <v>75</v>
      </c>
      <c r="F444" s="244" t="s">
        <v>312</v>
      </c>
      <c r="G444" s="242"/>
      <c r="H444" s="243" t="s">
        <v>75</v>
      </c>
      <c r="I444" s="245"/>
      <c r="J444" s="242"/>
      <c r="K444" s="242"/>
      <c r="L444" s="246"/>
      <c r="M444" s="247"/>
      <c r="N444" s="248"/>
      <c r="O444" s="248"/>
      <c r="P444" s="248"/>
      <c r="Q444" s="248"/>
      <c r="R444" s="248"/>
      <c r="S444" s="248"/>
      <c r="T444" s="249"/>
      <c r="AT444" s="250" t="s">
        <v>164</v>
      </c>
      <c r="AU444" s="250" t="s">
        <v>86</v>
      </c>
      <c r="AV444" s="13" t="s">
        <v>84</v>
      </c>
      <c r="AW444" s="13" t="s">
        <v>38</v>
      </c>
      <c r="AX444" s="13" t="s">
        <v>77</v>
      </c>
      <c r="AY444" s="250" t="s">
        <v>152</v>
      </c>
    </row>
    <row r="445" spans="2:51" s="12" customFormat="1" ht="12">
      <c r="B445" s="230"/>
      <c r="C445" s="231"/>
      <c r="D445" s="227" t="s">
        <v>164</v>
      </c>
      <c r="E445" s="232" t="s">
        <v>75</v>
      </c>
      <c r="F445" s="233" t="s">
        <v>952</v>
      </c>
      <c r="G445" s="231"/>
      <c r="H445" s="234">
        <v>2.56</v>
      </c>
      <c r="I445" s="235"/>
      <c r="J445" s="231"/>
      <c r="K445" s="231"/>
      <c r="L445" s="236"/>
      <c r="M445" s="237"/>
      <c r="N445" s="238"/>
      <c r="O445" s="238"/>
      <c r="P445" s="238"/>
      <c r="Q445" s="238"/>
      <c r="R445" s="238"/>
      <c r="S445" s="238"/>
      <c r="T445" s="239"/>
      <c r="AT445" s="240" t="s">
        <v>164</v>
      </c>
      <c r="AU445" s="240" t="s">
        <v>86</v>
      </c>
      <c r="AV445" s="12" t="s">
        <v>86</v>
      </c>
      <c r="AW445" s="12" t="s">
        <v>38</v>
      </c>
      <c r="AX445" s="12" t="s">
        <v>84</v>
      </c>
      <c r="AY445" s="240" t="s">
        <v>152</v>
      </c>
    </row>
    <row r="446" spans="2:65" s="1" customFormat="1" ht="22.5" customHeight="1">
      <c r="B446" s="38"/>
      <c r="C446" s="251" t="s">
        <v>886</v>
      </c>
      <c r="D446" s="251" t="s">
        <v>238</v>
      </c>
      <c r="E446" s="252" t="s">
        <v>792</v>
      </c>
      <c r="F446" s="253" t="s">
        <v>793</v>
      </c>
      <c r="G446" s="254" t="s">
        <v>158</v>
      </c>
      <c r="H446" s="255">
        <v>2.944</v>
      </c>
      <c r="I446" s="256"/>
      <c r="J446" s="257">
        <f>ROUND(I446*H446,2)</f>
        <v>0</v>
      </c>
      <c r="K446" s="253" t="s">
        <v>177</v>
      </c>
      <c r="L446" s="258"/>
      <c r="M446" s="259" t="s">
        <v>75</v>
      </c>
      <c r="N446" s="260" t="s">
        <v>47</v>
      </c>
      <c r="O446" s="79"/>
      <c r="P446" s="224">
        <f>O446*H446</f>
        <v>0</v>
      </c>
      <c r="Q446" s="224">
        <v>0.0182</v>
      </c>
      <c r="R446" s="224">
        <f>Q446*H446</f>
        <v>0.053580800000000005</v>
      </c>
      <c r="S446" s="224">
        <v>0</v>
      </c>
      <c r="T446" s="225">
        <f>S446*H446</f>
        <v>0</v>
      </c>
      <c r="AR446" s="17" t="s">
        <v>241</v>
      </c>
      <c r="AT446" s="17" t="s">
        <v>238</v>
      </c>
      <c r="AU446" s="17" t="s">
        <v>86</v>
      </c>
      <c r="AY446" s="17" t="s">
        <v>152</v>
      </c>
      <c r="BE446" s="226">
        <f>IF(N446="základní",J446,0)</f>
        <v>0</v>
      </c>
      <c r="BF446" s="226">
        <f>IF(N446="snížená",J446,0)</f>
        <v>0</v>
      </c>
      <c r="BG446" s="226">
        <f>IF(N446="zákl. přenesená",J446,0)</f>
        <v>0</v>
      </c>
      <c r="BH446" s="226">
        <f>IF(N446="sníž. přenesená",J446,0)</f>
        <v>0</v>
      </c>
      <c r="BI446" s="226">
        <f>IF(N446="nulová",J446,0)</f>
        <v>0</v>
      </c>
      <c r="BJ446" s="17" t="s">
        <v>84</v>
      </c>
      <c r="BK446" s="226">
        <f>ROUND(I446*H446,2)</f>
        <v>0</v>
      </c>
      <c r="BL446" s="17" t="s">
        <v>227</v>
      </c>
      <c r="BM446" s="17" t="s">
        <v>1179</v>
      </c>
    </row>
    <row r="447" spans="2:47" s="1" customFormat="1" ht="12">
      <c r="B447" s="38"/>
      <c r="C447" s="39"/>
      <c r="D447" s="227" t="s">
        <v>243</v>
      </c>
      <c r="E447" s="39"/>
      <c r="F447" s="228" t="s">
        <v>795</v>
      </c>
      <c r="G447" s="39"/>
      <c r="H447" s="39"/>
      <c r="I447" s="142"/>
      <c r="J447" s="39"/>
      <c r="K447" s="39"/>
      <c r="L447" s="43"/>
      <c r="M447" s="229"/>
      <c r="N447" s="79"/>
      <c r="O447" s="79"/>
      <c r="P447" s="79"/>
      <c r="Q447" s="79"/>
      <c r="R447" s="79"/>
      <c r="S447" s="79"/>
      <c r="T447" s="80"/>
      <c r="AT447" s="17" t="s">
        <v>243</v>
      </c>
      <c r="AU447" s="17" t="s">
        <v>86</v>
      </c>
    </row>
    <row r="448" spans="2:51" s="12" customFormat="1" ht="12">
      <c r="B448" s="230"/>
      <c r="C448" s="231"/>
      <c r="D448" s="227" t="s">
        <v>164</v>
      </c>
      <c r="E448" s="231"/>
      <c r="F448" s="233" t="s">
        <v>1180</v>
      </c>
      <c r="G448" s="231"/>
      <c r="H448" s="234">
        <v>2.944</v>
      </c>
      <c r="I448" s="235"/>
      <c r="J448" s="231"/>
      <c r="K448" s="231"/>
      <c r="L448" s="236"/>
      <c r="M448" s="237"/>
      <c r="N448" s="238"/>
      <c r="O448" s="238"/>
      <c r="P448" s="238"/>
      <c r="Q448" s="238"/>
      <c r="R448" s="238"/>
      <c r="S448" s="238"/>
      <c r="T448" s="239"/>
      <c r="AT448" s="240" t="s">
        <v>164</v>
      </c>
      <c r="AU448" s="240" t="s">
        <v>86</v>
      </c>
      <c r="AV448" s="12" t="s">
        <v>86</v>
      </c>
      <c r="AW448" s="12" t="s">
        <v>4</v>
      </c>
      <c r="AX448" s="12" t="s">
        <v>84</v>
      </c>
      <c r="AY448" s="240" t="s">
        <v>152</v>
      </c>
    </row>
    <row r="449" spans="2:65" s="1" customFormat="1" ht="16.5" customHeight="1">
      <c r="B449" s="38"/>
      <c r="C449" s="215" t="s">
        <v>890</v>
      </c>
      <c r="D449" s="215" t="s">
        <v>155</v>
      </c>
      <c r="E449" s="216" t="s">
        <v>798</v>
      </c>
      <c r="F449" s="217" t="s">
        <v>799</v>
      </c>
      <c r="G449" s="218" t="s">
        <v>168</v>
      </c>
      <c r="H449" s="219">
        <v>13.19</v>
      </c>
      <c r="I449" s="220"/>
      <c r="J449" s="221">
        <f>ROUND(I449*H449,2)</f>
        <v>0</v>
      </c>
      <c r="K449" s="217" t="s">
        <v>159</v>
      </c>
      <c r="L449" s="43"/>
      <c r="M449" s="222" t="s">
        <v>75</v>
      </c>
      <c r="N449" s="223" t="s">
        <v>47</v>
      </c>
      <c r="O449" s="79"/>
      <c r="P449" s="224">
        <f>O449*H449</f>
        <v>0</v>
      </c>
      <c r="Q449" s="224">
        <v>0.00043</v>
      </c>
      <c r="R449" s="224">
        <f>Q449*H449</f>
        <v>0.0056717</v>
      </c>
      <c r="S449" s="224">
        <v>0</v>
      </c>
      <c r="T449" s="225">
        <f>S449*H449</f>
        <v>0</v>
      </c>
      <c r="AR449" s="17" t="s">
        <v>227</v>
      </c>
      <c r="AT449" s="17" t="s">
        <v>155</v>
      </c>
      <c r="AU449" s="17" t="s">
        <v>86</v>
      </c>
      <c r="AY449" s="17" t="s">
        <v>152</v>
      </c>
      <c r="BE449" s="226">
        <f>IF(N449="základní",J449,0)</f>
        <v>0</v>
      </c>
      <c r="BF449" s="226">
        <f>IF(N449="snížená",J449,0)</f>
        <v>0</v>
      </c>
      <c r="BG449" s="226">
        <f>IF(N449="zákl. přenesená",J449,0)</f>
        <v>0</v>
      </c>
      <c r="BH449" s="226">
        <f>IF(N449="sníž. přenesená",J449,0)</f>
        <v>0</v>
      </c>
      <c r="BI449" s="226">
        <f>IF(N449="nulová",J449,0)</f>
        <v>0</v>
      </c>
      <c r="BJ449" s="17" t="s">
        <v>84</v>
      </c>
      <c r="BK449" s="226">
        <f>ROUND(I449*H449,2)</f>
        <v>0</v>
      </c>
      <c r="BL449" s="17" t="s">
        <v>227</v>
      </c>
      <c r="BM449" s="17" t="s">
        <v>1181</v>
      </c>
    </row>
    <row r="450" spans="2:51" s="13" customFormat="1" ht="12">
      <c r="B450" s="241"/>
      <c r="C450" s="242"/>
      <c r="D450" s="227" t="s">
        <v>164</v>
      </c>
      <c r="E450" s="243" t="s">
        <v>75</v>
      </c>
      <c r="F450" s="244" t="s">
        <v>312</v>
      </c>
      <c r="G450" s="242"/>
      <c r="H450" s="243" t="s">
        <v>75</v>
      </c>
      <c r="I450" s="245"/>
      <c r="J450" s="242"/>
      <c r="K450" s="242"/>
      <c r="L450" s="246"/>
      <c r="M450" s="247"/>
      <c r="N450" s="248"/>
      <c r="O450" s="248"/>
      <c r="P450" s="248"/>
      <c r="Q450" s="248"/>
      <c r="R450" s="248"/>
      <c r="S450" s="248"/>
      <c r="T450" s="249"/>
      <c r="AT450" s="250" t="s">
        <v>164</v>
      </c>
      <c r="AU450" s="250" t="s">
        <v>86</v>
      </c>
      <c r="AV450" s="13" t="s">
        <v>84</v>
      </c>
      <c r="AW450" s="13" t="s">
        <v>38</v>
      </c>
      <c r="AX450" s="13" t="s">
        <v>77</v>
      </c>
      <c r="AY450" s="250" t="s">
        <v>152</v>
      </c>
    </row>
    <row r="451" spans="2:51" s="12" customFormat="1" ht="12">
      <c r="B451" s="230"/>
      <c r="C451" s="231"/>
      <c r="D451" s="227" t="s">
        <v>164</v>
      </c>
      <c r="E451" s="232" t="s">
        <v>75</v>
      </c>
      <c r="F451" s="233" t="s">
        <v>1182</v>
      </c>
      <c r="G451" s="231"/>
      <c r="H451" s="234">
        <v>1.38</v>
      </c>
      <c r="I451" s="235"/>
      <c r="J451" s="231"/>
      <c r="K451" s="231"/>
      <c r="L451" s="236"/>
      <c r="M451" s="237"/>
      <c r="N451" s="238"/>
      <c r="O451" s="238"/>
      <c r="P451" s="238"/>
      <c r="Q451" s="238"/>
      <c r="R451" s="238"/>
      <c r="S451" s="238"/>
      <c r="T451" s="239"/>
      <c r="AT451" s="240" t="s">
        <v>164</v>
      </c>
      <c r="AU451" s="240" t="s">
        <v>86</v>
      </c>
      <c r="AV451" s="12" t="s">
        <v>86</v>
      </c>
      <c r="AW451" s="12" t="s">
        <v>38</v>
      </c>
      <c r="AX451" s="12" t="s">
        <v>77</v>
      </c>
      <c r="AY451" s="240" t="s">
        <v>152</v>
      </c>
    </row>
    <row r="452" spans="2:51" s="12" customFormat="1" ht="12">
      <c r="B452" s="230"/>
      <c r="C452" s="231"/>
      <c r="D452" s="227" t="s">
        <v>164</v>
      </c>
      <c r="E452" s="232" t="s">
        <v>75</v>
      </c>
      <c r="F452" s="233" t="s">
        <v>1183</v>
      </c>
      <c r="G452" s="231"/>
      <c r="H452" s="234">
        <v>6.31</v>
      </c>
      <c r="I452" s="235"/>
      <c r="J452" s="231"/>
      <c r="K452" s="231"/>
      <c r="L452" s="236"/>
      <c r="M452" s="237"/>
      <c r="N452" s="238"/>
      <c r="O452" s="238"/>
      <c r="P452" s="238"/>
      <c r="Q452" s="238"/>
      <c r="R452" s="238"/>
      <c r="S452" s="238"/>
      <c r="T452" s="239"/>
      <c r="AT452" s="240" t="s">
        <v>164</v>
      </c>
      <c r="AU452" s="240" t="s">
        <v>86</v>
      </c>
      <c r="AV452" s="12" t="s">
        <v>86</v>
      </c>
      <c r="AW452" s="12" t="s">
        <v>38</v>
      </c>
      <c r="AX452" s="12" t="s">
        <v>77</v>
      </c>
      <c r="AY452" s="240" t="s">
        <v>152</v>
      </c>
    </row>
    <row r="453" spans="2:51" s="12" customFormat="1" ht="12">
      <c r="B453" s="230"/>
      <c r="C453" s="231"/>
      <c r="D453" s="227" t="s">
        <v>164</v>
      </c>
      <c r="E453" s="232" t="s">
        <v>75</v>
      </c>
      <c r="F453" s="233" t="s">
        <v>1184</v>
      </c>
      <c r="G453" s="231"/>
      <c r="H453" s="234">
        <v>5.5</v>
      </c>
      <c r="I453" s="235"/>
      <c r="J453" s="231"/>
      <c r="K453" s="231"/>
      <c r="L453" s="236"/>
      <c r="M453" s="237"/>
      <c r="N453" s="238"/>
      <c r="O453" s="238"/>
      <c r="P453" s="238"/>
      <c r="Q453" s="238"/>
      <c r="R453" s="238"/>
      <c r="S453" s="238"/>
      <c r="T453" s="239"/>
      <c r="AT453" s="240" t="s">
        <v>164</v>
      </c>
      <c r="AU453" s="240" t="s">
        <v>86</v>
      </c>
      <c r="AV453" s="12" t="s">
        <v>86</v>
      </c>
      <c r="AW453" s="12" t="s">
        <v>38</v>
      </c>
      <c r="AX453" s="12" t="s">
        <v>77</v>
      </c>
      <c r="AY453" s="240" t="s">
        <v>152</v>
      </c>
    </row>
    <row r="454" spans="2:51" s="14" customFormat="1" ht="12">
      <c r="B454" s="267"/>
      <c r="C454" s="268"/>
      <c r="D454" s="227" t="s">
        <v>164</v>
      </c>
      <c r="E454" s="269" t="s">
        <v>75</v>
      </c>
      <c r="F454" s="270" t="s">
        <v>287</v>
      </c>
      <c r="G454" s="268"/>
      <c r="H454" s="271">
        <v>13.19</v>
      </c>
      <c r="I454" s="272"/>
      <c r="J454" s="268"/>
      <c r="K454" s="268"/>
      <c r="L454" s="273"/>
      <c r="M454" s="274"/>
      <c r="N454" s="275"/>
      <c r="O454" s="275"/>
      <c r="P454" s="275"/>
      <c r="Q454" s="275"/>
      <c r="R454" s="275"/>
      <c r="S454" s="275"/>
      <c r="T454" s="276"/>
      <c r="AT454" s="277" t="s">
        <v>164</v>
      </c>
      <c r="AU454" s="277" t="s">
        <v>86</v>
      </c>
      <c r="AV454" s="14" t="s">
        <v>160</v>
      </c>
      <c r="AW454" s="14" t="s">
        <v>38</v>
      </c>
      <c r="AX454" s="14" t="s">
        <v>84</v>
      </c>
      <c r="AY454" s="277" t="s">
        <v>152</v>
      </c>
    </row>
    <row r="455" spans="2:65" s="1" customFormat="1" ht="16.5" customHeight="1">
      <c r="B455" s="38"/>
      <c r="C455" s="251" t="s">
        <v>895</v>
      </c>
      <c r="D455" s="251" t="s">
        <v>238</v>
      </c>
      <c r="E455" s="252" t="s">
        <v>802</v>
      </c>
      <c r="F455" s="253" t="s">
        <v>803</v>
      </c>
      <c r="G455" s="254" t="s">
        <v>176</v>
      </c>
      <c r="H455" s="255">
        <v>48.4</v>
      </c>
      <c r="I455" s="256"/>
      <c r="J455" s="257">
        <f>ROUND(I455*H455,2)</f>
        <v>0</v>
      </c>
      <c r="K455" s="253" t="s">
        <v>177</v>
      </c>
      <c r="L455" s="258"/>
      <c r="M455" s="259" t="s">
        <v>75</v>
      </c>
      <c r="N455" s="260" t="s">
        <v>47</v>
      </c>
      <c r="O455" s="79"/>
      <c r="P455" s="224">
        <f>O455*H455</f>
        <v>0</v>
      </c>
      <c r="Q455" s="224">
        <v>0.00026</v>
      </c>
      <c r="R455" s="224">
        <f>Q455*H455</f>
        <v>0.012583999999999998</v>
      </c>
      <c r="S455" s="224">
        <v>0</v>
      </c>
      <c r="T455" s="225">
        <f>S455*H455</f>
        <v>0</v>
      </c>
      <c r="AR455" s="17" t="s">
        <v>241</v>
      </c>
      <c r="AT455" s="17" t="s">
        <v>238</v>
      </c>
      <c r="AU455" s="17" t="s">
        <v>86</v>
      </c>
      <c r="AY455" s="17" t="s">
        <v>152</v>
      </c>
      <c r="BE455" s="226">
        <f>IF(N455="základní",J455,0)</f>
        <v>0</v>
      </c>
      <c r="BF455" s="226">
        <f>IF(N455="snížená",J455,0)</f>
        <v>0</v>
      </c>
      <c r="BG455" s="226">
        <f>IF(N455="zákl. přenesená",J455,0)</f>
        <v>0</v>
      </c>
      <c r="BH455" s="226">
        <f>IF(N455="sníž. přenesená",J455,0)</f>
        <v>0</v>
      </c>
      <c r="BI455" s="226">
        <f>IF(N455="nulová",J455,0)</f>
        <v>0</v>
      </c>
      <c r="BJ455" s="17" t="s">
        <v>84</v>
      </c>
      <c r="BK455" s="226">
        <f>ROUND(I455*H455,2)</f>
        <v>0</v>
      </c>
      <c r="BL455" s="17" t="s">
        <v>227</v>
      </c>
      <c r="BM455" s="17" t="s">
        <v>1185</v>
      </c>
    </row>
    <row r="456" spans="2:47" s="1" customFormat="1" ht="12">
      <c r="B456" s="38"/>
      <c r="C456" s="39"/>
      <c r="D456" s="227" t="s">
        <v>243</v>
      </c>
      <c r="E456" s="39"/>
      <c r="F456" s="228" t="s">
        <v>795</v>
      </c>
      <c r="G456" s="39"/>
      <c r="H456" s="39"/>
      <c r="I456" s="142"/>
      <c r="J456" s="39"/>
      <c r="K456" s="39"/>
      <c r="L456" s="43"/>
      <c r="M456" s="229"/>
      <c r="N456" s="79"/>
      <c r="O456" s="79"/>
      <c r="P456" s="79"/>
      <c r="Q456" s="79"/>
      <c r="R456" s="79"/>
      <c r="S456" s="79"/>
      <c r="T456" s="80"/>
      <c r="AT456" s="17" t="s">
        <v>243</v>
      </c>
      <c r="AU456" s="17" t="s">
        <v>86</v>
      </c>
    </row>
    <row r="457" spans="2:51" s="12" customFormat="1" ht="12">
      <c r="B457" s="230"/>
      <c r="C457" s="231"/>
      <c r="D457" s="227" t="s">
        <v>164</v>
      </c>
      <c r="E457" s="231"/>
      <c r="F457" s="233" t="s">
        <v>1186</v>
      </c>
      <c r="G457" s="231"/>
      <c r="H457" s="234">
        <v>48.4</v>
      </c>
      <c r="I457" s="235"/>
      <c r="J457" s="231"/>
      <c r="K457" s="231"/>
      <c r="L457" s="236"/>
      <c r="M457" s="237"/>
      <c r="N457" s="238"/>
      <c r="O457" s="238"/>
      <c r="P457" s="238"/>
      <c r="Q457" s="238"/>
      <c r="R457" s="238"/>
      <c r="S457" s="238"/>
      <c r="T457" s="239"/>
      <c r="AT457" s="240" t="s">
        <v>164</v>
      </c>
      <c r="AU457" s="240" t="s">
        <v>86</v>
      </c>
      <c r="AV457" s="12" t="s">
        <v>86</v>
      </c>
      <c r="AW457" s="12" t="s">
        <v>4</v>
      </c>
      <c r="AX457" s="12" t="s">
        <v>84</v>
      </c>
      <c r="AY457" s="240" t="s">
        <v>152</v>
      </c>
    </row>
    <row r="458" spans="2:65" s="1" customFormat="1" ht="16.5" customHeight="1">
      <c r="B458" s="38"/>
      <c r="C458" s="215" t="s">
        <v>897</v>
      </c>
      <c r="D458" s="215" t="s">
        <v>155</v>
      </c>
      <c r="E458" s="216" t="s">
        <v>1187</v>
      </c>
      <c r="F458" s="217" t="s">
        <v>1188</v>
      </c>
      <c r="G458" s="218" t="s">
        <v>158</v>
      </c>
      <c r="H458" s="219">
        <v>2.56</v>
      </c>
      <c r="I458" s="220"/>
      <c r="J458" s="221">
        <f>ROUND(I458*H458,2)</f>
        <v>0</v>
      </c>
      <c r="K458" s="217" t="s">
        <v>159</v>
      </c>
      <c r="L458" s="43"/>
      <c r="M458" s="222" t="s">
        <v>75</v>
      </c>
      <c r="N458" s="223" t="s">
        <v>47</v>
      </c>
      <c r="O458" s="79"/>
      <c r="P458" s="224">
        <f>O458*H458</f>
        <v>0</v>
      </c>
      <c r="Q458" s="224">
        <v>0</v>
      </c>
      <c r="R458" s="224">
        <f>Q458*H458</f>
        <v>0</v>
      </c>
      <c r="S458" s="224">
        <v>0</v>
      </c>
      <c r="T458" s="225">
        <f>S458*H458</f>
        <v>0</v>
      </c>
      <c r="AR458" s="17" t="s">
        <v>227</v>
      </c>
      <c r="AT458" s="17" t="s">
        <v>155</v>
      </c>
      <c r="AU458" s="17" t="s">
        <v>86</v>
      </c>
      <c r="AY458" s="17" t="s">
        <v>152</v>
      </c>
      <c r="BE458" s="226">
        <f>IF(N458="základní",J458,0)</f>
        <v>0</v>
      </c>
      <c r="BF458" s="226">
        <f>IF(N458="snížená",J458,0)</f>
        <v>0</v>
      </c>
      <c r="BG458" s="226">
        <f>IF(N458="zákl. přenesená",J458,0)</f>
        <v>0</v>
      </c>
      <c r="BH458" s="226">
        <f>IF(N458="sníž. přenesená",J458,0)</f>
        <v>0</v>
      </c>
      <c r="BI458" s="226">
        <f>IF(N458="nulová",J458,0)</f>
        <v>0</v>
      </c>
      <c r="BJ458" s="17" t="s">
        <v>84</v>
      </c>
      <c r="BK458" s="226">
        <f>ROUND(I458*H458,2)</f>
        <v>0</v>
      </c>
      <c r="BL458" s="17" t="s">
        <v>227</v>
      </c>
      <c r="BM458" s="17" t="s">
        <v>1189</v>
      </c>
    </row>
    <row r="459" spans="2:47" s="1" customFormat="1" ht="12">
      <c r="B459" s="38"/>
      <c r="C459" s="39"/>
      <c r="D459" s="227" t="s">
        <v>162</v>
      </c>
      <c r="E459" s="39"/>
      <c r="F459" s="228" t="s">
        <v>810</v>
      </c>
      <c r="G459" s="39"/>
      <c r="H459" s="39"/>
      <c r="I459" s="142"/>
      <c r="J459" s="39"/>
      <c r="K459" s="39"/>
      <c r="L459" s="43"/>
      <c r="M459" s="229"/>
      <c r="N459" s="79"/>
      <c r="O459" s="79"/>
      <c r="P459" s="79"/>
      <c r="Q459" s="79"/>
      <c r="R459" s="79"/>
      <c r="S459" s="79"/>
      <c r="T459" s="80"/>
      <c r="AT459" s="17" t="s">
        <v>162</v>
      </c>
      <c r="AU459" s="17" t="s">
        <v>86</v>
      </c>
    </row>
    <row r="460" spans="2:65" s="1" customFormat="1" ht="16.5" customHeight="1">
      <c r="B460" s="38"/>
      <c r="C460" s="215" t="s">
        <v>899</v>
      </c>
      <c r="D460" s="215" t="s">
        <v>155</v>
      </c>
      <c r="E460" s="216" t="s">
        <v>807</v>
      </c>
      <c r="F460" s="217" t="s">
        <v>808</v>
      </c>
      <c r="G460" s="218" t="s">
        <v>158</v>
      </c>
      <c r="H460" s="219">
        <v>3.747</v>
      </c>
      <c r="I460" s="220"/>
      <c r="J460" s="221">
        <f>ROUND(I460*H460,2)</f>
        <v>0</v>
      </c>
      <c r="K460" s="217" t="s">
        <v>159</v>
      </c>
      <c r="L460" s="43"/>
      <c r="M460" s="222" t="s">
        <v>75</v>
      </c>
      <c r="N460" s="223" t="s">
        <v>47</v>
      </c>
      <c r="O460" s="79"/>
      <c r="P460" s="224">
        <f>O460*H460</f>
        <v>0</v>
      </c>
      <c r="Q460" s="224">
        <v>0</v>
      </c>
      <c r="R460" s="224">
        <f>Q460*H460</f>
        <v>0</v>
      </c>
      <c r="S460" s="224">
        <v>0</v>
      </c>
      <c r="T460" s="225">
        <f>S460*H460</f>
        <v>0</v>
      </c>
      <c r="AR460" s="17" t="s">
        <v>227</v>
      </c>
      <c r="AT460" s="17" t="s">
        <v>155</v>
      </c>
      <c r="AU460" s="17" t="s">
        <v>86</v>
      </c>
      <c r="AY460" s="17" t="s">
        <v>152</v>
      </c>
      <c r="BE460" s="226">
        <f>IF(N460="základní",J460,0)</f>
        <v>0</v>
      </c>
      <c r="BF460" s="226">
        <f>IF(N460="snížená",J460,0)</f>
        <v>0</v>
      </c>
      <c r="BG460" s="226">
        <f>IF(N460="zákl. přenesená",J460,0)</f>
        <v>0</v>
      </c>
      <c r="BH460" s="226">
        <f>IF(N460="sníž. přenesená",J460,0)</f>
        <v>0</v>
      </c>
      <c r="BI460" s="226">
        <f>IF(N460="nulová",J460,0)</f>
        <v>0</v>
      </c>
      <c r="BJ460" s="17" t="s">
        <v>84</v>
      </c>
      <c r="BK460" s="226">
        <f>ROUND(I460*H460,2)</f>
        <v>0</v>
      </c>
      <c r="BL460" s="17" t="s">
        <v>227</v>
      </c>
      <c r="BM460" s="17" t="s">
        <v>1190</v>
      </c>
    </row>
    <row r="461" spans="2:47" s="1" customFormat="1" ht="12">
      <c r="B461" s="38"/>
      <c r="C461" s="39"/>
      <c r="D461" s="227" t="s">
        <v>162</v>
      </c>
      <c r="E461" s="39"/>
      <c r="F461" s="228" t="s">
        <v>810</v>
      </c>
      <c r="G461" s="39"/>
      <c r="H461" s="39"/>
      <c r="I461" s="142"/>
      <c r="J461" s="39"/>
      <c r="K461" s="39"/>
      <c r="L461" s="43"/>
      <c r="M461" s="229"/>
      <c r="N461" s="79"/>
      <c r="O461" s="79"/>
      <c r="P461" s="79"/>
      <c r="Q461" s="79"/>
      <c r="R461" s="79"/>
      <c r="S461" s="79"/>
      <c r="T461" s="80"/>
      <c r="AT461" s="17" t="s">
        <v>162</v>
      </c>
      <c r="AU461" s="17" t="s">
        <v>86</v>
      </c>
    </row>
    <row r="462" spans="2:65" s="1" customFormat="1" ht="22.5" customHeight="1">
      <c r="B462" s="38"/>
      <c r="C462" s="215" t="s">
        <v>1191</v>
      </c>
      <c r="D462" s="215" t="s">
        <v>155</v>
      </c>
      <c r="E462" s="216" t="s">
        <v>812</v>
      </c>
      <c r="F462" s="217" t="s">
        <v>813</v>
      </c>
      <c r="G462" s="218" t="s">
        <v>248</v>
      </c>
      <c r="H462" s="261"/>
      <c r="I462" s="220"/>
      <c r="J462" s="221">
        <f>ROUND(I462*H462,2)</f>
        <v>0</v>
      </c>
      <c r="K462" s="217" t="s">
        <v>159</v>
      </c>
      <c r="L462" s="43"/>
      <c r="M462" s="222" t="s">
        <v>75</v>
      </c>
      <c r="N462" s="223" t="s">
        <v>47</v>
      </c>
      <c r="O462" s="79"/>
      <c r="P462" s="224">
        <f>O462*H462</f>
        <v>0</v>
      </c>
      <c r="Q462" s="224">
        <v>0</v>
      </c>
      <c r="R462" s="224">
        <f>Q462*H462</f>
        <v>0</v>
      </c>
      <c r="S462" s="224">
        <v>0</v>
      </c>
      <c r="T462" s="225">
        <f>S462*H462</f>
        <v>0</v>
      </c>
      <c r="AR462" s="17" t="s">
        <v>227</v>
      </c>
      <c r="AT462" s="17" t="s">
        <v>155</v>
      </c>
      <c r="AU462" s="17" t="s">
        <v>86</v>
      </c>
      <c r="AY462" s="17" t="s">
        <v>152</v>
      </c>
      <c r="BE462" s="226">
        <f>IF(N462="základní",J462,0)</f>
        <v>0</v>
      </c>
      <c r="BF462" s="226">
        <f>IF(N462="snížená",J462,0)</f>
        <v>0</v>
      </c>
      <c r="BG462" s="226">
        <f>IF(N462="zákl. přenesená",J462,0)</f>
        <v>0</v>
      </c>
      <c r="BH462" s="226">
        <f>IF(N462="sníž. přenesená",J462,0)</f>
        <v>0</v>
      </c>
      <c r="BI462" s="226">
        <f>IF(N462="nulová",J462,0)</f>
        <v>0</v>
      </c>
      <c r="BJ462" s="17" t="s">
        <v>84</v>
      </c>
      <c r="BK462" s="226">
        <f>ROUND(I462*H462,2)</f>
        <v>0</v>
      </c>
      <c r="BL462" s="17" t="s">
        <v>227</v>
      </c>
      <c r="BM462" s="17" t="s">
        <v>1192</v>
      </c>
    </row>
    <row r="463" spans="2:47" s="1" customFormat="1" ht="12">
      <c r="B463" s="38"/>
      <c r="C463" s="39"/>
      <c r="D463" s="227" t="s">
        <v>162</v>
      </c>
      <c r="E463" s="39"/>
      <c r="F463" s="228" t="s">
        <v>534</v>
      </c>
      <c r="G463" s="39"/>
      <c r="H463" s="39"/>
      <c r="I463" s="142"/>
      <c r="J463" s="39"/>
      <c r="K463" s="39"/>
      <c r="L463" s="43"/>
      <c r="M463" s="229"/>
      <c r="N463" s="79"/>
      <c r="O463" s="79"/>
      <c r="P463" s="79"/>
      <c r="Q463" s="79"/>
      <c r="R463" s="79"/>
      <c r="S463" s="79"/>
      <c r="T463" s="80"/>
      <c r="AT463" s="17" t="s">
        <v>162</v>
      </c>
      <c r="AU463" s="17" t="s">
        <v>86</v>
      </c>
    </row>
    <row r="464" spans="2:63" s="11" customFormat="1" ht="22.8" customHeight="1">
      <c r="B464" s="199"/>
      <c r="C464" s="200"/>
      <c r="D464" s="201" t="s">
        <v>76</v>
      </c>
      <c r="E464" s="213" t="s">
        <v>1193</v>
      </c>
      <c r="F464" s="213" t="s">
        <v>1194</v>
      </c>
      <c r="G464" s="200"/>
      <c r="H464" s="200"/>
      <c r="I464" s="203"/>
      <c r="J464" s="214">
        <f>BK464</f>
        <v>0</v>
      </c>
      <c r="K464" s="200"/>
      <c r="L464" s="205"/>
      <c r="M464" s="206"/>
      <c r="N464" s="207"/>
      <c r="O464" s="207"/>
      <c r="P464" s="208">
        <f>SUM(P465:P477)</f>
        <v>0</v>
      </c>
      <c r="Q464" s="207"/>
      <c r="R464" s="208">
        <f>SUM(R465:R477)</f>
        <v>0.0010064</v>
      </c>
      <c r="S464" s="207"/>
      <c r="T464" s="209">
        <f>SUM(T465:T477)</f>
        <v>0.009837</v>
      </c>
      <c r="AR464" s="210" t="s">
        <v>86</v>
      </c>
      <c r="AT464" s="211" t="s">
        <v>76</v>
      </c>
      <c r="AU464" s="211" t="s">
        <v>84</v>
      </c>
      <c r="AY464" s="210" t="s">
        <v>152</v>
      </c>
      <c r="BK464" s="212">
        <f>SUM(BK465:BK477)</f>
        <v>0</v>
      </c>
    </row>
    <row r="465" spans="2:65" s="1" customFormat="1" ht="16.5" customHeight="1">
      <c r="B465" s="38"/>
      <c r="C465" s="215" t="s">
        <v>1195</v>
      </c>
      <c r="D465" s="215" t="s">
        <v>155</v>
      </c>
      <c r="E465" s="216" t="s">
        <v>1196</v>
      </c>
      <c r="F465" s="217" t="s">
        <v>1197</v>
      </c>
      <c r="G465" s="218" t="s">
        <v>168</v>
      </c>
      <c r="H465" s="219">
        <v>3.89</v>
      </c>
      <c r="I465" s="220"/>
      <c r="J465" s="221">
        <f>ROUND(I465*H465,2)</f>
        <v>0</v>
      </c>
      <c r="K465" s="217" t="s">
        <v>159</v>
      </c>
      <c r="L465" s="43"/>
      <c r="M465" s="222" t="s">
        <v>75</v>
      </c>
      <c r="N465" s="223" t="s">
        <v>47</v>
      </c>
      <c r="O465" s="79"/>
      <c r="P465" s="224">
        <f>O465*H465</f>
        <v>0</v>
      </c>
      <c r="Q465" s="224">
        <v>0</v>
      </c>
      <c r="R465" s="224">
        <f>Q465*H465</f>
        <v>0</v>
      </c>
      <c r="S465" s="224">
        <v>0.0003</v>
      </c>
      <c r="T465" s="225">
        <f>S465*H465</f>
        <v>0.0011669999999999999</v>
      </c>
      <c r="AR465" s="17" t="s">
        <v>227</v>
      </c>
      <c r="AT465" s="17" t="s">
        <v>155</v>
      </c>
      <c r="AU465" s="17" t="s">
        <v>86</v>
      </c>
      <c r="AY465" s="17" t="s">
        <v>152</v>
      </c>
      <c r="BE465" s="226">
        <f>IF(N465="základní",J465,0)</f>
        <v>0</v>
      </c>
      <c r="BF465" s="226">
        <f>IF(N465="snížená",J465,0)</f>
        <v>0</v>
      </c>
      <c r="BG465" s="226">
        <f>IF(N465="zákl. přenesená",J465,0)</f>
        <v>0</v>
      </c>
      <c r="BH465" s="226">
        <f>IF(N465="sníž. přenesená",J465,0)</f>
        <v>0</v>
      </c>
      <c r="BI465" s="226">
        <f>IF(N465="nulová",J465,0)</f>
        <v>0</v>
      </c>
      <c r="BJ465" s="17" t="s">
        <v>84</v>
      </c>
      <c r="BK465" s="226">
        <f>ROUND(I465*H465,2)</f>
        <v>0</v>
      </c>
      <c r="BL465" s="17" t="s">
        <v>227</v>
      </c>
      <c r="BM465" s="17" t="s">
        <v>1198</v>
      </c>
    </row>
    <row r="466" spans="2:51" s="13" customFormat="1" ht="12">
      <c r="B466" s="241"/>
      <c r="C466" s="242"/>
      <c r="D466" s="227" t="s">
        <v>164</v>
      </c>
      <c r="E466" s="243" t="s">
        <v>75</v>
      </c>
      <c r="F466" s="244" t="s">
        <v>312</v>
      </c>
      <c r="G466" s="242"/>
      <c r="H466" s="243" t="s">
        <v>75</v>
      </c>
      <c r="I466" s="245"/>
      <c r="J466" s="242"/>
      <c r="K466" s="242"/>
      <c r="L466" s="246"/>
      <c r="M466" s="247"/>
      <c r="N466" s="248"/>
      <c r="O466" s="248"/>
      <c r="P466" s="248"/>
      <c r="Q466" s="248"/>
      <c r="R466" s="248"/>
      <c r="S466" s="248"/>
      <c r="T466" s="249"/>
      <c r="AT466" s="250" t="s">
        <v>164</v>
      </c>
      <c r="AU466" s="250" t="s">
        <v>86</v>
      </c>
      <c r="AV466" s="13" t="s">
        <v>84</v>
      </c>
      <c r="AW466" s="13" t="s">
        <v>38</v>
      </c>
      <c r="AX466" s="13" t="s">
        <v>77</v>
      </c>
      <c r="AY466" s="250" t="s">
        <v>152</v>
      </c>
    </row>
    <row r="467" spans="2:51" s="12" customFormat="1" ht="12">
      <c r="B467" s="230"/>
      <c r="C467" s="231"/>
      <c r="D467" s="227" t="s">
        <v>164</v>
      </c>
      <c r="E467" s="232" t="s">
        <v>75</v>
      </c>
      <c r="F467" s="233" t="s">
        <v>1199</v>
      </c>
      <c r="G467" s="231"/>
      <c r="H467" s="234">
        <v>3.89</v>
      </c>
      <c r="I467" s="235"/>
      <c r="J467" s="231"/>
      <c r="K467" s="231"/>
      <c r="L467" s="236"/>
      <c r="M467" s="237"/>
      <c r="N467" s="238"/>
      <c r="O467" s="238"/>
      <c r="P467" s="238"/>
      <c r="Q467" s="238"/>
      <c r="R467" s="238"/>
      <c r="S467" s="238"/>
      <c r="T467" s="239"/>
      <c r="AT467" s="240" t="s">
        <v>164</v>
      </c>
      <c r="AU467" s="240" t="s">
        <v>86</v>
      </c>
      <c r="AV467" s="12" t="s">
        <v>86</v>
      </c>
      <c r="AW467" s="12" t="s">
        <v>38</v>
      </c>
      <c r="AX467" s="12" t="s">
        <v>84</v>
      </c>
      <c r="AY467" s="240" t="s">
        <v>152</v>
      </c>
    </row>
    <row r="468" spans="2:65" s="1" customFormat="1" ht="16.5" customHeight="1">
      <c r="B468" s="38"/>
      <c r="C468" s="215" t="s">
        <v>1200</v>
      </c>
      <c r="D468" s="215" t="s">
        <v>155</v>
      </c>
      <c r="E468" s="216" t="s">
        <v>1201</v>
      </c>
      <c r="F468" s="217" t="s">
        <v>1202</v>
      </c>
      <c r="G468" s="218" t="s">
        <v>158</v>
      </c>
      <c r="H468" s="219">
        <v>2.89</v>
      </c>
      <c r="I468" s="220"/>
      <c r="J468" s="221">
        <f>ROUND(I468*H468,2)</f>
        <v>0</v>
      </c>
      <c r="K468" s="217" t="s">
        <v>159</v>
      </c>
      <c r="L468" s="43"/>
      <c r="M468" s="222" t="s">
        <v>75</v>
      </c>
      <c r="N468" s="223" t="s">
        <v>47</v>
      </c>
      <c r="O468" s="79"/>
      <c r="P468" s="224">
        <f>O468*H468</f>
        <v>0</v>
      </c>
      <c r="Q468" s="224">
        <v>0</v>
      </c>
      <c r="R468" s="224">
        <f>Q468*H468</f>
        <v>0</v>
      </c>
      <c r="S468" s="224">
        <v>0.003</v>
      </c>
      <c r="T468" s="225">
        <f>S468*H468</f>
        <v>0.00867</v>
      </c>
      <c r="AR468" s="17" t="s">
        <v>227</v>
      </c>
      <c r="AT468" s="17" t="s">
        <v>155</v>
      </c>
      <c r="AU468" s="17" t="s">
        <v>86</v>
      </c>
      <c r="AY468" s="17" t="s">
        <v>152</v>
      </c>
      <c r="BE468" s="226">
        <f>IF(N468="základní",J468,0)</f>
        <v>0</v>
      </c>
      <c r="BF468" s="226">
        <f>IF(N468="snížená",J468,0)</f>
        <v>0</v>
      </c>
      <c r="BG468" s="226">
        <f>IF(N468="zákl. přenesená",J468,0)</f>
        <v>0</v>
      </c>
      <c r="BH468" s="226">
        <f>IF(N468="sníž. přenesená",J468,0)</f>
        <v>0</v>
      </c>
      <c r="BI468" s="226">
        <f>IF(N468="nulová",J468,0)</f>
        <v>0</v>
      </c>
      <c r="BJ468" s="17" t="s">
        <v>84</v>
      </c>
      <c r="BK468" s="226">
        <f>ROUND(I468*H468,2)</f>
        <v>0</v>
      </c>
      <c r="BL468" s="17" t="s">
        <v>227</v>
      </c>
      <c r="BM468" s="17" t="s">
        <v>1203</v>
      </c>
    </row>
    <row r="469" spans="2:51" s="13" customFormat="1" ht="12">
      <c r="B469" s="241"/>
      <c r="C469" s="242"/>
      <c r="D469" s="227" t="s">
        <v>164</v>
      </c>
      <c r="E469" s="243" t="s">
        <v>75</v>
      </c>
      <c r="F469" s="244" t="s">
        <v>312</v>
      </c>
      <c r="G469" s="242"/>
      <c r="H469" s="243" t="s">
        <v>75</v>
      </c>
      <c r="I469" s="245"/>
      <c r="J469" s="242"/>
      <c r="K469" s="242"/>
      <c r="L469" s="246"/>
      <c r="M469" s="247"/>
      <c r="N469" s="248"/>
      <c r="O469" s="248"/>
      <c r="P469" s="248"/>
      <c r="Q469" s="248"/>
      <c r="R469" s="248"/>
      <c r="S469" s="248"/>
      <c r="T469" s="249"/>
      <c r="AT469" s="250" t="s">
        <v>164</v>
      </c>
      <c r="AU469" s="250" t="s">
        <v>86</v>
      </c>
      <c r="AV469" s="13" t="s">
        <v>84</v>
      </c>
      <c r="AW469" s="13" t="s">
        <v>38</v>
      </c>
      <c r="AX469" s="13" t="s">
        <v>77</v>
      </c>
      <c r="AY469" s="250" t="s">
        <v>152</v>
      </c>
    </row>
    <row r="470" spans="2:51" s="12" customFormat="1" ht="12">
      <c r="B470" s="230"/>
      <c r="C470" s="231"/>
      <c r="D470" s="227" t="s">
        <v>164</v>
      </c>
      <c r="E470" s="232" t="s">
        <v>75</v>
      </c>
      <c r="F470" s="233" t="s">
        <v>1204</v>
      </c>
      <c r="G470" s="231"/>
      <c r="H470" s="234">
        <v>2.89</v>
      </c>
      <c r="I470" s="235"/>
      <c r="J470" s="231"/>
      <c r="K470" s="231"/>
      <c r="L470" s="236"/>
      <c r="M470" s="237"/>
      <c r="N470" s="238"/>
      <c r="O470" s="238"/>
      <c r="P470" s="238"/>
      <c r="Q470" s="238"/>
      <c r="R470" s="238"/>
      <c r="S470" s="238"/>
      <c r="T470" s="239"/>
      <c r="AT470" s="240" t="s">
        <v>164</v>
      </c>
      <c r="AU470" s="240" t="s">
        <v>86</v>
      </c>
      <c r="AV470" s="12" t="s">
        <v>86</v>
      </c>
      <c r="AW470" s="12" t="s">
        <v>38</v>
      </c>
      <c r="AX470" s="12" t="s">
        <v>84</v>
      </c>
      <c r="AY470" s="240" t="s">
        <v>152</v>
      </c>
    </row>
    <row r="471" spans="2:65" s="1" customFormat="1" ht="16.5" customHeight="1">
      <c r="B471" s="38"/>
      <c r="C471" s="215" t="s">
        <v>1205</v>
      </c>
      <c r="D471" s="215" t="s">
        <v>155</v>
      </c>
      <c r="E471" s="216" t="s">
        <v>1206</v>
      </c>
      <c r="F471" s="217" t="s">
        <v>1207</v>
      </c>
      <c r="G471" s="218" t="s">
        <v>158</v>
      </c>
      <c r="H471" s="219">
        <v>2.89</v>
      </c>
      <c r="I471" s="220"/>
      <c r="J471" s="221">
        <f>ROUND(I471*H471,2)</f>
        <v>0</v>
      </c>
      <c r="K471" s="217" t="s">
        <v>159</v>
      </c>
      <c r="L471" s="43"/>
      <c r="M471" s="222" t="s">
        <v>75</v>
      </c>
      <c r="N471" s="223" t="s">
        <v>47</v>
      </c>
      <c r="O471" s="79"/>
      <c r="P471" s="224">
        <f>O471*H471</f>
        <v>0</v>
      </c>
      <c r="Q471" s="224">
        <v>0</v>
      </c>
      <c r="R471" s="224">
        <f>Q471*H471</f>
        <v>0</v>
      </c>
      <c r="S471" s="224">
        <v>0</v>
      </c>
      <c r="T471" s="225">
        <f>S471*H471</f>
        <v>0</v>
      </c>
      <c r="AR471" s="17" t="s">
        <v>227</v>
      </c>
      <c r="AT471" s="17" t="s">
        <v>155</v>
      </c>
      <c r="AU471" s="17" t="s">
        <v>86</v>
      </c>
      <c r="AY471" s="17" t="s">
        <v>152</v>
      </c>
      <c r="BE471" s="226">
        <f>IF(N471="základní",J471,0)</f>
        <v>0</v>
      </c>
      <c r="BF471" s="226">
        <f>IF(N471="snížená",J471,0)</f>
        <v>0</v>
      </c>
      <c r="BG471" s="226">
        <f>IF(N471="zákl. přenesená",J471,0)</f>
        <v>0</v>
      </c>
      <c r="BH471" s="226">
        <f>IF(N471="sníž. přenesená",J471,0)</f>
        <v>0</v>
      </c>
      <c r="BI471" s="226">
        <f>IF(N471="nulová",J471,0)</f>
        <v>0</v>
      </c>
      <c r="BJ471" s="17" t="s">
        <v>84</v>
      </c>
      <c r="BK471" s="226">
        <f>ROUND(I471*H471,2)</f>
        <v>0</v>
      </c>
      <c r="BL471" s="17" t="s">
        <v>227</v>
      </c>
      <c r="BM471" s="17" t="s">
        <v>1208</v>
      </c>
    </row>
    <row r="472" spans="2:65" s="1" customFormat="1" ht="16.5" customHeight="1">
      <c r="B472" s="38"/>
      <c r="C472" s="215" t="s">
        <v>1209</v>
      </c>
      <c r="D472" s="215" t="s">
        <v>155</v>
      </c>
      <c r="E472" s="216" t="s">
        <v>1210</v>
      </c>
      <c r="F472" s="217" t="s">
        <v>1211</v>
      </c>
      <c r="G472" s="218" t="s">
        <v>168</v>
      </c>
      <c r="H472" s="219">
        <v>2.96</v>
      </c>
      <c r="I472" s="220"/>
      <c r="J472" s="221">
        <f>ROUND(I472*H472,2)</f>
        <v>0</v>
      </c>
      <c r="K472" s="217" t="s">
        <v>159</v>
      </c>
      <c r="L472" s="43"/>
      <c r="M472" s="222" t="s">
        <v>75</v>
      </c>
      <c r="N472" s="223" t="s">
        <v>47</v>
      </c>
      <c r="O472" s="79"/>
      <c r="P472" s="224">
        <f>O472*H472</f>
        <v>0</v>
      </c>
      <c r="Q472" s="224">
        <v>1E-05</v>
      </c>
      <c r="R472" s="224">
        <f>Q472*H472</f>
        <v>2.96E-05</v>
      </c>
      <c r="S472" s="224">
        <v>0</v>
      </c>
      <c r="T472" s="225">
        <f>S472*H472</f>
        <v>0</v>
      </c>
      <c r="AR472" s="17" t="s">
        <v>227</v>
      </c>
      <c r="AT472" s="17" t="s">
        <v>155</v>
      </c>
      <c r="AU472" s="17" t="s">
        <v>86</v>
      </c>
      <c r="AY472" s="17" t="s">
        <v>152</v>
      </c>
      <c r="BE472" s="226">
        <f>IF(N472="základní",J472,0)</f>
        <v>0</v>
      </c>
      <c r="BF472" s="226">
        <f>IF(N472="snížená",J472,0)</f>
        <v>0</v>
      </c>
      <c r="BG472" s="226">
        <f>IF(N472="zákl. přenesená",J472,0)</f>
        <v>0</v>
      </c>
      <c r="BH472" s="226">
        <f>IF(N472="sníž. přenesená",J472,0)</f>
        <v>0</v>
      </c>
      <c r="BI472" s="226">
        <f>IF(N472="nulová",J472,0)</f>
        <v>0</v>
      </c>
      <c r="BJ472" s="17" t="s">
        <v>84</v>
      </c>
      <c r="BK472" s="226">
        <f>ROUND(I472*H472,2)</f>
        <v>0</v>
      </c>
      <c r="BL472" s="17" t="s">
        <v>227</v>
      </c>
      <c r="BM472" s="17" t="s">
        <v>1212</v>
      </c>
    </row>
    <row r="473" spans="2:51" s="13" customFormat="1" ht="12">
      <c r="B473" s="241"/>
      <c r="C473" s="242"/>
      <c r="D473" s="227" t="s">
        <v>164</v>
      </c>
      <c r="E473" s="243" t="s">
        <v>75</v>
      </c>
      <c r="F473" s="244" t="s">
        <v>312</v>
      </c>
      <c r="G473" s="242"/>
      <c r="H473" s="243" t="s">
        <v>75</v>
      </c>
      <c r="I473" s="245"/>
      <c r="J473" s="242"/>
      <c r="K473" s="242"/>
      <c r="L473" s="246"/>
      <c r="M473" s="247"/>
      <c r="N473" s="248"/>
      <c r="O473" s="248"/>
      <c r="P473" s="248"/>
      <c r="Q473" s="248"/>
      <c r="R473" s="248"/>
      <c r="S473" s="248"/>
      <c r="T473" s="249"/>
      <c r="AT473" s="250" t="s">
        <v>164</v>
      </c>
      <c r="AU473" s="250" t="s">
        <v>86</v>
      </c>
      <c r="AV473" s="13" t="s">
        <v>84</v>
      </c>
      <c r="AW473" s="13" t="s">
        <v>38</v>
      </c>
      <c r="AX473" s="13" t="s">
        <v>77</v>
      </c>
      <c r="AY473" s="250" t="s">
        <v>152</v>
      </c>
    </row>
    <row r="474" spans="2:51" s="12" customFormat="1" ht="12">
      <c r="B474" s="230"/>
      <c r="C474" s="231"/>
      <c r="D474" s="227" t="s">
        <v>164</v>
      </c>
      <c r="E474" s="232" t="s">
        <v>75</v>
      </c>
      <c r="F474" s="233" t="s">
        <v>1213</v>
      </c>
      <c r="G474" s="231"/>
      <c r="H474" s="234">
        <v>2.96</v>
      </c>
      <c r="I474" s="235"/>
      <c r="J474" s="231"/>
      <c r="K474" s="231"/>
      <c r="L474" s="236"/>
      <c r="M474" s="237"/>
      <c r="N474" s="238"/>
      <c r="O474" s="238"/>
      <c r="P474" s="238"/>
      <c r="Q474" s="238"/>
      <c r="R474" s="238"/>
      <c r="S474" s="238"/>
      <c r="T474" s="239"/>
      <c r="AT474" s="240" t="s">
        <v>164</v>
      </c>
      <c r="AU474" s="240" t="s">
        <v>86</v>
      </c>
      <c r="AV474" s="12" t="s">
        <v>86</v>
      </c>
      <c r="AW474" s="12" t="s">
        <v>38</v>
      </c>
      <c r="AX474" s="12" t="s">
        <v>84</v>
      </c>
      <c r="AY474" s="240" t="s">
        <v>152</v>
      </c>
    </row>
    <row r="475" spans="2:65" s="1" customFormat="1" ht="16.5" customHeight="1">
      <c r="B475" s="38"/>
      <c r="C475" s="251" t="s">
        <v>1214</v>
      </c>
      <c r="D475" s="251" t="s">
        <v>238</v>
      </c>
      <c r="E475" s="252" t="s">
        <v>1215</v>
      </c>
      <c r="F475" s="253" t="s">
        <v>1216</v>
      </c>
      <c r="G475" s="254" t="s">
        <v>168</v>
      </c>
      <c r="H475" s="255">
        <v>3.256</v>
      </c>
      <c r="I475" s="256"/>
      <c r="J475" s="257">
        <f>ROUND(I475*H475,2)</f>
        <v>0</v>
      </c>
      <c r="K475" s="253" t="s">
        <v>159</v>
      </c>
      <c r="L475" s="258"/>
      <c r="M475" s="259" t="s">
        <v>75</v>
      </c>
      <c r="N475" s="260" t="s">
        <v>47</v>
      </c>
      <c r="O475" s="79"/>
      <c r="P475" s="224">
        <f>O475*H475</f>
        <v>0</v>
      </c>
      <c r="Q475" s="224">
        <v>0.0003</v>
      </c>
      <c r="R475" s="224">
        <f>Q475*H475</f>
        <v>0.0009767999999999999</v>
      </c>
      <c r="S475" s="224">
        <v>0</v>
      </c>
      <c r="T475" s="225">
        <f>S475*H475</f>
        <v>0</v>
      </c>
      <c r="AR475" s="17" t="s">
        <v>241</v>
      </c>
      <c r="AT475" s="17" t="s">
        <v>238</v>
      </c>
      <c r="AU475" s="17" t="s">
        <v>86</v>
      </c>
      <c r="AY475" s="17" t="s">
        <v>152</v>
      </c>
      <c r="BE475" s="226">
        <f>IF(N475="základní",J475,0)</f>
        <v>0</v>
      </c>
      <c r="BF475" s="226">
        <f>IF(N475="snížená",J475,0)</f>
        <v>0</v>
      </c>
      <c r="BG475" s="226">
        <f>IF(N475="zákl. přenesená",J475,0)</f>
        <v>0</v>
      </c>
      <c r="BH475" s="226">
        <f>IF(N475="sníž. přenesená",J475,0)</f>
        <v>0</v>
      </c>
      <c r="BI475" s="226">
        <f>IF(N475="nulová",J475,0)</f>
        <v>0</v>
      </c>
      <c r="BJ475" s="17" t="s">
        <v>84</v>
      </c>
      <c r="BK475" s="226">
        <f>ROUND(I475*H475,2)</f>
        <v>0</v>
      </c>
      <c r="BL475" s="17" t="s">
        <v>227</v>
      </c>
      <c r="BM475" s="17" t="s">
        <v>1217</v>
      </c>
    </row>
    <row r="476" spans="2:65" s="1" customFormat="1" ht="22.5" customHeight="1">
      <c r="B476" s="38"/>
      <c r="C476" s="215" t="s">
        <v>1218</v>
      </c>
      <c r="D476" s="215" t="s">
        <v>155</v>
      </c>
      <c r="E476" s="216" t="s">
        <v>1219</v>
      </c>
      <c r="F476" s="217" t="s">
        <v>1220</v>
      </c>
      <c r="G476" s="218" t="s">
        <v>248</v>
      </c>
      <c r="H476" s="261"/>
      <c r="I476" s="220"/>
      <c r="J476" s="221">
        <f>ROUND(I476*H476,2)</f>
        <v>0</v>
      </c>
      <c r="K476" s="217" t="s">
        <v>159</v>
      </c>
      <c r="L476" s="43"/>
      <c r="M476" s="222" t="s">
        <v>75</v>
      </c>
      <c r="N476" s="223" t="s">
        <v>47</v>
      </c>
      <c r="O476" s="79"/>
      <c r="P476" s="224">
        <f>O476*H476</f>
        <v>0</v>
      </c>
      <c r="Q476" s="224">
        <v>0</v>
      </c>
      <c r="R476" s="224">
        <f>Q476*H476</f>
        <v>0</v>
      </c>
      <c r="S476" s="224">
        <v>0</v>
      </c>
      <c r="T476" s="225">
        <f>S476*H476</f>
        <v>0</v>
      </c>
      <c r="AR476" s="17" t="s">
        <v>227</v>
      </c>
      <c r="AT476" s="17" t="s">
        <v>155</v>
      </c>
      <c r="AU476" s="17" t="s">
        <v>86</v>
      </c>
      <c r="AY476" s="17" t="s">
        <v>152</v>
      </c>
      <c r="BE476" s="226">
        <f>IF(N476="základní",J476,0)</f>
        <v>0</v>
      </c>
      <c r="BF476" s="226">
        <f>IF(N476="snížená",J476,0)</f>
        <v>0</v>
      </c>
      <c r="BG476" s="226">
        <f>IF(N476="zákl. přenesená",J476,0)</f>
        <v>0</v>
      </c>
      <c r="BH476" s="226">
        <f>IF(N476="sníž. přenesená",J476,0)</f>
        <v>0</v>
      </c>
      <c r="BI476" s="226">
        <f>IF(N476="nulová",J476,0)</f>
        <v>0</v>
      </c>
      <c r="BJ476" s="17" t="s">
        <v>84</v>
      </c>
      <c r="BK476" s="226">
        <f>ROUND(I476*H476,2)</f>
        <v>0</v>
      </c>
      <c r="BL476" s="17" t="s">
        <v>227</v>
      </c>
      <c r="BM476" s="17" t="s">
        <v>1221</v>
      </c>
    </row>
    <row r="477" spans="2:47" s="1" customFormat="1" ht="12">
      <c r="B477" s="38"/>
      <c r="C477" s="39"/>
      <c r="D477" s="227" t="s">
        <v>162</v>
      </c>
      <c r="E477" s="39"/>
      <c r="F477" s="228" t="s">
        <v>250</v>
      </c>
      <c r="G477" s="39"/>
      <c r="H477" s="39"/>
      <c r="I477" s="142"/>
      <c r="J477" s="39"/>
      <c r="K477" s="39"/>
      <c r="L477" s="43"/>
      <c r="M477" s="229"/>
      <c r="N477" s="79"/>
      <c r="O477" s="79"/>
      <c r="P477" s="79"/>
      <c r="Q477" s="79"/>
      <c r="R477" s="79"/>
      <c r="S477" s="79"/>
      <c r="T477" s="80"/>
      <c r="AT477" s="17" t="s">
        <v>162</v>
      </c>
      <c r="AU477" s="17" t="s">
        <v>86</v>
      </c>
    </row>
    <row r="478" spans="2:63" s="11" customFormat="1" ht="22.8" customHeight="1">
      <c r="B478" s="199"/>
      <c r="C478" s="200"/>
      <c r="D478" s="201" t="s">
        <v>76</v>
      </c>
      <c r="E478" s="213" t="s">
        <v>815</v>
      </c>
      <c r="F478" s="213" t="s">
        <v>816</v>
      </c>
      <c r="G478" s="200"/>
      <c r="H478" s="200"/>
      <c r="I478" s="203"/>
      <c r="J478" s="214">
        <f>BK478</f>
        <v>0</v>
      </c>
      <c r="K478" s="200"/>
      <c r="L478" s="205"/>
      <c r="M478" s="206"/>
      <c r="N478" s="207"/>
      <c r="O478" s="207"/>
      <c r="P478" s="208">
        <f>SUM(P479:P534)</f>
        <v>0</v>
      </c>
      <c r="Q478" s="207"/>
      <c r="R478" s="208">
        <f>SUM(R479:R534)</f>
        <v>0.1610319</v>
      </c>
      <c r="S478" s="207"/>
      <c r="T478" s="209">
        <f>SUM(T479:T534)</f>
        <v>0</v>
      </c>
      <c r="AR478" s="210" t="s">
        <v>86</v>
      </c>
      <c r="AT478" s="211" t="s">
        <v>76</v>
      </c>
      <c r="AU478" s="211" t="s">
        <v>84</v>
      </c>
      <c r="AY478" s="210" t="s">
        <v>152</v>
      </c>
      <c r="BK478" s="212">
        <f>SUM(BK479:BK534)</f>
        <v>0</v>
      </c>
    </row>
    <row r="479" spans="2:65" s="1" customFormat="1" ht="16.5" customHeight="1">
      <c r="B479" s="38"/>
      <c r="C479" s="215" t="s">
        <v>1222</v>
      </c>
      <c r="D479" s="215" t="s">
        <v>155</v>
      </c>
      <c r="E479" s="216" t="s">
        <v>818</v>
      </c>
      <c r="F479" s="217" t="s">
        <v>819</v>
      </c>
      <c r="G479" s="218" t="s">
        <v>158</v>
      </c>
      <c r="H479" s="219">
        <v>23.455</v>
      </c>
      <c r="I479" s="220"/>
      <c r="J479" s="221">
        <f>ROUND(I479*H479,2)</f>
        <v>0</v>
      </c>
      <c r="K479" s="217" t="s">
        <v>159</v>
      </c>
      <c r="L479" s="43"/>
      <c r="M479" s="222" t="s">
        <v>75</v>
      </c>
      <c r="N479" s="223" t="s">
        <v>47</v>
      </c>
      <c r="O479" s="79"/>
      <c r="P479" s="224">
        <f>O479*H479</f>
        <v>0</v>
      </c>
      <c r="Q479" s="224">
        <v>0.0003</v>
      </c>
      <c r="R479" s="224">
        <f>Q479*H479</f>
        <v>0.0070364999999999985</v>
      </c>
      <c r="S479" s="224">
        <v>0</v>
      </c>
      <c r="T479" s="225">
        <f>S479*H479</f>
        <v>0</v>
      </c>
      <c r="AR479" s="17" t="s">
        <v>227</v>
      </c>
      <c r="AT479" s="17" t="s">
        <v>155</v>
      </c>
      <c r="AU479" s="17" t="s">
        <v>86</v>
      </c>
      <c r="AY479" s="17" t="s">
        <v>152</v>
      </c>
      <c r="BE479" s="226">
        <f>IF(N479="základní",J479,0)</f>
        <v>0</v>
      </c>
      <c r="BF479" s="226">
        <f>IF(N479="snížená",J479,0)</f>
        <v>0</v>
      </c>
      <c r="BG479" s="226">
        <f>IF(N479="zákl. přenesená",J479,0)</f>
        <v>0</v>
      </c>
      <c r="BH479" s="226">
        <f>IF(N479="sníž. přenesená",J479,0)</f>
        <v>0</v>
      </c>
      <c r="BI479" s="226">
        <f>IF(N479="nulová",J479,0)</f>
        <v>0</v>
      </c>
      <c r="BJ479" s="17" t="s">
        <v>84</v>
      </c>
      <c r="BK479" s="226">
        <f>ROUND(I479*H479,2)</f>
        <v>0</v>
      </c>
      <c r="BL479" s="17" t="s">
        <v>227</v>
      </c>
      <c r="BM479" s="17" t="s">
        <v>1223</v>
      </c>
    </row>
    <row r="480" spans="2:47" s="1" customFormat="1" ht="12">
      <c r="B480" s="38"/>
      <c r="C480" s="39"/>
      <c r="D480" s="227" t="s">
        <v>162</v>
      </c>
      <c r="E480" s="39"/>
      <c r="F480" s="228" t="s">
        <v>821</v>
      </c>
      <c r="G480" s="39"/>
      <c r="H480" s="39"/>
      <c r="I480" s="142"/>
      <c r="J480" s="39"/>
      <c r="K480" s="39"/>
      <c r="L480" s="43"/>
      <c r="M480" s="229"/>
      <c r="N480" s="79"/>
      <c r="O480" s="79"/>
      <c r="P480" s="79"/>
      <c r="Q480" s="79"/>
      <c r="R480" s="79"/>
      <c r="S480" s="79"/>
      <c r="T480" s="80"/>
      <c r="AT480" s="17" t="s">
        <v>162</v>
      </c>
      <c r="AU480" s="17" t="s">
        <v>86</v>
      </c>
    </row>
    <row r="481" spans="2:51" s="13" customFormat="1" ht="12">
      <c r="B481" s="241"/>
      <c r="C481" s="242"/>
      <c r="D481" s="227" t="s">
        <v>164</v>
      </c>
      <c r="E481" s="243" t="s">
        <v>75</v>
      </c>
      <c r="F481" s="244" t="s">
        <v>312</v>
      </c>
      <c r="G481" s="242"/>
      <c r="H481" s="243" t="s">
        <v>75</v>
      </c>
      <c r="I481" s="245"/>
      <c r="J481" s="242"/>
      <c r="K481" s="242"/>
      <c r="L481" s="246"/>
      <c r="M481" s="247"/>
      <c r="N481" s="248"/>
      <c r="O481" s="248"/>
      <c r="P481" s="248"/>
      <c r="Q481" s="248"/>
      <c r="R481" s="248"/>
      <c r="S481" s="248"/>
      <c r="T481" s="249"/>
      <c r="AT481" s="250" t="s">
        <v>164</v>
      </c>
      <c r="AU481" s="250" t="s">
        <v>86</v>
      </c>
      <c r="AV481" s="13" t="s">
        <v>84</v>
      </c>
      <c r="AW481" s="13" t="s">
        <v>38</v>
      </c>
      <c r="AX481" s="13" t="s">
        <v>77</v>
      </c>
      <c r="AY481" s="250" t="s">
        <v>152</v>
      </c>
    </row>
    <row r="482" spans="2:51" s="12" customFormat="1" ht="12">
      <c r="B482" s="230"/>
      <c r="C482" s="231"/>
      <c r="D482" s="227" t="s">
        <v>164</v>
      </c>
      <c r="E482" s="232" t="s">
        <v>75</v>
      </c>
      <c r="F482" s="233" t="s">
        <v>1224</v>
      </c>
      <c r="G482" s="231"/>
      <c r="H482" s="234">
        <v>2.594</v>
      </c>
      <c r="I482" s="235"/>
      <c r="J482" s="231"/>
      <c r="K482" s="231"/>
      <c r="L482" s="236"/>
      <c r="M482" s="237"/>
      <c r="N482" s="238"/>
      <c r="O482" s="238"/>
      <c r="P482" s="238"/>
      <c r="Q482" s="238"/>
      <c r="R482" s="238"/>
      <c r="S482" s="238"/>
      <c r="T482" s="239"/>
      <c r="AT482" s="240" t="s">
        <v>164</v>
      </c>
      <c r="AU482" s="240" t="s">
        <v>86</v>
      </c>
      <c r="AV482" s="12" t="s">
        <v>86</v>
      </c>
      <c r="AW482" s="12" t="s">
        <v>38</v>
      </c>
      <c r="AX482" s="12" t="s">
        <v>77</v>
      </c>
      <c r="AY482" s="240" t="s">
        <v>152</v>
      </c>
    </row>
    <row r="483" spans="2:51" s="12" customFormat="1" ht="12">
      <c r="B483" s="230"/>
      <c r="C483" s="231"/>
      <c r="D483" s="227" t="s">
        <v>164</v>
      </c>
      <c r="E483" s="232" t="s">
        <v>75</v>
      </c>
      <c r="F483" s="233" t="s">
        <v>1225</v>
      </c>
      <c r="G483" s="231"/>
      <c r="H483" s="234">
        <v>10.51</v>
      </c>
      <c r="I483" s="235"/>
      <c r="J483" s="231"/>
      <c r="K483" s="231"/>
      <c r="L483" s="236"/>
      <c r="M483" s="237"/>
      <c r="N483" s="238"/>
      <c r="O483" s="238"/>
      <c r="P483" s="238"/>
      <c r="Q483" s="238"/>
      <c r="R483" s="238"/>
      <c r="S483" s="238"/>
      <c r="T483" s="239"/>
      <c r="AT483" s="240" t="s">
        <v>164</v>
      </c>
      <c r="AU483" s="240" t="s">
        <v>86</v>
      </c>
      <c r="AV483" s="12" t="s">
        <v>86</v>
      </c>
      <c r="AW483" s="12" t="s">
        <v>38</v>
      </c>
      <c r="AX483" s="12" t="s">
        <v>77</v>
      </c>
      <c r="AY483" s="240" t="s">
        <v>152</v>
      </c>
    </row>
    <row r="484" spans="2:51" s="12" customFormat="1" ht="12">
      <c r="B484" s="230"/>
      <c r="C484" s="231"/>
      <c r="D484" s="227" t="s">
        <v>164</v>
      </c>
      <c r="E484" s="232" t="s">
        <v>75</v>
      </c>
      <c r="F484" s="233" t="s">
        <v>1226</v>
      </c>
      <c r="G484" s="231"/>
      <c r="H484" s="234">
        <v>8.951</v>
      </c>
      <c r="I484" s="235"/>
      <c r="J484" s="231"/>
      <c r="K484" s="231"/>
      <c r="L484" s="236"/>
      <c r="M484" s="237"/>
      <c r="N484" s="238"/>
      <c r="O484" s="238"/>
      <c r="P484" s="238"/>
      <c r="Q484" s="238"/>
      <c r="R484" s="238"/>
      <c r="S484" s="238"/>
      <c r="T484" s="239"/>
      <c r="AT484" s="240" t="s">
        <v>164</v>
      </c>
      <c r="AU484" s="240" t="s">
        <v>86</v>
      </c>
      <c r="AV484" s="12" t="s">
        <v>86</v>
      </c>
      <c r="AW484" s="12" t="s">
        <v>38</v>
      </c>
      <c r="AX484" s="12" t="s">
        <v>77</v>
      </c>
      <c r="AY484" s="240" t="s">
        <v>152</v>
      </c>
    </row>
    <row r="485" spans="2:51" s="12" customFormat="1" ht="12">
      <c r="B485" s="230"/>
      <c r="C485" s="231"/>
      <c r="D485" s="227" t="s">
        <v>164</v>
      </c>
      <c r="E485" s="232" t="s">
        <v>75</v>
      </c>
      <c r="F485" s="233" t="s">
        <v>1227</v>
      </c>
      <c r="G485" s="231"/>
      <c r="H485" s="234">
        <v>1.4</v>
      </c>
      <c r="I485" s="235"/>
      <c r="J485" s="231"/>
      <c r="K485" s="231"/>
      <c r="L485" s="236"/>
      <c r="M485" s="237"/>
      <c r="N485" s="238"/>
      <c r="O485" s="238"/>
      <c r="P485" s="238"/>
      <c r="Q485" s="238"/>
      <c r="R485" s="238"/>
      <c r="S485" s="238"/>
      <c r="T485" s="239"/>
      <c r="AT485" s="240" t="s">
        <v>164</v>
      </c>
      <c r="AU485" s="240" t="s">
        <v>86</v>
      </c>
      <c r="AV485" s="12" t="s">
        <v>86</v>
      </c>
      <c r="AW485" s="12" t="s">
        <v>38</v>
      </c>
      <c r="AX485" s="12" t="s">
        <v>77</v>
      </c>
      <c r="AY485" s="240" t="s">
        <v>152</v>
      </c>
    </row>
    <row r="486" spans="2:51" s="14" customFormat="1" ht="12">
      <c r="B486" s="267"/>
      <c r="C486" s="268"/>
      <c r="D486" s="227" t="s">
        <v>164</v>
      </c>
      <c r="E486" s="269" t="s">
        <v>75</v>
      </c>
      <c r="F486" s="270" t="s">
        <v>287</v>
      </c>
      <c r="G486" s="268"/>
      <c r="H486" s="271">
        <v>23.455</v>
      </c>
      <c r="I486" s="272"/>
      <c r="J486" s="268"/>
      <c r="K486" s="268"/>
      <c r="L486" s="273"/>
      <c r="M486" s="274"/>
      <c r="N486" s="275"/>
      <c r="O486" s="275"/>
      <c r="P486" s="275"/>
      <c r="Q486" s="275"/>
      <c r="R486" s="275"/>
      <c r="S486" s="275"/>
      <c r="T486" s="276"/>
      <c r="AT486" s="277" t="s">
        <v>164</v>
      </c>
      <c r="AU486" s="277" t="s">
        <v>86</v>
      </c>
      <c r="AV486" s="14" t="s">
        <v>160</v>
      </c>
      <c r="AW486" s="14" t="s">
        <v>38</v>
      </c>
      <c r="AX486" s="14" t="s">
        <v>84</v>
      </c>
      <c r="AY486" s="277" t="s">
        <v>152</v>
      </c>
    </row>
    <row r="487" spans="2:65" s="1" customFormat="1" ht="16.5" customHeight="1">
      <c r="B487" s="38"/>
      <c r="C487" s="215" t="s">
        <v>1228</v>
      </c>
      <c r="D487" s="215" t="s">
        <v>155</v>
      </c>
      <c r="E487" s="216" t="s">
        <v>824</v>
      </c>
      <c r="F487" s="217" t="s">
        <v>825</v>
      </c>
      <c r="G487" s="218" t="s">
        <v>158</v>
      </c>
      <c r="H487" s="219">
        <v>22.055</v>
      </c>
      <c r="I487" s="220"/>
      <c r="J487" s="221">
        <f>ROUND(I487*H487,2)</f>
        <v>0</v>
      </c>
      <c r="K487" s="217" t="s">
        <v>159</v>
      </c>
      <c r="L487" s="43"/>
      <c r="M487" s="222" t="s">
        <v>75</v>
      </c>
      <c r="N487" s="223" t="s">
        <v>47</v>
      </c>
      <c r="O487" s="79"/>
      <c r="P487" s="224">
        <f>O487*H487</f>
        <v>0</v>
      </c>
      <c r="Q487" s="224">
        <v>0.006</v>
      </c>
      <c r="R487" s="224">
        <f>Q487*H487</f>
        <v>0.13233</v>
      </c>
      <c r="S487" s="224">
        <v>0</v>
      </c>
      <c r="T487" s="225">
        <f>S487*H487</f>
        <v>0</v>
      </c>
      <c r="AR487" s="17" t="s">
        <v>227</v>
      </c>
      <c r="AT487" s="17" t="s">
        <v>155</v>
      </c>
      <c r="AU487" s="17" t="s">
        <v>86</v>
      </c>
      <c r="AY487" s="17" t="s">
        <v>152</v>
      </c>
      <c r="BE487" s="226">
        <f>IF(N487="základní",J487,0)</f>
        <v>0</v>
      </c>
      <c r="BF487" s="226">
        <f>IF(N487="snížená",J487,0)</f>
        <v>0</v>
      </c>
      <c r="BG487" s="226">
        <f>IF(N487="zákl. přenesená",J487,0)</f>
        <v>0</v>
      </c>
      <c r="BH487" s="226">
        <f>IF(N487="sníž. přenesená",J487,0)</f>
        <v>0</v>
      </c>
      <c r="BI487" s="226">
        <f>IF(N487="nulová",J487,0)</f>
        <v>0</v>
      </c>
      <c r="BJ487" s="17" t="s">
        <v>84</v>
      </c>
      <c r="BK487" s="226">
        <f>ROUND(I487*H487,2)</f>
        <v>0</v>
      </c>
      <c r="BL487" s="17" t="s">
        <v>227</v>
      </c>
      <c r="BM487" s="17" t="s">
        <v>1229</v>
      </c>
    </row>
    <row r="488" spans="2:47" s="1" customFormat="1" ht="12">
      <c r="B488" s="38"/>
      <c r="C488" s="39"/>
      <c r="D488" s="227" t="s">
        <v>162</v>
      </c>
      <c r="E488" s="39"/>
      <c r="F488" s="228" t="s">
        <v>827</v>
      </c>
      <c r="G488" s="39"/>
      <c r="H488" s="39"/>
      <c r="I488" s="142"/>
      <c r="J488" s="39"/>
      <c r="K488" s="39"/>
      <c r="L488" s="43"/>
      <c r="M488" s="229"/>
      <c r="N488" s="79"/>
      <c r="O488" s="79"/>
      <c r="P488" s="79"/>
      <c r="Q488" s="79"/>
      <c r="R488" s="79"/>
      <c r="S488" s="79"/>
      <c r="T488" s="80"/>
      <c r="AT488" s="17" t="s">
        <v>162</v>
      </c>
      <c r="AU488" s="17" t="s">
        <v>86</v>
      </c>
    </row>
    <row r="489" spans="2:65" s="1" customFormat="1" ht="22.5" customHeight="1">
      <c r="B489" s="38"/>
      <c r="C489" s="251" t="s">
        <v>1230</v>
      </c>
      <c r="D489" s="251" t="s">
        <v>238</v>
      </c>
      <c r="E489" s="252" t="s">
        <v>829</v>
      </c>
      <c r="F489" s="253" t="s">
        <v>830</v>
      </c>
      <c r="G489" s="254" t="s">
        <v>158</v>
      </c>
      <c r="H489" s="255">
        <v>25.363</v>
      </c>
      <c r="I489" s="256"/>
      <c r="J489" s="257">
        <f>ROUND(I489*H489,2)</f>
        <v>0</v>
      </c>
      <c r="K489" s="253" t="s">
        <v>177</v>
      </c>
      <c r="L489" s="258"/>
      <c r="M489" s="259" t="s">
        <v>75</v>
      </c>
      <c r="N489" s="260" t="s">
        <v>47</v>
      </c>
      <c r="O489" s="79"/>
      <c r="P489" s="224">
        <f>O489*H489</f>
        <v>0</v>
      </c>
      <c r="Q489" s="224">
        <v>0</v>
      </c>
      <c r="R489" s="224">
        <f>Q489*H489</f>
        <v>0</v>
      </c>
      <c r="S489" s="224">
        <v>0</v>
      </c>
      <c r="T489" s="225">
        <f>S489*H489</f>
        <v>0</v>
      </c>
      <c r="AR489" s="17" t="s">
        <v>241</v>
      </c>
      <c r="AT489" s="17" t="s">
        <v>238</v>
      </c>
      <c r="AU489" s="17" t="s">
        <v>86</v>
      </c>
      <c r="AY489" s="17" t="s">
        <v>152</v>
      </c>
      <c r="BE489" s="226">
        <f>IF(N489="základní",J489,0)</f>
        <v>0</v>
      </c>
      <c r="BF489" s="226">
        <f>IF(N489="snížená",J489,0)</f>
        <v>0</v>
      </c>
      <c r="BG489" s="226">
        <f>IF(N489="zákl. přenesená",J489,0)</f>
        <v>0</v>
      </c>
      <c r="BH489" s="226">
        <f>IF(N489="sníž. přenesená",J489,0)</f>
        <v>0</v>
      </c>
      <c r="BI489" s="226">
        <f>IF(N489="nulová",J489,0)</f>
        <v>0</v>
      </c>
      <c r="BJ489" s="17" t="s">
        <v>84</v>
      </c>
      <c r="BK489" s="226">
        <f>ROUND(I489*H489,2)</f>
        <v>0</v>
      </c>
      <c r="BL489" s="17" t="s">
        <v>227</v>
      </c>
      <c r="BM489" s="17" t="s">
        <v>1231</v>
      </c>
    </row>
    <row r="490" spans="2:47" s="1" customFormat="1" ht="12">
      <c r="B490" s="38"/>
      <c r="C490" s="39"/>
      <c r="D490" s="227" t="s">
        <v>243</v>
      </c>
      <c r="E490" s="39"/>
      <c r="F490" s="228" t="s">
        <v>795</v>
      </c>
      <c r="G490" s="39"/>
      <c r="H490" s="39"/>
      <c r="I490" s="142"/>
      <c r="J490" s="39"/>
      <c r="K490" s="39"/>
      <c r="L490" s="43"/>
      <c r="M490" s="229"/>
      <c r="N490" s="79"/>
      <c r="O490" s="79"/>
      <c r="P490" s="79"/>
      <c r="Q490" s="79"/>
      <c r="R490" s="79"/>
      <c r="S490" s="79"/>
      <c r="T490" s="80"/>
      <c r="AT490" s="17" t="s">
        <v>243</v>
      </c>
      <c r="AU490" s="17" t="s">
        <v>86</v>
      </c>
    </row>
    <row r="491" spans="2:51" s="12" customFormat="1" ht="12">
      <c r="B491" s="230"/>
      <c r="C491" s="231"/>
      <c r="D491" s="227" t="s">
        <v>164</v>
      </c>
      <c r="E491" s="231"/>
      <c r="F491" s="233" t="s">
        <v>1232</v>
      </c>
      <c r="G491" s="231"/>
      <c r="H491" s="234">
        <v>25.363</v>
      </c>
      <c r="I491" s="235"/>
      <c r="J491" s="231"/>
      <c r="K491" s="231"/>
      <c r="L491" s="236"/>
      <c r="M491" s="237"/>
      <c r="N491" s="238"/>
      <c r="O491" s="238"/>
      <c r="P491" s="238"/>
      <c r="Q491" s="238"/>
      <c r="R491" s="238"/>
      <c r="S491" s="238"/>
      <c r="T491" s="239"/>
      <c r="AT491" s="240" t="s">
        <v>164</v>
      </c>
      <c r="AU491" s="240" t="s">
        <v>86</v>
      </c>
      <c r="AV491" s="12" t="s">
        <v>86</v>
      </c>
      <c r="AW491" s="12" t="s">
        <v>4</v>
      </c>
      <c r="AX491" s="12" t="s">
        <v>84</v>
      </c>
      <c r="AY491" s="240" t="s">
        <v>152</v>
      </c>
    </row>
    <row r="492" spans="2:65" s="1" customFormat="1" ht="16.5" customHeight="1">
      <c r="B492" s="38"/>
      <c r="C492" s="215" t="s">
        <v>1233</v>
      </c>
      <c r="D492" s="215" t="s">
        <v>155</v>
      </c>
      <c r="E492" s="216" t="s">
        <v>834</v>
      </c>
      <c r="F492" s="217" t="s">
        <v>835</v>
      </c>
      <c r="G492" s="218" t="s">
        <v>158</v>
      </c>
      <c r="H492" s="219">
        <v>1.4</v>
      </c>
      <c r="I492" s="220"/>
      <c r="J492" s="221">
        <f>ROUND(I492*H492,2)</f>
        <v>0</v>
      </c>
      <c r="K492" s="217" t="s">
        <v>159</v>
      </c>
      <c r="L492" s="43"/>
      <c r="M492" s="222" t="s">
        <v>75</v>
      </c>
      <c r="N492" s="223" t="s">
        <v>47</v>
      </c>
      <c r="O492" s="79"/>
      <c r="P492" s="224">
        <f>O492*H492</f>
        <v>0</v>
      </c>
      <c r="Q492" s="224">
        <v>0.005</v>
      </c>
      <c r="R492" s="224">
        <f>Q492*H492</f>
        <v>0.006999999999999999</v>
      </c>
      <c r="S492" s="224">
        <v>0</v>
      </c>
      <c r="T492" s="225">
        <f>S492*H492</f>
        <v>0</v>
      </c>
      <c r="AR492" s="17" t="s">
        <v>227</v>
      </c>
      <c r="AT492" s="17" t="s">
        <v>155</v>
      </c>
      <c r="AU492" s="17" t="s">
        <v>86</v>
      </c>
      <c r="AY492" s="17" t="s">
        <v>152</v>
      </c>
      <c r="BE492" s="226">
        <f>IF(N492="základní",J492,0)</f>
        <v>0</v>
      </c>
      <c r="BF492" s="226">
        <f>IF(N492="snížená",J492,0)</f>
        <v>0</v>
      </c>
      <c r="BG492" s="226">
        <f>IF(N492="zákl. přenesená",J492,0)</f>
        <v>0</v>
      </c>
      <c r="BH492" s="226">
        <f>IF(N492="sníž. přenesená",J492,0)</f>
        <v>0</v>
      </c>
      <c r="BI492" s="226">
        <f>IF(N492="nulová",J492,0)</f>
        <v>0</v>
      </c>
      <c r="BJ492" s="17" t="s">
        <v>84</v>
      </c>
      <c r="BK492" s="226">
        <f>ROUND(I492*H492,2)</f>
        <v>0</v>
      </c>
      <c r="BL492" s="17" t="s">
        <v>227</v>
      </c>
      <c r="BM492" s="17" t="s">
        <v>1234</v>
      </c>
    </row>
    <row r="493" spans="2:47" s="1" customFormat="1" ht="12">
      <c r="B493" s="38"/>
      <c r="C493" s="39"/>
      <c r="D493" s="227" t="s">
        <v>162</v>
      </c>
      <c r="E493" s="39"/>
      <c r="F493" s="228" t="s">
        <v>827</v>
      </c>
      <c r="G493" s="39"/>
      <c r="H493" s="39"/>
      <c r="I493" s="142"/>
      <c r="J493" s="39"/>
      <c r="K493" s="39"/>
      <c r="L493" s="43"/>
      <c r="M493" s="229"/>
      <c r="N493" s="79"/>
      <c r="O493" s="79"/>
      <c r="P493" s="79"/>
      <c r="Q493" s="79"/>
      <c r="R493" s="79"/>
      <c r="S493" s="79"/>
      <c r="T493" s="80"/>
      <c r="AT493" s="17" t="s">
        <v>162</v>
      </c>
      <c r="AU493" s="17" t="s">
        <v>86</v>
      </c>
    </row>
    <row r="494" spans="2:51" s="13" customFormat="1" ht="12">
      <c r="B494" s="241"/>
      <c r="C494" s="242"/>
      <c r="D494" s="227" t="s">
        <v>164</v>
      </c>
      <c r="E494" s="243" t="s">
        <v>75</v>
      </c>
      <c r="F494" s="244" t="s">
        <v>837</v>
      </c>
      <c r="G494" s="242"/>
      <c r="H494" s="243" t="s">
        <v>75</v>
      </c>
      <c r="I494" s="245"/>
      <c r="J494" s="242"/>
      <c r="K494" s="242"/>
      <c r="L494" s="246"/>
      <c r="M494" s="247"/>
      <c r="N494" s="248"/>
      <c r="O494" s="248"/>
      <c r="P494" s="248"/>
      <c r="Q494" s="248"/>
      <c r="R494" s="248"/>
      <c r="S494" s="248"/>
      <c r="T494" s="249"/>
      <c r="AT494" s="250" t="s">
        <v>164</v>
      </c>
      <c r="AU494" s="250" t="s">
        <v>86</v>
      </c>
      <c r="AV494" s="13" t="s">
        <v>84</v>
      </c>
      <c r="AW494" s="13" t="s">
        <v>38</v>
      </c>
      <c r="AX494" s="13" t="s">
        <v>77</v>
      </c>
      <c r="AY494" s="250" t="s">
        <v>152</v>
      </c>
    </row>
    <row r="495" spans="2:51" s="12" customFormat="1" ht="12">
      <c r="B495" s="230"/>
      <c r="C495" s="231"/>
      <c r="D495" s="227" t="s">
        <v>164</v>
      </c>
      <c r="E495" s="232" t="s">
        <v>75</v>
      </c>
      <c r="F495" s="233" t="s">
        <v>1235</v>
      </c>
      <c r="G495" s="231"/>
      <c r="H495" s="234">
        <v>1.4</v>
      </c>
      <c r="I495" s="235"/>
      <c r="J495" s="231"/>
      <c r="K495" s="231"/>
      <c r="L495" s="236"/>
      <c r="M495" s="237"/>
      <c r="N495" s="238"/>
      <c r="O495" s="238"/>
      <c r="P495" s="238"/>
      <c r="Q495" s="238"/>
      <c r="R495" s="238"/>
      <c r="S495" s="238"/>
      <c r="T495" s="239"/>
      <c r="AT495" s="240" t="s">
        <v>164</v>
      </c>
      <c r="AU495" s="240" t="s">
        <v>86</v>
      </c>
      <c r="AV495" s="12" t="s">
        <v>86</v>
      </c>
      <c r="AW495" s="12" t="s">
        <v>38</v>
      </c>
      <c r="AX495" s="12" t="s">
        <v>84</v>
      </c>
      <c r="AY495" s="240" t="s">
        <v>152</v>
      </c>
    </row>
    <row r="496" spans="2:65" s="1" customFormat="1" ht="22.5" customHeight="1">
      <c r="B496" s="38"/>
      <c r="C496" s="251" t="s">
        <v>1236</v>
      </c>
      <c r="D496" s="251" t="s">
        <v>238</v>
      </c>
      <c r="E496" s="252" t="s">
        <v>840</v>
      </c>
      <c r="F496" s="253" t="s">
        <v>841</v>
      </c>
      <c r="G496" s="254" t="s">
        <v>842</v>
      </c>
      <c r="H496" s="255">
        <v>123.2</v>
      </c>
      <c r="I496" s="256"/>
      <c r="J496" s="257">
        <f>ROUND(I496*H496,2)</f>
        <v>0</v>
      </c>
      <c r="K496" s="253" t="s">
        <v>177</v>
      </c>
      <c r="L496" s="258"/>
      <c r="M496" s="259" t="s">
        <v>75</v>
      </c>
      <c r="N496" s="260" t="s">
        <v>47</v>
      </c>
      <c r="O496" s="79"/>
      <c r="P496" s="224">
        <f>O496*H496</f>
        <v>0</v>
      </c>
      <c r="Q496" s="224">
        <v>0</v>
      </c>
      <c r="R496" s="224">
        <f>Q496*H496</f>
        <v>0</v>
      </c>
      <c r="S496" s="224">
        <v>0</v>
      </c>
      <c r="T496" s="225">
        <f>S496*H496</f>
        <v>0</v>
      </c>
      <c r="AR496" s="17" t="s">
        <v>241</v>
      </c>
      <c r="AT496" s="17" t="s">
        <v>238</v>
      </c>
      <c r="AU496" s="17" t="s">
        <v>86</v>
      </c>
      <c r="AY496" s="17" t="s">
        <v>152</v>
      </c>
      <c r="BE496" s="226">
        <f>IF(N496="základní",J496,0)</f>
        <v>0</v>
      </c>
      <c r="BF496" s="226">
        <f>IF(N496="snížená",J496,0)</f>
        <v>0</v>
      </c>
      <c r="BG496" s="226">
        <f>IF(N496="zákl. přenesená",J496,0)</f>
        <v>0</v>
      </c>
      <c r="BH496" s="226">
        <f>IF(N496="sníž. přenesená",J496,0)</f>
        <v>0</v>
      </c>
      <c r="BI496" s="226">
        <f>IF(N496="nulová",J496,0)</f>
        <v>0</v>
      </c>
      <c r="BJ496" s="17" t="s">
        <v>84</v>
      </c>
      <c r="BK496" s="226">
        <f>ROUND(I496*H496,2)</f>
        <v>0</v>
      </c>
      <c r="BL496" s="17" t="s">
        <v>227</v>
      </c>
      <c r="BM496" s="17" t="s">
        <v>1237</v>
      </c>
    </row>
    <row r="497" spans="2:47" s="1" customFormat="1" ht="12">
      <c r="B497" s="38"/>
      <c r="C497" s="39"/>
      <c r="D497" s="227" t="s">
        <v>243</v>
      </c>
      <c r="E497" s="39"/>
      <c r="F497" s="228" t="s">
        <v>795</v>
      </c>
      <c r="G497" s="39"/>
      <c r="H497" s="39"/>
      <c r="I497" s="142"/>
      <c r="J497" s="39"/>
      <c r="K497" s="39"/>
      <c r="L497" s="43"/>
      <c r="M497" s="229"/>
      <c r="N497" s="79"/>
      <c r="O497" s="79"/>
      <c r="P497" s="79"/>
      <c r="Q497" s="79"/>
      <c r="R497" s="79"/>
      <c r="S497" s="79"/>
      <c r="T497" s="80"/>
      <c r="AT497" s="17" t="s">
        <v>243</v>
      </c>
      <c r="AU497" s="17" t="s">
        <v>86</v>
      </c>
    </row>
    <row r="498" spans="2:51" s="12" customFormat="1" ht="12">
      <c r="B498" s="230"/>
      <c r="C498" s="231"/>
      <c r="D498" s="227" t="s">
        <v>164</v>
      </c>
      <c r="E498" s="231"/>
      <c r="F498" s="233" t="s">
        <v>1238</v>
      </c>
      <c r="G498" s="231"/>
      <c r="H498" s="234">
        <v>123.2</v>
      </c>
      <c r="I498" s="235"/>
      <c r="J498" s="231"/>
      <c r="K498" s="231"/>
      <c r="L498" s="236"/>
      <c r="M498" s="237"/>
      <c r="N498" s="238"/>
      <c r="O498" s="238"/>
      <c r="P498" s="238"/>
      <c r="Q498" s="238"/>
      <c r="R498" s="238"/>
      <c r="S498" s="238"/>
      <c r="T498" s="239"/>
      <c r="AT498" s="240" t="s">
        <v>164</v>
      </c>
      <c r="AU498" s="240" t="s">
        <v>86</v>
      </c>
      <c r="AV498" s="12" t="s">
        <v>86</v>
      </c>
      <c r="AW498" s="12" t="s">
        <v>4</v>
      </c>
      <c r="AX498" s="12" t="s">
        <v>84</v>
      </c>
      <c r="AY498" s="240" t="s">
        <v>152</v>
      </c>
    </row>
    <row r="499" spans="2:65" s="1" customFormat="1" ht="16.5" customHeight="1">
      <c r="B499" s="38"/>
      <c r="C499" s="215" t="s">
        <v>1239</v>
      </c>
      <c r="D499" s="215" t="s">
        <v>155</v>
      </c>
      <c r="E499" s="216" t="s">
        <v>1240</v>
      </c>
      <c r="F499" s="217" t="s">
        <v>1241</v>
      </c>
      <c r="G499" s="218" t="s">
        <v>158</v>
      </c>
      <c r="H499" s="219">
        <v>11.545</v>
      </c>
      <c r="I499" s="220"/>
      <c r="J499" s="221">
        <f>ROUND(I499*H499,2)</f>
        <v>0</v>
      </c>
      <c r="K499" s="217" t="s">
        <v>159</v>
      </c>
      <c r="L499" s="43"/>
      <c r="M499" s="222" t="s">
        <v>75</v>
      </c>
      <c r="N499" s="223" t="s">
        <v>47</v>
      </c>
      <c r="O499" s="79"/>
      <c r="P499" s="224">
        <f>O499*H499</f>
        <v>0</v>
      </c>
      <c r="Q499" s="224">
        <v>0</v>
      </c>
      <c r="R499" s="224">
        <f>Q499*H499</f>
        <v>0</v>
      </c>
      <c r="S499" s="224">
        <v>0</v>
      </c>
      <c r="T499" s="225">
        <f>S499*H499</f>
        <v>0</v>
      </c>
      <c r="AR499" s="17" t="s">
        <v>227</v>
      </c>
      <c r="AT499" s="17" t="s">
        <v>155</v>
      </c>
      <c r="AU499" s="17" t="s">
        <v>86</v>
      </c>
      <c r="AY499" s="17" t="s">
        <v>152</v>
      </c>
      <c r="BE499" s="226">
        <f>IF(N499="základní",J499,0)</f>
        <v>0</v>
      </c>
      <c r="BF499" s="226">
        <f>IF(N499="snížená",J499,0)</f>
        <v>0</v>
      </c>
      <c r="BG499" s="226">
        <f>IF(N499="zákl. přenesená",J499,0)</f>
        <v>0</v>
      </c>
      <c r="BH499" s="226">
        <f>IF(N499="sníž. přenesená",J499,0)</f>
        <v>0</v>
      </c>
      <c r="BI499" s="226">
        <f>IF(N499="nulová",J499,0)</f>
        <v>0</v>
      </c>
      <c r="BJ499" s="17" t="s">
        <v>84</v>
      </c>
      <c r="BK499" s="226">
        <f>ROUND(I499*H499,2)</f>
        <v>0</v>
      </c>
      <c r="BL499" s="17" t="s">
        <v>227</v>
      </c>
      <c r="BM499" s="17" t="s">
        <v>1242</v>
      </c>
    </row>
    <row r="500" spans="2:47" s="1" customFormat="1" ht="12">
      <c r="B500" s="38"/>
      <c r="C500" s="39"/>
      <c r="D500" s="227" t="s">
        <v>162</v>
      </c>
      <c r="E500" s="39"/>
      <c r="F500" s="228" t="s">
        <v>827</v>
      </c>
      <c r="G500" s="39"/>
      <c r="H500" s="39"/>
      <c r="I500" s="142"/>
      <c r="J500" s="39"/>
      <c r="K500" s="39"/>
      <c r="L500" s="43"/>
      <c r="M500" s="229"/>
      <c r="N500" s="79"/>
      <c r="O500" s="79"/>
      <c r="P500" s="79"/>
      <c r="Q500" s="79"/>
      <c r="R500" s="79"/>
      <c r="S500" s="79"/>
      <c r="T500" s="80"/>
      <c r="AT500" s="17" t="s">
        <v>162</v>
      </c>
      <c r="AU500" s="17" t="s">
        <v>86</v>
      </c>
    </row>
    <row r="501" spans="2:51" s="13" customFormat="1" ht="12">
      <c r="B501" s="241"/>
      <c r="C501" s="242"/>
      <c r="D501" s="227" t="s">
        <v>164</v>
      </c>
      <c r="E501" s="243" t="s">
        <v>75</v>
      </c>
      <c r="F501" s="244" t="s">
        <v>312</v>
      </c>
      <c r="G501" s="242"/>
      <c r="H501" s="243" t="s">
        <v>75</v>
      </c>
      <c r="I501" s="245"/>
      <c r="J501" s="242"/>
      <c r="K501" s="242"/>
      <c r="L501" s="246"/>
      <c r="M501" s="247"/>
      <c r="N501" s="248"/>
      <c r="O501" s="248"/>
      <c r="P501" s="248"/>
      <c r="Q501" s="248"/>
      <c r="R501" s="248"/>
      <c r="S501" s="248"/>
      <c r="T501" s="249"/>
      <c r="AT501" s="250" t="s">
        <v>164</v>
      </c>
      <c r="AU501" s="250" t="s">
        <v>86</v>
      </c>
      <c r="AV501" s="13" t="s">
        <v>84</v>
      </c>
      <c r="AW501" s="13" t="s">
        <v>38</v>
      </c>
      <c r="AX501" s="13" t="s">
        <v>77</v>
      </c>
      <c r="AY501" s="250" t="s">
        <v>152</v>
      </c>
    </row>
    <row r="502" spans="2:51" s="12" customFormat="1" ht="12">
      <c r="B502" s="230"/>
      <c r="C502" s="231"/>
      <c r="D502" s="227" t="s">
        <v>164</v>
      </c>
      <c r="E502" s="232" t="s">
        <v>75</v>
      </c>
      <c r="F502" s="233" t="s">
        <v>1224</v>
      </c>
      <c r="G502" s="231"/>
      <c r="H502" s="234">
        <v>2.594</v>
      </c>
      <c r="I502" s="235"/>
      <c r="J502" s="231"/>
      <c r="K502" s="231"/>
      <c r="L502" s="236"/>
      <c r="M502" s="237"/>
      <c r="N502" s="238"/>
      <c r="O502" s="238"/>
      <c r="P502" s="238"/>
      <c r="Q502" s="238"/>
      <c r="R502" s="238"/>
      <c r="S502" s="238"/>
      <c r="T502" s="239"/>
      <c r="AT502" s="240" t="s">
        <v>164</v>
      </c>
      <c r="AU502" s="240" t="s">
        <v>86</v>
      </c>
      <c r="AV502" s="12" t="s">
        <v>86</v>
      </c>
      <c r="AW502" s="12" t="s">
        <v>38</v>
      </c>
      <c r="AX502" s="12" t="s">
        <v>77</v>
      </c>
      <c r="AY502" s="240" t="s">
        <v>152</v>
      </c>
    </row>
    <row r="503" spans="2:51" s="12" customFormat="1" ht="12">
      <c r="B503" s="230"/>
      <c r="C503" s="231"/>
      <c r="D503" s="227" t="s">
        <v>164</v>
      </c>
      <c r="E503" s="232" t="s">
        <v>75</v>
      </c>
      <c r="F503" s="233" t="s">
        <v>1226</v>
      </c>
      <c r="G503" s="231"/>
      <c r="H503" s="234">
        <v>8.951</v>
      </c>
      <c r="I503" s="235"/>
      <c r="J503" s="231"/>
      <c r="K503" s="231"/>
      <c r="L503" s="236"/>
      <c r="M503" s="237"/>
      <c r="N503" s="238"/>
      <c r="O503" s="238"/>
      <c r="P503" s="238"/>
      <c r="Q503" s="238"/>
      <c r="R503" s="238"/>
      <c r="S503" s="238"/>
      <c r="T503" s="239"/>
      <c r="AT503" s="240" t="s">
        <v>164</v>
      </c>
      <c r="AU503" s="240" t="s">
        <v>86</v>
      </c>
      <c r="AV503" s="12" t="s">
        <v>86</v>
      </c>
      <c r="AW503" s="12" t="s">
        <v>38</v>
      </c>
      <c r="AX503" s="12" t="s">
        <v>77</v>
      </c>
      <c r="AY503" s="240" t="s">
        <v>152</v>
      </c>
    </row>
    <row r="504" spans="2:51" s="14" customFormat="1" ht="12">
      <c r="B504" s="267"/>
      <c r="C504" s="268"/>
      <c r="D504" s="227" t="s">
        <v>164</v>
      </c>
      <c r="E504" s="269" t="s">
        <v>75</v>
      </c>
      <c r="F504" s="270" t="s">
        <v>287</v>
      </c>
      <c r="G504" s="268"/>
      <c r="H504" s="271">
        <v>11.545</v>
      </c>
      <c r="I504" s="272"/>
      <c r="J504" s="268"/>
      <c r="K504" s="268"/>
      <c r="L504" s="273"/>
      <c r="M504" s="274"/>
      <c r="N504" s="275"/>
      <c r="O504" s="275"/>
      <c r="P504" s="275"/>
      <c r="Q504" s="275"/>
      <c r="R504" s="275"/>
      <c r="S504" s="275"/>
      <c r="T504" s="276"/>
      <c r="AT504" s="277" t="s">
        <v>164</v>
      </c>
      <c r="AU504" s="277" t="s">
        <v>86</v>
      </c>
      <c r="AV504" s="14" t="s">
        <v>160</v>
      </c>
      <c r="AW504" s="14" t="s">
        <v>38</v>
      </c>
      <c r="AX504" s="14" t="s">
        <v>84</v>
      </c>
      <c r="AY504" s="277" t="s">
        <v>152</v>
      </c>
    </row>
    <row r="505" spans="2:65" s="1" customFormat="1" ht="16.5" customHeight="1">
      <c r="B505" s="38"/>
      <c r="C505" s="215" t="s">
        <v>1243</v>
      </c>
      <c r="D505" s="215" t="s">
        <v>155</v>
      </c>
      <c r="E505" s="216" t="s">
        <v>846</v>
      </c>
      <c r="F505" s="217" t="s">
        <v>847</v>
      </c>
      <c r="G505" s="218" t="s">
        <v>158</v>
      </c>
      <c r="H505" s="219">
        <v>23.455</v>
      </c>
      <c r="I505" s="220"/>
      <c r="J505" s="221">
        <f>ROUND(I505*H505,2)</f>
        <v>0</v>
      </c>
      <c r="K505" s="217" t="s">
        <v>159</v>
      </c>
      <c r="L505" s="43"/>
      <c r="M505" s="222" t="s">
        <v>75</v>
      </c>
      <c r="N505" s="223" t="s">
        <v>47</v>
      </c>
      <c r="O505" s="79"/>
      <c r="P505" s="224">
        <f>O505*H505</f>
        <v>0</v>
      </c>
      <c r="Q505" s="224">
        <v>0</v>
      </c>
      <c r="R505" s="224">
        <f>Q505*H505</f>
        <v>0</v>
      </c>
      <c r="S505" s="224">
        <v>0</v>
      </c>
      <c r="T505" s="225">
        <f>S505*H505</f>
        <v>0</v>
      </c>
      <c r="AR505" s="17" t="s">
        <v>227</v>
      </c>
      <c r="AT505" s="17" t="s">
        <v>155</v>
      </c>
      <c r="AU505" s="17" t="s">
        <v>86</v>
      </c>
      <c r="AY505" s="17" t="s">
        <v>152</v>
      </c>
      <c r="BE505" s="226">
        <f>IF(N505="základní",J505,0)</f>
        <v>0</v>
      </c>
      <c r="BF505" s="226">
        <f>IF(N505="snížená",J505,0)</f>
        <v>0</v>
      </c>
      <c r="BG505" s="226">
        <f>IF(N505="zákl. přenesená",J505,0)</f>
        <v>0</v>
      </c>
      <c r="BH505" s="226">
        <f>IF(N505="sníž. přenesená",J505,0)</f>
        <v>0</v>
      </c>
      <c r="BI505" s="226">
        <f>IF(N505="nulová",J505,0)</f>
        <v>0</v>
      </c>
      <c r="BJ505" s="17" t="s">
        <v>84</v>
      </c>
      <c r="BK505" s="226">
        <f>ROUND(I505*H505,2)</f>
        <v>0</v>
      </c>
      <c r="BL505" s="17" t="s">
        <v>227</v>
      </c>
      <c r="BM505" s="17" t="s">
        <v>1244</v>
      </c>
    </row>
    <row r="506" spans="2:47" s="1" customFormat="1" ht="12">
      <c r="B506" s="38"/>
      <c r="C506" s="39"/>
      <c r="D506" s="227" t="s">
        <v>162</v>
      </c>
      <c r="E506" s="39"/>
      <c r="F506" s="228" t="s">
        <v>827</v>
      </c>
      <c r="G506" s="39"/>
      <c r="H506" s="39"/>
      <c r="I506" s="142"/>
      <c r="J506" s="39"/>
      <c r="K506" s="39"/>
      <c r="L506" s="43"/>
      <c r="M506" s="229"/>
      <c r="N506" s="79"/>
      <c r="O506" s="79"/>
      <c r="P506" s="79"/>
      <c r="Q506" s="79"/>
      <c r="R506" s="79"/>
      <c r="S506" s="79"/>
      <c r="T506" s="80"/>
      <c r="AT506" s="17" t="s">
        <v>162</v>
      </c>
      <c r="AU506" s="17" t="s">
        <v>86</v>
      </c>
    </row>
    <row r="507" spans="2:65" s="1" customFormat="1" ht="16.5" customHeight="1">
      <c r="B507" s="38"/>
      <c r="C507" s="215" t="s">
        <v>1245</v>
      </c>
      <c r="D507" s="215" t="s">
        <v>155</v>
      </c>
      <c r="E507" s="216" t="s">
        <v>850</v>
      </c>
      <c r="F507" s="217" t="s">
        <v>851</v>
      </c>
      <c r="G507" s="218" t="s">
        <v>168</v>
      </c>
      <c r="H507" s="219">
        <v>24</v>
      </c>
      <c r="I507" s="220"/>
      <c r="J507" s="221">
        <f>ROUND(I507*H507,2)</f>
        <v>0</v>
      </c>
      <c r="K507" s="217" t="s">
        <v>159</v>
      </c>
      <c r="L507" s="43"/>
      <c r="M507" s="222" t="s">
        <v>75</v>
      </c>
      <c r="N507" s="223" t="s">
        <v>47</v>
      </c>
      <c r="O507" s="79"/>
      <c r="P507" s="224">
        <f>O507*H507</f>
        <v>0</v>
      </c>
      <c r="Q507" s="224">
        <v>0.00031</v>
      </c>
      <c r="R507" s="224">
        <f>Q507*H507</f>
        <v>0.00744</v>
      </c>
      <c r="S507" s="224">
        <v>0</v>
      </c>
      <c r="T507" s="225">
        <f>S507*H507</f>
        <v>0</v>
      </c>
      <c r="AR507" s="17" t="s">
        <v>227</v>
      </c>
      <c r="AT507" s="17" t="s">
        <v>155</v>
      </c>
      <c r="AU507" s="17" t="s">
        <v>86</v>
      </c>
      <c r="AY507" s="17" t="s">
        <v>152</v>
      </c>
      <c r="BE507" s="226">
        <f>IF(N507="základní",J507,0)</f>
        <v>0</v>
      </c>
      <c r="BF507" s="226">
        <f>IF(N507="snížená",J507,0)</f>
        <v>0</v>
      </c>
      <c r="BG507" s="226">
        <f>IF(N507="zákl. přenesená",J507,0)</f>
        <v>0</v>
      </c>
      <c r="BH507" s="226">
        <f>IF(N507="sníž. přenesená",J507,0)</f>
        <v>0</v>
      </c>
      <c r="BI507" s="226">
        <f>IF(N507="nulová",J507,0)</f>
        <v>0</v>
      </c>
      <c r="BJ507" s="17" t="s">
        <v>84</v>
      </c>
      <c r="BK507" s="226">
        <f>ROUND(I507*H507,2)</f>
        <v>0</v>
      </c>
      <c r="BL507" s="17" t="s">
        <v>227</v>
      </c>
      <c r="BM507" s="17" t="s">
        <v>1246</v>
      </c>
    </row>
    <row r="508" spans="2:47" s="1" customFormat="1" ht="12">
      <c r="B508" s="38"/>
      <c r="C508" s="39"/>
      <c r="D508" s="227" t="s">
        <v>162</v>
      </c>
      <c r="E508" s="39"/>
      <c r="F508" s="228" t="s">
        <v>853</v>
      </c>
      <c r="G508" s="39"/>
      <c r="H508" s="39"/>
      <c r="I508" s="142"/>
      <c r="J508" s="39"/>
      <c r="K508" s="39"/>
      <c r="L508" s="43"/>
      <c r="M508" s="229"/>
      <c r="N508" s="79"/>
      <c r="O508" s="79"/>
      <c r="P508" s="79"/>
      <c r="Q508" s="79"/>
      <c r="R508" s="79"/>
      <c r="S508" s="79"/>
      <c r="T508" s="80"/>
      <c r="AT508" s="17" t="s">
        <v>162</v>
      </c>
      <c r="AU508" s="17" t="s">
        <v>86</v>
      </c>
    </row>
    <row r="509" spans="2:51" s="13" customFormat="1" ht="12">
      <c r="B509" s="241"/>
      <c r="C509" s="242"/>
      <c r="D509" s="227" t="s">
        <v>164</v>
      </c>
      <c r="E509" s="243" t="s">
        <v>75</v>
      </c>
      <c r="F509" s="244" t="s">
        <v>312</v>
      </c>
      <c r="G509" s="242"/>
      <c r="H509" s="243" t="s">
        <v>75</v>
      </c>
      <c r="I509" s="245"/>
      <c r="J509" s="242"/>
      <c r="K509" s="242"/>
      <c r="L509" s="246"/>
      <c r="M509" s="247"/>
      <c r="N509" s="248"/>
      <c r="O509" s="248"/>
      <c r="P509" s="248"/>
      <c r="Q509" s="248"/>
      <c r="R509" s="248"/>
      <c r="S509" s="248"/>
      <c r="T509" s="249"/>
      <c r="AT509" s="250" t="s">
        <v>164</v>
      </c>
      <c r="AU509" s="250" t="s">
        <v>86</v>
      </c>
      <c r="AV509" s="13" t="s">
        <v>84</v>
      </c>
      <c r="AW509" s="13" t="s">
        <v>38</v>
      </c>
      <c r="AX509" s="13" t="s">
        <v>77</v>
      </c>
      <c r="AY509" s="250" t="s">
        <v>152</v>
      </c>
    </row>
    <row r="510" spans="2:51" s="12" customFormat="1" ht="12">
      <c r="B510" s="230"/>
      <c r="C510" s="231"/>
      <c r="D510" s="227" t="s">
        <v>164</v>
      </c>
      <c r="E510" s="232" t="s">
        <v>75</v>
      </c>
      <c r="F510" s="233" t="s">
        <v>1247</v>
      </c>
      <c r="G510" s="231"/>
      <c r="H510" s="234">
        <v>4</v>
      </c>
      <c r="I510" s="235"/>
      <c r="J510" s="231"/>
      <c r="K510" s="231"/>
      <c r="L510" s="236"/>
      <c r="M510" s="237"/>
      <c r="N510" s="238"/>
      <c r="O510" s="238"/>
      <c r="P510" s="238"/>
      <c r="Q510" s="238"/>
      <c r="R510" s="238"/>
      <c r="S510" s="238"/>
      <c r="T510" s="239"/>
      <c r="AT510" s="240" t="s">
        <v>164</v>
      </c>
      <c r="AU510" s="240" t="s">
        <v>86</v>
      </c>
      <c r="AV510" s="12" t="s">
        <v>86</v>
      </c>
      <c r="AW510" s="12" t="s">
        <v>38</v>
      </c>
      <c r="AX510" s="12" t="s">
        <v>77</v>
      </c>
      <c r="AY510" s="240" t="s">
        <v>152</v>
      </c>
    </row>
    <row r="511" spans="2:51" s="12" customFormat="1" ht="12">
      <c r="B511" s="230"/>
      <c r="C511" s="231"/>
      <c r="D511" s="227" t="s">
        <v>164</v>
      </c>
      <c r="E511" s="232" t="s">
        <v>75</v>
      </c>
      <c r="F511" s="233" t="s">
        <v>1248</v>
      </c>
      <c r="G511" s="231"/>
      <c r="H511" s="234">
        <v>12</v>
      </c>
      <c r="I511" s="235"/>
      <c r="J511" s="231"/>
      <c r="K511" s="231"/>
      <c r="L511" s="236"/>
      <c r="M511" s="237"/>
      <c r="N511" s="238"/>
      <c r="O511" s="238"/>
      <c r="P511" s="238"/>
      <c r="Q511" s="238"/>
      <c r="R511" s="238"/>
      <c r="S511" s="238"/>
      <c r="T511" s="239"/>
      <c r="AT511" s="240" t="s">
        <v>164</v>
      </c>
      <c r="AU511" s="240" t="s">
        <v>86</v>
      </c>
      <c r="AV511" s="12" t="s">
        <v>86</v>
      </c>
      <c r="AW511" s="12" t="s">
        <v>38</v>
      </c>
      <c r="AX511" s="12" t="s">
        <v>77</v>
      </c>
      <c r="AY511" s="240" t="s">
        <v>152</v>
      </c>
    </row>
    <row r="512" spans="2:51" s="12" customFormat="1" ht="12">
      <c r="B512" s="230"/>
      <c r="C512" s="231"/>
      <c r="D512" s="227" t="s">
        <v>164</v>
      </c>
      <c r="E512" s="232" t="s">
        <v>75</v>
      </c>
      <c r="F512" s="233" t="s">
        <v>1249</v>
      </c>
      <c r="G512" s="231"/>
      <c r="H512" s="234">
        <v>8</v>
      </c>
      <c r="I512" s="235"/>
      <c r="J512" s="231"/>
      <c r="K512" s="231"/>
      <c r="L512" s="236"/>
      <c r="M512" s="237"/>
      <c r="N512" s="238"/>
      <c r="O512" s="238"/>
      <c r="P512" s="238"/>
      <c r="Q512" s="238"/>
      <c r="R512" s="238"/>
      <c r="S512" s="238"/>
      <c r="T512" s="239"/>
      <c r="AT512" s="240" t="s">
        <v>164</v>
      </c>
      <c r="AU512" s="240" t="s">
        <v>86</v>
      </c>
      <c r="AV512" s="12" t="s">
        <v>86</v>
      </c>
      <c r="AW512" s="12" t="s">
        <v>38</v>
      </c>
      <c r="AX512" s="12" t="s">
        <v>77</v>
      </c>
      <c r="AY512" s="240" t="s">
        <v>152</v>
      </c>
    </row>
    <row r="513" spans="2:51" s="14" customFormat="1" ht="12">
      <c r="B513" s="267"/>
      <c r="C513" s="268"/>
      <c r="D513" s="227" t="s">
        <v>164</v>
      </c>
      <c r="E513" s="269" t="s">
        <v>75</v>
      </c>
      <c r="F513" s="270" t="s">
        <v>287</v>
      </c>
      <c r="G513" s="268"/>
      <c r="H513" s="271">
        <v>24</v>
      </c>
      <c r="I513" s="272"/>
      <c r="J513" s="268"/>
      <c r="K513" s="268"/>
      <c r="L513" s="273"/>
      <c r="M513" s="274"/>
      <c r="N513" s="275"/>
      <c r="O513" s="275"/>
      <c r="P513" s="275"/>
      <c r="Q513" s="275"/>
      <c r="R513" s="275"/>
      <c r="S513" s="275"/>
      <c r="T513" s="276"/>
      <c r="AT513" s="277" t="s">
        <v>164</v>
      </c>
      <c r="AU513" s="277" t="s">
        <v>86</v>
      </c>
      <c r="AV513" s="14" t="s">
        <v>160</v>
      </c>
      <c r="AW513" s="14" t="s">
        <v>38</v>
      </c>
      <c r="AX513" s="14" t="s">
        <v>84</v>
      </c>
      <c r="AY513" s="277" t="s">
        <v>152</v>
      </c>
    </row>
    <row r="514" spans="2:65" s="1" customFormat="1" ht="16.5" customHeight="1">
      <c r="B514" s="38"/>
      <c r="C514" s="215" t="s">
        <v>1250</v>
      </c>
      <c r="D514" s="215" t="s">
        <v>155</v>
      </c>
      <c r="E514" s="216" t="s">
        <v>855</v>
      </c>
      <c r="F514" s="217" t="s">
        <v>856</v>
      </c>
      <c r="G514" s="218" t="s">
        <v>168</v>
      </c>
      <c r="H514" s="219">
        <v>27.79</v>
      </c>
      <c r="I514" s="220"/>
      <c r="J514" s="221">
        <f>ROUND(I514*H514,2)</f>
        <v>0</v>
      </c>
      <c r="K514" s="217" t="s">
        <v>159</v>
      </c>
      <c r="L514" s="43"/>
      <c r="M514" s="222" t="s">
        <v>75</v>
      </c>
      <c r="N514" s="223" t="s">
        <v>47</v>
      </c>
      <c r="O514" s="79"/>
      <c r="P514" s="224">
        <f>O514*H514</f>
        <v>0</v>
      </c>
      <c r="Q514" s="224">
        <v>0.00026</v>
      </c>
      <c r="R514" s="224">
        <f>Q514*H514</f>
        <v>0.007225399999999999</v>
      </c>
      <c r="S514" s="224">
        <v>0</v>
      </c>
      <c r="T514" s="225">
        <f>S514*H514</f>
        <v>0</v>
      </c>
      <c r="AR514" s="17" t="s">
        <v>227</v>
      </c>
      <c r="AT514" s="17" t="s">
        <v>155</v>
      </c>
      <c r="AU514" s="17" t="s">
        <v>86</v>
      </c>
      <c r="AY514" s="17" t="s">
        <v>152</v>
      </c>
      <c r="BE514" s="226">
        <f>IF(N514="základní",J514,0)</f>
        <v>0</v>
      </c>
      <c r="BF514" s="226">
        <f>IF(N514="snížená",J514,0)</f>
        <v>0</v>
      </c>
      <c r="BG514" s="226">
        <f>IF(N514="zákl. přenesená",J514,0)</f>
        <v>0</v>
      </c>
      <c r="BH514" s="226">
        <f>IF(N514="sníž. přenesená",J514,0)</f>
        <v>0</v>
      </c>
      <c r="BI514" s="226">
        <f>IF(N514="nulová",J514,0)</f>
        <v>0</v>
      </c>
      <c r="BJ514" s="17" t="s">
        <v>84</v>
      </c>
      <c r="BK514" s="226">
        <f>ROUND(I514*H514,2)</f>
        <v>0</v>
      </c>
      <c r="BL514" s="17" t="s">
        <v>227</v>
      </c>
      <c r="BM514" s="17" t="s">
        <v>1251</v>
      </c>
    </row>
    <row r="515" spans="2:47" s="1" customFormat="1" ht="12">
      <c r="B515" s="38"/>
      <c r="C515" s="39"/>
      <c r="D515" s="227" t="s">
        <v>162</v>
      </c>
      <c r="E515" s="39"/>
      <c r="F515" s="228" t="s">
        <v>853</v>
      </c>
      <c r="G515" s="39"/>
      <c r="H515" s="39"/>
      <c r="I515" s="142"/>
      <c r="J515" s="39"/>
      <c r="K515" s="39"/>
      <c r="L515" s="43"/>
      <c r="M515" s="229"/>
      <c r="N515" s="79"/>
      <c r="O515" s="79"/>
      <c r="P515" s="79"/>
      <c r="Q515" s="79"/>
      <c r="R515" s="79"/>
      <c r="S515" s="79"/>
      <c r="T515" s="80"/>
      <c r="AT515" s="17" t="s">
        <v>162</v>
      </c>
      <c r="AU515" s="17" t="s">
        <v>86</v>
      </c>
    </row>
    <row r="516" spans="2:51" s="13" customFormat="1" ht="12">
      <c r="B516" s="241"/>
      <c r="C516" s="242"/>
      <c r="D516" s="227" t="s">
        <v>164</v>
      </c>
      <c r="E516" s="243" t="s">
        <v>75</v>
      </c>
      <c r="F516" s="244" t="s">
        <v>312</v>
      </c>
      <c r="G516" s="242"/>
      <c r="H516" s="243" t="s">
        <v>75</v>
      </c>
      <c r="I516" s="245"/>
      <c r="J516" s="242"/>
      <c r="K516" s="242"/>
      <c r="L516" s="246"/>
      <c r="M516" s="247"/>
      <c r="N516" s="248"/>
      <c r="O516" s="248"/>
      <c r="P516" s="248"/>
      <c r="Q516" s="248"/>
      <c r="R516" s="248"/>
      <c r="S516" s="248"/>
      <c r="T516" s="249"/>
      <c r="AT516" s="250" t="s">
        <v>164</v>
      </c>
      <c r="AU516" s="250" t="s">
        <v>86</v>
      </c>
      <c r="AV516" s="13" t="s">
        <v>84</v>
      </c>
      <c r="AW516" s="13" t="s">
        <v>38</v>
      </c>
      <c r="AX516" s="13" t="s">
        <v>77</v>
      </c>
      <c r="AY516" s="250" t="s">
        <v>152</v>
      </c>
    </row>
    <row r="517" spans="2:51" s="12" customFormat="1" ht="12">
      <c r="B517" s="230"/>
      <c r="C517" s="231"/>
      <c r="D517" s="227" t="s">
        <v>164</v>
      </c>
      <c r="E517" s="232" t="s">
        <v>75</v>
      </c>
      <c r="F517" s="233" t="s">
        <v>1252</v>
      </c>
      <c r="G517" s="231"/>
      <c r="H517" s="234">
        <v>5.38</v>
      </c>
      <c r="I517" s="235"/>
      <c r="J517" s="231"/>
      <c r="K517" s="231"/>
      <c r="L517" s="236"/>
      <c r="M517" s="237"/>
      <c r="N517" s="238"/>
      <c r="O517" s="238"/>
      <c r="P517" s="238"/>
      <c r="Q517" s="238"/>
      <c r="R517" s="238"/>
      <c r="S517" s="238"/>
      <c r="T517" s="239"/>
      <c r="AT517" s="240" t="s">
        <v>164</v>
      </c>
      <c r="AU517" s="240" t="s">
        <v>86</v>
      </c>
      <c r="AV517" s="12" t="s">
        <v>86</v>
      </c>
      <c r="AW517" s="12" t="s">
        <v>38</v>
      </c>
      <c r="AX517" s="12" t="s">
        <v>77</v>
      </c>
      <c r="AY517" s="240" t="s">
        <v>152</v>
      </c>
    </row>
    <row r="518" spans="2:51" s="12" customFormat="1" ht="12">
      <c r="B518" s="230"/>
      <c r="C518" s="231"/>
      <c r="D518" s="227" t="s">
        <v>164</v>
      </c>
      <c r="E518" s="232" t="s">
        <v>75</v>
      </c>
      <c r="F518" s="233" t="s">
        <v>1253</v>
      </c>
      <c r="G518" s="231"/>
      <c r="H518" s="234">
        <v>11.61</v>
      </c>
      <c r="I518" s="235"/>
      <c r="J518" s="231"/>
      <c r="K518" s="231"/>
      <c r="L518" s="236"/>
      <c r="M518" s="237"/>
      <c r="N518" s="238"/>
      <c r="O518" s="238"/>
      <c r="P518" s="238"/>
      <c r="Q518" s="238"/>
      <c r="R518" s="238"/>
      <c r="S518" s="238"/>
      <c r="T518" s="239"/>
      <c r="AT518" s="240" t="s">
        <v>164</v>
      </c>
      <c r="AU518" s="240" t="s">
        <v>86</v>
      </c>
      <c r="AV518" s="12" t="s">
        <v>86</v>
      </c>
      <c r="AW518" s="12" t="s">
        <v>38</v>
      </c>
      <c r="AX518" s="12" t="s">
        <v>77</v>
      </c>
      <c r="AY518" s="240" t="s">
        <v>152</v>
      </c>
    </row>
    <row r="519" spans="2:51" s="12" customFormat="1" ht="12">
      <c r="B519" s="230"/>
      <c r="C519" s="231"/>
      <c r="D519" s="227" t="s">
        <v>164</v>
      </c>
      <c r="E519" s="232" t="s">
        <v>75</v>
      </c>
      <c r="F519" s="233" t="s">
        <v>1254</v>
      </c>
      <c r="G519" s="231"/>
      <c r="H519" s="234">
        <v>10.8</v>
      </c>
      <c r="I519" s="235"/>
      <c r="J519" s="231"/>
      <c r="K519" s="231"/>
      <c r="L519" s="236"/>
      <c r="M519" s="237"/>
      <c r="N519" s="238"/>
      <c r="O519" s="238"/>
      <c r="P519" s="238"/>
      <c r="Q519" s="238"/>
      <c r="R519" s="238"/>
      <c r="S519" s="238"/>
      <c r="T519" s="239"/>
      <c r="AT519" s="240" t="s">
        <v>164</v>
      </c>
      <c r="AU519" s="240" t="s">
        <v>86</v>
      </c>
      <c r="AV519" s="12" t="s">
        <v>86</v>
      </c>
      <c r="AW519" s="12" t="s">
        <v>38</v>
      </c>
      <c r="AX519" s="12" t="s">
        <v>77</v>
      </c>
      <c r="AY519" s="240" t="s">
        <v>152</v>
      </c>
    </row>
    <row r="520" spans="2:51" s="14" customFormat="1" ht="12">
      <c r="B520" s="267"/>
      <c r="C520" s="268"/>
      <c r="D520" s="227" t="s">
        <v>164</v>
      </c>
      <c r="E520" s="269" t="s">
        <v>75</v>
      </c>
      <c r="F520" s="270" t="s">
        <v>287</v>
      </c>
      <c r="G520" s="268"/>
      <c r="H520" s="271">
        <v>27.79</v>
      </c>
      <c r="I520" s="272"/>
      <c r="J520" s="268"/>
      <c r="K520" s="268"/>
      <c r="L520" s="273"/>
      <c r="M520" s="274"/>
      <c r="N520" s="275"/>
      <c r="O520" s="275"/>
      <c r="P520" s="275"/>
      <c r="Q520" s="275"/>
      <c r="R520" s="275"/>
      <c r="S520" s="275"/>
      <c r="T520" s="276"/>
      <c r="AT520" s="277" t="s">
        <v>164</v>
      </c>
      <c r="AU520" s="277" t="s">
        <v>86</v>
      </c>
      <c r="AV520" s="14" t="s">
        <v>160</v>
      </c>
      <c r="AW520" s="14" t="s">
        <v>38</v>
      </c>
      <c r="AX520" s="14" t="s">
        <v>84</v>
      </c>
      <c r="AY520" s="277" t="s">
        <v>152</v>
      </c>
    </row>
    <row r="521" spans="2:65" s="1" customFormat="1" ht="16.5" customHeight="1">
      <c r="B521" s="38"/>
      <c r="C521" s="215" t="s">
        <v>1255</v>
      </c>
      <c r="D521" s="215" t="s">
        <v>155</v>
      </c>
      <c r="E521" s="216" t="s">
        <v>1256</v>
      </c>
      <c r="F521" s="217" t="s">
        <v>1257</v>
      </c>
      <c r="G521" s="218" t="s">
        <v>176</v>
      </c>
      <c r="H521" s="219">
        <v>2</v>
      </c>
      <c r="I521" s="220"/>
      <c r="J521" s="221">
        <f>ROUND(I521*H521,2)</f>
        <v>0</v>
      </c>
      <c r="K521" s="217" t="s">
        <v>159</v>
      </c>
      <c r="L521" s="43"/>
      <c r="M521" s="222" t="s">
        <v>75</v>
      </c>
      <c r="N521" s="223" t="s">
        <v>47</v>
      </c>
      <c r="O521" s="79"/>
      <c r="P521" s="224">
        <f>O521*H521</f>
        <v>0</v>
      </c>
      <c r="Q521" s="224">
        <v>0</v>
      </c>
      <c r="R521" s="224">
        <f>Q521*H521</f>
        <v>0</v>
      </c>
      <c r="S521" s="224">
        <v>0</v>
      </c>
      <c r="T521" s="225">
        <f>S521*H521</f>
        <v>0</v>
      </c>
      <c r="AR521" s="17" t="s">
        <v>227</v>
      </c>
      <c r="AT521" s="17" t="s">
        <v>155</v>
      </c>
      <c r="AU521" s="17" t="s">
        <v>86</v>
      </c>
      <c r="AY521" s="17" t="s">
        <v>152</v>
      </c>
      <c r="BE521" s="226">
        <f>IF(N521="základní",J521,0)</f>
        <v>0</v>
      </c>
      <c r="BF521" s="226">
        <f>IF(N521="snížená",J521,0)</f>
        <v>0</v>
      </c>
      <c r="BG521" s="226">
        <f>IF(N521="zákl. přenesená",J521,0)</f>
        <v>0</v>
      </c>
      <c r="BH521" s="226">
        <f>IF(N521="sníž. přenesená",J521,0)</f>
        <v>0</v>
      </c>
      <c r="BI521" s="226">
        <f>IF(N521="nulová",J521,0)</f>
        <v>0</v>
      </c>
      <c r="BJ521" s="17" t="s">
        <v>84</v>
      </c>
      <c r="BK521" s="226">
        <f>ROUND(I521*H521,2)</f>
        <v>0</v>
      </c>
      <c r="BL521" s="17" t="s">
        <v>227</v>
      </c>
      <c r="BM521" s="17" t="s">
        <v>1258</v>
      </c>
    </row>
    <row r="522" spans="2:47" s="1" customFormat="1" ht="12">
      <c r="B522" s="38"/>
      <c r="C522" s="39"/>
      <c r="D522" s="227" t="s">
        <v>162</v>
      </c>
      <c r="E522" s="39"/>
      <c r="F522" s="228" t="s">
        <v>853</v>
      </c>
      <c r="G522" s="39"/>
      <c r="H522" s="39"/>
      <c r="I522" s="142"/>
      <c r="J522" s="39"/>
      <c r="K522" s="39"/>
      <c r="L522" s="43"/>
      <c r="M522" s="229"/>
      <c r="N522" s="79"/>
      <c r="O522" s="79"/>
      <c r="P522" s="79"/>
      <c r="Q522" s="79"/>
      <c r="R522" s="79"/>
      <c r="S522" s="79"/>
      <c r="T522" s="80"/>
      <c r="AT522" s="17" t="s">
        <v>162</v>
      </c>
      <c r="AU522" s="17" t="s">
        <v>86</v>
      </c>
    </row>
    <row r="523" spans="2:51" s="13" customFormat="1" ht="12">
      <c r="B523" s="241"/>
      <c r="C523" s="242"/>
      <c r="D523" s="227" t="s">
        <v>164</v>
      </c>
      <c r="E523" s="243" t="s">
        <v>75</v>
      </c>
      <c r="F523" s="244" t="s">
        <v>312</v>
      </c>
      <c r="G523" s="242"/>
      <c r="H523" s="243" t="s">
        <v>75</v>
      </c>
      <c r="I523" s="245"/>
      <c r="J523" s="242"/>
      <c r="K523" s="242"/>
      <c r="L523" s="246"/>
      <c r="M523" s="247"/>
      <c r="N523" s="248"/>
      <c r="O523" s="248"/>
      <c r="P523" s="248"/>
      <c r="Q523" s="248"/>
      <c r="R523" s="248"/>
      <c r="S523" s="248"/>
      <c r="T523" s="249"/>
      <c r="AT523" s="250" t="s">
        <v>164</v>
      </c>
      <c r="AU523" s="250" t="s">
        <v>86</v>
      </c>
      <c r="AV523" s="13" t="s">
        <v>84</v>
      </c>
      <c r="AW523" s="13" t="s">
        <v>38</v>
      </c>
      <c r="AX523" s="13" t="s">
        <v>77</v>
      </c>
      <c r="AY523" s="250" t="s">
        <v>152</v>
      </c>
    </row>
    <row r="524" spans="2:51" s="12" customFormat="1" ht="12">
      <c r="B524" s="230"/>
      <c r="C524" s="231"/>
      <c r="D524" s="227" t="s">
        <v>164</v>
      </c>
      <c r="E524" s="232" t="s">
        <v>75</v>
      </c>
      <c r="F524" s="233" t="s">
        <v>1054</v>
      </c>
      <c r="G524" s="231"/>
      <c r="H524" s="234">
        <v>1</v>
      </c>
      <c r="I524" s="235"/>
      <c r="J524" s="231"/>
      <c r="K524" s="231"/>
      <c r="L524" s="236"/>
      <c r="M524" s="237"/>
      <c r="N524" s="238"/>
      <c r="O524" s="238"/>
      <c r="P524" s="238"/>
      <c r="Q524" s="238"/>
      <c r="R524" s="238"/>
      <c r="S524" s="238"/>
      <c r="T524" s="239"/>
      <c r="AT524" s="240" t="s">
        <v>164</v>
      </c>
      <c r="AU524" s="240" t="s">
        <v>86</v>
      </c>
      <c r="AV524" s="12" t="s">
        <v>86</v>
      </c>
      <c r="AW524" s="12" t="s">
        <v>38</v>
      </c>
      <c r="AX524" s="12" t="s">
        <v>77</v>
      </c>
      <c r="AY524" s="240" t="s">
        <v>152</v>
      </c>
    </row>
    <row r="525" spans="2:51" s="12" customFormat="1" ht="12">
      <c r="B525" s="230"/>
      <c r="C525" s="231"/>
      <c r="D525" s="227" t="s">
        <v>164</v>
      </c>
      <c r="E525" s="232" t="s">
        <v>75</v>
      </c>
      <c r="F525" s="233" t="s">
        <v>1058</v>
      </c>
      <c r="G525" s="231"/>
      <c r="H525" s="234">
        <v>1</v>
      </c>
      <c r="I525" s="235"/>
      <c r="J525" s="231"/>
      <c r="K525" s="231"/>
      <c r="L525" s="236"/>
      <c r="M525" s="237"/>
      <c r="N525" s="238"/>
      <c r="O525" s="238"/>
      <c r="P525" s="238"/>
      <c r="Q525" s="238"/>
      <c r="R525" s="238"/>
      <c r="S525" s="238"/>
      <c r="T525" s="239"/>
      <c r="AT525" s="240" t="s">
        <v>164</v>
      </c>
      <c r="AU525" s="240" t="s">
        <v>86</v>
      </c>
      <c r="AV525" s="12" t="s">
        <v>86</v>
      </c>
      <c r="AW525" s="12" t="s">
        <v>38</v>
      </c>
      <c r="AX525" s="12" t="s">
        <v>77</v>
      </c>
      <c r="AY525" s="240" t="s">
        <v>152</v>
      </c>
    </row>
    <row r="526" spans="2:51" s="14" customFormat="1" ht="12">
      <c r="B526" s="267"/>
      <c r="C526" s="268"/>
      <c r="D526" s="227" t="s">
        <v>164</v>
      </c>
      <c r="E526" s="269" t="s">
        <v>75</v>
      </c>
      <c r="F526" s="270" t="s">
        <v>287</v>
      </c>
      <c r="G526" s="268"/>
      <c r="H526" s="271">
        <v>2</v>
      </c>
      <c r="I526" s="272"/>
      <c r="J526" s="268"/>
      <c r="K526" s="268"/>
      <c r="L526" s="273"/>
      <c r="M526" s="274"/>
      <c r="N526" s="275"/>
      <c r="O526" s="275"/>
      <c r="P526" s="275"/>
      <c r="Q526" s="275"/>
      <c r="R526" s="275"/>
      <c r="S526" s="275"/>
      <c r="T526" s="276"/>
      <c r="AT526" s="277" t="s">
        <v>164</v>
      </c>
      <c r="AU526" s="277" t="s">
        <v>86</v>
      </c>
      <c r="AV526" s="14" t="s">
        <v>160</v>
      </c>
      <c r="AW526" s="14" t="s">
        <v>38</v>
      </c>
      <c r="AX526" s="14" t="s">
        <v>84</v>
      </c>
      <c r="AY526" s="277" t="s">
        <v>152</v>
      </c>
    </row>
    <row r="527" spans="2:65" s="1" customFormat="1" ht="16.5" customHeight="1">
      <c r="B527" s="38"/>
      <c r="C527" s="215" t="s">
        <v>1259</v>
      </c>
      <c r="D527" s="215" t="s">
        <v>155</v>
      </c>
      <c r="E527" s="216" t="s">
        <v>1260</v>
      </c>
      <c r="F527" s="217" t="s">
        <v>1261</v>
      </c>
      <c r="G527" s="218" t="s">
        <v>176</v>
      </c>
      <c r="H527" s="219">
        <v>2</v>
      </c>
      <c r="I527" s="220"/>
      <c r="J527" s="221">
        <f>ROUND(I527*H527,2)</f>
        <v>0</v>
      </c>
      <c r="K527" s="217" t="s">
        <v>159</v>
      </c>
      <c r="L527" s="43"/>
      <c r="M527" s="222" t="s">
        <v>75</v>
      </c>
      <c r="N527" s="223" t="s">
        <v>47</v>
      </c>
      <c r="O527" s="79"/>
      <c r="P527" s="224">
        <f>O527*H527</f>
        <v>0</v>
      </c>
      <c r="Q527" s="224">
        <v>0</v>
      </c>
      <c r="R527" s="224">
        <f>Q527*H527</f>
        <v>0</v>
      </c>
      <c r="S527" s="224">
        <v>0</v>
      </c>
      <c r="T527" s="225">
        <f>S527*H527</f>
        <v>0</v>
      </c>
      <c r="AR527" s="17" t="s">
        <v>227</v>
      </c>
      <c r="AT527" s="17" t="s">
        <v>155</v>
      </c>
      <c r="AU527" s="17" t="s">
        <v>86</v>
      </c>
      <c r="AY527" s="17" t="s">
        <v>152</v>
      </c>
      <c r="BE527" s="226">
        <f>IF(N527="základní",J527,0)</f>
        <v>0</v>
      </c>
      <c r="BF527" s="226">
        <f>IF(N527="snížená",J527,0)</f>
        <v>0</v>
      </c>
      <c r="BG527" s="226">
        <f>IF(N527="zákl. přenesená",J527,0)</f>
        <v>0</v>
      </c>
      <c r="BH527" s="226">
        <f>IF(N527="sníž. přenesená",J527,0)</f>
        <v>0</v>
      </c>
      <c r="BI527" s="226">
        <f>IF(N527="nulová",J527,0)</f>
        <v>0</v>
      </c>
      <c r="BJ527" s="17" t="s">
        <v>84</v>
      </c>
      <c r="BK527" s="226">
        <f>ROUND(I527*H527,2)</f>
        <v>0</v>
      </c>
      <c r="BL527" s="17" t="s">
        <v>227</v>
      </c>
      <c r="BM527" s="17" t="s">
        <v>1262</v>
      </c>
    </row>
    <row r="528" spans="2:47" s="1" customFormat="1" ht="12">
      <c r="B528" s="38"/>
      <c r="C528" s="39"/>
      <c r="D528" s="227" t="s">
        <v>162</v>
      </c>
      <c r="E528" s="39"/>
      <c r="F528" s="228" t="s">
        <v>853</v>
      </c>
      <c r="G528" s="39"/>
      <c r="H528" s="39"/>
      <c r="I528" s="142"/>
      <c r="J528" s="39"/>
      <c r="K528" s="39"/>
      <c r="L528" s="43"/>
      <c r="M528" s="229"/>
      <c r="N528" s="79"/>
      <c r="O528" s="79"/>
      <c r="P528" s="79"/>
      <c r="Q528" s="79"/>
      <c r="R528" s="79"/>
      <c r="S528" s="79"/>
      <c r="T528" s="80"/>
      <c r="AT528" s="17" t="s">
        <v>162</v>
      </c>
      <c r="AU528" s="17" t="s">
        <v>86</v>
      </c>
    </row>
    <row r="529" spans="2:51" s="13" customFormat="1" ht="12">
      <c r="B529" s="241"/>
      <c r="C529" s="242"/>
      <c r="D529" s="227" t="s">
        <v>164</v>
      </c>
      <c r="E529" s="243" t="s">
        <v>75</v>
      </c>
      <c r="F529" s="244" t="s">
        <v>312</v>
      </c>
      <c r="G529" s="242"/>
      <c r="H529" s="243" t="s">
        <v>75</v>
      </c>
      <c r="I529" s="245"/>
      <c r="J529" s="242"/>
      <c r="K529" s="242"/>
      <c r="L529" s="246"/>
      <c r="M529" s="247"/>
      <c r="N529" s="248"/>
      <c r="O529" s="248"/>
      <c r="P529" s="248"/>
      <c r="Q529" s="248"/>
      <c r="R529" s="248"/>
      <c r="S529" s="248"/>
      <c r="T529" s="249"/>
      <c r="AT529" s="250" t="s">
        <v>164</v>
      </c>
      <c r="AU529" s="250" t="s">
        <v>86</v>
      </c>
      <c r="AV529" s="13" t="s">
        <v>84</v>
      </c>
      <c r="AW529" s="13" t="s">
        <v>38</v>
      </c>
      <c r="AX529" s="13" t="s">
        <v>77</v>
      </c>
      <c r="AY529" s="250" t="s">
        <v>152</v>
      </c>
    </row>
    <row r="530" spans="2:51" s="12" customFormat="1" ht="12">
      <c r="B530" s="230"/>
      <c r="C530" s="231"/>
      <c r="D530" s="227" t="s">
        <v>164</v>
      </c>
      <c r="E530" s="232" t="s">
        <v>75</v>
      </c>
      <c r="F530" s="233" t="s">
        <v>1103</v>
      </c>
      <c r="G530" s="231"/>
      <c r="H530" s="234">
        <v>1</v>
      </c>
      <c r="I530" s="235"/>
      <c r="J530" s="231"/>
      <c r="K530" s="231"/>
      <c r="L530" s="236"/>
      <c r="M530" s="237"/>
      <c r="N530" s="238"/>
      <c r="O530" s="238"/>
      <c r="P530" s="238"/>
      <c r="Q530" s="238"/>
      <c r="R530" s="238"/>
      <c r="S530" s="238"/>
      <c r="T530" s="239"/>
      <c r="AT530" s="240" t="s">
        <v>164</v>
      </c>
      <c r="AU530" s="240" t="s">
        <v>86</v>
      </c>
      <c r="AV530" s="12" t="s">
        <v>86</v>
      </c>
      <c r="AW530" s="12" t="s">
        <v>38</v>
      </c>
      <c r="AX530" s="12" t="s">
        <v>77</v>
      </c>
      <c r="AY530" s="240" t="s">
        <v>152</v>
      </c>
    </row>
    <row r="531" spans="2:51" s="12" customFormat="1" ht="12">
      <c r="B531" s="230"/>
      <c r="C531" s="231"/>
      <c r="D531" s="227" t="s">
        <v>164</v>
      </c>
      <c r="E531" s="232" t="s">
        <v>75</v>
      </c>
      <c r="F531" s="233" t="s">
        <v>1058</v>
      </c>
      <c r="G531" s="231"/>
      <c r="H531" s="234">
        <v>1</v>
      </c>
      <c r="I531" s="235"/>
      <c r="J531" s="231"/>
      <c r="K531" s="231"/>
      <c r="L531" s="236"/>
      <c r="M531" s="237"/>
      <c r="N531" s="238"/>
      <c r="O531" s="238"/>
      <c r="P531" s="238"/>
      <c r="Q531" s="238"/>
      <c r="R531" s="238"/>
      <c r="S531" s="238"/>
      <c r="T531" s="239"/>
      <c r="AT531" s="240" t="s">
        <v>164</v>
      </c>
      <c r="AU531" s="240" t="s">
        <v>86</v>
      </c>
      <c r="AV531" s="12" t="s">
        <v>86</v>
      </c>
      <c r="AW531" s="12" t="s">
        <v>38</v>
      </c>
      <c r="AX531" s="12" t="s">
        <v>77</v>
      </c>
      <c r="AY531" s="240" t="s">
        <v>152</v>
      </c>
    </row>
    <row r="532" spans="2:51" s="14" customFormat="1" ht="12">
      <c r="B532" s="267"/>
      <c r="C532" s="268"/>
      <c r="D532" s="227" t="s">
        <v>164</v>
      </c>
      <c r="E532" s="269" t="s">
        <v>75</v>
      </c>
      <c r="F532" s="270" t="s">
        <v>287</v>
      </c>
      <c r="G532" s="268"/>
      <c r="H532" s="271">
        <v>2</v>
      </c>
      <c r="I532" s="272"/>
      <c r="J532" s="268"/>
      <c r="K532" s="268"/>
      <c r="L532" s="273"/>
      <c r="M532" s="274"/>
      <c r="N532" s="275"/>
      <c r="O532" s="275"/>
      <c r="P532" s="275"/>
      <c r="Q532" s="275"/>
      <c r="R532" s="275"/>
      <c r="S532" s="275"/>
      <c r="T532" s="276"/>
      <c r="AT532" s="277" t="s">
        <v>164</v>
      </c>
      <c r="AU532" s="277" t="s">
        <v>86</v>
      </c>
      <c r="AV532" s="14" t="s">
        <v>160</v>
      </c>
      <c r="AW532" s="14" t="s">
        <v>38</v>
      </c>
      <c r="AX532" s="14" t="s">
        <v>84</v>
      </c>
      <c r="AY532" s="277" t="s">
        <v>152</v>
      </c>
    </row>
    <row r="533" spans="2:65" s="1" customFormat="1" ht="22.5" customHeight="1">
      <c r="B533" s="38"/>
      <c r="C533" s="215" t="s">
        <v>1263</v>
      </c>
      <c r="D533" s="215" t="s">
        <v>155</v>
      </c>
      <c r="E533" s="216" t="s">
        <v>869</v>
      </c>
      <c r="F533" s="217" t="s">
        <v>870</v>
      </c>
      <c r="G533" s="218" t="s">
        <v>248</v>
      </c>
      <c r="H533" s="261"/>
      <c r="I533" s="220"/>
      <c r="J533" s="221">
        <f>ROUND(I533*H533,2)</f>
        <v>0</v>
      </c>
      <c r="K533" s="217" t="s">
        <v>159</v>
      </c>
      <c r="L533" s="43"/>
      <c r="M533" s="222" t="s">
        <v>75</v>
      </c>
      <c r="N533" s="223" t="s">
        <v>47</v>
      </c>
      <c r="O533" s="79"/>
      <c r="P533" s="224">
        <f>O533*H533</f>
        <v>0</v>
      </c>
      <c r="Q533" s="224">
        <v>0</v>
      </c>
      <c r="R533" s="224">
        <f>Q533*H533</f>
        <v>0</v>
      </c>
      <c r="S533" s="224">
        <v>0</v>
      </c>
      <c r="T533" s="225">
        <f>S533*H533</f>
        <v>0</v>
      </c>
      <c r="AR533" s="17" t="s">
        <v>227</v>
      </c>
      <c r="AT533" s="17" t="s">
        <v>155</v>
      </c>
      <c r="AU533" s="17" t="s">
        <v>86</v>
      </c>
      <c r="AY533" s="17" t="s">
        <v>152</v>
      </c>
      <c r="BE533" s="226">
        <f>IF(N533="základní",J533,0)</f>
        <v>0</v>
      </c>
      <c r="BF533" s="226">
        <f>IF(N533="snížená",J533,0)</f>
        <v>0</v>
      </c>
      <c r="BG533" s="226">
        <f>IF(N533="zákl. přenesená",J533,0)</f>
        <v>0</v>
      </c>
      <c r="BH533" s="226">
        <f>IF(N533="sníž. přenesená",J533,0)</f>
        <v>0</v>
      </c>
      <c r="BI533" s="226">
        <f>IF(N533="nulová",J533,0)</f>
        <v>0</v>
      </c>
      <c r="BJ533" s="17" t="s">
        <v>84</v>
      </c>
      <c r="BK533" s="226">
        <f>ROUND(I533*H533,2)</f>
        <v>0</v>
      </c>
      <c r="BL533" s="17" t="s">
        <v>227</v>
      </c>
      <c r="BM533" s="17" t="s">
        <v>1264</v>
      </c>
    </row>
    <row r="534" spans="2:47" s="1" customFormat="1" ht="12">
      <c r="B534" s="38"/>
      <c r="C534" s="39"/>
      <c r="D534" s="227" t="s">
        <v>162</v>
      </c>
      <c r="E534" s="39"/>
      <c r="F534" s="228" t="s">
        <v>534</v>
      </c>
      <c r="G534" s="39"/>
      <c r="H534" s="39"/>
      <c r="I534" s="142"/>
      <c r="J534" s="39"/>
      <c r="K534" s="39"/>
      <c r="L534" s="43"/>
      <c r="M534" s="229"/>
      <c r="N534" s="79"/>
      <c r="O534" s="79"/>
      <c r="P534" s="79"/>
      <c r="Q534" s="79"/>
      <c r="R534" s="79"/>
      <c r="S534" s="79"/>
      <c r="T534" s="80"/>
      <c r="AT534" s="17" t="s">
        <v>162</v>
      </c>
      <c r="AU534" s="17" t="s">
        <v>86</v>
      </c>
    </row>
    <row r="535" spans="2:63" s="11" customFormat="1" ht="22.8" customHeight="1">
      <c r="B535" s="199"/>
      <c r="C535" s="200"/>
      <c r="D535" s="201" t="s">
        <v>76</v>
      </c>
      <c r="E535" s="213" t="s">
        <v>376</v>
      </c>
      <c r="F535" s="213" t="s">
        <v>377</v>
      </c>
      <c r="G535" s="200"/>
      <c r="H535" s="200"/>
      <c r="I535" s="203"/>
      <c r="J535" s="214">
        <f>BK535</f>
        <v>0</v>
      </c>
      <c r="K535" s="200"/>
      <c r="L535" s="205"/>
      <c r="M535" s="206"/>
      <c r="N535" s="207"/>
      <c r="O535" s="207"/>
      <c r="P535" s="208">
        <f>SUM(P536:P546)</f>
        <v>0</v>
      </c>
      <c r="Q535" s="207"/>
      <c r="R535" s="208">
        <f>SUM(R536:R546)</f>
        <v>0.00025032</v>
      </c>
      <c r="S535" s="207"/>
      <c r="T535" s="209">
        <f>SUM(T536:T546)</f>
        <v>0</v>
      </c>
      <c r="AR535" s="210" t="s">
        <v>86</v>
      </c>
      <c r="AT535" s="211" t="s">
        <v>76</v>
      </c>
      <c r="AU535" s="211" t="s">
        <v>84</v>
      </c>
      <c r="AY535" s="210" t="s">
        <v>152</v>
      </c>
      <c r="BK535" s="212">
        <f>SUM(BK536:BK546)</f>
        <v>0</v>
      </c>
    </row>
    <row r="536" spans="2:65" s="1" customFormat="1" ht="16.5" customHeight="1">
      <c r="B536" s="38"/>
      <c r="C536" s="215" t="s">
        <v>1265</v>
      </c>
      <c r="D536" s="215" t="s">
        <v>155</v>
      </c>
      <c r="E536" s="216" t="s">
        <v>1266</v>
      </c>
      <c r="F536" s="217" t="s">
        <v>1267</v>
      </c>
      <c r="G536" s="218" t="s">
        <v>158</v>
      </c>
      <c r="H536" s="219">
        <v>6.3</v>
      </c>
      <c r="I536" s="220"/>
      <c r="J536" s="221">
        <f>ROUND(I536*H536,2)</f>
        <v>0</v>
      </c>
      <c r="K536" s="217" t="s">
        <v>159</v>
      </c>
      <c r="L536" s="43"/>
      <c r="M536" s="222" t="s">
        <v>75</v>
      </c>
      <c r="N536" s="223" t="s">
        <v>47</v>
      </c>
      <c r="O536" s="79"/>
      <c r="P536" s="224">
        <f>O536*H536</f>
        <v>0</v>
      </c>
      <c r="Q536" s="224">
        <v>0</v>
      </c>
      <c r="R536" s="224">
        <f>Q536*H536</f>
        <v>0</v>
      </c>
      <c r="S536" s="224">
        <v>0</v>
      </c>
      <c r="T536" s="225">
        <f>S536*H536</f>
        <v>0</v>
      </c>
      <c r="AR536" s="17" t="s">
        <v>227</v>
      </c>
      <c r="AT536" s="17" t="s">
        <v>155</v>
      </c>
      <c r="AU536" s="17" t="s">
        <v>86</v>
      </c>
      <c r="AY536" s="17" t="s">
        <v>152</v>
      </c>
      <c r="BE536" s="226">
        <f>IF(N536="základní",J536,0)</f>
        <v>0</v>
      </c>
      <c r="BF536" s="226">
        <f>IF(N536="snížená",J536,0)</f>
        <v>0</v>
      </c>
      <c r="BG536" s="226">
        <f>IF(N536="zákl. přenesená",J536,0)</f>
        <v>0</v>
      </c>
      <c r="BH536" s="226">
        <f>IF(N536="sníž. přenesená",J536,0)</f>
        <v>0</v>
      </c>
      <c r="BI536" s="226">
        <f>IF(N536="nulová",J536,0)</f>
        <v>0</v>
      </c>
      <c r="BJ536" s="17" t="s">
        <v>84</v>
      </c>
      <c r="BK536" s="226">
        <f>ROUND(I536*H536,2)</f>
        <v>0</v>
      </c>
      <c r="BL536" s="17" t="s">
        <v>227</v>
      </c>
      <c r="BM536" s="17" t="s">
        <v>1268</v>
      </c>
    </row>
    <row r="537" spans="2:51" s="13" customFormat="1" ht="12">
      <c r="B537" s="241"/>
      <c r="C537" s="242"/>
      <c r="D537" s="227" t="s">
        <v>164</v>
      </c>
      <c r="E537" s="243" t="s">
        <v>75</v>
      </c>
      <c r="F537" s="244" t="s">
        <v>312</v>
      </c>
      <c r="G537" s="242"/>
      <c r="H537" s="243" t="s">
        <v>75</v>
      </c>
      <c r="I537" s="245"/>
      <c r="J537" s="242"/>
      <c r="K537" s="242"/>
      <c r="L537" s="246"/>
      <c r="M537" s="247"/>
      <c r="N537" s="248"/>
      <c r="O537" s="248"/>
      <c r="P537" s="248"/>
      <c r="Q537" s="248"/>
      <c r="R537" s="248"/>
      <c r="S537" s="248"/>
      <c r="T537" s="249"/>
      <c r="AT537" s="250" t="s">
        <v>164</v>
      </c>
      <c r="AU537" s="250" t="s">
        <v>86</v>
      </c>
      <c r="AV537" s="13" t="s">
        <v>84</v>
      </c>
      <c r="AW537" s="13" t="s">
        <v>38</v>
      </c>
      <c r="AX537" s="13" t="s">
        <v>77</v>
      </c>
      <c r="AY537" s="250" t="s">
        <v>152</v>
      </c>
    </row>
    <row r="538" spans="2:51" s="12" customFormat="1" ht="12">
      <c r="B538" s="230"/>
      <c r="C538" s="231"/>
      <c r="D538" s="227" t="s">
        <v>164</v>
      </c>
      <c r="E538" s="232" t="s">
        <v>75</v>
      </c>
      <c r="F538" s="233" t="s">
        <v>1269</v>
      </c>
      <c r="G538" s="231"/>
      <c r="H538" s="234">
        <v>6.3</v>
      </c>
      <c r="I538" s="235"/>
      <c r="J538" s="231"/>
      <c r="K538" s="231"/>
      <c r="L538" s="236"/>
      <c r="M538" s="237"/>
      <c r="N538" s="238"/>
      <c r="O538" s="238"/>
      <c r="P538" s="238"/>
      <c r="Q538" s="238"/>
      <c r="R538" s="238"/>
      <c r="S538" s="238"/>
      <c r="T538" s="239"/>
      <c r="AT538" s="240" t="s">
        <v>164</v>
      </c>
      <c r="AU538" s="240" t="s">
        <v>86</v>
      </c>
      <c r="AV538" s="12" t="s">
        <v>86</v>
      </c>
      <c r="AW538" s="12" t="s">
        <v>38</v>
      </c>
      <c r="AX538" s="12" t="s">
        <v>84</v>
      </c>
      <c r="AY538" s="240" t="s">
        <v>152</v>
      </c>
    </row>
    <row r="539" spans="2:65" s="1" customFormat="1" ht="16.5" customHeight="1">
      <c r="B539" s="38"/>
      <c r="C539" s="215" t="s">
        <v>1270</v>
      </c>
      <c r="D539" s="215" t="s">
        <v>155</v>
      </c>
      <c r="E539" s="216" t="s">
        <v>1271</v>
      </c>
      <c r="F539" s="217" t="s">
        <v>1272</v>
      </c>
      <c r="G539" s="218" t="s">
        <v>158</v>
      </c>
      <c r="H539" s="219">
        <v>6.165</v>
      </c>
      <c r="I539" s="220"/>
      <c r="J539" s="221">
        <f>ROUND(I539*H539,2)</f>
        <v>0</v>
      </c>
      <c r="K539" s="217" t="s">
        <v>177</v>
      </c>
      <c r="L539" s="43"/>
      <c r="M539" s="222" t="s">
        <v>75</v>
      </c>
      <c r="N539" s="223" t="s">
        <v>47</v>
      </c>
      <c r="O539" s="79"/>
      <c r="P539" s="224">
        <f>O539*H539</f>
        <v>0</v>
      </c>
      <c r="Q539" s="224">
        <v>0</v>
      </c>
      <c r="R539" s="224">
        <f>Q539*H539</f>
        <v>0</v>
      </c>
      <c r="S539" s="224">
        <v>0</v>
      </c>
      <c r="T539" s="225">
        <f>S539*H539</f>
        <v>0</v>
      </c>
      <c r="AR539" s="17" t="s">
        <v>227</v>
      </c>
      <c r="AT539" s="17" t="s">
        <v>155</v>
      </c>
      <c r="AU539" s="17" t="s">
        <v>86</v>
      </c>
      <c r="AY539" s="17" t="s">
        <v>152</v>
      </c>
      <c r="BE539" s="226">
        <f>IF(N539="základní",J539,0)</f>
        <v>0</v>
      </c>
      <c r="BF539" s="226">
        <f>IF(N539="snížená",J539,0)</f>
        <v>0</v>
      </c>
      <c r="BG539" s="226">
        <f>IF(N539="zákl. přenesená",J539,0)</f>
        <v>0</v>
      </c>
      <c r="BH539" s="226">
        <f>IF(N539="sníž. přenesená",J539,0)</f>
        <v>0</v>
      </c>
      <c r="BI539" s="226">
        <f>IF(N539="nulová",J539,0)</f>
        <v>0</v>
      </c>
      <c r="BJ539" s="17" t="s">
        <v>84</v>
      </c>
      <c r="BK539" s="226">
        <f>ROUND(I539*H539,2)</f>
        <v>0</v>
      </c>
      <c r="BL539" s="17" t="s">
        <v>227</v>
      </c>
      <c r="BM539" s="17" t="s">
        <v>1273</v>
      </c>
    </row>
    <row r="540" spans="2:51" s="13" customFormat="1" ht="12">
      <c r="B540" s="241"/>
      <c r="C540" s="242"/>
      <c r="D540" s="227" t="s">
        <v>164</v>
      </c>
      <c r="E540" s="243" t="s">
        <v>75</v>
      </c>
      <c r="F540" s="244" t="s">
        <v>312</v>
      </c>
      <c r="G540" s="242"/>
      <c r="H540" s="243" t="s">
        <v>75</v>
      </c>
      <c r="I540" s="245"/>
      <c r="J540" s="242"/>
      <c r="K540" s="242"/>
      <c r="L540" s="246"/>
      <c r="M540" s="247"/>
      <c r="N540" s="248"/>
      <c r="O540" s="248"/>
      <c r="P540" s="248"/>
      <c r="Q540" s="248"/>
      <c r="R540" s="248"/>
      <c r="S540" s="248"/>
      <c r="T540" s="249"/>
      <c r="AT540" s="250" t="s">
        <v>164</v>
      </c>
      <c r="AU540" s="250" t="s">
        <v>86</v>
      </c>
      <c r="AV540" s="13" t="s">
        <v>84</v>
      </c>
      <c r="AW540" s="13" t="s">
        <v>38</v>
      </c>
      <c r="AX540" s="13" t="s">
        <v>77</v>
      </c>
      <c r="AY540" s="250" t="s">
        <v>152</v>
      </c>
    </row>
    <row r="541" spans="2:51" s="12" customFormat="1" ht="12">
      <c r="B541" s="230"/>
      <c r="C541" s="231"/>
      <c r="D541" s="227" t="s">
        <v>164</v>
      </c>
      <c r="E541" s="232" t="s">
        <v>75</v>
      </c>
      <c r="F541" s="233" t="s">
        <v>1274</v>
      </c>
      <c r="G541" s="231"/>
      <c r="H541" s="234">
        <v>6.165</v>
      </c>
      <c r="I541" s="235"/>
      <c r="J541" s="231"/>
      <c r="K541" s="231"/>
      <c r="L541" s="236"/>
      <c r="M541" s="237"/>
      <c r="N541" s="238"/>
      <c r="O541" s="238"/>
      <c r="P541" s="238"/>
      <c r="Q541" s="238"/>
      <c r="R541" s="238"/>
      <c r="S541" s="238"/>
      <c r="T541" s="239"/>
      <c r="AT541" s="240" t="s">
        <v>164</v>
      </c>
      <c r="AU541" s="240" t="s">
        <v>86</v>
      </c>
      <c r="AV541" s="12" t="s">
        <v>86</v>
      </c>
      <c r="AW541" s="12" t="s">
        <v>38</v>
      </c>
      <c r="AX541" s="12" t="s">
        <v>84</v>
      </c>
      <c r="AY541" s="240" t="s">
        <v>152</v>
      </c>
    </row>
    <row r="542" spans="2:65" s="1" customFormat="1" ht="16.5" customHeight="1">
      <c r="B542" s="38"/>
      <c r="C542" s="215" t="s">
        <v>1275</v>
      </c>
      <c r="D542" s="215" t="s">
        <v>155</v>
      </c>
      <c r="E542" s="216" t="s">
        <v>379</v>
      </c>
      <c r="F542" s="217" t="s">
        <v>380</v>
      </c>
      <c r="G542" s="218" t="s">
        <v>158</v>
      </c>
      <c r="H542" s="219">
        <v>2.086</v>
      </c>
      <c r="I542" s="220"/>
      <c r="J542" s="221">
        <f>ROUND(I542*H542,2)</f>
        <v>0</v>
      </c>
      <c r="K542" s="217" t="s">
        <v>159</v>
      </c>
      <c r="L542" s="43"/>
      <c r="M542" s="222" t="s">
        <v>75</v>
      </c>
      <c r="N542" s="223" t="s">
        <v>47</v>
      </c>
      <c r="O542" s="79"/>
      <c r="P542" s="224">
        <f>O542*H542</f>
        <v>0</v>
      </c>
      <c r="Q542" s="224">
        <v>0.00012</v>
      </c>
      <c r="R542" s="224">
        <f>Q542*H542</f>
        <v>0.00025032</v>
      </c>
      <c r="S542" s="224">
        <v>0</v>
      </c>
      <c r="T542" s="225">
        <f>S542*H542</f>
        <v>0</v>
      </c>
      <c r="AR542" s="17" t="s">
        <v>227</v>
      </c>
      <c r="AT542" s="17" t="s">
        <v>155</v>
      </c>
      <c r="AU542" s="17" t="s">
        <v>86</v>
      </c>
      <c r="AY542" s="17" t="s">
        <v>152</v>
      </c>
      <c r="BE542" s="226">
        <f>IF(N542="základní",J542,0)</f>
        <v>0</v>
      </c>
      <c r="BF542" s="226">
        <f>IF(N542="snížená",J542,0)</f>
        <v>0</v>
      </c>
      <c r="BG542" s="226">
        <f>IF(N542="zákl. přenesená",J542,0)</f>
        <v>0</v>
      </c>
      <c r="BH542" s="226">
        <f>IF(N542="sníž. přenesená",J542,0)</f>
        <v>0</v>
      </c>
      <c r="BI542" s="226">
        <f>IF(N542="nulová",J542,0)</f>
        <v>0</v>
      </c>
      <c r="BJ542" s="17" t="s">
        <v>84</v>
      </c>
      <c r="BK542" s="226">
        <f>ROUND(I542*H542,2)</f>
        <v>0</v>
      </c>
      <c r="BL542" s="17" t="s">
        <v>227</v>
      </c>
      <c r="BM542" s="17" t="s">
        <v>1276</v>
      </c>
    </row>
    <row r="543" spans="2:51" s="13" customFormat="1" ht="12">
      <c r="B543" s="241"/>
      <c r="C543" s="242"/>
      <c r="D543" s="227" t="s">
        <v>164</v>
      </c>
      <c r="E543" s="243" t="s">
        <v>75</v>
      </c>
      <c r="F543" s="244" t="s">
        <v>312</v>
      </c>
      <c r="G543" s="242"/>
      <c r="H543" s="243" t="s">
        <v>75</v>
      </c>
      <c r="I543" s="245"/>
      <c r="J543" s="242"/>
      <c r="K543" s="242"/>
      <c r="L543" s="246"/>
      <c r="M543" s="247"/>
      <c r="N543" s="248"/>
      <c r="O543" s="248"/>
      <c r="P543" s="248"/>
      <c r="Q543" s="248"/>
      <c r="R543" s="248"/>
      <c r="S543" s="248"/>
      <c r="T543" s="249"/>
      <c r="AT543" s="250" t="s">
        <v>164</v>
      </c>
      <c r="AU543" s="250" t="s">
        <v>86</v>
      </c>
      <c r="AV543" s="13" t="s">
        <v>84</v>
      </c>
      <c r="AW543" s="13" t="s">
        <v>38</v>
      </c>
      <c r="AX543" s="13" t="s">
        <v>77</v>
      </c>
      <c r="AY543" s="250" t="s">
        <v>152</v>
      </c>
    </row>
    <row r="544" spans="2:51" s="12" customFormat="1" ht="12">
      <c r="B544" s="230"/>
      <c r="C544" s="231"/>
      <c r="D544" s="227" t="s">
        <v>164</v>
      </c>
      <c r="E544" s="232" t="s">
        <v>75</v>
      </c>
      <c r="F544" s="233" t="s">
        <v>1277</v>
      </c>
      <c r="G544" s="231"/>
      <c r="H544" s="234">
        <v>1.021</v>
      </c>
      <c r="I544" s="235"/>
      <c r="J544" s="231"/>
      <c r="K544" s="231"/>
      <c r="L544" s="236"/>
      <c r="M544" s="237"/>
      <c r="N544" s="238"/>
      <c r="O544" s="238"/>
      <c r="P544" s="238"/>
      <c r="Q544" s="238"/>
      <c r="R544" s="238"/>
      <c r="S544" s="238"/>
      <c r="T544" s="239"/>
      <c r="AT544" s="240" t="s">
        <v>164</v>
      </c>
      <c r="AU544" s="240" t="s">
        <v>86</v>
      </c>
      <c r="AV544" s="12" t="s">
        <v>86</v>
      </c>
      <c r="AW544" s="12" t="s">
        <v>38</v>
      </c>
      <c r="AX544" s="12" t="s">
        <v>77</v>
      </c>
      <c r="AY544" s="240" t="s">
        <v>152</v>
      </c>
    </row>
    <row r="545" spans="2:51" s="12" customFormat="1" ht="12">
      <c r="B545" s="230"/>
      <c r="C545" s="231"/>
      <c r="D545" s="227" t="s">
        <v>164</v>
      </c>
      <c r="E545" s="232" t="s">
        <v>75</v>
      </c>
      <c r="F545" s="233" t="s">
        <v>1278</v>
      </c>
      <c r="G545" s="231"/>
      <c r="H545" s="234">
        <v>1.065</v>
      </c>
      <c r="I545" s="235"/>
      <c r="J545" s="231"/>
      <c r="K545" s="231"/>
      <c r="L545" s="236"/>
      <c r="M545" s="237"/>
      <c r="N545" s="238"/>
      <c r="O545" s="238"/>
      <c r="P545" s="238"/>
      <c r="Q545" s="238"/>
      <c r="R545" s="238"/>
      <c r="S545" s="238"/>
      <c r="T545" s="239"/>
      <c r="AT545" s="240" t="s">
        <v>164</v>
      </c>
      <c r="AU545" s="240" t="s">
        <v>86</v>
      </c>
      <c r="AV545" s="12" t="s">
        <v>86</v>
      </c>
      <c r="AW545" s="12" t="s">
        <v>38</v>
      </c>
      <c r="AX545" s="12" t="s">
        <v>77</v>
      </c>
      <c r="AY545" s="240" t="s">
        <v>152</v>
      </c>
    </row>
    <row r="546" spans="2:51" s="14" customFormat="1" ht="12">
      <c r="B546" s="267"/>
      <c r="C546" s="268"/>
      <c r="D546" s="227" t="s">
        <v>164</v>
      </c>
      <c r="E546" s="269" t="s">
        <v>75</v>
      </c>
      <c r="F546" s="270" t="s">
        <v>287</v>
      </c>
      <c r="G546" s="268"/>
      <c r="H546" s="271">
        <v>2.086</v>
      </c>
      <c r="I546" s="272"/>
      <c r="J546" s="268"/>
      <c r="K546" s="268"/>
      <c r="L546" s="273"/>
      <c r="M546" s="274"/>
      <c r="N546" s="275"/>
      <c r="O546" s="275"/>
      <c r="P546" s="275"/>
      <c r="Q546" s="275"/>
      <c r="R546" s="275"/>
      <c r="S546" s="275"/>
      <c r="T546" s="276"/>
      <c r="AT546" s="277" t="s">
        <v>164</v>
      </c>
      <c r="AU546" s="277" t="s">
        <v>86</v>
      </c>
      <c r="AV546" s="14" t="s">
        <v>160</v>
      </c>
      <c r="AW546" s="14" t="s">
        <v>38</v>
      </c>
      <c r="AX546" s="14" t="s">
        <v>84</v>
      </c>
      <c r="AY546" s="277" t="s">
        <v>152</v>
      </c>
    </row>
    <row r="547" spans="2:63" s="11" customFormat="1" ht="22.8" customHeight="1">
      <c r="B547" s="199"/>
      <c r="C547" s="200"/>
      <c r="D547" s="201" t="s">
        <v>76</v>
      </c>
      <c r="E547" s="213" t="s">
        <v>251</v>
      </c>
      <c r="F547" s="213" t="s">
        <v>252</v>
      </c>
      <c r="G547" s="200"/>
      <c r="H547" s="200"/>
      <c r="I547" s="203"/>
      <c r="J547" s="214">
        <f>BK547</f>
        <v>0</v>
      </c>
      <c r="K547" s="200"/>
      <c r="L547" s="205"/>
      <c r="M547" s="206"/>
      <c r="N547" s="207"/>
      <c r="O547" s="207"/>
      <c r="P547" s="208">
        <f>SUM(P548:P602)</f>
        <v>0</v>
      </c>
      <c r="Q547" s="207"/>
      <c r="R547" s="208">
        <f>SUM(R548:R602)</f>
        <v>0.1118124</v>
      </c>
      <c r="S547" s="207"/>
      <c r="T547" s="209">
        <f>SUM(T548:T602)</f>
        <v>0.018964869999999998</v>
      </c>
      <c r="AR547" s="210" t="s">
        <v>86</v>
      </c>
      <c r="AT547" s="211" t="s">
        <v>76</v>
      </c>
      <c r="AU547" s="211" t="s">
        <v>84</v>
      </c>
      <c r="AY547" s="210" t="s">
        <v>152</v>
      </c>
      <c r="BK547" s="212">
        <f>SUM(BK548:BK602)</f>
        <v>0</v>
      </c>
    </row>
    <row r="548" spans="2:65" s="1" customFormat="1" ht="16.5" customHeight="1">
      <c r="B548" s="38"/>
      <c r="C548" s="215" t="s">
        <v>1279</v>
      </c>
      <c r="D548" s="215" t="s">
        <v>155</v>
      </c>
      <c r="E548" s="216" t="s">
        <v>876</v>
      </c>
      <c r="F548" s="217" t="s">
        <v>877</v>
      </c>
      <c r="G548" s="218" t="s">
        <v>158</v>
      </c>
      <c r="H548" s="219">
        <v>61.177</v>
      </c>
      <c r="I548" s="220"/>
      <c r="J548" s="221">
        <f>ROUND(I548*H548,2)</f>
        <v>0</v>
      </c>
      <c r="K548" s="217" t="s">
        <v>159</v>
      </c>
      <c r="L548" s="43"/>
      <c r="M548" s="222" t="s">
        <v>75</v>
      </c>
      <c r="N548" s="223" t="s">
        <v>47</v>
      </c>
      <c r="O548" s="79"/>
      <c r="P548" s="224">
        <f>O548*H548</f>
        <v>0</v>
      </c>
      <c r="Q548" s="224">
        <v>0.001</v>
      </c>
      <c r="R548" s="224">
        <f>Q548*H548</f>
        <v>0.061177</v>
      </c>
      <c r="S548" s="224">
        <v>0.00031</v>
      </c>
      <c r="T548" s="225">
        <f>S548*H548</f>
        <v>0.018964869999999998</v>
      </c>
      <c r="AR548" s="17" t="s">
        <v>227</v>
      </c>
      <c r="AT548" s="17" t="s">
        <v>155</v>
      </c>
      <c r="AU548" s="17" t="s">
        <v>86</v>
      </c>
      <c r="AY548" s="17" t="s">
        <v>152</v>
      </c>
      <c r="BE548" s="226">
        <f>IF(N548="základní",J548,0)</f>
        <v>0</v>
      </c>
      <c r="BF548" s="226">
        <f>IF(N548="snížená",J548,0)</f>
        <v>0</v>
      </c>
      <c r="BG548" s="226">
        <f>IF(N548="zákl. přenesená",J548,0)</f>
        <v>0</v>
      </c>
      <c r="BH548" s="226">
        <f>IF(N548="sníž. přenesená",J548,0)</f>
        <v>0</v>
      </c>
      <c r="BI548" s="226">
        <f>IF(N548="nulová",J548,0)</f>
        <v>0</v>
      </c>
      <c r="BJ548" s="17" t="s">
        <v>84</v>
      </c>
      <c r="BK548" s="226">
        <f>ROUND(I548*H548,2)</f>
        <v>0</v>
      </c>
      <c r="BL548" s="17" t="s">
        <v>227</v>
      </c>
      <c r="BM548" s="17" t="s">
        <v>1280</v>
      </c>
    </row>
    <row r="549" spans="2:47" s="1" customFormat="1" ht="12">
      <c r="B549" s="38"/>
      <c r="C549" s="39"/>
      <c r="D549" s="227" t="s">
        <v>162</v>
      </c>
      <c r="E549" s="39"/>
      <c r="F549" s="228" t="s">
        <v>879</v>
      </c>
      <c r="G549" s="39"/>
      <c r="H549" s="39"/>
      <c r="I549" s="142"/>
      <c r="J549" s="39"/>
      <c r="K549" s="39"/>
      <c r="L549" s="43"/>
      <c r="M549" s="229"/>
      <c r="N549" s="79"/>
      <c r="O549" s="79"/>
      <c r="P549" s="79"/>
      <c r="Q549" s="79"/>
      <c r="R549" s="79"/>
      <c r="S549" s="79"/>
      <c r="T549" s="80"/>
      <c r="AT549" s="17" t="s">
        <v>162</v>
      </c>
      <c r="AU549" s="17" t="s">
        <v>86</v>
      </c>
    </row>
    <row r="550" spans="2:51" s="13" customFormat="1" ht="12">
      <c r="B550" s="241"/>
      <c r="C550" s="242"/>
      <c r="D550" s="227" t="s">
        <v>164</v>
      </c>
      <c r="E550" s="243" t="s">
        <v>75</v>
      </c>
      <c r="F550" s="244" t="s">
        <v>312</v>
      </c>
      <c r="G550" s="242"/>
      <c r="H550" s="243" t="s">
        <v>75</v>
      </c>
      <c r="I550" s="245"/>
      <c r="J550" s="242"/>
      <c r="K550" s="242"/>
      <c r="L550" s="246"/>
      <c r="M550" s="247"/>
      <c r="N550" s="248"/>
      <c r="O550" s="248"/>
      <c r="P550" s="248"/>
      <c r="Q550" s="248"/>
      <c r="R550" s="248"/>
      <c r="S550" s="248"/>
      <c r="T550" s="249"/>
      <c r="AT550" s="250" t="s">
        <v>164</v>
      </c>
      <c r="AU550" s="250" t="s">
        <v>86</v>
      </c>
      <c r="AV550" s="13" t="s">
        <v>84</v>
      </c>
      <c r="AW550" s="13" t="s">
        <v>38</v>
      </c>
      <c r="AX550" s="13" t="s">
        <v>77</v>
      </c>
      <c r="AY550" s="250" t="s">
        <v>152</v>
      </c>
    </row>
    <row r="551" spans="2:51" s="13" customFormat="1" ht="12">
      <c r="B551" s="241"/>
      <c r="C551" s="242"/>
      <c r="D551" s="227" t="s">
        <v>164</v>
      </c>
      <c r="E551" s="243" t="s">
        <v>75</v>
      </c>
      <c r="F551" s="244" t="s">
        <v>955</v>
      </c>
      <c r="G551" s="242"/>
      <c r="H551" s="243" t="s">
        <v>75</v>
      </c>
      <c r="I551" s="245"/>
      <c r="J551" s="242"/>
      <c r="K551" s="242"/>
      <c r="L551" s="246"/>
      <c r="M551" s="247"/>
      <c r="N551" s="248"/>
      <c r="O551" s="248"/>
      <c r="P551" s="248"/>
      <c r="Q551" s="248"/>
      <c r="R551" s="248"/>
      <c r="S551" s="248"/>
      <c r="T551" s="249"/>
      <c r="AT551" s="250" t="s">
        <v>164</v>
      </c>
      <c r="AU551" s="250" t="s">
        <v>86</v>
      </c>
      <c r="AV551" s="13" t="s">
        <v>84</v>
      </c>
      <c r="AW551" s="13" t="s">
        <v>38</v>
      </c>
      <c r="AX551" s="13" t="s">
        <v>77</v>
      </c>
      <c r="AY551" s="250" t="s">
        <v>152</v>
      </c>
    </row>
    <row r="552" spans="2:51" s="12" customFormat="1" ht="12">
      <c r="B552" s="230"/>
      <c r="C552" s="231"/>
      <c r="D552" s="227" t="s">
        <v>164</v>
      </c>
      <c r="E552" s="232" t="s">
        <v>75</v>
      </c>
      <c r="F552" s="233" t="s">
        <v>956</v>
      </c>
      <c r="G552" s="231"/>
      <c r="H552" s="234">
        <v>19.828</v>
      </c>
      <c r="I552" s="235"/>
      <c r="J552" s="231"/>
      <c r="K552" s="231"/>
      <c r="L552" s="236"/>
      <c r="M552" s="237"/>
      <c r="N552" s="238"/>
      <c r="O552" s="238"/>
      <c r="P552" s="238"/>
      <c r="Q552" s="238"/>
      <c r="R552" s="238"/>
      <c r="S552" s="238"/>
      <c r="T552" s="239"/>
      <c r="AT552" s="240" t="s">
        <v>164</v>
      </c>
      <c r="AU552" s="240" t="s">
        <v>86</v>
      </c>
      <c r="AV552" s="12" t="s">
        <v>86</v>
      </c>
      <c r="AW552" s="12" t="s">
        <v>38</v>
      </c>
      <c r="AX552" s="12" t="s">
        <v>77</v>
      </c>
      <c r="AY552" s="240" t="s">
        <v>152</v>
      </c>
    </row>
    <row r="553" spans="2:51" s="12" customFormat="1" ht="12">
      <c r="B553" s="230"/>
      <c r="C553" s="231"/>
      <c r="D553" s="227" t="s">
        <v>164</v>
      </c>
      <c r="E553" s="232" t="s">
        <v>75</v>
      </c>
      <c r="F553" s="233" t="s">
        <v>1281</v>
      </c>
      <c r="G553" s="231"/>
      <c r="H553" s="234">
        <v>2.77</v>
      </c>
      <c r="I553" s="235"/>
      <c r="J553" s="231"/>
      <c r="K553" s="231"/>
      <c r="L553" s="236"/>
      <c r="M553" s="237"/>
      <c r="N553" s="238"/>
      <c r="O553" s="238"/>
      <c r="P553" s="238"/>
      <c r="Q553" s="238"/>
      <c r="R553" s="238"/>
      <c r="S553" s="238"/>
      <c r="T553" s="239"/>
      <c r="AT553" s="240" t="s">
        <v>164</v>
      </c>
      <c r="AU553" s="240" t="s">
        <v>86</v>
      </c>
      <c r="AV553" s="12" t="s">
        <v>86</v>
      </c>
      <c r="AW553" s="12" t="s">
        <v>38</v>
      </c>
      <c r="AX553" s="12" t="s">
        <v>77</v>
      </c>
      <c r="AY553" s="240" t="s">
        <v>152</v>
      </c>
    </row>
    <row r="554" spans="2:51" s="12" customFormat="1" ht="12">
      <c r="B554" s="230"/>
      <c r="C554" s="231"/>
      <c r="D554" s="227" t="s">
        <v>164</v>
      </c>
      <c r="E554" s="232" t="s">
        <v>75</v>
      </c>
      <c r="F554" s="233" t="s">
        <v>1282</v>
      </c>
      <c r="G554" s="231"/>
      <c r="H554" s="234">
        <v>-3.12</v>
      </c>
      <c r="I554" s="235"/>
      <c r="J554" s="231"/>
      <c r="K554" s="231"/>
      <c r="L554" s="236"/>
      <c r="M554" s="237"/>
      <c r="N554" s="238"/>
      <c r="O554" s="238"/>
      <c r="P554" s="238"/>
      <c r="Q554" s="238"/>
      <c r="R554" s="238"/>
      <c r="S554" s="238"/>
      <c r="T554" s="239"/>
      <c r="AT554" s="240" t="s">
        <v>164</v>
      </c>
      <c r="AU554" s="240" t="s">
        <v>86</v>
      </c>
      <c r="AV554" s="12" t="s">
        <v>86</v>
      </c>
      <c r="AW554" s="12" t="s">
        <v>38</v>
      </c>
      <c r="AX554" s="12" t="s">
        <v>77</v>
      </c>
      <c r="AY554" s="240" t="s">
        <v>152</v>
      </c>
    </row>
    <row r="555" spans="2:51" s="13" customFormat="1" ht="12">
      <c r="B555" s="241"/>
      <c r="C555" s="242"/>
      <c r="D555" s="227" t="s">
        <v>164</v>
      </c>
      <c r="E555" s="243" t="s">
        <v>75</v>
      </c>
      <c r="F555" s="244" t="s">
        <v>958</v>
      </c>
      <c r="G555" s="242"/>
      <c r="H555" s="243" t="s">
        <v>75</v>
      </c>
      <c r="I555" s="245"/>
      <c r="J555" s="242"/>
      <c r="K555" s="242"/>
      <c r="L555" s="246"/>
      <c r="M555" s="247"/>
      <c r="N555" s="248"/>
      <c r="O555" s="248"/>
      <c r="P555" s="248"/>
      <c r="Q555" s="248"/>
      <c r="R555" s="248"/>
      <c r="S555" s="248"/>
      <c r="T555" s="249"/>
      <c r="AT555" s="250" t="s">
        <v>164</v>
      </c>
      <c r="AU555" s="250" t="s">
        <v>86</v>
      </c>
      <c r="AV555" s="13" t="s">
        <v>84</v>
      </c>
      <c r="AW555" s="13" t="s">
        <v>38</v>
      </c>
      <c r="AX555" s="13" t="s">
        <v>77</v>
      </c>
      <c r="AY555" s="250" t="s">
        <v>152</v>
      </c>
    </row>
    <row r="556" spans="2:51" s="12" customFormat="1" ht="12">
      <c r="B556" s="230"/>
      <c r="C556" s="231"/>
      <c r="D556" s="227" t="s">
        <v>164</v>
      </c>
      <c r="E556" s="232" t="s">
        <v>75</v>
      </c>
      <c r="F556" s="233" t="s">
        <v>959</v>
      </c>
      <c r="G556" s="231"/>
      <c r="H556" s="234">
        <v>19.227</v>
      </c>
      <c r="I556" s="235"/>
      <c r="J556" s="231"/>
      <c r="K556" s="231"/>
      <c r="L556" s="236"/>
      <c r="M556" s="237"/>
      <c r="N556" s="238"/>
      <c r="O556" s="238"/>
      <c r="P556" s="238"/>
      <c r="Q556" s="238"/>
      <c r="R556" s="238"/>
      <c r="S556" s="238"/>
      <c r="T556" s="239"/>
      <c r="AT556" s="240" t="s">
        <v>164</v>
      </c>
      <c r="AU556" s="240" t="s">
        <v>86</v>
      </c>
      <c r="AV556" s="12" t="s">
        <v>86</v>
      </c>
      <c r="AW556" s="12" t="s">
        <v>38</v>
      </c>
      <c r="AX556" s="12" t="s">
        <v>77</v>
      </c>
      <c r="AY556" s="240" t="s">
        <v>152</v>
      </c>
    </row>
    <row r="557" spans="2:51" s="12" customFormat="1" ht="12">
      <c r="B557" s="230"/>
      <c r="C557" s="231"/>
      <c r="D557" s="227" t="s">
        <v>164</v>
      </c>
      <c r="E557" s="232" t="s">
        <v>75</v>
      </c>
      <c r="F557" s="233" t="s">
        <v>1283</v>
      </c>
      <c r="G557" s="231"/>
      <c r="H557" s="234">
        <v>2.48</v>
      </c>
      <c r="I557" s="235"/>
      <c r="J557" s="231"/>
      <c r="K557" s="231"/>
      <c r="L557" s="236"/>
      <c r="M557" s="237"/>
      <c r="N557" s="238"/>
      <c r="O557" s="238"/>
      <c r="P557" s="238"/>
      <c r="Q557" s="238"/>
      <c r="R557" s="238"/>
      <c r="S557" s="238"/>
      <c r="T557" s="239"/>
      <c r="AT557" s="240" t="s">
        <v>164</v>
      </c>
      <c r="AU557" s="240" t="s">
        <v>86</v>
      </c>
      <c r="AV557" s="12" t="s">
        <v>86</v>
      </c>
      <c r="AW557" s="12" t="s">
        <v>38</v>
      </c>
      <c r="AX557" s="12" t="s">
        <v>77</v>
      </c>
      <c r="AY557" s="240" t="s">
        <v>152</v>
      </c>
    </row>
    <row r="558" spans="2:51" s="12" customFormat="1" ht="12">
      <c r="B558" s="230"/>
      <c r="C558" s="231"/>
      <c r="D558" s="227" t="s">
        <v>164</v>
      </c>
      <c r="E558" s="232" t="s">
        <v>75</v>
      </c>
      <c r="F558" s="233" t="s">
        <v>1284</v>
      </c>
      <c r="G558" s="231"/>
      <c r="H558" s="234">
        <v>-8.145</v>
      </c>
      <c r="I558" s="235"/>
      <c r="J558" s="231"/>
      <c r="K558" s="231"/>
      <c r="L558" s="236"/>
      <c r="M558" s="237"/>
      <c r="N558" s="238"/>
      <c r="O558" s="238"/>
      <c r="P558" s="238"/>
      <c r="Q558" s="238"/>
      <c r="R558" s="238"/>
      <c r="S558" s="238"/>
      <c r="T558" s="239"/>
      <c r="AT558" s="240" t="s">
        <v>164</v>
      </c>
      <c r="AU558" s="240" t="s">
        <v>86</v>
      </c>
      <c r="AV558" s="12" t="s">
        <v>86</v>
      </c>
      <c r="AW558" s="12" t="s">
        <v>38</v>
      </c>
      <c r="AX558" s="12" t="s">
        <v>77</v>
      </c>
      <c r="AY558" s="240" t="s">
        <v>152</v>
      </c>
    </row>
    <row r="559" spans="2:51" s="13" customFormat="1" ht="12">
      <c r="B559" s="241"/>
      <c r="C559" s="242"/>
      <c r="D559" s="227" t="s">
        <v>164</v>
      </c>
      <c r="E559" s="243" t="s">
        <v>75</v>
      </c>
      <c r="F559" s="244" t="s">
        <v>964</v>
      </c>
      <c r="G559" s="242"/>
      <c r="H559" s="243" t="s">
        <v>75</v>
      </c>
      <c r="I559" s="245"/>
      <c r="J559" s="242"/>
      <c r="K559" s="242"/>
      <c r="L559" s="246"/>
      <c r="M559" s="247"/>
      <c r="N559" s="248"/>
      <c r="O559" s="248"/>
      <c r="P559" s="248"/>
      <c r="Q559" s="248"/>
      <c r="R559" s="248"/>
      <c r="S559" s="248"/>
      <c r="T559" s="249"/>
      <c r="AT559" s="250" t="s">
        <v>164</v>
      </c>
      <c r="AU559" s="250" t="s">
        <v>86</v>
      </c>
      <c r="AV559" s="13" t="s">
        <v>84</v>
      </c>
      <c r="AW559" s="13" t="s">
        <v>38</v>
      </c>
      <c r="AX559" s="13" t="s">
        <v>77</v>
      </c>
      <c r="AY559" s="250" t="s">
        <v>152</v>
      </c>
    </row>
    <row r="560" spans="2:51" s="12" customFormat="1" ht="12">
      <c r="B560" s="230"/>
      <c r="C560" s="231"/>
      <c r="D560" s="227" t="s">
        <v>164</v>
      </c>
      <c r="E560" s="232" t="s">
        <v>75</v>
      </c>
      <c r="F560" s="233" t="s">
        <v>1285</v>
      </c>
      <c r="G560" s="231"/>
      <c r="H560" s="234">
        <v>29.839</v>
      </c>
      <c r="I560" s="235"/>
      <c r="J560" s="231"/>
      <c r="K560" s="231"/>
      <c r="L560" s="236"/>
      <c r="M560" s="237"/>
      <c r="N560" s="238"/>
      <c r="O560" s="238"/>
      <c r="P560" s="238"/>
      <c r="Q560" s="238"/>
      <c r="R560" s="238"/>
      <c r="S560" s="238"/>
      <c r="T560" s="239"/>
      <c r="AT560" s="240" t="s">
        <v>164</v>
      </c>
      <c r="AU560" s="240" t="s">
        <v>86</v>
      </c>
      <c r="AV560" s="12" t="s">
        <v>86</v>
      </c>
      <c r="AW560" s="12" t="s">
        <v>38</v>
      </c>
      <c r="AX560" s="12" t="s">
        <v>77</v>
      </c>
      <c r="AY560" s="240" t="s">
        <v>152</v>
      </c>
    </row>
    <row r="561" spans="2:51" s="12" customFormat="1" ht="12">
      <c r="B561" s="230"/>
      <c r="C561" s="231"/>
      <c r="D561" s="227" t="s">
        <v>164</v>
      </c>
      <c r="E561" s="232" t="s">
        <v>75</v>
      </c>
      <c r="F561" s="233" t="s">
        <v>1286</v>
      </c>
      <c r="G561" s="231"/>
      <c r="H561" s="234">
        <v>8.598</v>
      </c>
      <c r="I561" s="235"/>
      <c r="J561" s="231"/>
      <c r="K561" s="231"/>
      <c r="L561" s="236"/>
      <c r="M561" s="237"/>
      <c r="N561" s="238"/>
      <c r="O561" s="238"/>
      <c r="P561" s="238"/>
      <c r="Q561" s="238"/>
      <c r="R561" s="238"/>
      <c r="S561" s="238"/>
      <c r="T561" s="239"/>
      <c r="AT561" s="240" t="s">
        <v>164</v>
      </c>
      <c r="AU561" s="240" t="s">
        <v>86</v>
      </c>
      <c r="AV561" s="12" t="s">
        <v>86</v>
      </c>
      <c r="AW561" s="12" t="s">
        <v>38</v>
      </c>
      <c r="AX561" s="12" t="s">
        <v>77</v>
      </c>
      <c r="AY561" s="240" t="s">
        <v>152</v>
      </c>
    </row>
    <row r="562" spans="2:51" s="12" customFormat="1" ht="12">
      <c r="B562" s="230"/>
      <c r="C562" s="231"/>
      <c r="D562" s="227" t="s">
        <v>164</v>
      </c>
      <c r="E562" s="232" t="s">
        <v>75</v>
      </c>
      <c r="F562" s="233" t="s">
        <v>966</v>
      </c>
      <c r="G562" s="231"/>
      <c r="H562" s="234">
        <v>-4</v>
      </c>
      <c r="I562" s="235"/>
      <c r="J562" s="231"/>
      <c r="K562" s="231"/>
      <c r="L562" s="236"/>
      <c r="M562" s="237"/>
      <c r="N562" s="238"/>
      <c r="O562" s="238"/>
      <c r="P562" s="238"/>
      <c r="Q562" s="238"/>
      <c r="R562" s="238"/>
      <c r="S562" s="238"/>
      <c r="T562" s="239"/>
      <c r="AT562" s="240" t="s">
        <v>164</v>
      </c>
      <c r="AU562" s="240" t="s">
        <v>86</v>
      </c>
      <c r="AV562" s="12" t="s">
        <v>86</v>
      </c>
      <c r="AW562" s="12" t="s">
        <v>38</v>
      </c>
      <c r="AX562" s="12" t="s">
        <v>77</v>
      </c>
      <c r="AY562" s="240" t="s">
        <v>152</v>
      </c>
    </row>
    <row r="563" spans="2:51" s="12" customFormat="1" ht="12">
      <c r="B563" s="230"/>
      <c r="C563" s="231"/>
      <c r="D563" s="227" t="s">
        <v>164</v>
      </c>
      <c r="E563" s="232" t="s">
        <v>75</v>
      </c>
      <c r="F563" s="233" t="s">
        <v>1287</v>
      </c>
      <c r="G563" s="231"/>
      <c r="H563" s="234">
        <v>-6.3</v>
      </c>
      <c r="I563" s="235"/>
      <c r="J563" s="231"/>
      <c r="K563" s="231"/>
      <c r="L563" s="236"/>
      <c r="M563" s="237"/>
      <c r="N563" s="238"/>
      <c r="O563" s="238"/>
      <c r="P563" s="238"/>
      <c r="Q563" s="238"/>
      <c r="R563" s="238"/>
      <c r="S563" s="238"/>
      <c r="T563" s="239"/>
      <c r="AT563" s="240" t="s">
        <v>164</v>
      </c>
      <c r="AU563" s="240" t="s">
        <v>86</v>
      </c>
      <c r="AV563" s="12" t="s">
        <v>86</v>
      </c>
      <c r="AW563" s="12" t="s">
        <v>38</v>
      </c>
      <c r="AX563" s="12" t="s">
        <v>77</v>
      </c>
      <c r="AY563" s="240" t="s">
        <v>152</v>
      </c>
    </row>
    <row r="564" spans="2:51" s="14" customFormat="1" ht="12">
      <c r="B564" s="267"/>
      <c r="C564" s="268"/>
      <c r="D564" s="227" t="s">
        <v>164</v>
      </c>
      <c r="E564" s="269" t="s">
        <v>75</v>
      </c>
      <c r="F564" s="270" t="s">
        <v>287</v>
      </c>
      <c r="G564" s="268"/>
      <c r="H564" s="271">
        <v>61.17699999999999</v>
      </c>
      <c r="I564" s="272"/>
      <c r="J564" s="268"/>
      <c r="K564" s="268"/>
      <c r="L564" s="273"/>
      <c r="M564" s="274"/>
      <c r="N564" s="275"/>
      <c r="O564" s="275"/>
      <c r="P564" s="275"/>
      <c r="Q564" s="275"/>
      <c r="R564" s="275"/>
      <c r="S564" s="275"/>
      <c r="T564" s="276"/>
      <c r="AT564" s="277" t="s">
        <v>164</v>
      </c>
      <c r="AU564" s="277" t="s">
        <v>86</v>
      </c>
      <c r="AV564" s="14" t="s">
        <v>160</v>
      </c>
      <c r="AW564" s="14" t="s">
        <v>38</v>
      </c>
      <c r="AX564" s="14" t="s">
        <v>84</v>
      </c>
      <c r="AY564" s="277" t="s">
        <v>152</v>
      </c>
    </row>
    <row r="565" spans="2:65" s="1" customFormat="1" ht="16.5" customHeight="1">
      <c r="B565" s="38"/>
      <c r="C565" s="215" t="s">
        <v>1288</v>
      </c>
      <c r="D565" s="215" t="s">
        <v>155</v>
      </c>
      <c r="E565" s="216" t="s">
        <v>882</v>
      </c>
      <c r="F565" s="217" t="s">
        <v>883</v>
      </c>
      <c r="G565" s="218" t="s">
        <v>158</v>
      </c>
      <c r="H565" s="219">
        <v>13.518</v>
      </c>
      <c r="I565" s="220"/>
      <c r="J565" s="221">
        <f>ROUND(I565*H565,2)</f>
        <v>0</v>
      </c>
      <c r="K565" s="217" t="s">
        <v>159</v>
      </c>
      <c r="L565" s="43"/>
      <c r="M565" s="222" t="s">
        <v>75</v>
      </c>
      <c r="N565" s="223" t="s">
        <v>47</v>
      </c>
      <c r="O565" s="79"/>
      <c r="P565" s="224">
        <f>O565*H565</f>
        <v>0</v>
      </c>
      <c r="Q565" s="224">
        <v>0</v>
      </c>
      <c r="R565" s="224">
        <f>Q565*H565</f>
        <v>0</v>
      </c>
      <c r="S565" s="224">
        <v>0</v>
      </c>
      <c r="T565" s="225">
        <f>S565*H565</f>
        <v>0</v>
      </c>
      <c r="AR565" s="17" t="s">
        <v>227</v>
      </c>
      <c r="AT565" s="17" t="s">
        <v>155</v>
      </c>
      <c r="AU565" s="17" t="s">
        <v>86</v>
      </c>
      <c r="AY565" s="17" t="s">
        <v>152</v>
      </c>
      <c r="BE565" s="226">
        <f>IF(N565="základní",J565,0)</f>
        <v>0</v>
      </c>
      <c r="BF565" s="226">
        <f>IF(N565="snížená",J565,0)</f>
        <v>0</v>
      </c>
      <c r="BG565" s="226">
        <f>IF(N565="zákl. přenesená",J565,0)</f>
        <v>0</v>
      </c>
      <c r="BH565" s="226">
        <f>IF(N565="sníž. přenesená",J565,0)</f>
        <v>0</v>
      </c>
      <c r="BI565" s="226">
        <f>IF(N565="nulová",J565,0)</f>
        <v>0</v>
      </c>
      <c r="BJ565" s="17" t="s">
        <v>84</v>
      </c>
      <c r="BK565" s="226">
        <f>ROUND(I565*H565,2)</f>
        <v>0</v>
      </c>
      <c r="BL565" s="17" t="s">
        <v>227</v>
      </c>
      <c r="BM565" s="17" t="s">
        <v>1289</v>
      </c>
    </row>
    <row r="566" spans="2:47" s="1" customFormat="1" ht="12">
      <c r="B566" s="38"/>
      <c r="C566" s="39"/>
      <c r="D566" s="227" t="s">
        <v>162</v>
      </c>
      <c r="E566" s="39"/>
      <c r="F566" s="228" t="s">
        <v>885</v>
      </c>
      <c r="G566" s="39"/>
      <c r="H566" s="39"/>
      <c r="I566" s="142"/>
      <c r="J566" s="39"/>
      <c r="K566" s="39"/>
      <c r="L566" s="43"/>
      <c r="M566" s="229"/>
      <c r="N566" s="79"/>
      <c r="O566" s="79"/>
      <c r="P566" s="79"/>
      <c r="Q566" s="79"/>
      <c r="R566" s="79"/>
      <c r="S566" s="79"/>
      <c r="T566" s="80"/>
      <c r="AT566" s="17" t="s">
        <v>162</v>
      </c>
      <c r="AU566" s="17" t="s">
        <v>86</v>
      </c>
    </row>
    <row r="567" spans="2:51" s="13" customFormat="1" ht="12">
      <c r="B567" s="241"/>
      <c r="C567" s="242"/>
      <c r="D567" s="227" t="s">
        <v>164</v>
      </c>
      <c r="E567" s="243" t="s">
        <v>75</v>
      </c>
      <c r="F567" s="244" t="s">
        <v>312</v>
      </c>
      <c r="G567" s="242"/>
      <c r="H567" s="243" t="s">
        <v>75</v>
      </c>
      <c r="I567" s="245"/>
      <c r="J567" s="242"/>
      <c r="K567" s="242"/>
      <c r="L567" s="246"/>
      <c r="M567" s="247"/>
      <c r="N567" s="248"/>
      <c r="O567" s="248"/>
      <c r="P567" s="248"/>
      <c r="Q567" s="248"/>
      <c r="R567" s="248"/>
      <c r="S567" s="248"/>
      <c r="T567" s="249"/>
      <c r="AT567" s="250" t="s">
        <v>164</v>
      </c>
      <c r="AU567" s="250" t="s">
        <v>86</v>
      </c>
      <c r="AV567" s="13" t="s">
        <v>84</v>
      </c>
      <c r="AW567" s="13" t="s">
        <v>38</v>
      </c>
      <c r="AX567" s="13" t="s">
        <v>77</v>
      </c>
      <c r="AY567" s="250" t="s">
        <v>152</v>
      </c>
    </row>
    <row r="568" spans="2:51" s="12" customFormat="1" ht="12">
      <c r="B568" s="230"/>
      <c r="C568" s="231"/>
      <c r="D568" s="227" t="s">
        <v>164</v>
      </c>
      <c r="E568" s="232" t="s">
        <v>75</v>
      </c>
      <c r="F568" s="233" t="s">
        <v>950</v>
      </c>
      <c r="G568" s="231"/>
      <c r="H568" s="234">
        <v>2.77</v>
      </c>
      <c r="I568" s="235"/>
      <c r="J568" s="231"/>
      <c r="K568" s="231"/>
      <c r="L568" s="236"/>
      <c r="M568" s="237"/>
      <c r="N568" s="238"/>
      <c r="O568" s="238"/>
      <c r="P568" s="238"/>
      <c r="Q568" s="238"/>
      <c r="R568" s="238"/>
      <c r="S568" s="238"/>
      <c r="T568" s="239"/>
      <c r="AT568" s="240" t="s">
        <v>164</v>
      </c>
      <c r="AU568" s="240" t="s">
        <v>86</v>
      </c>
      <c r="AV568" s="12" t="s">
        <v>86</v>
      </c>
      <c r="AW568" s="12" t="s">
        <v>38</v>
      </c>
      <c r="AX568" s="12" t="s">
        <v>77</v>
      </c>
      <c r="AY568" s="240" t="s">
        <v>152</v>
      </c>
    </row>
    <row r="569" spans="2:51" s="12" customFormat="1" ht="12">
      <c r="B569" s="230"/>
      <c r="C569" s="231"/>
      <c r="D569" s="227" t="s">
        <v>164</v>
      </c>
      <c r="E569" s="232" t="s">
        <v>75</v>
      </c>
      <c r="F569" s="233" t="s">
        <v>951</v>
      </c>
      <c r="G569" s="231"/>
      <c r="H569" s="234">
        <v>2.48</v>
      </c>
      <c r="I569" s="235"/>
      <c r="J569" s="231"/>
      <c r="K569" s="231"/>
      <c r="L569" s="236"/>
      <c r="M569" s="237"/>
      <c r="N569" s="238"/>
      <c r="O569" s="238"/>
      <c r="P569" s="238"/>
      <c r="Q569" s="238"/>
      <c r="R569" s="238"/>
      <c r="S569" s="238"/>
      <c r="T569" s="239"/>
      <c r="AT569" s="240" t="s">
        <v>164</v>
      </c>
      <c r="AU569" s="240" t="s">
        <v>86</v>
      </c>
      <c r="AV569" s="12" t="s">
        <v>86</v>
      </c>
      <c r="AW569" s="12" t="s">
        <v>38</v>
      </c>
      <c r="AX569" s="12" t="s">
        <v>77</v>
      </c>
      <c r="AY569" s="240" t="s">
        <v>152</v>
      </c>
    </row>
    <row r="570" spans="2:51" s="12" customFormat="1" ht="12">
      <c r="B570" s="230"/>
      <c r="C570" s="231"/>
      <c r="D570" s="227" t="s">
        <v>164</v>
      </c>
      <c r="E570" s="232" t="s">
        <v>75</v>
      </c>
      <c r="F570" s="233" t="s">
        <v>952</v>
      </c>
      <c r="G570" s="231"/>
      <c r="H570" s="234">
        <v>2.56</v>
      </c>
      <c r="I570" s="235"/>
      <c r="J570" s="231"/>
      <c r="K570" s="231"/>
      <c r="L570" s="236"/>
      <c r="M570" s="237"/>
      <c r="N570" s="238"/>
      <c r="O570" s="238"/>
      <c r="P570" s="238"/>
      <c r="Q570" s="238"/>
      <c r="R570" s="238"/>
      <c r="S570" s="238"/>
      <c r="T570" s="239"/>
      <c r="AT570" s="240" t="s">
        <v>164</v>
      </c>
      <c r="AU570" s="240" t="s">
        <v>86</v>
      </c>
      <c r="AV570" s="12" t="s">
        <v>86</v>
      </c>
      <c r="AW570" s="12" t="s">
        <v>38</v>
      </c>
      <c r="AX570" s="12" t="s">
        <v>77</v>
      </c>
      <c r="AY570" s="240" t="s">
        <v>152</v>
      </c>
    </row>
    <row r="571" spans="2:51" s="12" customFormat="1" ht="12">
      <c r="B571" s="230"/>
      <c r="C571" s="231"/>
      <c r="D571" s="227" t="s">
        <v>164</v>
      </c>
      <c r="E571" s="232" t="s">
        <v>75</v>
      </c>
      <c r="F571" s="233" t="s">
        <v>953</v>
      </c>
      <c r="G571" s="231"/>
      <c r="H571" s="234">
        <v>5.708</v>
      </c>
      <c r="I571" s="235"/>
      <c r="J571" s="231"/>
      <c r="K571" s="231"/>
      <c r="L571" s="236"/>
      <c r="M571" s="237"/>
      <c r="N571" s="238"/>
      <c r="O571" s="238"/>
      <c r="P571" s="238"/>
      <c r="Q571" s="238"/>
      <c r="R571" s="238"/>
      <c r="S571" s="238"/>
      <c r="T571" s="239"/>
      <c r="AT571" s="240" t="s">
        <v>164</v>
      </c>
      <c r="AU571" s="240" t="s">
        <v>86</v>
      </c>
      <c r="AV571" s="12" t="s">
        <v>86</v>
      </c>
      <c r="AW571" s="12" t="s">
        <v>38</v>
      </c>
      <c r="AX571" s="12" t="s">
        <v>77</v>
      </c>
      <c r="AY571" s="240" t="s">
        <v>152</v>
      </c>
    </row>
    <row r="572" spans="2:51" s="14" customFormat="1" ht="12">
      <c r="B572" s="267"/>
      <c r="C572" s="268"/>
      <c r="D572" s="227" t="s">
        <v>164</v>
      </c>
      <c r="E572" s="269" t="s">
        <v>75</v>
      </c>
      <c r="F572" s="270" t="s">
        <v>287</v>
      </c>
      <c r="G572" s="268"/>
      <c r="H572" s="271">
        <v>13.518</v>
      </c>
      <c r="I572" s="272"/>
      <c r="J572" s="268"/>
      <c r="K572" s="268"/>
      <c r="L572" s="273"/>
      <c r="M572" s="274"/>
      <c r="N572" s="275"/>
      <c r="O572" s="275"/>
      <c r="P572" s="275"/>
      <c r="Q572" s="275"/>
      <c r="R572" s="275"/>
      <c r="S572" s="275"/>
      <c r="T572" s="276"/>
      <c r="AT572" s="277" t="s">
        <v>164</v>
      </c>
      <c r="AU572" s="277" t="s">
        <v>86</v>
      </c>
      <c r="AV572" s="14" t="s">
        <v>160</v>
      </c>
      <c r="AW572" s="14" t="s">
        <v>38</v>
      </c>
      <c r="AX572" s="14" t="s">
        <v>84</v>
      </c>
      <c r="AY572" s="277" t="s">
        <v>152</v>
      </c>
    </row>
    <row r="573" spans="2:65" s="1" customFormat="1" ht="16.5" customHeight="1">
      <c r="B573" s="38"/>
      <c r="C573" s="251" t="s">
        <v>1290</v>
      </c>
      <c r="D573" s="251" t="s">
        <v>238</v>
      </c>
      <c r="E573" s="252" t="s">
        <v>887</v>
      </c>
      <c r="F573" s="253" t="s">
        <v>888</v>
      </c>
      <c r="G573" s="254" t="s">
        <v>158</v>
      </c>
      <c r="H573" s="255">
        <v>15.546</v>
      </c>
      <c r="I573" s="256"/>
      <c r="J573" s="257">
        <f>ROUND(I573*H573,2)</f>
        <v>0</v>
      </c>
      <c r="K573" s="253" t="s">
        <v>159</v>
      </c>
      <c r="L573" s="258"/>
      <c r="M573" s="259" t="s">
        <v>75</v>
      </c>
      <c r="N573" s="260" t="s">
        <v>47</v>
      </c>
      <c r="O573" s="79"/>
      <c r="P573" s="224">
        <f>O573*H573</f>
        <v>0</v>
      </c>
      <c r="Q573" s="224">
        <v>0</v>
      </c>
      <c r="R573" s="224">
        <f>Q573*H573</f>
        <v>0</v>
      </c>
      <c r="S573" s="224">
        <v>0</v>
      </c>
      <c r="T573" s="225">
        <f>S573*H573</f>
        <v>0</v>
      </c>
      <c r="AR573" s="17" t="s">
        <v>241</v>
      </c>
      <c r="AT573" s="17" t="s">
        <v>238</v>
      </c>
      <c r="AU573" s="17" t="s">
        <v>86</v>
      </c>
      <c r="AY573" s="17" t="s">
        <v>152</v>
      </c>
      <c r="BE573" s="226">
        <f>IF(N573="základní",J573,0)</f>
        <v>0</v>
      </c>
      <c r="BF573" s="226">
        <f>IF(N573="snížená",J573,0)</f>
        <v>0</v>
      </c>
      <c r="BG573" s="226">
        <f>IF(N573="zákl. přenesená",J573,0)</f>
        <v>0</v>
      </c>
      <c r="BH573" s="226">
        <f>IF(N573="sníž. přenesená",J573,0)</f>
        <v>0</v>
      </c>
      <c r="BI573" s="226">
        <f>IF(N573="nulová",J573,0)</f>
        <v>0</v>
      </c>
      <c r="BJ573" s="17" t="s">
        <v>84</v>
      </c>
      <c r="BK573" s="226">
        <f>ROUND(I573*H573,2)</f>
        <v>0</v>
      </c>
      <c r="BL573" s="17" t="s">
        <v>227</v>
      </c>
      <c r="BM573" s="17" t="s">
        <v>1291</v>
      </c>
    </row>
    <row r="574" spans="2:51" s="12" customFormat="1" ht="12">
      <c r="B574" s="230"/>
      <c r="C574" s="231"/>
      <c r="D574" s="227" t="s">
        <v>164</v>
      </c>
      <c r="E574" s="231"/>
      <c r="F574" s="233" t="s">
        <v>1292</v>
      </c>
      <c r="G574" s="231"/>
      <c r="H574" s="234">
        <v>15.546</v>
      </c>
      <c r="I574" s="235"/>
      <c r="J574" s="231"/>
      <c r="K574" s="231"/>
      <c r="L574" s="236"/>
      <c r="M574" s="237"/>
      <c r="N574" s="238"/>
      <c r="O574" s="238"/>
      <c r="P574" s="238"/>
      <c r="Q574" s="238"/>
      <c r="R574" s="238"/>
      <c r="S574" s="238"/>
      <c r="T574" s="239"/>
      <c r="AT574" s="240" t="s">
        <v>164</v>
      </c>
      <c r="AU574" s="240" t="s">
        <v>86</v>
      </c>
      <c r="AV574" s="12" t="s">
        <v>86</v>
      </c>
      <c r="AW574" s="12" t="s">
        <v>4</v>
      </c>
      <c r="AX574" s="12" t="s">
        <v>84</v>
      </c>
      <c r="AY574" s="240" t="s">
        <v>152</v>
      </c>
    </row>
    <row r="575" spans="2:65" s="1" customFormat="1" ht="16.5" customHeight="1">
      <c r="B575" s="38"/>
      <c r="C575" s="215" t="s">
        <v>1293</v>
      </c>
      <c r="D575" s="215" t="s">
        <v>155</v>
      </c>
      <c r="E575" s="216" t="s">
        <v>891</v>
      </c>
      <c r="F575" s="217" t="s">
        <v>892</v>
      </c>
      <c r="G575" s="218" t="s">
        <v>158</v>
      </c>
      <c r="H575" s="219">
        <v>69.022</v>
      </c>
      <c r="I575" s="220"/>
      <c r="J575" s="221">
        <f>ROUND(I575*H575,2)</f>
        <v>0</v>
      </c>
      <c r="K575" s="217" t="s">
        <v>159</v>
      </c>
      <c r="L575" s="43"/>
      <c r="M575" s="222" t="s">
        <v>75</v>
      </c>
      <c r="N575" s="223" t="s">
        <v>47</v>
      </c>
      <c r="O575" s="79"/>
      <c r="P575" s="224">
        <f>O575*H575</f>
        <v>0</v>
      </c>
      <c r="Q575" s="224">
        <v>0.00021</v>
      </c>
      <c r="R575" s="224">
        <f>Q575*H575</f>
        <v>0.014494620000000001</v>
      </c>
      <c r="S575" s="224">
        <v>0</v>
      </c>
      <c r="T575" s="225">
        <f>S575*H575</f>
        <v>0</v>
      </c>
      <c r="AR575" s="17" t="s">
        <v>227</v>
      </c>
      <c r="AT575" s="17" t="s">
        <v>155</v>
      </c>
      <c r="AU575" s="17" t="s">
        <v>86</v>
      </c>
      <c r="AY575" s="17" t="s">
        <v>152</v>
      </c>
      <c r="BE575" s="226">
        <f>IF(N575="základní",J575,0)</f>
        <v>0</v>
      </c>
      <c r="BF575" s="226">
        <f>IF(N575="snížená",J575,0)</f>
        <v>0</v>
      </c>
      <c r="BG575" s="226">
        <f>IF(N575="zákl. přenesená",J575,0)</f>
        <v>0</v>
      </c>
      <c r="BH575" s="226">
        <f>IF(N575="sníž. přenesená",J575,0)</f>
        <v>0</v>
      </c>
      <c r="BI575" s="226">
        <f>IF(N575="nulová",J575,0)</f>
        <v>0</v>
      </c>
      <c r="BJ575" s="17" t="s">
        <v>84</v>
      </c>
      <c r="BK575" s="226">
        <f>ROUND(I575*H575,2)</f>
        <v>0</v>
      </c>
      <c r="BL575" s="17" t="s">
        <v>227</v>
      </c>
      <c r="BM575" s="17" t="s">
        <v>1294</v>
      </c>
    </row>
    <row r="576" spans="2:51" s="13" customFormat="1" ht="12">
      <c r="B576" s="241"/>
      <c r="C576" s="242"/>
      <c r="D576" s="227" t="s">
        <v>164</v>
      </c>
      <c r="E576" s="243" t="s">
        <v>75</v>
      </c>
      <c r="F576" s="244" t="s">
        <v>312</v>
      </c>
      <c r="G576" s="242"/>
      <c r="H576" s="243" t="s">
        <v>75</v>
      </c>
      <c r="I576" s="245"/>
      <c r="J576" s="242"/>
      <c r="K576" s="242"/>
      <c r="L576" s="246"/>
      <c r="M576" s="247"/>
      <c r="N576" s="248"/>
      <c r="O576" s="248"/>
      <c r="P576" s="248"/>
      <c r="Q576" s="248"/>
      <c r="R576" s="248"/>
      <c r="S576" s="248"/>
      <c r="T576" s="249"/>
      <c r="AT576" s="250" t="s">
        <v>164</v>
      </c>
      <c r="AU576" s="250" t="s">
        <v>86</v>
      </c>
      <c r="AV576" s="13" t="s">
        <v>84</v>
      </c>
      <c r="AW576" s="13" t="s">
        <v>38</v>
      </c>
      <c r="AX576" s="13" t="s">
        <v>77</v>
      </c>
      <c r="AY576" s="250" t="s">
        <v>152</v>
      </c>
    </row>
    <row r="577" spans="2:51" s="13" customFormat="1" ht="12">
      <c r="B577" s="241"/>
      <c r="C577" s="242"/>
      <c r="D577" s="227" t="s">
        <v>164</v>
      </c>
      <c r="E577" s="243" t="s">
        <v>75</v>
      </c>
      <c r="F577" s="244" t="s">
        <v>955</v>
      </c>
      <c r="G577" s="242"/>
      <c r="H577" s="243" t="s">
        <v>75</v>
      </c>
      <c r="I577" s="245"/>
      <c r="J577" s="242"/>
      <c r="K577" s="242"/>
      <c r="L577" s="246"/>
      <c r="M577" s="247"/>
      <c r="N577" s="248"/>
      <c r="O577" s="248"/>
      <c r="P577" s="248"/>
      <c r="Q577" s="248"/>
      <c r="R577" s="248"/>
      <c r="S577" s="248"/>
      <c r="T577" s="249"/>
      <c r="AT577" s="250" t="s">
        <v>164</v>
      </c>
      <c r="AU577" s="250" t="s">
        <v>86</v>
      </c>
      <c r="AV577" s="13" t="s">
        <v>84</v>
      </c>
      <c r="AW577" s="13" t="s">
        <v>38</v>
      </c>
      <c r="AX577" s="13" t="s">
        <v>77</v>
      </c>
      <c r="AY577" s="250" t="s">
        <v>152</v>
      </c>
    </row>
    <row r="578" spans="2:51" s="12" customFormat="1" ht="12">
      <c r="B578" s="230"/>
      <c r="C578" s="231"/>
      <c r="D578" s="227" t="s">
        <v>164</v>
      </c>
      <c r="E578" s="232" t="s">
        <v>75</v>
      </c>
      <c r="F578" s="233" t="s">
        <v>956</v>
      </c>
      <c r="G578" s="231"/>
      <c r="H578" s="234">
        <v>19.828</v>
      </c>
      <c r="I578" s="235"/>
      <c r="J578" s="231"/>
      <c r="K578" s="231"/>
      <c r="L578" s="236"/>
      <c r="M578" s="237"/>
      <c r="N578" s="238"/>
      <c r="O578" s="238"/>
      <c r="P578" s="238"/>
      <c r="Q578" s="238"/>
      <c r="R578" s="238"/>
      <c r="S578" s="238"/>
      <c r="T578" s="239"/>
      <c r="AT578" s="240" t="s">
        <v>164</v>
      </c>
      <c r="AU578" s="240" t="s">
        <v>86</v>
      </c>
      <c r="AV578" s="12" t="s">
        <v>86</v>
      </c>
      <c r="AW578" s="12" t="s">
        <v>38</v>
      </c>
      <c r="AX578" s="12" t="s">
        <v>77</v>
      </c>
      <c r="AY578" s="240" t="s">
        <v>152</v>
      </c>
    </row>
    <row r="579" spans="2:51" s="12" customFormat="1" ht="12">
      <c r="B579" s="230"/>
      <c r="C579" s="231"/>
      <c r="D579" s="227" t="s">
        <v>164</v>
      </c>
      <c r="E579" s="232" t="s">
        <v>75</v>
      </c>
      <c r="F579" s="233" t="s">
        <v>1281</v>
      </c>
      <c r="G579" s="231"/>
      <c r="H579" s="234">
        <v>2.77</v>
      </c>
      <c r="I579" s="235"/>
      <c r="J579" s="231"/>
      <c r="K579" s="231"/>
      <c r="L579" s="236"/>
      <c r="M579" s="237"/>
      <c r="N579" s="238"/>
      <c r="O579" s="238"/>
      <c r="P579" s="238"/>
      <c r="Q579" s="238"/>
      <c r="R579" s="238"/>
      <c r="S579" s="238"/>
      <c r="T579" s="239"/>
      <c r="AT579" s="240" t="s">
        <v>164</v>
      </c>
      <c r="AU579" s="240" t="s">
        <v>86</v>
      </c>
      <c r="AV579" s="12" t="s">
        <v>86</v>
      </c>
      <c r="AW579" s="12" t="s">
        <v>38</v>
      </c>
      <c r="AX579" s="12" t="s">
        <v>77</v>
      </c>
      <c r="AY579" s="240" t="s">
        <v>152</v>
      </c>
    </row>
    <row r="580" spans="2:51" s="12" customFormat="1" ht="12">
      <c r="B580" s="230"/>
      <c r="C580" s="231"/>
      <c r="D580" s="227" t="s">
        <v>164</v>
      </c>
      <c r="E580" s="232" t="s">
        <v>75</v>
      </c>
      <c r="F580" s="233" t="s">
        <v>1295</v>
      </c>
      <c r="G580" s="231"/>
      <c r="H580" s="234">
        <v>-2.594</v>
      </c>
      <c r="I580" s="235"/>
      <c r="J580" s="231"/>
      <c r="K580" s="231"/>
      <c r="L580" s="236"/>
      <c r="M580" s="237"/>
      <c r="N580" s="238"/>
      <c r="O580" s="238"/>
      <c r="P580" s="238"/>
      <c r="Q580" s="238"/>
      <c r="R580" s="238"/>
      <c r="S580" s="238"/>
      <c r="T580" s="239"/>
      <c r="AT580" s="240" t="s">
        <v>164</v>
      </c>
      <c r="AU580" s="240" t="s">
        <v>86</v>
      </c>
      <c r="AV580" s="12" t="s">
        <v>86</v>
      </c>
      <c r="AW580" s="12" t="s">
        <v>38</v>
      </c>
      <c r="AX580" s="12" t="s">
        <v>77</v>
      </c>
      <c r="AY580" s="240" t="s">
        <v>152</v>
      </c>
    </row>
    <row r="581" spans="2:51" s="13" customFormat="1" ht="12">
      <c r="B581" s="241"/>
      <c r="C581" s="242"/>
      <c r="D581" s="227" t="s">
        <v>164</v>
      </c>
      <c r="E581" s="243" t="s">
        <v>75</v>
      </c>
      <c r="F581" s="244" t="s">
        <v>958</v>
      </c>
      <c r="G581" s="242"/>
      <c r="H581" s="243" t="s">
        <v>75</v>
      </c>
      <c r="I581" s="245"/>
      <c r="J581" s="242"/>
      <c r="K581" s="242"/>
      <c r="L581" s="246"/>
      <c r="M581" s="247"/>
      <c r="N581" s="248"/>
      <c r="O581" s="248"/>
      <c r="P581" s="248"/>
      <c r="Q581" s="248"/>
      <c r="R581" s="248"/>
      <c r="S581" s="248"/>
      <c r="T581" s="249"/>
      <c r="AT581" s="250" t="s">
        <v>164</v>
      </c>
      <c r="AU581" s="250" t="s">
        <v>86</v>
      </c>
      <c r="AV581" s="13" t="s">
        <v>84</v>
      </c>
      <c r="AW581" s="13" t="s">
        <v>38</v>
      </c>
      <c r="AX581" s="13" t="s">
        <v>77</v>
      </c>
      <c r="AY581" s="250" t="s">
        <v>152</v>
      </c>
    </row>
    <row r="582" spans="2:51" s="12" customFormat="1" ht="12">
      <c r="B582" s="230"/>
      <c r="C582" s="231"/>
      <c r="D582" s="227" t="s">
        <v>164</v>
      </c>
      <c r="E582" s="232" t="s">
        <v>75</v>
      </c>
      <c r="F582" s="233" t="s">
        <v>959</v>
      </c>
      <c r="G582" s="231"/>
      <c r="H582" s="234">
        <v>19.227</v>
      </c>
      <c r="I582" s="235"/>
      <c r="J582" s="231"/>
      <c r="K582" s="231"/>
      <c r="L582" s="236"/>
      <c r="M582" s="237"/>
      <c r="N582" s="238"/>
      <c r="O582" s="238"/>
      <c r="P582" s="238"/>
      <c r="Q582" s="238"/>
      <c r="R582" s="238"/>
      <c r="S582" s="238"/>
      <c r="T582" s="239"/>
      <c r="AT582" s="240" t="s">
        <v>164</v>
      </c>
      <c r="AU582" s="240" t="s">
        <v>86</v>
      </c>
      <c r="AV582" s="12" t="s">
        <v>86</v>
      </c>
      <c r="AW582" s="12" t="s">
        <v>38</v>
      </c>
      <c r="AX582" s="12" t="s">
        <v>77</v>
      </c>
      <c r="AY582" s="240" t="s">
        <v>152</v>
      </c>
    </row>
    <row r="583" spans="2:51" s="12" customFormat="1" ht="12">
      <c r="B583" s="230"/>
      <c r="C583" s="231"/>
      <c r="D583" s="227" t="s">
        <v>164</v>
      </c>
      <c r="E583" s="232" t="s">
        <v>75</v>
      </c>
      <c r="F583" s="233" t="s">
        <v>1283</v>
      </c>
      <c r="G583" s="231"/>
      <c r="H583" s="234">
        <v>2.48</v>
      </c>
      <c r="I583" s="235"/>
      <c r="J583" s="231"/>
      <c r="K583" s="231"/>
      <c r="L583" s="236"/>
      <c r="M583" s="237"/>
      <c r="N583" s="238"/>
      <c r="O583" s="238"/>
      <c r="P583" s="238"/>
      <c r="Q583" s="238"/>
      <c r="R583" s="238"/>
      <c r="S583" s="238"/>
      <c r="T583" s="239"/>
      <c r="AT583" s="240" t="s">
        <v>164</v>
      </c>
      <c r="AU583" s="240" t="s">
        <v>86</v>
      </c>
      <c r="AV583" s="12" t="s">
        <v>86</v>
      </c>
      <c r="AW583" s="12" t="s">
        <v>38</v>
      </c>
      <c r="AX583" s="12" t="s">
        <v>77</v>
      </c>
      <c r="AY583" s="240" t="s">
        <v>152</v>
      </c>
    </row>
    <row r="584" spans="2:51" s="12" customFormat="1" ht="12">
      <c r="B584" s="230"/>
      <c r="C584" s="231"/>
      <c r="D584" s="227" t="s">
        <v>164</v>
      </c>
      <c r="E584" s="232" t="s">
        <v>75</v>
      </c>
      <c r="F584" s="233" t="s">
        <v>1296</v>
      </c>
      <c r="G584" s="231"/>
      <c r="H584" s="234">
        <v>-10.51</v>
      </c>
      <c r="I584" s="235"/>
      <c r="J584" s="231"/>
      <c r="K584" s="231"/>
      <c r="L584" s="236"/>
      <c r="M584" s="237"/>
      <c r="N584" s="238"/>
      <c r="O584" s="238"/>
      <c r="P584" s="238"/>
      <c r="Q584" s="238"/>
      <c r="R584" s="238"/>
      <c r="S584" s="238"/>
      <c r="T584" s="239"/>
      <c r="AT584" s="240" t="s">
        <v>164</v>
      </c>
      <c r="AU584" s="240" t="s">
        <v>86</v>
      </c>
      <c r="AV584" s="12" t="s">
        <v>86</v>
      </c>
      <c r="AW584" s="12" t="s">
        <v>38</v>
      </c>
      <c r="AX584" s="12" t="s">
        <v>77</v>
      </c>
      <c r="AY584" s="240" t="s">
        <v>152</v>
      </c>
    </row>
    <row r="585" spans="2:51" s="13" customFormat="1" ht="12">
      <c r="B585" s="241"/>
      <c r="C585" s="242"/>
      <c r="D585" s="227" t="s">
        <v>164</v>
      </c>
      <c r="E585" s="243" t="s">
        <v>75</v>
      </c>
      <c r="F585" s="244" t="s">
        <v>962</v>
      </c>
      <c r="G585" s="242"/>
      <c r="H585" s="243" t="s">
        <v>75</v>
      </c>
      <c r="I585" s="245"/>
      <c r="J585" s="242"/>
      <c r="K585" s="242"/>
      <c r="L585" s="246"/>
      <c r="M585" s="247"/>
      <c r="N585" s="248"/>
      <c r="O585" s="248"/>
      <c r="P585" s="248"/>
      <c r="Q585" s="248"/>
      <c r="R585" s="248"/>
      <c r="S585" s="248"/>
      <c r="T585" s="249"/>
      <c r="AT585" s="250" t="s">
        <v>164</v>
      </c>
      <c r="AU585" s="250" t="s">
        <v>86</v>
      </c>
      <c r="AV585" s="13" t="s">
        <v>84</v>
      </c>
      <c r="AW585" s="13" t="s">
        <v>38</v>
      </c>
      <c r="AX585" s="13" t="s">
        <v>77</v>
      </c>
      <c r="AY585" s="250" t="s">
        <v>152</v>
      </c>
    </row>
    <row r="586" spans="2:51" s="12" customFormat="1" ht="12">
      <c r="B586" s="230"/>
      <c r="C586" s="231"/>
      <c r="D586" s="227" t="s">
        <v>164</v>
      </c>
      <c r="E586" s="232" t="s">
        <v>75</v>
      </c>
      <c r="F586" s="233" t="s">
        <v>1297</v>
      </c>
      <c r="G586" s="231"/>
      <c r="H586" s="234">
        <v>17.047</v>
      </c>
      <c r="I586" s="235"/>
      <c r="J586" s="231"/>
      <c r="K586" s="231"/>
      <c r="L586" s="236"/>
      <c r="M586" s="237"/>
      <c r="N586" s="238"/>
      <c r="O586" s="238"/>
      <c r="P586" s="238"/>
      <c r="Q586" s="238"/>
      <c r="R586" s="238"/>
      <c r="S586" s="238"/>
      <c r="T586" s="239"/>
      <c r="AT586" s="240" t="s">
        <v>164</v>
      </c>
      <c r="AU586" s="240" t="s">
        <v>86</v>
      </c>
      <c r="AV586" s="12" t="s">
        <v>86</v>
      </c>
      <c r="AW586" s="12" t="s">
        <v>38</v>
      </c>
      <c r="AX586" s="12" t="s">
        <v>77</v>
      </c>
      <c r="AY586" s="240" t="s">
        <v>152</v>
      </c>
    </row>
    <row r="587" spans="2:51" s="12" customFormat="1" ht="12">
      <c r="B587" s="230"/>
      <c r="C587" s="231"/>
      <c r="D587" s="227" t="s">
        <v>164</v>
      </c>
      <c r="E587" s="232" t="s">
        <v>75</v>
      </c>
      <c r="F587" s="233" t="s">
        <v>1298</v>
      </c>
      <c r="G587" s="231"/>
      <c r="H587" s="234">
        <v>2.56</v>
      </c>
      <c r="I587" s="235"/>
      <c r="J587" s="231"/>
      <c r="K587" s="231"/>
      <c r="L587" s="236"/>
      <c r="M587" s="237"/>
      <c r="N587" s="238"/>
      <c r="O587" s="238"/>
      <c r="P587" s="238"/>
      <c r="Q587" s="238"/>
      <c r="R587" s="238"/>
      <c r="S587" s="238"/>
      <c r="T587" s="239"/>
      <c r="AT587" s="240" t="s">
        <v>164</v>
      </c>
      <c r="AU587" s="240" t="s">
        <v>86</v>
      </c>
      <c r="AV587" s="12" t="s">
        <v>86</v>
      </c>
      <c r="AW587" s="12" t="s">
        <v>38</v>
      </c>
      <c r="AX587" s="12" t="s">
        <v>77</v>
      </c>
      <c r="AY587" s="240" t="s">
        <v>152</v>
      </c>
    </row>
    <row r="588" spans="2:51" s="12" customFormat="1" ht="12">
      <c r="B588" s="230"/>
      <c r="C588" s="231"/>
      <c r="D588" s="227" t="s">
        <v>164</v>
      </c>
      <c r="E588" s="232" t="s">
        <v>75</v>
      </c>
      <c r="F588" s="233" t="s">
        <v>1299</v>
      </c>
      <c r="G588" s="231"/>
      <c r="H588" s="234">
        <v>-8.951</v>
      </c>
      <c r="I588" s="235"/>
      <c r="J588" s="231"/>
      <c r="K588" s="231"/>
      <c r="L588" s="236"/>
      <c r="M588" s="237"/>
      <c r="N588" s="238"/>
      <c r="O588" s="238"/>
      <c r="P588" s="238"/>
      <c r="Q588" s="238"/>
      <c r="R588" s="238"/>
      <c r="S588" s="238"/>
      <c r="T588" s="239"/>
      <c r="AT588" s="240" t="s">
        <v>164</v>
      </c>
      <c r="AU588" s="240" t="s">
        <v>86</v>
      </c>
      <c r="AV588" s="12" t="s">
        <v>86</v>
      </c>
      <c r="AW588" s="12" t="s">
        <v>38</v>
      </c>
      <c r="AX588" s="12" t="s">
        <v>77</v>
      </c>
      <c r="AY588" s="240" t="s">
        <v>152</v>
      </c>
    </row>
    <row r="589" spans="2:51" s="13" customFormat="1" ht="12">
      <c r="B589" s="241"/>
      <c r="C589" s="242"/>
      <c r="D589" s="227" t="s">
        <v>164</v>
      </c>
      <c r="E589" s="243" t="s">
        <v>75</v>
      </c>
      <c r="F589" s="244" t="s">
        <v>964</v>
      </c>
      <c r="G589" s="242"/>
      <c r="H589" s="243" t="s">
        <v>75</v>
      </c>
      <c r="I589" s="245"/>
      <c r="J589" s="242"/>
      <c r="K589" s="242"/>
      <c r="L589" s="246"/>
      <c r="M589" s="247"/>
      <c r="N589" s="248"/>
      <c r="O589" s="248"/>
      <c r="P589" s="248"/>
      <c r="Q589" s="248"/>
      <c r="R589" s="248"/>
      <c r="S589" s="248"/>
      <c r="T589" s="249"/>
      <c r="AT589" s="250" t="s">
        <v>164</v>
      </c>
      <c r="AU589" s="250" t="s">
        <v>86</v>
      </c>
      <c r="AV589" s="13" t="s">
        <v>84</v>
      </c>
      <c r="AW589" s="13" t="s">
        <v>38</v>
      </c>
      <c r="AX589" s="13" t="s">
        <v>77</v>
      </c>
      <c r="AY589" s="250" t="s">
        <v>152</v>
      </c>
    </row>
    <row r="590" spans="2:51" s="12" customFormat="1" ht="12">
      <c r="B590" s="230"/>
      <c r="C590" s="231"/>
      <c r="D590" s="227" t="s">
        <v>164</v>
      </c>
      <c r="E590" s="232" t="s">
        <v>75</v>
      </c>
      <c r="F590" s="233" t="s">
        <v>1300</v>
      </c>
      <c r="G590" s="231"/>
      <c r="H590" s="234">
        <v>31.622</v>
      </c>
      <c r="I590" s="235"/>
      <c r="J590" s="231"/>
      <c r="K590" s="231"/>
      <c r="L590" s="236"/>
      <c r="M590" s="237"/>
      <c r="N590" s="238"/>
      <c r="O590" s="238"/>
      <c r="P590" s="238"/>
      <c r="Q590" s="238"/>
      <c r="R590" s="238"/>
      <c r="S590" s="238"/>
      <c r="T590" s="239"/>
      <c r="AT590" s="240" t="s">
        <v>164</v>
      </c>
      <c r="AU590" s="240" t="s">
        <v>86</v>
      </c>
      <c r="AV590" s="12" t="s">
        <v>86</v>
      </c>
      <c r="AW590" s="12" t="s">
        <v>38</v>
      </c>
      <c r="AX590" s="12" t="s">
        <v>77</v>
      </c>
      <c r="AY590" s="240" t="s">
        <v>152</v>
      </c>
    </row>
    <row r="591" spans="2:51" s="12" customFormat="1" ht="12">
      <c r="B591" s="230"/>
      <c r="C591" s="231"/>
      <c r="D591" s="227" t="s">
        <v>164</v>
      </c>
      <c r="E591" s="232" t="s">
        <v>75</v>
      </c>
      <c r="F591" s="233" t="s">
        <v>1301</v>
      </c>
      <c r="G591" s="231"/>
      <c r="H591" s="234">
        <v>5.708</v>
      </c>
      <c r="I591" s="235"/>
      <c r="J591" s="231"/>
      <c r="K591" s="231"/>
      <c r="L591" s="236"/>
      <c r="M591" s="237"/>
      <c r="N591" s="238"/>
      <c r="O591" s="238"/>
      <c r="P591" s="238"/>
      <c r="Q591" s="238"/>
      <c r="R591" s="238"/>
      <c r="S591" s="238"/>
      <c r="T591" s="239"/>
      <c r="AT591" s="240" t="s">
        <v>164</v>
      </c>
      <c r="AU591" s="240" t="s">
        <v>86</v>
      </c>
      <c r="AV591" s="12" t="s">
        <v>86</v>
      </c>
      <c r="AW591" s="12" t="s">
        <v>38</v>
      </c>
      <c r="AX591" s="12" t="s">
        <v>77</v>
      </c>
      <c r="AY591" s="240" t="s">
        <v>152</v>
      </c>
    </row>
    <row r="592" spans="2:51" s="12" customFormat="1" ht="12">
      <c r="B592" s="230"/>
      <c r="C592" s="231"/>
      <c r="D592" s="227" t="s">
        <v>164</v>
      </c>
      <c r="E592" s="232" t="s">
        <v>75</v>
      </c>
      <c r="F592" s="233" t="s">
        <v>966</v>
      </c>
      <c r="G592" s="231"/>
      <c r="H592" s="234">
        <v>-4</v>
      </c>
      <c r="I592" s="235"/>
      <c r="J592" s="231"/>
      <c r="K592" s="231"/>
      <c r="L592" s="236"/>
      <c r="M592" s="237"/>
      <c r="N592" s="238"/>
      <c r="O592" s="238"/>
      <c r="P592" s="238"/>
      <c r="Q592" s="238"/>
      <c r="R592" s="238"/>
      <c r="S592" s="238"/>
      <c r="T592" s="239"/>
      <c r="AT592" s="240" t="s">
        <v>164</v>
      </c>
      <c r="AU592" s="240" t="s">
        <v>86</v>
      </c>
      <c r="AV592" s="12" t="s">
        <v>86</v>
      </c>
      <c r="AW592" s="12" t="s">
        <v>38</v>
      </c>
      <c r="AX592" s="12" t="s">
        <v>77</v>
      </c>
      <c r="AY592" s="240" t="s">
        <v>152</v>
      </c>
    </row>
    <row r="593" spans="2:51" s="12" customFormat="1" ht="12">
      <c r="B593" s="230"/>
      <c r="C593" s="231"/>
      <c r="D593" s="227" t="s">
        <v>164</v>
      </c>
      <c r="E593" s="232" t="s">
        <v>75</v>
      </c>
      <c r="F593" s="233" t="s">
        <v>1302</v>
      </c>
      <c r="G593" s="231"/>
      <c r="H593" s="234">
        <v>-6.165</v>
      </c>
      <c r="I593" s="235"/>
      <c r="J593" s="231"/>
      <c r="K593" s="231"/>
      <c r="L593" s="236"/>
      <c r="M593" s="237"/>
      <c r="N593" s="238"/>
      <c r="O593" s="238"/>
      <c r="P593" s="238"/>
      <c r="Q593" s="238"/>
      <c r="R593" s="238"/>
      <c r="S593" s="238"/>
      <c r="T593" s="239"/>
      <c r="AT593" s="240" t="s">
        <v>164</v>
      </c>
      <c r="AU593" s="240" t="s">
        <v>86</v>
      </c>
      <c r="AV593" s="12" t="s">
        <v>86</v>
      </c>
      <c r="AW593" s="12" t="s">
        <v>38</v>
      </c>
      <c r="AX593" s="12" t="s">
        <v>77</v>
      </c>
      <c r="AY593" s="240" t="s">
        <v>152</v>
      </c>
    </row>
    <row r="594" spans="2:51" s="14" customFormat="1" ht="12">
      <c r="B594" s="267"/>
      <c r="C594" s="268"/>
      <c r="D594" s="227" t="s">
        <v>164</v>
      </c>
      <c r="E594" s="269" t="s">
        <v>75</v>
      </c>
      <c r="F594" s="270" t="s">
        <v>287</v>
      </c>
      <c r="G594" s="268"/>
      <c r="H594" s="271">
        <v>69.02199999999998</v>
      </c>
      <c r="I594" s="272"/>
      <c r="J594" s="268"/>
      <c r="K594" s="268"/>
      <c r="L594" s="273"/>
      <c r="M594" s="274"/>
      <c r="N594" s="275"/>
      <c r="O594" s="275"/>
      <c r="P594" s="275"/>
      <c r="Q594" s="275"/>
      <c r="R594" s="275"/>
      <c r="S594" s="275"/>
      <c r="T594" s="276"/>
      <c r="AT594" s="277" t="s">
        <v>164</v>
      </c>
      <c r="AU594" s="277" t="s">
        <v>86</v>
      </c>
      <c r="AV594" s="14" t="s">
        <v>160</v>
      </c>
      <c r="AW594" s="14" t="s">
        <v>38</v>
      </c>
      <c r="AX594" s="14" t="s">
        <v>84</v>
      </c>
      <c r="AY594" s="277" t="s">
        <v>152</v>
      </c>
    </row>
    <row r="595" spans="2:65" s="1" customFormat="1" ht="16.5" customHeight="1">
      <c r="B595" s="38"/>
      <c r="C595" s="215" t="s">
        <v>1303</v>
      </c>
      <c r="D595" s="215" t="s">
        <v>155</v>
      </c>
      <c r="E595" s="216" t="s">
        <v>253</v>
      </c>
      <c r="F595" s="217" t="s">
        <v>254</v>
      </c>
      <c r="G595" s="218" t="s">
        <v>158</v>
      </c>
      <c r="H595" s="219">
        <v>69.02</v>
      </c>
      <c r="I595" s="220"/>
      <c r="J595" s="221">
        <f>ROUND(I595*H595,2)</f>
        <v>0</v>
      </c>
      <c r="K595" s="217" t="s">
        <v>159</v>
      </c>
      <c r="L595" s="43"/>
      <c r="M595" s="222" t="s">
        <v>75</v>
      </c>
      <c r="N595" s="223" t="s">
        <v>47</v>
      </c>
      <c r="O595" s="79"/>
      <c r="P595" s="224">
        <f>O595*H595</f>
        <v>0</v>
      </c>
      <c r="Q595" s="224">
        <v>0.0002</v>
      </c>
      <c r="R595" s="224">
        <f>Q595*H595</f>
        <v>0.013804</v>
      </c>
      <c r="S595" s="224">
        <v>0</v>
      </c>
      <c r="T595" s="225">
        <f>S595*H595</f>
        <v>0</v>
      </c>
      <c r="AR595" s="17" t="s">
        <v>227</v>
      </c>
      <c r="AT595" s="17" t="s">
        <v>155</v>
      </c>
      <c r="AU595" s="17" t="s">
        <v>86</v>
      </c>
      <c r="AY595" s="17" t="s">
        <v>152</v>
      </c>
      <c r="BE595" s="226">
        <f>IF(N595="základní",J595,0)</f>
        <v>0</v>
      </c>
      <c r="BF595" s="226">
        <f>IF(N595="snížená",J595,0)</f>
        <v>0</v>
      </c>
      <c r="BG595" s="226">
        <f>IF(N595="zákl. přenesená",J595,0)</f>
        <v>0</v>
      </c>
      <c r="BH595" s="226">
        <f>IF(N595="sníž. přenesená",J595,0)</f>
        <v>0</v>
      </c>
      <c r="BI595" s="226">
        <f>IF(N595="nulová",J595,0)</f>
        <v>0</v>
      </c>
      <c r="BJ595" s="17" t="s">
        <v>84</v>
      </c>
      <c r="BK595" s="226">
        <f>ROUND(I595*H595,2)</f>
        <v>0</v>
      </c>
      <c r="BL595" s="17" t="s">
        <v>227</v>
      </c>
      <c r="BM595" s="17" t="s">
        <v>1304</v>
      </c>
    </row>
    <row r="596" spans="2:65" s="1" customFormat="1" ht="22.5" customHeight="1">
      <c r="B596" s="38"/>
      <c r="C596" s="215" t="s">
        <v>1305</v>
      </c>
      <c r="D596" s="215" t="s">
        <v>155</v>
      </c>
      <c r="E596" s="216" t="s">
        <v>257</v>
      </c>
      <c r="F596" s="217" t="s">
        <v>258</v>
      </c>
      <c r="G596" s="218" t="s">
        <v>158</v>
      </c>
      <c r="H596" s="219">
        <v>69.02</v>
      </c>
      <c r="I596" s="220"/>
      <c r="J596" s="221">
        <f>ROUND(I596*H596,2)</f>
        <v>0</v>
      </c>
      <c r="K596" s="217" t="s">
        <v>159</v>
      </c>
      <c r="L596" s="43"/>
      <c r="M596" s="222" t="s">
        <v>75</v>
      </c>
      <c r="N596" s="223" t="s">
        <v>47</v>
      </c>
      <c r="O596" s="79"/>
      <c r="P596" s="224">
        <f>O596*H596</f>
        <v>0</v>
      </c>
      <c r="Q596" s="224">
        <v>0.00032</v>
      </c>
      <c r="R596" s="224">
        <f>Q596*H596</f>
        <v>0.0220864</v>
      </c>
      <c r="S596" s="224">
        <v>0</v>
      </c>
      <c r="T596" s="225">
        <f>S596*H596</f>
        <v>0</v>
      </c>
      <c r="AR596" s="17" t="s">
        <v>227</v>
      </c>
      <c r="AT596" s="17" t="s">
        <v>155</v>
      </c>
      <c r="AU596" s="17" t="s">
        <v>86</v>
      </c>
      <c r="AY596" s="17" t="s">
        <v>152</v>
      </c>
      <c r="BE596" s="226">
        <f>IF(N596="základní",J596,0)</f>
        <v>0</v>
      </c>
      <c r="BF596" s="226">
        <f>IF(N596="snížená",J596,0)</f>
        <v>0</v>
      </c>
      <c r="BG596" s="226">
        <f>IF(N596="zákl. přenesená",J596,0)</f>
        <v>0</v>
      </c>
      <c r="BH596" s="226">
        <f>IF(N596="sníž. přenesená",J596,0)</f>
        <v>0</v>
      </c>
      <c r="BI596" s="226">
        <f>IF(N596="nulová",J596,0)</f>
        <v>0</v>
      </c>
      <c r="BJ596" s="17" t="s">
        <v>84</v>
      </c>
      <c r="BK596" s="226">
        <f>ROUND(I596*H596,2)</f>
        <v>0</v>
      </c>
      <c r="BL596" s="17" t="s">
        <v>227</v>
      </c>
      <c r="BM596" s="17" t="s">
        <v>1306</v>
      </c>
    </row>
    <row r="597" spans="2:65" s="1" customFormat="1" ht="16.5" customHeight="1">
      <c r="B597" s="38"/>
      <c r="C597" s="215" t="s">
        <v>1307</v>
      </c>
      <c r="D597" s="215" t="s">
        <v>155</v>
      </c>
      <c r="E597" s="216" t="s">
        <v>1308</v>
      </c>
      <c r="F597" s="217" t="s">
        <v>1309</v>
      </c>
      <c r="G597" s="218" t="s">
        <v>158</v>
      </c>
      <c r="H597" s="219">
        <v>5.76</v>
      </c>
      <c r="I597" s="220"/>
      <c r="J597" s="221">
        <f>ROUND(I597*H597,2)</f>
        <v>0</v>
      </c>
      <c r="K597" s="217" t="s">
        <v>159</v>
      </c>
      <c r="L597" s="43"/>
      <c r="M597" s="222" t="s">
        <v>75</v>
      </c>
      <c r="N597" s="223" t="s">
        <v>47</v>
      </c>
      <c r="O597" s="79"/>
      <c r="P597" s="224">
        <f>O597*H597</f>
        <v>0</v>
      </c>
      <c r="Q597" s="224">
        <v>2E-05</v>
      </c>
      <c r="R597" s="224">
        <f>Q597*H597</f>
        <v>0.00011520000000000001</v>
      </c>
      <c r="S597" s="224">
        <v>0</v>
      </c>
      <c r="T597" s="225">
        <f>S597*H597</f>
        <v>0</v>
      </c>
      <c r="AR597" s="17" t="s">
        <v>227</v>
      </c>
      <c r="AT597" s="17" t="s">
        <v>155</v>
      </c>
      <c r="AU597" s="17" t="s">
        <v>86</v>
      </c>
      <c r="AY597" s="17" t="s">
        <v>152</v>
      </c>
      <c r="BE597" s="226">
        <f>IF(N597="základní",J597,0)</f>
        <v>0</v>
      </c>
      <c r="BF597" s="226">
        <f>IF(N597="snížená",J597,0)</f>
        <v>0</v>
      </c>
      <c r="BG597" s="226">
        <f>IF(N597="zákl. přenesená",J597,0)</f>
        <v>0</v>
      </c>
      <c r="BH597" s="226">
        <f>IF(N597="sníž. přenesená",J597,0)</f>
        <v>0</v>
      </c>
      <c r="BI597" s="226">
        <f>IF(N597="nulová",J597,0)</f>
        <v>0</v>
      </c>
      <c r="BJ597" s="17" t="s">
        <v>84</v>
      </c>
      <c r="BK597" s="226">
        <f>ROUND(I597*H597,2)</f>
        <v>0</v>
      </c>
      <c r="BL597" s="17" t="s">
        <v>227</v>
      </c>
      <c r="BM597" s="17" t="s">
        <v>1310</v>
      </c>
    </row>
    <row r="598" spans="2:51" s="13" customFormat="1" ht="12">
      <c r="B598" s="241"/>
      <c r="C598" s="242"/>
      <c r="D598" s="227" t="s">
        <v>164</v>
      </c>
      <c r="E598" s="243" t="s">
        <v>75</v>
      </c>
      <c r="F598" s="244" t="s">
        <v>312</v>
      </c>
      <c r="G598" s="242"/>
      <c r="H598" s="243" t="s">
        <v>75</v>
      </c>
      <c r="I598" s="245"/>
      <c r="J598" s="242"/>
      <c r="K598" s="242"/>
      <c r="L598" s="246"/>
      <c r="M598" s="247"/>
      <c r="N598" s="248"/>
      <c r="O598" s="248"/>
      <c r="P598" s="248"/>
      <c r="Q598" s="248"/>
      <c r="R598" s="248"/>
      <c r="S598" s="248"/>
      <c r="T598" s="249"/>
      <c r="AT598" s="250" t="s">
        <v>164</v>
      </c>
      <c r="AU598" s="250" t="s">
        <v>86</v>
      </c>
      <c r="AV598" s="13" t="s">
        <v>84</v>
      </c>
      <c r="AW598" s="13" t="s">
        <v>38</v>
      </c>
      <c r="AX598" s="13" t="s">
        <v>77</v>
      </c>
      <c r="AY598" s="250" t="s">
        <v>152</v>
      </c>
    </row>
    <row r="599" spans="2:51" s="12" customFormat="1" ht="12">
      <c r="B599" s="230"/>
      <c r="C599" s="231"/>
      <c r="D599" s="227" t="s">
        <v>164</v>
      </c>
      <c r="E599" s="232" t="s">
        <v>75</v>
      </c>
      <c r="F599" s="233" t="s">
        <v>935</v>
      </c>
      <c r="G599" s="231"/>
      <c r="H599" s="234">
        <v>2.88</v>
      </c>
      <c r="I599" s="235"/>
      <c r="J599" s="231"/>
      <c r="K599" s="231"/>
      <c r="L599" s="236"/>
      <c r="M599" s="237"/>
      <c r="N599" s="238"/>
      <c r="O599" s="238"/>
      <c r="P599" s="238"/>
      <c r="Q599" s="238"/>
      <c r="R599" s="238"/>
      <c r="S599" s="238"/>
      <c r="T599" s="239"/>
      <c r="AT599" s="240" t="s">
        <v>164</v>
      </c>
      <c r="AU599" s="240" t="s">
        <v>86</v>
      </c>
      <c r="AV599" s="12" t="s">
        <v>86</v>
      </c>
      <c r="AW599" s="12" t="s">
        <v>38</v>
      </c>
      <c r="AX599" s="12" t="s">
        <v>77</v>
      </c>
      <c r="AY599" s="240" t="s">
        <v>152</v>
      </c>
    </row>
    <row r="600" spans="2:51" s="12" customFormat="1" ht="12">
      <c r="B600" s="230"/>
      <c r="C600" s="231"/>
      <c r="D600" s="227" t="s">
        <v>164</v>
      </c>
      <c r="E600" s="232" t="s">
        <v>75</v>
      </c>
      <c r="F600" s="233" t="s">
        <v>936</v>
      </c>
      <c r="G600" s="231"/>
      <c r="H600" s="234">
        <v>2.88</v>
      </c>
      <c r="I600" s="235"/>
      <c r="J600" s="231"/>
      <c r="K600" s="231"/>
      <c r="L600" s="236"/>
      <c r="M600" s="237"/>
      <c r="N600" s="238"/>
      <c r="O600" s="238"/>
      <c r="P600" s="238"/>
      <c r="Q600" s="238"/>
      <c r="R600" s="238"/>
      <c r="S600" s="238"/>
      <c r="T600" s="239"/>
      <c r="AT600" s="240" t="s">
        <v>164</v>
      </c>
      <c r="AU600" s="240" t="s">
        <v>86</v>
      </c>
      <c r="AV600" s="12" t="s">
        <v>86</v>
      </c>
      <c r="AW600" s="12" t="s">
        <v>38</v>
      </c>
      <c r="AX600" s="12" t="s">
        <v>77</v>
      </c>
      <c r="AY600" s="240" t="s">
        <v>152</v>
      </c>
    </row>
    <row r="601" spans="2:51" s="14" customFormat="1" ht="12">
      <c r="B601" s="267"/>
      <c r="C601" s="268"/>
      <c r="D601" s="227" t="s">
        <v>164</v>
      </c>
      <c r="E601" s="269" t="s">
        <v>75</v>
      </c>
      <c r="F601" s="270" t="s">
        <v>287</v>
      </c>
      <c r="G601" s="268"/>
      <c r="H601" s="271">
        <v>5.76</v>
      </c>
      <c r="I601" s="272"/>
      <c r="J601" s="268"/>
      <c r="K601" s="268"/>
      <c r="L601" s="273"/>
      <c r="M601" s="274"/>
      <c r="N601" s="275"/>
      <c r="O601" s="275"/>
      <c r="P601" s="275"/>
      <c r="Q601" s="275"/>
      <c r="R601" s="275"/>
      <c r="S601" s="275"/>
      <c r="T601" s="276"/>
      <c r="AT601" s="277" t="s">
        <v>164</v>
      </c>
      <c r="AU601" s="277" t="s">
        <v>86</v>
      </c>
      <c r="AV601" s="14" t="s">
        <v>160</v>
      </c>
      <c r="AW601" s="14" t="s">
        <v>38</v>
      </c>
      <c r="AX601" s="14" t="s">
        <v>84</v>
      </c>
      <c r="AY601" s="277" t="s">
        <v>152</v>
      </c>
    </row>
    <row r="602" spans="2:65" s="1" customFormat="1" ht="16.5" customHeight="1">
      <c r="B602" s="38"/>
      <c r="C602" s="215" t="s">
        <v>1311</v>
      </c>
      <c r="D602" s="215" t="s">
        <v>155</v>
      </c>
      <c r="E602" s="216" t="s">
        <v>266</v>
      </c>
      <c r="F602" s="217" t="s">
        <v>267</v>
      </c>
      <c r="G602" s="218" t="s">
        <v>158</v>
      </c>
      <c r="H602" s="219">
        <v>13.518</v>
      </c>
      <c r="I602" s="220"/>
      <c r="J602" s="221">
        <f>ROUND(I602*H602,2)</f>
        <v>0</v>
      </c>
      <c r="K602" s="217" t="s">
        <v>159</v>
      </c>
      <c r="L602" s="43"/>
      <c r="M602" s="262" t="s">
        <v>75</v>
      </c>
      <c r="N602" s="263" t="s">
        <v>47</v>
      </c>
      <c r="O602" s="264"/>
      <c r="P602" s="265">
        <f>O602*H602</f>
        <v>0</v>
      </c>
      <c r="Q602" s="265">
        <v>1E-05</v>
      </c>
      <c r="R602" s="265">
        <f>Q602*H602</f>
        <v>0.00013518000000000002</v>
      </c>
      <c r="S602" s="265">
        <v>0</v>
      </c>
      <c r="T602" s="266">
        <f>S602*H602</f>
        <v>0</v>
      </c>
      <c r="AR602" s="17" t="s">
        <v>227</v>
      </c>
      <c r="AT602" s="17" t="s">
        <v>155</v>
      </c>
      <c r="AU602" s="17" t="s">
        <v>86</v>
      </c>
      <c r="AY602" s="17" t="s">
        <v>152</v>
      </c>
      <c r="BE602" s="226">
        <f>IF(N602="základní",J602,0)</f>
        <v>0</v>
      </c>
      <c r="BF602" s="226">
        <f>IF(N602="snížená",J602,0)</f>
        <v>0</v>
      </c>
      <c r="BG602" s="226">
        <f>IF(N602="zákl. přenesená",J602,0)</f>
        <v>0</v>
      </c>
      <c r="BH602" s="226">
        <f>IF(N602="sníž. přenesená",J602,0)</f>
        <v>0</v>
      </c>
      <c r="BI602" s="226">
        <f>IF(N602="nulová",J602,0)</f>
        <v>0</v>
      </c>
      <c r="BJ602" s="17" t="s">
        <v>84</v>
      </c>
      <c r="BK602" s="226">
        <f>ROUND(I602*H602,2)</f>
        <v>0</v>
      </c>
      <c r="BL602" s="17" t="s">
        <v>227</v>
      </c>
      <c r="BM602" s="17" t="s">
        <v>1312</v>
      </c>
    </row>
    <row r="603" spans="2:12" s="1" customFormat="1" ht="6.95" customHeight="1">
      <c r="B603" s="57"/>
      <c r="C603" s="58"/>
      <c r="D603" s="58"/>
      <c r="E603" s="58"/>
      <c r="F603" s="58"/>
      <c r="G603" s="58"/>
      <c r="H603" s="58"/>
      <c r="I603" s="166"/>
      <c r="J603" s="58"/>
      <c r="K603" s="58"/>
      <c r="L603" s="43"/>
    </row>
  </sheetData>
  <sheetProtection password="CC35" sheet="1" objects="1" scenarios="1" formatColumns="0" formatRows="0" autoFilter="0"/>
  <autoFilter ref="C104:K602"/>
  <mergeCells count="12">
    <mergeCell ref="E7:H7"/>
    <mergeCell ref="E9:H9"/>
    <mergeCell ref="E11:H11"/>
    <mergeCell ref="E20:H20"/>
    <mergeCell ref="E29:H29"/>
    <mergeCell ref="E50:H50"/>
    <mergeCell ref="E52:H52"/>
    <mergeCell ref="E54:H54"/>
    <mergeCell ref="E93:H93"/>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49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103</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1313</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ROUND(J104,2)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ROUND((SUM(BE104:BE491)),2)</f>
        <v>0</v>
      </c>
      <c r="I35" s="155">
        <v>0.21</v>
      </c>
      <c r="J35" s="154">
        <f>ROUND(((SUM(BE104:BE491))*I35),2)</f>
        <v>0</v>
      </c>
      <c r="L35" s="43"/>
    </row>
    <row r="36" spans="2:12" s="1" customFormat="1" ht="14.4" customHeight="1">
      <c r="B36" s="43"/>
      <c r="E36" s="140" t="s">
        <v>48</v>
      </c>
      <c r="F36" s="154">
        <f>ROUND((SUM(BF104:BF491)),2)</f>
        <v>0</v>
      </c>
      <c r="I36" s="155">
        <v>0.15</v>
      </c>
      <c r="J36" s="154">
        <f>ROUND(((SUM(BF104:BF491))*I36),2)</f>
        <v>0</v>
      </c>
      <c r="L36" s="43"/>
    </row>
    <row r="37" spans="2:12" s="1" customFormat="1" ht="14.4" customHeight="1" hidden="1">
      <c r="B37" s="43"/>
      <c r="E37" s="140" t="s">
        <v>49</v>
      </c>
      <c r="F37" s="154">
        <f>ROUND((SUM(BG104:BG491)),2)</f>
        <v>0</v>
      </c>
      <c r="I37" s="155">
        <v>0.21</v>
      </c>
      <c r="J37" s="154">
        <f>0</f>
        <v>0</v>
      </c>
      <c r="L37" s="43"/>
    </row>
    <row r="38" spans="2:12" s="1" customFormat="1" ht="14.4" customHeight="1" hidden="1">
      <c r="B38" s="43"/>
      <c r="E38" s="140" t="s">
        <v>50</v>
      </c>
      <c r="F38" s="154">
        <f>ROUND((SUM(BH104:BH491)),2)</f>
        <v>0</v>
      </c>
      <c r="I38" s="155">
        <v>0.15</v>
      </c>
      <c r="J38" s="154">
        <f>0</f>
        <v>0</v>
      </c>
      <c r="L38" s="43"/>
    </row>
    <row r="39" spans="2:12" s="1" customFormat="1" ht="14.4" customHeight="1" hidden="1">
      <c r="B39" s="43"/>
      <c r="E39" s="140" t="s">
        <v>51</v>
      </c>
      <c r="F39" s="154">
        <f>ROUND((SUM(BI104:BI491)),2)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01.05 - SÚ zázemí tělocvičen (výkr.č.10, m.č. 114)</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J104</f>
        <v>0</v>
      </c>
      <c r="K63" s="39"/>
      <c r="L63" s="43"/>
      <c r="AU63" s="17" t="s">
        <v>128</v>
      </c>
    </row>
    <row r="64" spans="2:12" s="8" customFormat="1" ht="24.95" customHeight="1">
      <c r="B64" s="176"/>
      <c r="C64" s="177"/>
      <c r="D64" s="178" t="s">
        <v>129</v>
      </c>
      <c r="E64" s="179"/>
      <c r="F64" s="179"/>
      <c r="G64" s="179"/>
      <c r="H64" s="179"/>
      <c r="I64" s="180"/>
      <c r="J64" s="181">
        <f>J105</f>
        <v>0</v>
      </c>
      <c r="K64" s="177"/>
      <c r="L64" s="182"/>
    </row>
    <row r="65" spans="2:12" s="9" customFormat="1" ht="19.9" customHeight="1">
      <c r="B65" s="183"/>
      <c r="C65" s="121"/>
      <c r="D65" s="184" t="s">
        <v>270</v>
      </c>
      <c r="E65" s="185"/>
      <c r="F65" s="185"/>
      <c r="G65" s="185"/>
      <c r="H65" s="185"/>
      <c r="I65" s="186"/>
      <c r="J65" s="187">
        <f>J106</f>
        <v>0</v>
      </c>
      <c r="K65" s="121"/>
      <c r="L65" s="188"/>
    </row>
    <row r="66" spans="2:12" s="9" customFormat="1" ht="19.9" customHeight="1">
      <c r="B66" s="183"/>
      <c r="C66" s="121"/>
      <c r="D66" s="184" t="s">
        <v>130</v>
      </c>
      <c r="E66" s="185"/>
      <c r="F66" s="185"/>
      <c r="G66" s="185"/>
      <c r="H66" s="185"/>
      <c r="I66" s="186"/>
      <c r="J66" s="187">
        <f>J110</f>
        <v>0</v>
      </c>
      <c r="K66" s="121"/>
      <c r="L66" s="188"/>
    </row>
    <row r="67" spans="2:12" s="9" customFormat="1" ht="19.9" customHeight="1">
      <c r="B67" s="183"/>
      <c r="C67" s="121"/>
      <c r="D67" s="184" t="s">
        <v>131</v>
      </c>
      <c r="E67" s="185"/>
      <c r="F67" s="185"/>
      <c r="G67" s="185"/>
      <c r="H67" s="185"/>
      <c r="I67" s="186"/>
      <c r="J67" s="187">
        <f>J158</f>
        <v>0</v>
      </c>
      <c r="K67" s="121"/>
      <c r="L67" s="188"/>
    </row>
    <row r="68" spans="2:12" s="9" customFormat="1" ht="19.9" customHeight="1">
      <c r="B68" s="183"/>
      <c r="C68" s="121"/>
      <c r="D68" s="184" t="s">
        <v>132</v>
      </c>
      <c r="E68" s="185"/>
      <c r="F68" s="185"/>
      <c r="G68" s="185"/>
      <c r="H68" s="185"/>
      <c r="I68" s="186"/>
      <c r="J68" s="187">
        <f>J197</f>
        <v>0</v>
      </c>
      <c r="K68" s="121"/>
      <c r="L68" s="188"/>
    </row>
    <row r="69" spans="2:12" s="9" customFormat="1" ht="19.9" customHeight="1">
      <c r="B69" s="183"/>
      <c r="C69" s="121"/>
      <c r="D69" s="184" t="s">
        <v>133</v>
      </c>
      <c r="E69" s="185"/>
      <c r="F69" s="185"/>
      <c r="G69" s="185"/>
      <c r="H69" s="185"/>
      <c r="I69" s="186"/>
      <c r="J69" s="187">
        <f>J207</f>
        <v>0</v>
      </c>
      <c r="K69" s="121"/>
      <c r="L69" s="188"/>
    </row>
    <row r="70" spans="2:12" s="8" customFormat="1" ht="24.95" customHeight="1">
      <c r="B70" s="176"/>
      <c r="C70" s="177"/>
      <c r="D70" s="178" t="s">
        <v>134</v>
      </c>
      <c r="E70" s="179"/>
      <c r="F70" s="179"/>
      <c r="G70" s="179"/>
      <c r="H70" s="179"/>
      <c r="I70" s="180"/>
      <c r="J70" s="181">
        <f>J210</f>
        <v>0</v>
      </c>
      <c r="K70" s="177"/>
      <c r="L70" s="182"/>
    </row>
    <row r="71" spans="2:12" s="9" customFormat="1" ht="19.9" customHeight="1">
      <c r="B71" s="183"/>
      <c r="C71" s="121"/>
      <c r="D71" s="184" t="s">
        <v>397</v>
      </c>
      <c r="E71" s="185"/>
      <c r="F71" s="185"/>
      <c r="G71" s="185"/>
      <c r="H71" s="185"/>
      <c r="I71" s="186"/>
      <c r="J71" s="187">
        <f>J211</f>
        <v>0</v>
      </c>
      <c r="K71" s="121"/>
      <c r="L71" s="188"/>
    </row>
    <row r="72" spans="2:12" s="9" customFormat="1" ht="19.9" customHeight="1">
      <c r="B72" s="183"/>
      <c r="C72" s="121"/>
      <c r="D72" s="184" t="s">
        <v>398</v>
      </c>
      <c r="E72" s="185"/>
      <c r="F72" s="185"/>
      <c r="G72" s="185"/>
      <c r="H72" s="185"/>
      <c r="I72" s="186"/>
      <c r="J72" s="187">
        <f>J236</f>
        <v>0</v>
      </c>
      <c r="K72" s="121"/>
      <c r="L72" s="188"/>
    </row>
    <row r="73" spans="2:12" s="9" customFormat="1" ht="19.9" customHeight="1">
      <c r="B73" s="183"/>
      <c r="C73" s="121"/>
      <c r="D73" s="184" t="s">
        <v>399</v>
      </c>
      <c r="E73" s="185"/>
      <c r="F73" s="185"/>
      <c r="G73" s="185"/>
      <c r="H73" s="185"/>
      <c r="I73" s="186"/>
      <c r="J73" s="187">
        <f>J262</f>
        <v>0</v>
      </c>
      <c r="K73" s="121"/>
      <c r="L73" s="188"/>
    </row>
    <row r="74" spans="2:12" s="9" customFormat="1" ht="19.9" customHeight="1">
      <c r="B74" s="183"/>
      <c r="C74" s="121"/>
      <c r="D74" s="184" t="s">
        <v>400</v>
      </c>
      <c r="E74" s="185"/>
      <c r="F74" s="185"/>
      <c r="G74" s="185"/>
      <c r="H74" s="185"/>
      <c r="I74" s="186"/>
      <c r="J74" s="187">
        <f>J291</f>
        <v>0</v>
      </c>
      <c r="K74" s="121"/>
      <c r="L74" s="188"/>
    </row>
    <row r="75" spans="2:12" s="9" customFormat="1" ht="19.9" customHeight="1">
      <c r="B75" s="183"/>
      <c r="C75" s="121"/>
      <c r="D75" s="184" t="s">
        <v>1314</v>
      </c>
      <c r="E75" s="185"/>
      <c r="F75" s="185"/>
      <c r="G75" s="185"/>
      <c r="H75" s="185"/>
      <c r="I75" s="186"/>
      <c r="J75" s="187">
        <f>J346</f>
        <v>0</v>
      </c>
      <c r="K75" s="121"/>
      <c r="L75" s="188"/>
    </row>
    <row r="76" spans="2:12" s="9" customFormat="1" ht="19.9" customHeight="1">
      <c r="B76" s="183"/>
      <c r="C76" s="121"/>
      <c r="D76" s="184" t="s">
        <v>1315</v>
      </c>
      <c r="E76" s="185"/>
      <c r="F76" s="185"/>
      <c r="G76" s="185"/>
      <c r="H76" s="185"/>
      <c r="I76" s="186"/>
      <c r="J76" s="187">
        <f>J363</f>
        <v>0</v>
      </c>
      <c r="K76" s="121"/>
      <c r="L76" s="188"/>
    </row>
    <row r="77" spans="2:12" s="9" customFormat="1" ht="19.9" customHeight="1">
      <c r="B77" s="183"/>
      <c r="C77" s="121"/>
      <c r="D77" s="184" t="s">
        <v>135</v>
      </c>
      <c r="E77" s="185"/>
      <c r="F77" s="185"/>
      <c r="G77" s="185"/>
      <c r="H77" s="185"/>
      <c r="I77" s="186"/>
      <c r="J77" s="187">
        <f>J370</f>
        <v>0</v>
      </c>
      <c r="K77" s="121"/>
      <c r="L77" s="188"/>
    </row>
    <row r="78" spans="2:12" s="9" customFormat="1" ht="19.9" customHeight="1">
      <c r="B78" s="183"/>
      <c r="C78" s="121"/>
      <c r="D78" s="184" t="s">
        <v>401</v>
      </c>
      <c r="E78" s="185"/>
      <c r="F78" s="185"/>
      <c r="G78" s="185"/>
      <c r="H78" s="185"/>
      <c r="I78" s="186"/>
      <c r="J78" s="187">
        <f>J385</f>
        <v>0</v>
      </c>
      <c r="K78" s="121"/>
      <c r="L78" s="188"/>
    </row>
    <row r="79" spans="2:12" s="9" customFormat="1" ht="19.9" customHeight="1">
      <c r="B79" s="183"/>
      <c r="C79" s="121"/>
      <c r="D79" s="184" t="s">
        <v>402</v>
      </c>
      <c r="E79" s="185"/>
      <c r="F79" s="185"/>
      <c r="G79" s="185"/>
      <c r="H79" s="185"/>
      <c r="I79" s="186"/>
      <c r="J79" s="187">
        <f>J392</f>
        <v>0</v>
      </c>
      <c r="K79" s="121"/>
      <c r="L79" s="188"/>
    </row>
    <row r="80" spans="2:12" s="9" customFormat="1" ht="19.9" customHeight="1">
      <c r="B80" s="183"/>
      <c r="C80" s="121"/>
      <c r="D80" s="184" t="s">
        <v>403</v>
      </c>
      <c r="E80" s="185"/>
      <c r="F80" s="185"/>
      <c r="G80" s="185"/>
      <c r="H80" s="185"/>
      <c r="I80" s="186"/>
      <c r="J80" s="187">
        <f>J432</f>
        <v>0</v>
      </c>
      <c r="K80" s="121"/>
      <c r="L80" s="188"/>
    </row>
    <row r="81" spans="2:12" s="9" customFormat="1" ht="19.9" customHeight="1">
      <c r="B81" s="183"/>
      <c r="C81" s="121"/>
      <c r="D81" s="184" t="s">
        <v>271</v>
      </c>
      <c r="E81" s="185"/>
      <c r="F81" s="185"/>
      <c r="G81" s="185"/>
      <c r="H81" s="185"/>
      <c r="I81" s="186"/>
      <c r="J81" s="187">
        <f>J474</f>
        <v>0</v>
      </c>
      <c r="K81" s="121"/>
      <c r="L81" s="188"/>
    </row>
    <row r="82" spans="2:12" s="9" customFormat="1" ht="19.9" customHeight="1">
      <c r="B82" s="183"/>
      <c r="C82" s="121"/>
      <c r="D82" s="184" t="s">
        <v>136</v>
      </c>
      <c r="E82" s="185"/>
      <c r="F82" s="185"/>
      <c r="G82" s="185"/>
      <c r="H82" s="185"/>
      <c r="I82" s="186"/>
      <c r="J82" s="187">
        <f>J478</f>
        <v>0</v>
      </c>
      <c r="K82" s="121"/>
      <c r="L82" s="188"/>
    </row>
    <row r="83" spans="2:12" s="1" customFormat="1" ht="21.8" customHeight="1">
      <c r="B83" s="38"/>
      <c r="C83" s="39"/>
      <c r="D83" s="39"/>
      <c r="E83" s="39"/>
      <c r="F83" s="39"/>
      <c r="G83" s="39"/>
      <c r="H83" s="39"/>
      <c r="I83" s="142"/>
      <c r="J83" s="39"/>
      <c r="K83" s="39"/>
      <c r="L83" s="43"/>
    </row>
    <row r="84" spans="2:12" s="1" customFormat="1" ht="6.95" customHeight="1">
      <c r="B84" s="57"/>
      <c r="C84" s="58"/>
      <c r="D84" s="58"/>
      <c r="E84" s="58"/>
      <c r="F84" s="58"/>
      <c r="G84" s="58"/>
      <c r="H84" s="58"/>
      <c r="I84" s="166"/>
      <c r="J84" s="58"/>
      <c r="K84" s="58"/>
      <c r="L84" s="43"/>
    </row>
    <row r="88" spans="2:12" s="1" customFormat="1" ht="6.95" customHeight="1">
      <c r="B88" s="59"/>
      <c r="C88" s="60"/>
      <c r="D88" s="60"/>
      <c r="E88" s="60"/>
      <c r="F88" s="60"/>
      <c r="G88" s="60"/>
      <c r="H88" s="60"/>
      <c r="I88" s="169"/>
      <c r="J88" s="60"/>
      <c r="K88" s="60"/>
      <c r="L88" s="43"/>
    </row>
    <row r="89" spans="2:12" s="1" customFormat="1" ht="24.95" customHeight="1">
      <c r="B89" s="38"/>
      <c r="C89" s="23" t="s">
        <v>137</v>
      </c>
      <c r="D89" s="39"/>
      <c r="E89" s="39"/>
      <c r="F89" s="39"/>
      <c r="G89" s="39"/>
      <c r="H89" s="39"/>
      <c r="I89" s="142"/>
      <c r="J89" s="39"/>
      <c r="K89" s="39"/>
      <c r="L89" s="43"/>
    </row>
    <row r="90" spans="2:12" s="1" customFormat="1" ht="6.95" customHeight="1">
      <c r="B90" s="38"/>
      <c r="C90" s="39"/>
      <c r="D90" s="39"/>
      <c r="E90" s="39"/>
      <c r="F90" s="39"/>
      <c r="G90" s="39"/>
      <c r="H90" s="39"/>
      <c r="I90" s="142"/>
      <c r="J90" s="39"/>
      <c r="K90" s="39"/>
      <c r="L90" s="43"/>
    </row>
    <row r="91" spans="2:12" s="1" customFormat="1" ht="12" customHeight="1">
      <c r="B91" s="38"/>
      <c r="C91" s="32" t="s">
        <v>16</v>
      </c>
      <c r="D91" s="39"/>
      <c r="E91" s="39"/>
      <c r="F91" s="39"/>
      <c r="G91" s="39"/>
      <c r="H91" s="39"/>
      <c r="I91" s="142"/>
      <c r="J91" s="39"/>
      <c r="K91" s="39"/>
      <c r="L91" s="43"/>
    </row>
    <row r="92" spans="2:12" s="1" customFormat="1" ht="16.5" customHeight="1">
      <c r="B92" s="38"/>
      <c r="C92" s="39"/>
      <c r="D92" s="39"/>
      <c r="E92" s="170" t="str">
        <f>E7</f>
        <v>Město bez bariér - ZŠ, Školní 786, Horní Slavkov, ETAPA 1</v>
      </c>
      <c r="F92" s="32"/>
      <c r="G92" s="32"/>
      <c r="H92" s="32"/>
      <c r="I92" s="142"/>
      <c r="J92" s="39"/>
      <c r="K92" s="39"/>
      <c r="L92" s="43"/>
    </row>
    <row r="93" spans="2:12" ht="12" customHeight="1">
      <c r="B93" s="21"/>
      <c r="C93" s="32" t="s">
        <v>121</v>
      </c>
      <c r="D93" s="22"/>
      <c r="E93" s="22"/>
      <c r="F93" s="22"/>
      <c r="G93" s="22"/>
      <c r="H93" s="22"/>
      <c r="I93" s="135"/>
      <c r="J93" s="22"/>
      <c r="K93" s="22"/>
      <c r="L93" s="20"/>
    </row>
    <row r="94" spans="2:12" s="1" customFormat="1" ht="16.5" customHeight="1">
      <c r="B94" s="38"/>
      <c r="C94" s="39"/>
      <c r="D94" s="39"/>
      <c r="E94" s="170" t="s">
        <v>122</v>
      </c>
      <c r="F94" s="39"/>
      <c r="G94" s="39"/>
      <c r="H94" s="39"/>
      <c r="I94" s="142"/>
      <c r="J94" s="39"/>
      <c r="K94" s="39"/>
      <c r="L94" s="43"/>
    </row>
    <row r="95" spans="2:12" s="1" customFormat="1" ht="12" customHeight="1">
      <c r="B95" s="38"/>
      <c r="C95" s="32" t="s">
        <v>123</v>
      </c>
      <c r="D95" s="39"/>
      <c r="E95" s="39"/>
      <c r="F95" s="39"/>
      <c r="G95" s="39"/>
      <c r="H95" s="39"/>
      <c r="I95" s="142"/>
      <c r="J95" s="39"/>
      <c r="K95" s="39"/>
      <c r="L95" s="43"/>
    </row>
    <row r="96" spans="2:12" s="1" customFormat="1" ht="16.5" customHeight="1">
      <c r="B96" s="38"/>
      <c r="C96" s="39"/>
      <c r="D96" s="39"/>
      <c r="E96" s="64" t="str">
        <f>E11</f>
        <v>01.05 - SÚ zázemí tělocvičen (výkr.č.10, m.č. 114)</v>
      </c>
      <c r="F96" s="39"/>
      <c r="G96" s="39"/>
      <c r="H96" s="39"/>
      <c r="I96" s="142"/>
      <c r="J96" s="39"/>
      <c r="K96" s="39"/>
      <c r="L96" s="43"/>
    </row>
    <row r="97" spans="2:12" s="1" customFormat="1" ht="6.95" customHeight="1">
      <c r="B97" s="38"/>
      <c r="C97" s="39"/>
      <c r="D97" s="39"/>
      <c r="E97" s="39"/>
      <c r="F97" s="39"/>
      <c r="G97" s="39"/>
      <c r="H97" s="39"/>
      <c r="I97" s="142"/>
      <c r="J97" s="39"/>
      <c r="K97" s="39"/>
      <c r="L97" s="43"/>
    </row>
    <row r="98" spans="2:12" s="1" customFormat="1" ht="12" customHeight="1">
      <c r="B98" s="38"/>
      <c r="C98" s="32" t="s">
        <v>22</v>
      </c>
      <c r="D98" s="39"/>
      <c r="E98" s="39"/>
      <c r="F98" s="27" t="str">
        <f>F14</f>
        <v>Horní Slavkov</v>
      </c>
      <c r="G98" s="39"/>
      <c r="H98" s="39"/>
      <c r="I98" s="144" t="s">
        <v>24</v>
      </c>
      <c r="J98" s="67" t="str">
        <f>IF(J14="","",J14)</f>
        <v>10. 12. 2018</v>
      </c>
      <c r="K98" s="39"/>
      <c r="L98" s="43"/>
    </row>
    <row r="99" spans="2:12" s="1" customFormat="1" ht="6.95" customHeight="1">
      <c r="B99" s="38"/>
      <c r="C99" s="39"/>
      <c r="D99" s="39"/>
      <c r="E99" s="39"/>
      <c r="F99" s="39"/>
      <c r="G99" s="39"/>
      <c r="H99" s="39"/>
      <c r="I99" s="142"/>
      <c r="J99" s="39"/>
      <c r="K99" s="39"/>
      <c r="L99" s="43"/>
    </row>
    <row r="100" spans="2:12" s="1" customFormat="1" ht="13.65" customHeight="1">
      <c r="B100" s="38"/>
      <c r="C100" s="32" t="s">
        <v>26</v>
      </c>
      <c r="D100" s="39"/>
      <c r="E100" s="39"/>
      <c r="F100" s="27" t="str">
        <f>E17</f>
        <v>Město Horní Slavkov</v>
      </c>
      <c r="G100" s="39"/>
      <c r="H100" s="39"/>
      <c r="I100" s="144" t="s">
        <v>34</v>
      </c>
      <c r="J100" s="36" t="str">
        <f>E23</f>
        <v>CENTRA STAV s.r.o.</v>
      </c>
      <c r="K100" s="39"/>
      <c r="L100" s="43"/>
    </row>
    <row r="101" spans="2:12" s="1" customFormat="1" ht="13.65" customHeight="1">
      <c r="B101" s="38"/>
      <c r="C101" s="32" t="s">
        <v>32</v>
      </c>
      <c r="D101" s="39"/>
      <c r="E101" s="39"/>
      <c r="F101" s="27" t="str">
        <f>IF(E20="","",E20)</f>
        <v>Vyplň údaj</v>
      </c>
      <c r="G101" s="39"/>
      <c r="H101" s="39"/>
      <c r="I101" s="144" t="s">
        <v>39</v>
      </c>
      <c r="J101" s="36" t="str">
        <f>E26</f>
        <v>CENTRA STAV s.r.o.</v>
      </c>
      <c r="K101" s="39"/>
      <c r="L101" s="43"/>
    </row>
    <row r="102" spans="2:12" s="1" customFormat="1" ht="10.3" customHeight="1">
      <c r="B102" s="38"/>
      <c r="C102" s="39"/>
      <c r="D102" s="39"/>
      <c r="E102" s="39"/>
      <c r="F102" s="39"/>
      <c r="G102" s="39"/>
      <c r="H102" s="39"/>
      <c r="I102" s="142"/>
      <c r="J102" s="39"/>
      <c r="K102" s="39"/>
      <c r="L102" s="43"/>
    </row>
    <row r="103" spans="2:20" s="10" customFormat="1" ht="29.25" customHeight="1">
      <c r="B103" s="189"/>
      <c r="C103" s="190" t="s">
        <v>138</v>
      </c>
      <c r="D103" s="191" t="s">
        <v>61</v>
      </c>
      <c r="E103" s="191" t="s">
        <v>57</v>
      </c>
      <c r="F103" s="191" t="s">
        <v>58</v>
      </c>
      <c r="G103" s="191" t="s">
        <v>139</v>
      </c>
      <c r="H103" s="191" t="s">
        <v>140</v>
      </c>
      <c r="I103" s="192" t="s">
        <v>141</v>
      </c>
      <c r="J103" s="191" t="s">
        <v>127</v>
      </c>
      <c r="K103" s="193" t="s">
        <v>142</v>
      </c>
      <c r="L103" s="194"/>
      <c r="M103" s="87" t="s">
        <v>75</v>
      </c>
      <c r="N103" s="88" t="s">
        <v>46</v>
      </c>
      <c r="O103" s="88" t="s">
        <v>143</v>
      </c>
      <c r="P103" s="88" t="s">
        <v>144</v>
      </c>
      <c r="Q103" s="88" t="s">
        <v>145</v>
      </c>
      <c r="R103" s="88" t="s">
        <v>146</v>
      </c>
      <c r="S103" s="88" t="s">
        <v>147</v>
      </c>
      <c r="T103" s="89" t="s">
        <v>148</v>
      </c>
    </row>
    <row r="104" spans="2:63" s="1" customFormat="1" ht="22.8" customHeight="1">
      <c r="B104" s="38"/>
      <c r="C104" s="94" t="s">
        <v>149</v>
      </c>
      <c r="D104" s="39"/>
      <c r="E104" s="39"/>
      <c r="F104" s="39"/>
      <c r="G104" s="39"/>
      <c r="H104" s="39"/>
      <c r="I104" s="142"/>
      <c r="J104" s="195">
        <f>BK104</f>
        <v>0</v>
      </c>
      <c r="K104" s="39"/>
      <c r="L104" s="43"/>
      <c r="M104" s="90"/>
      <c r="N104" s="91"/>
      <c r="O104" s="91"/>
      <c r="P104" s="196">
        <f>P105+P210</f>
        <v>0</v>
      </c>
      <c r="Q104" s="91"/>
      <c r="R104" s="196">
        <f>R105+R210</f>
        <v>2.1344790000000002</v>
      </c>
      <c r="S104" s="91"/>
      <c r="T104" s="197">
        <f>T105+T210</f>
        <v>5.4903835899999995</v>
      </c>
      <c r="AT104" s="17" t="s">
        <v>76</v>
      </c>
      <c r="AU104" s="17" t="s">
        <v>128</v>
      </c>
      <c r="BK104" s="198">
        <f>BK105+BK210</f>
        <v>0</v>
      </c>
    </row>
    <row r="105" spans="2:63" s="11" customFormat="1" ht="25.9" customHeight="1">
      <c r="B105" s="199"/>
      <c r="C105" s="200"/>
      <c r="D105" s="201" t="s">
        <v>76</v>
      </c>
      <c r="E105" s="202" t="s">
        <v>150</v>
      </c>
      <c r="F105" s="202" t="s">
        <v>151</v>
      </c>
      <c r="G105" s="200"/>
      <c r="H105" s="200"/>
      <c r="I105" s="203"/>
      <c r="J105" s="204">
        <f>BK105</f>
        <v>0</v>
      </c>
      <c r="K105" s="200"/>
      <c r="L105" s="205"/>
      <c r="M105" s="206"/>
      <c r="N105" s="207"/>
      <c r="O105" s="207"/>
      <c r="P105" s="208">
        <f>P106+P110+P158+P197+P207</f>
        <v>0</v>
      </c>
      <c r="Q105" s="207"/>
      <c r="R105" s="208">
        <f>R106+R110+R158+R197+R207</f>
        <v>1.41401749</v>
      </c>
      <c r="S105" s="207"/>
      <c r="T105" s="209">
        <f>T106+T110+T158+T197+T207</f>
        <v>5.458610999999999</v>
      </c>
      <c r="AR105" s="210" t="s">
        <v>84</v>
      </c>
      <c r="AT105" s="211" t="s">
        <v>76</v>
      </c>
      <c r="AU105" s="211" t="s">
        <v>77</v>
      </c>
      <c r="AY105" s="210" t="s">
        <v>152</v>
      </c>
      <c r="BK105" s="212">
        <f>BK106+BK110+BK158+BK197+BK207</f>
        <v>0</v>
      </c>
    </row>
    <row r="106" spans="2:63" s="11" customFormat="1" ht="22.8" customHeight="1">
      <c r="B106" s="199"/>
      <c r="C106" s="200"/>
      <c r="D106" s="201" t="s">
        <v>76</v>
      </c>
      <c r="E106" s="213" t="s">
        <v>173</v>
      </c>
      <c r="F106" s="213" t="s">
        <v>272</v>
      </c>
      <c r="G106" s="200"/>
      <c r="H106" s="200"/>
      <c r="I106" s="203"/>
      <c r="J106" s="214">
        <f>BK106</f>
        <v>0</v>
      </c>
      <c r="K106" s="200"/>
      <c r="L106" s="205"/>
      <c r="M106" s="206"/>
      <c r="N106" s="207"/>
      <c r="O106" s="207"/>
      <c r="P106" s="208">
        <f>SUM(P107:P109)</f>
        <v>0</v>
      </c>
      <c r="Q106" s="207"/>
      <c r="R106" s="208">
        <f>SUM(R107:R109)</f>
        <v>0.22758075</v>
      </c>
      <c r="S106" s="207"/>
      <c r="T106" s="209">
        <f>SUM(T107:T109)</f>
        <v>0</v>
      </c>
      <c r="AR106" s="210" t="s">
        <v>84</v>
      </c>
      <c r="AT106" s="211" t="s">
        <v>76</v>
      </c>
      <c r="AU106" s="211" t="s">
        <v>84</v>
      </c>
      <c r="AY106" s="210" t="s">
        <v>152</v>
      </c>
      <c r="BK106" s="212">
        <f>SUM(BK107:BK109)</f>
        <v>0</v>
      </c>
    </row>
    <row r="107" spans="2:65" s="1" customFormat="1" ht="16.5" customHeight="1">
      <c r="B107" s="38"/>
      <c r="C107" s="215" t="s">
        <v>84</v>
      </c>
      <c r="D107" s="215" t="s">
        <v>155</v>
      </c>
      <c r="E107" s="216" t="s">
        <v>1316</v>
      </c>
      <c r="F107" s="217" t="s">
        <v>1317</v>
      </c>
      <c r="G107" s="218" t="s">
        <v>158</v>
      </c>
      <c r="H107" s="219">
        <v>1.845</v>
      </c>
      <c r="I107" s="220"/>
      <c r="J107" s="221">
        <f>ROUND(I107*H107,2)</f>
        <v>0</v>
      </c>
      <c r="K107" s="217" t="s">
        <v>159</v>
      </c>
      <c r="L107" s="43"/>
      <c r="M107" s="222" t="s">
        <v>75</v>
      </c>
      <c r="N107" s="223" t="s">
        <v>47</v>
      </c>
      <c r="O107" s="79"/>
      <c r="P107" s="224">
        <f>O107*H107</f>
        <v>0</v>
      </c>
      <c r="Q107" s="224">
        <v>0.12335</v>
      </c>
      <c r="R107" s="224">
        <f>Q107*H107</f>
        <v>0.22758075</v>
      </c>
      <c r="S107" s="224">
        <v>0</v>
      </c>
      <c r="T107" s="225">
        <f>S107*H107</f>
        <v>0</v>
      </c>
      <c r="AR107" s="17" t="s">
        <v>160</v>
      </c>
      <c r="AT107" s="17" t="s">
        <v>155</v>
      </c>
      <c r="AU107" s="17" t="s">
        <v>86</v>
      </c>
      <c r="AY107" s="17" t="s">
        <v>152</v>
      </c>
      <c r="BE107" s="226">
        <f>IF(N107="základní",J107,0)</f>
        <v>0</v>
      </c>
      <c r="BF107" s="226">
        <f>IF(N107="snížená",J107,0)</f>
        <v>0</v>
      </c>
      <c r="BG107" s="226">
        <f>IF(N107="zákl. přenesená",J107,0)</f>
        <v>0</v>
      </c>
      <c r="BH107" s="226">
        <f>IF(N107="sníž. přenesená",J107,0)</f>
        <v>0</v>
      </c>
      <c r="BI107" s="226">
        <f>IF(N107="nulová",J107,0)</f>
        <v>0</v>
      </c>
      <c r="BJ107" s="17" t="s">
        <v>84</v>
      </c>
      <c r="BK107" s="226">
        <f>ROUND(I107*H107,2)</f>
        <v>0</v>
      </c>
      <c r="BL107" s="17" t="s">
        <v>160</v>
      </c>
      <c r="BM107" s="17" t="s">
        <v>1318</v>
      </c>
    </row>
    <row r="108" spans="2:51" s="13" customFormat="1" ht="12">
      <c r="B108" s="241"/>
      <c r="C108" s="242"/>
      <c r="D108" s="227" t="s">
        <v>164</v>
      </c>
      <c r="E108" s="243" t="s">
        <v>75</v>
      </c>
      <c r="F108" s="244" t="s">
        <v>1319</v>
      </c>
      <c r="G108" s="242"/>
      <c r="H108" s="243" t="s">
        <v>75</v>
      </c>
      <c r="I108" s="245"/>
      <c r="J108" s="242"/>
      <c r="K108" s="242"/>
      <c r="L108" s="246"/>
      <c r="M108" s="247"/>
      <c r="N108" s="248"/>
      <c r="O108" s="248"/>
      <c r="P108" s="248"/>
      <c r="Q108" s="248"/>
      <c r="R108" s="248"/>
      <c r="S108" s="248"/>
      <c r="T108" s="249"/>
      <c r="AT108" s="250" t="s">
        <v>164</v>
      </c>
      <c r="AU108" s="250" t="s">
        <v>86</v>
      </c>
      <c r="AV108" s="13" t="s">
        <v>84</v>
      </c>
      <c r="AW108" s="13" t="s">
        <v>38</v>
      </c>
      <c r="AX108" s="13" t="s">
        <v>77</v>
      </c>
      <c r="AY108" s="250" t="s">
        <v>152</v>
      </c>
    </row>
    <row r="109" spans="2:51" s="12" customFormat="1" ht="12">
      <c r="B109" s="230"/>
      <c r="C109" s="231"/>
      <c r="D109" s="227" t="s">
        <v>164</v>
      </c>
      <c r="E109" s="232" t="s">
        <v>75</v>
      </c>
      <c r="F109" s="233" t="s">
        <v>1320</v>
      </c>
      <c r="G109" s="231"/>
      <c r="H109" s="234">
        <v>1.845</v>
      </c>
      <c r="I109" s="235"/>
      <c r="J109" s="231"/>
      <c r="K109" s="231"/>
      <c r="L109" s="236"/>
      <c r="M109" s="237"/>
      <c r="N109" s="238"/>
      <c r="O109" s="238"/>
      <c r="P109" s="238"/>
      <c r="Q109" s="238"/>
      <c r="R109" s="238"/>
      <c r="S109" s="238"/>
      <c r="T109" s="239"/>
      <c r="AT109" s="240" t="s">
        <v>164</v>
      </c>
      <c r="AU109" s="240" t="s">
        <v>86</v>
      </c>
      <c r="AV109" s="12" t="s">
        <v>86</v>
      </c>
      <c r="AW109" s="12" t="s">
        <v>38</v>
      </c>
      <c r="AX109" s="12" t="s">
        <v>84</v>
      </c>
      <c r="AY109" s="240" t="s">
        <v>152</v>
      </c>
    </row>
    <row r="110" spans="2:63" s="11" customFormat="1" ht="22.8" customHeight="1">
      <c r="B110" s="199"/>
      <c r="C110" s="200"/>
      <c r="D110" s="201" t="s">
        <v>76</v>
      </c>
      <c r="E110" s="213" t="s">
        <v>153</v>
      </c>
      <c r="F110" s="213" t="s">
        <v>154</v>
      </c>
      <c r="G110" s="200"/>
      <c r="H110" s="200"/>
      <c r="I110" s="203"/>
      <c r="J110" s="214">
        <f>BK110</f>
        <v>0</v>
      </c>
      <c r="K110" s="200"/>
      <c r="L110" s="205"/>
      <c r="M110" s="206"/>
      <c r="N110" s="207"/>
      <c r="O110" s="207"/>
      <c r="P110" s="208">
        <f>SUM(P111:P157)</f>
        <v>0</v>
      </c>
      <c r="Q110" s="207"/>
      <c r="R110" s="208">
        <f>SUM(R111:R157)</f>
        <v>1.18532154</v>
      </c>
      <c r="S110" s="207"/>
      <c r="T110" s="209">
        <f>SUM(T111:T157)</f>
        <v>0</v>
      </c>
      <c r="AR110" s="210" t="s">
        <v>84</v>
      </c>
      <c r="AT110" s="211" t="s">
        <v>76</v>
      </c>
      <c r="AU110" s="211" t="s">
        <v>84</v>
      </c>
      <c r="AY110" s="210" t="s">
        <v>152</v>
      </c>
      <c r="BK110" s="212">
        <f>SUM(BK111:BK157)</f>
        <v>0</v>
      </c>
    </row>
    <row r="111" spans="2:65" s="1" customFormat="1" ht="16.5" customHeight="1">
      <c r="B111" s="38"/>
      <c r="C111" s="215" t="s">
        <v>86</v>
      </c>
      <c r="D111" s="215" t="s">
        <v>155</v>
      </c>
      <c r="E111" s="216" t="s">
        <v>426</v>
      </c>
      <c r="F111" s="217" t="s">
        <v>427</v>
      </c>
      <c r="G111" s="218" t="s">
        <v>158</v>
      </c>
      <c r="H111" s="219">
        <v>18.598</v>
      </c>
      <c r="I111" s="220"/>
      <c r="J111" s="221">
        <f>ROUND(I111*H111,2)</f>
        <v>0</v>
      </c>
      <c r="K111" s="217" t="s">
        <v>159</v>
      </c>
      <c r="L111" s="43"/>
      <c r="M111" s="222" t="s">
        <v>75</v>
      </c>
      <c r="N111" s="223" t="s">
        <v>47</v>
      </c>
      <c r="O111" s="79"/>
      <c r="P111" s="224">
        <f>O111*H111</f>
        <v>0</v>
      </c>
      <c r="Q111" s="224">
        <v>0.02048</v>
      </c>
      <c r="R111" s="224">
        <f>Q111*H111</f>
        <v>0.38088704</v>
      </c>
      <c r="S111" s="224">
        <v>0</v>
      </c>
      <c r="T111" s="225">
        <f>S111*H111</f>
        <v>0</v>
      </c>
      <c r="AR111" s="17" t="s">
        <v>160</v>
      </c>
      <c r="AT111" s="17" t="s">
        <v>155</v>
      </c>
      <c r="AU111" s="17" t="s">
        <v>86</v>
      </c>
      <c r="AY111" s="17" t="s">
        <v>152</v>
      </c>
      <c r="BE111" s="226">
        <f>IF(N111="základní",J111,0)</f>
        <v>0</v>
      </c>
      <c r="BF111" s="226">
        <f>IF(N111="snížená",J111,0)</f>
        <v>0</v>
      </c>
      <c r="BG111" s="226">
        <f>IF(N111="zákl. přenesená",J111,0)</f>
        <v>0</v>
      </c>
      <c r="BH111" s="226">
        <f>IF(N111="sníž. přenesená",J111,0)</f>
        <v>0</v>
      </c>
      <c r="BI111" s="226">
        <f>IF(N111="nulová",J111,0)</f>
        <v>0</v>
      </c>
      <c r="BJ111" s="17" t="s">
        <v>84</v>
      </c>
      <c r="BK111" s="226">
        <f>ROUND(I111*H111,2)</f>
        <v>0</v>
      </c>
      <c r="BL111" s="17" t="s">
        <v>160</v>
      </c>
      <c r="BM111" s="17" t="s">
        <v>1321</v>
      </c>
    </row>
    <row r="112" spans="2:47" s="1" customFormat="1" ht="12">
      <c r="B112" s="38"/>
      <c r="C112" s="39"/>
      <c r="D112" s="227" t="s">
        <v>162</v>
      </c>
      <c r="E112" s="39"/>
      <c r="F112" s="228" t="s">
        <v>429</v>
      </c>
      <c r="G112" s="39"/>
      <c r="H112" s="39"/>
      <c r="I112" s="142"/>
      <c r="J112" s="39"/>
      <c r="K112" s="39"/>
      <c r="L112" s="43"/>
      <c r="M112" s="229"/>
      <c r="N112" s="79"/>
      <c r="O112" s="79"/>
      <c r="P112" s="79"/>
      <c r="Q112" s="79"/>
      <c r="R112" s="79"/>
      <c r="S112" s="79"/>
      <c r="T112" s="80"/>
      <c r="AT112" s="17" t="s">
        <v>162</v>
      </c>
      <c r="AU112" s="17" t="s">
        <v>86</v>
      </c>
    </row>
    <row r="113" spans="2:51" s="13" customFormat="1" ht="12">
      <c r="B113" s="241"/>
      <c r="C113" s="242"/>
      <c r="D113" s="227" t="s">
        <v>164</v>
      </c>
      <c r="E113" s="243" t="s">
        <v>75</v>
      </c>
      <c r="F113" s="244" t="s">
        <v>1319</v>
      </c>
      <c r="G113" s="242"/>
      <c r="H113" s="243" t="s">
        <v>75</v>
      </c>
      <c r="I113" s="245"/>
      <c r="J113" s="242"/>
      <c r="K113" s="242"/>
      <c r="L113" s="246"/>
      <c r="M113" s="247"/>
      <c r="N113" s="248"/>
      <c r="O113" s="248"/>
      <c r="P113" s="248"/>
      <c r="Q113" s="248"/>
      <c r="R113" s="248"/>
      <c r="S113" s="248"/>
      <c r="T113" s="249"/>
      <c r="AT113" s="250" t="s">
        <v>164</v>
      </c>
      <c r="AU113" s="250" t="s">
        <v>86</v>
      </c>
      <c r="AV113" s="13" t="s">
        <v>84</v>
      </c>
      <c r="AW113" s="13" t="s">
        <v>38</v>
      </c>
      <c r="AX113" s="13" t="s">
        <v>77</v>
      </c>
      <c r="AY113" s="250" t="s">
        <v>152</v>
      </c>
    </row>
    <row r="114" spans="2:51" s="13" customFormat="1" ht="12">
      <c r="B114" s="241"/>
      <c r="C114" s="242"/>
      <c r="D114" s="227" t="s">
        <v>164</v>
      </c>
      <c r="E114" s="243" t="s">
        <v>75</v>
      </c>
      <c r="F114" s="244" t="s">
        <v>430</v>
      </c>
      <c r="G114" s="242"/>
      <c r="H114" s="243" t="s">
        <v>75</v>
      </c>
      <c r="I114" s="245"/>
      <c r="J114" s="242"/>
      <c r="K114" s="242"/>
      <c r="L114" s="246"/>
      <c r="M114" s="247"/>
      <c r="N114" s="248"/>
      <c r="O114" s="248"/>
      <c r="P114" s="248"/>
      <c r="Q114" s="248"/>
      <c r="R114" s="248"/>
      <c r="S114" s="248"/>
      <c r="T114" s="249"/>
      <c r="AT114" s="250" t="s">
        <v>164</v>
      </c>
      <c r="AU114" s="250" t="s">
        <v>86</v>
      </c>
      <c r="AV114" s="13" t="s">
        <v>84</v>
      </c>
      <c r="AW114" s="13" t="s">
        <v>38</v>
      </c>
      <c r="AX114" s="13" t="s">
        <v>77</v>
      </c>
      <c r="AY114" s="250" t="s">
        <v>152</v>
      </c>
    </row>
    <row r="115" spans="2:51" s="13" customFormat="1" ht="12">
      <c r="B115" s="241"/>
      <c r="C115" s="242"/>
      <c r="D115" s="227" t="s">
        <v>164</v>
      </c>
      <c r="E115" s="243" t="s">
        <v>75</v>
      </c>
      <c r="F115" s="244" t="s">
        <v>1322</v>
      </c>
      <c r="G115" s="242"/>
      <c r="H115" s="243" t="s">
        <v>75</v>
      </c>
      <c r="I115" s="245"/>
      <c r="J115" s="242"/>
      <c r="K115" s="242"/>
      <c r="L115" s="246"/>
      <c r="M115" s="247"/>
      <c r="N115" s="248"/>
      <c r="O115" s="248"/>
      <c r="P115" s="248"/>
      <c r="Q115" s="248"/>
      <c r="R115" s="248"/>
      <c r="S115" s="248"/>
      <c r="T115" s="249"/>
      <c r="AT115" s="250" t="s">
        <v>164</v>
      </c>
      <c r="AU115" s="250" t="s">
        <v>86</v>
      </c>
      <c r="AV115" s="13" t="s">
        <v>84</v>
      </c>
      <c r="AW115" s="13" t="s">
        <v>38</v>
      </c>
      <c r="AX115" s="13" t="s">
        <v>77</v>
      </c>
      <c r="AY115" s="250" t="s">
        <v>152</v>
      </c>
    </row>
    <row r="116" spans="2:51" s="12" customFormat="1" ht="12">
      <c r="B116" s="230"/>
      <c r="C116" s="231"/>
      <c r="D116" s="227" t="s">
        <v>164</v>
      </c>
      <c r="E116" s="232" t="s">
        <v>75</v>
      </c>
      <c r="F116" s="233" t="s">
        <v>1323</v>
      </c>
      <c r="G116" s="231"/>
      <c r="H116" s="234">
        <v>18.598</v>
      </c>
      <c r="I116" s="235"/>
      <c r="J116" s="231"/>
      <c r="K116" s="231"/>
      <c r="L116" s="236"/>
      <c r="M116" s="237"/>
      <c r="N116" s="238"/>
      <c r="O116" s="238"/>
      <c r="P116" s="238"/>
      <c r="Q116" s="238"/>
      <c r="R116" s="238"/>
      <c r="S116" s="238"/>
      <c r="T116" s="239"/>
      <c r="AT116" s="240" t="s">
        <v>164</v>
      </c>
      <c r="AU116" s="240" t="s">
        <v>86</v>
      </c>
      <c r="AV116" s="12" t="s">
        <v>86</v>
      </c>
      <c r="AW116" s="12" t="s">
        <v>38</v>
      </c>
      <c r="AX116" s="12" t="s">
        <v>84</v>
      </c>
      <c r="AY116" s="240" t="s">
        <v>152</v>
      </c>
    </row>
    <row r="117" spans="2:65" s="1" customFormat="1" ht="22.5" customHeight="1">
      <c r="B117" s="38"/>
      <c r="C117" s="215" t="s">
        <v>173</v>
      </c>
      <c r="D117" s="215" t="s">
        <v>155</v>
      </c>
      <c r="E117" s="216" t="s">
        <v>432</v>
      </c>
      <c r="F117" s="217" t="s">
        <v>433</v>
      </c>
      <c r="G117" s="218" t="s">
        <v>158</v>
      </c>
      <c r="H117" s="219">
        <v>18.598</v>
      </c>
      <c r="I117" s="220"/>
      <c r="J117" s="221">
        <f>ROUND(I117*H117,2)</f>
        <v>0</v>
      </c>
      <c r="K117" s="217" t="s">
        <v>159</v>
      </c>
      <c r="L117" s="43"/>
      <c r="M117" s="222" t="s">
        <v>75</v>
      </c>
      <c r="N117" s="223" t="s">
        <v>47</v>
      </c>
      <c r="O117" s="79"/>
      <c r="P117" s="224">
        <f>O117*H117</f>
        <v>0</v>
      </c>
      <c r="Q117" s="224">
        <v>0.0079</v>
      </c>
      <c r="R117" s="224">
        <f>Q117*H117</f>
        <v>0.1469242</v>
      </c>
      <c r="S117" s="224">
        <v>0</v>
      </c>
      <c r="T117" s="225">
        <f>S117*H117</f>
        <v>0</v>
      </c>
      <c r="AR117" s="17" t="s">
        <v>160</v>
      </c>
      <c r="AT117" s="17" t="s">
        <v>155</v>
      </c>
      <c r="AU117" s="17" t="s">
        <v>86</v>
      </c>
      <c r="AY117" s="17" t="s">
        <v>152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160</v>
      </c>
      <c r="BM117" s="17" t="s">
        <v>1324</v>
      </c>
    </row>
    <row r="118" spans="2:47" s="1" customFormat="1" ht="12">
      <c r="B118" s="38"/>
      <c r="C118" s="39"/>
      <c r="D118" s="227" t="s">
        <v>162</v>
      </c>
      <c r="E118" s="39"/>
      <c r="F118" s="228" t="s">
        <v>429</v>
      </c>
      <c r="G118" s="39"/>
      <c r="H118" s="39"/>
      <c r="I118" s="142"/>
      <c r="J118" s="39"/>
      <c r="K118" s="39"/>
      <c r="L118" s="43"/>
      <c r="M118" s="229"/>
      <c r="N118" s="79"/>
      <c r="O118" s="79"/>
      <c r="P118" s="79"/>
      <c r="Q118" s="79"/>
      <c r="R118" s="79"/>
      <c r="S118" s="79"/>
      <c r="T118" s="80"/>
      <c r="AT118" s="17" t="s">
        <v>162</v>
      </c>
      <c r="AU118" s="17" t="s">
        <v>86</v>
      </c>
    </row>
    <row r="119" spans="2:65" s="1" customFormat="1" ht="16.5" customHeight="1">
      <c r="B119" s="38"/>
      <c r="C119" s="215" t="s">
        <v>160</v>
      </c>
      <c r="D119" s="215" t="s">
        <v>155</v>
      </c>
      <c r="E119" s="216" t="s">
        <v>435</v>
      </c>
      <c r="F119" s="217" t="s">
        <v>436</v>
      </c>
      <c r="G119" s="218" t="s">
        <v>158</v>
      </c>
      <c r="H119" s="219">
        <v>0.514</v>
      </c>
      <c r="I119" s="220"/>
      <c r="J119" s="221">
        <f>ROUND(I119*H119,2)</f>
        <v>0</v>
      </c>
      <c r="K119" s="217" t="s">
        <v>159</v>
      </c>
      <c r="L119" s="43"/>
      <c r="M119" s="222" t="s">
        <v>75</v>
      </c>
      <c r="N119" s="223" t="s">
        <v>47</v>
      </c>
      <c r="O119" s="79"/>
      <c r="P119" s="224">
        <f>O119*H119</f>
        <v>0</v>
      </c>
      <c r="Q119" s="224">
        <v>0.0382</v>
      </c>
      <c r="R119" s="224">
        <f>Q119*H119</f>
        <v>0.0196348</v>
      </c>
      <c r="S119" s="224">
        <v>0</v>
      </c>
      <c r="T119" s="225">
        <f>S119*H119</f>
        <v>0</v>
      </c>
      <c r="AR119" s="17" t="s">
        <v>160</v>
      </c>
      <c r="AT119" s="17" t="s">
        <v>155</v>
      </c>
      <c r="AU119" s="17" t="s">
        <v>86</v>
      </c>
      <c r="AY119" s="17" t="s">
        <v>152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160</v>
      </c>
      <c r="BM119" s="17" t="s">
        <v>1325</v>
      </c>
    </row>
    <row r="120" spans="2:51" s="13" customFormat="1" ht="12">
      <c r="B120" s="241"/>
      <c r="C120" s="242"/>
      <c r="D120" s="227" t="s">
        <v>164</v>
      </c>
      <c r="E120" s="243" t="s">
        <v>75</v>
      </c>
      <c r="F120" s="244" t="s">
        <v>1319</v>
      </c>
      <c r="G120" s="242"/>
      <c r="H120" s="243" t="s">
        <v>75</v>
      </c>
      <c r="I120" s="245"/>
      <c r="J120" s="242"/>
      <c r="K120" s="242"/>
      <c r="L120" s="246"/>
      <c r="M120" s="247"/>
      <c r="N120" s="248"/>
      <c r="O120" s="248"/>
      <c r="P120" s="248"/>
      <c r="Q120" s="248"/>
      <c r="R120" s="248"/>
      <c r="S120" s="248"/>
      <c r="T120" s="249"/>
      <c r="AT120" s="250" t="s">
        <v>164</v>
      </c>
      <c r="AU120" s="250" t="s">
        <v>86</v>
      </c>
      <c r="AV120" s="13" t="s">
        <v>84</v>
      </c>
      <c r="AW120" s="13" t="s">
        <v>38</v>
      </c>
      <c r="AX120" s="13" t="s">
        <v>77</v>
      </c>
      <c r="AY120" s="250" t="s">
        <v>152</v>
      </c>
    </row>
    <row r="121" spans="2:51" s="12" customFormat="1" ht="12">
      <c r="B121" s="230"/>
      <c r="C121" s="231"/>
      <c r="D121" s="227" t="s">
        <v>164</v>
      </c>
      <c r="E121" s="232" t="s">
        <v>75</v>
      </c>
      <c r="F121" s="233" t="s">
        <v>1326</v>
      </c>
      <c r="G121" s="231"/>
      <c r="H121" s="234">
        <v>0.514</v>
      </c>
      <c r="I121" s="235"/>
      <c r="J121" s="231"/>
      <c r="K121" s="231"/>
      <c r="L121" s="236"/>
      <c r="M121" s="237"/>
      <c r="N121" s="238"/>
      <c r="O121" s="238"/>
      <c r="P121" s="238"/>
      <c r="Q121" s="238"/>
      <c r="R121" s="238"/>
      <c r="S121" s="238"/>
      <c r="T121" s="239"/>
      <c r="AT121" s="240" t="s">
        <v>164</v>
      </c>
      <c r="AU121" s="240" t="s">
        <v>86</v>
      </c>
      <c r="AV121" s="12" t="s">
        <v>86</v>
      </c>
      <c r="AW121" s="12" t="s">
        <v>38</v>
      </c>
      <c r="AX121" s="12" t="s">
        <v>84</v>
      </c>
      <c r="AY121" s="240" t="s">
        <v>152</v>
      </c>
    </row>
    <row r="122" spans="2:65" s="1" customFormat="1" ht="16.5" customHeight="1">
      <c r="B122" s="38"/>
      <c r="C122" s="215" t="s">
        <v>186</v>
      </c>
      <c r="D122" s="215" t="s">
        <v>155</v>
      </c>
      <c r="E122" s="216" t="s">
        <v>439</v>
      </c>
      <c r="F122" s="217" t="s">
        <v>440</v>
      </c>
      <c r="G122" s="218" t="s">
        <v>158</v>
      </c>
      <c r="H122" s="219">
        <v>1.463</v>
      </c>
      <c r="I122" s="220"/>
      <c r="J122" s="221">
        <f>ROUND(I122*H122,2)</f>
        <v>0</v>
      </c>
      <c r="K122" s="217" t="s">
        <v>159</v>
      </c>
      <c r="L122" s="43"/>
      <c r="M122" s="222" t="s">
        <v>75</v>
      </c>
      <c r="N122" s="223" t="s">
        <v>47</v>
      </c>
      <c r="O122" s="79"/>
      <c r="P122" s="224">
        <f>O122*H122</f>
        <v>0</v>
      </c>
      <c r="Q122" s="224">
        <v>0.0382</v>
      </c>
      <c r="R122" s="224">
        <f>Q122*H122</f>
        <v>0.0558866</v>
      </c>
      <c r="S122" s="224">
        <v>0</v>
      </c>
      <c r="T122" s="225">
        <f>S122*H122</f>
        <v>0</v>
      </c>
      <c r="AR122" s="17" t="s">
        <v>160</v>
      </c>
      <c r="AT122" s="17" t="s">
        <v>155</v>
      </c>
      <c r="AU122" s="17" t="s">
        <v>86</v>
      </c>
      <c r="AY122" s="17" t="s">
        <v>152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160</v>
      </c>
      <c r="BM122" s="17" t="s">
        <v>1327</v>
      </c>
    </row>
    <row r="123" spans="2:51" s="13" customFormat="1" ht="12">
      <c r="B123" s="241"/>
      <c r="C123" s="242"/>
      <c r="D123" s="227" t="s">
        <v>164</v>
      </c>
      <c r="E123" s="243" t="s">
        <v>75</v>
      </c>
      <c r="F123" s="244" t="s">
        <v>1319</v>
      </c>
      <c r="G123" s="242"/>
      <c r="H123" s="243" t="s">
        <v>75</v>
      </c>
      <c r="I123" s="245"/>
      <c r="J123" s="242"/>
      <c r="K123" s="242"/>
      <c r="L123" s="246"/>
      <c r="M123" s="247"/>
      <c r="N123" s="248"/>
      <c r="O123" s="248"/>
      <c r="P123" s="248"/>
      <c r="Q123" s="248"/>
      <c r="R123" s="248"/>
      <c r="S123" s="248"/>
      <c r="T123" s="249"/>
      <c r="AT123" s="250" t="s">
        <v>164</v>
      </c>
      <c r="AU123" s="250" t="s">
        <v>86</v>
      </c>
      <c r="AV123" s="13" t="s">
        <v>84</v>
      </c>
      <c r="AW123" s="13" t="s">
        <v>38</v>
      </c>
      <c r="AX123" s="13" t="s">
        <v>77</v>
      </c>
      <c r="AY123" s="250" t="s">
        <v>152</v>
      </c>
    </row>
    <row r="124" spans="2:51" s="12" customFormat="1" ht="12">
      <c r="B124" s="230"/>
      <c r="C124" s="231"/>
      <c r="D124" s="227" t="s">
        <v>164</v>
      </c>
      <c r="E124" s="232" t="s">
        <v>75</v>
      </c>
      <c r="F124" s="233" t="s">
        <v>1328</v>
      </c>
      <c r="G124" s="231"/>
      <c r="H124" s="234">
        <v>1.463</v>
      </c>
      <c r="I124" s="235"/>
      <c r="J124" s="231"/>
      <c r="K124" s="231"/>
      <c r="L124" s="236"/>
      <c r="M124" s="237"/>
      <c r="N124" s="238"/>
      <c r="O124" s="238"/>
      <c r="P124" s="238"/>
      <c r="Q124" s="238"/>
      <c r="R124" s="238"/>
      <c r="S124" s="238"/>
      <c r="T124" s="239"/>
      <c r="AT124" s="240" t="s">
        <v>164</v>
      </c>
      <c r="AU124" s="240" t="s">
        <v>86</v>
      </c>
      <c r="AV124" s="12" t="s">
        <v>86</v>
      </c>
      <c r="AW124" s="12" t="s">
        <v>38</v>
      </c>
      <c r="AX124" s="12" t="s">
        <v>84</v>
      </c>
      <c r="AY124" s="240" t="s">
        <v>152</v>
      </c>
    </row>
    <row r="125" spans="2:65" s="1" customFormat="1" ht="16.5" customHeight="1">
      <c r="B125" s="38"/>
      <c r="C125" s="215" t="s">
        <v>153</v>
      </c>
      <c r="D125" s="215" t="s">
        <v>155</v>
      </c>
      <c r="E125" s="216" t="s">
        <v>941</v>
      </c>
      <c r="F125" s="217" t="s">
        <v>942</v>
      </c>
      <c r="G125" s="218" t="s">
        <v>158</v>
      </c>
      <c r="H125" s="219">
        <v>3.69</v>
      </c>
      <c r="I125" s="220"/>
      <c r="J125" s="221">
        <f>ROUND(I125*H125,2)</f>
        <v>0</v>
      </c>
      <c r="K125" s="217" t="s">
        <v>159</v>
      </c>
      <c r="L125" s="43"/>
      <c r="M125" s="222" t="s">
        <v>75</v>
      </c>
      <c r="N125" s="223" t="s">
        <v>47</v>
      </c>
      <c r="O125" s="79"/>
      <c r="P125" s="224">
        <f>O125*H125</f>
        <v>0</v>
      </c>
      <c r="Q125" s="224">
        <v>0.00735</v>
      </c>
      <c r="R125" s="224">
        <f>Q125*H125</f>
        <v>0.0271215</v>
      </c>
      <c r="S125" s="224">
        <v>0</v>
      </c>
      <c r="T125" s="225">
        <f>S125*H125</f>
        <v>0</v>
      </c>
      <c r="AR125" s="17" t="s">
        <v>160</v>
      </c>
      <c r="AT125" s="17" t="s">
        <v>155</v>
      </c>
      <c r="AU125" s="17" t="s">
        <v>86</v>
      </c>
      <c r="AY125" s="17" t="s">
        <v>152</v>
      </c>
      <c r="BE125" s="226">
        <f>IF(N125="základní",J125,0)</f>
        <v>0</v>
      </c>
      <c r="BF125" s="226">
        <f>IF(N125="snížená",J125,0)</f>
        <v>0</v>
      </c>
      <c r="BG125" s="226">
        <f>IF(N125="zákl. přenesená",J125,0)</f>
        <v>0</v>
      </c>
      <c r="BH125" s="226">
        <f>IF(N125="sníž. přenesená",J125,0)</f>
        <v>0</v>
      </c>
      <c r="BI125" s="226">
        <f>IF(N125="nulová",J125,0)</f>
        <v>0</v>
      </c>
      <c r="BJ125" s="17" t="s">
        <v>84</v>
      </c>
      <c r="BK125" s="226">
        <f>ROUND(I125*H125,2)</f>
        <v>0</v>
      </c>
      <c r="BL125" s="17" t="s">
        <v>160</v>
      </c>
      <c r="BM125" s="17" t="s">
        <v>1329</v>
      </c>
    </row>
    <row r="126" spans="2:51" s="13" customFormat="1" ht="12">
      <c r="B126" s="241"/>
      <c r="C126" s="242"/>
      <c r="D126" s="227" t="s">
        <v>164</v>
      </c>
      <c r="E126" s="243" t="s">
        <v>75</v>
      </c>
      <c r="F126" s="244" t="s">
        <v>1319</v>
      </c>
      <c r="G126" s="242"/>
      <c r="H126" s="243" t="s">
        <v>75</v>
      </c>
      <c r="I126" s="245"/>
      <c r="J126" s="242"/>
      <c r="K126" s="242"/>
      <c r="L126" s="246"/>
      <c r="M126" s="247"/>
      <c r="N126" s="248"/>
      <c r="O126" s="248"/>
      <c r="P126" s="248"/>
      <c r="Q126" s="248"/>
      <c r="R126" s="248"/>
      <c r="S126" s="248"/>
      <c r="T126" s="249"/>
      <c r="AT126" s="250" t="s">
        <v>164</v>
      </c>
      <c r="AU126" s="250" t="s">
        <v>86</v>
      </c>
      <c r="AV126" s="13" t="s">
        <v>84</v>
      </c>
      <c r="AW126" s="13" t="s">
        <v>38</v>
      </c>
      <c r="AX126" s="13" t="s">
        <v>77</v>
      </c>
      <c r="AY126" s="250" t="s">
        <v>152</v>
      </c>
    </row>
    <row r="127" spans="2:51" s="12" customFormat="1" ht="12">
      <c r="B127" s="230"/>
      <c r="C127" s="231"/>
      <c r="D127" s="227" t="s">
        <v>164</v>
      </c>
      <c r="E127" s="232" t="s">
        <v>75</v>
      </c>
      <c r="F127" s="233" t="s">
        <v>1330</v>
      </c>
      <c r="G127" s="231"/>
      <c r="H127" s="234">
        <v>3.69</v>
      </c>
      <c r="I127" s="235"/>
      <c r="J127" s="231"/>
      <c r="K127" s="231"/>
      <c r="L127" s="236"/>
      <c r="M127" s="237"/>
      <c r="N127" s="238"/>
      <c r="O127" s="238"/>
      <c r="P127" s="238"/>
      <c r="Q127" s="238"/>
      <c r="R127" s="238"/>
      <c r="S127" s="238"/>
      <c r="T127" s="239"/>
      <c r="AT127" s="240" t="s">
        <v>164</v>
      </c>
      <c r="AU127" s="240" t="s">
        <v>86</v>
      </c>
      <c r="AV127" s="12" t="s">
        <v>86</v>
      </c>
      <c r="AW127" s="12" t="s">
        <v>38</v>
      </c>
      <c r="AX127" s="12" t="s">
        <v>84</v>
      </c>
      <c r="AY127" s="240" t="s">
        <v>152</v>
      </c>
    </row>
    <row r="128" spans="2:65" s="1" customFormat="1" ht="16.5" customHeight="1">
      <c r="B128" s="38"/>
      <c r="C128" s="215" t="s">
        <v>198</v>
      </c>
      <c r="D128" s="215" t="s">
        <v>155</v>
      </c>
      <c r="E128" s="216" t="s">
        <v>945</v>
      </c>
      <c r="F128" s="217" t="s">
        <v>946</v>
      </c>
      <c r="G128" s="218" t="s">
        <v>158</v>
      </c>
      <c r="H128" s="219">
        <v>3.69</v>
      </c>
      <c r="I128" s="220"/>
      <c r="J128" s="221">
        <f>ROUND(I128*H128,2)</f>
        <v>0</v>
      </c>
      <c r="K128" s="217" t="s">
        <v>159</v>
      </c>
      <c r="L128" s="43"/>
      <c r="M128" s="222" t="s">
        <v>75</v>
      </c>
      <c r="N128" s="223" t="s">
        <v>47</v>
      </c>
      <c r="O128" s="79"/>
      <c r="P128" s="224">
        <f>O128*H128</f>
        <v>0</v>
      </c>
      <c r="Q128" s="224">
        <v>0.0154</v>
      </c>
      <c r="R128" s="224">
        <f>Q128*H128</f>
        <v>0.056826</v>
      </c>
      <c r="S128" s="224">
        <v>0</v>
      </c>
      <c r="T128" s="225">
        <f>S128*H128</f>
        <v>0</v>
      </c>
      <c r="AR128" s="17" t="s">
        <v>160</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160</v>
      </c>
      <c r="BM128" s="17" t="s">
        <v>1331</v>
      </c>
    </row>
    <row r="129" spans="2:47" s="1" customFormat="1" ht="12">
      <c r="B129" s="38"/>
      <c r="C129" s="39"/>
      <c r="D129" s="227" t="s">
        <v>162</v>
      </c>
      <c r="E129" s="39"/>
      <c r="F129" s="228" t="s">
        <v>948</v>
      </c>
      <c r="G129" s="39"/>
      <c r="H129" s="39"/>
      <c r="I129" s="142"/>
      <c r="J129" s="39"/>
      <c r="K129" s="39"/>
      <c r="L129" s="43"/>
      <c r="M129" s="229"/>
      <c r="N129" s="79"/>
      <c r="O129" s="79"/>
      <c r="P129" s="79"/>
      <c r="Q129" s="79"/>
      <c r="R129" s="79"/>
      <c r="S129" s="79"/>
      <c r="T129" s="80"/>
      <c r="AT129" s="17" t="s">
        <v>162</v>
      </c>
      <c r="AU129" s="17" t="s">
        <v>86</v>
      </c>
    </row>
    <row r="130" spans="2:65" s="1" customFormat="1" ht="22.5" customHeight="1">
      <c r="B130" s="38"/>
      <c r="C130" s="215" t="s">
        <v>203</v>
      </c>
      <c r="D130" s="215" t="s">
        <v>155</v>
      </c>
      <c r="E130" s="216" t="s">
        <v>446</v>
      </c>
      <c r="F130" s="217" t="s">
        <v>447</v>
      </c>
      <c r="G130" s="218" t="s">
        <v>158</v>
      </c>
      <c r="H130" s="219">
        <v>6.56</v>
      </c>
      <c r="I130" s="220"/>
      <c r="J130" s="221">
        <f>ROUND(I130*H130,2)</f>
        <v>0</v>
      </c>
      <c r="K130" s="217" t="s">
        <v>159</v>
      </c>
      <c r="L130" s="43"/>
      <c r="M130" s="222" t="s">
        <v>75</v>
      </c>
      <c r="N130" s="223" t="s">
        <v>47</v>
      </c>
      <c r="O130" s="79"/>
      <c r="P130" s="224">
        <f>O130*H130</f>
        <v>0</v>
      </c>
      <c r="Q130" s="224">
        <v>0.0169</v>
      </c>
      <c r="R130" s="224">
        <f>Q130*H130</f>
        <v>0.11086399999999998</v>
      </c>
      <c r="S130" s="224">
        <v>0</v>
      </c>
      <c r="T130" s="225">
        <f>S130*H130</f>
        <v>0</v>
      </c>
      <c r="AR130" s="17" t="s">
        <v>160</v>
      </c>
      <c r="AT130" s="17" t="s">
        <v>155</v>
      </c>
      <c r="AU130" s="17" t="s">
        <v>86</v>
      </c>
      <c r="AY130" s="17" t="s">
        <v>152</v>
      </c>
      <c r="BE130" s="226">
        <f>IF(N130="základní",J130,0)</f>
        <v>0</v>
      </c>
      <c r="BF130" s="226">
        <f>IF(N130="snížená",J130,0)</f>
        <v>0</v>
      </c>
      <c r="BG130" s="226">
        <f>IF(N130="zákl. přenesená",J130,0)</f>
        <v>0</v>
      </c>
      <c r="BH130" s="226">
        <f>IF(N130="sníž. přenesená",J130,0)</f>
        <v>0</v>
      </c>
      <c r="BI130" s="226">
        <f>IF(N130="nulová",J130,0)</f>
        <v>0</v>
      </c>
      <c r="BJ130" s="17" t="s">
        <v>84</v>
      </c>
      <c r="BK130" s="226">
        <f>ROUND(I130*H130,2)</f>
        <v>0</v>
      </c>
      <c r="BL130" s="17" t="s">
        <v>160</v>
      </c>
      <c r="BM130" s="17" t="s">
        <v>1332</v>
      </c>
    </row>
    <row r="131" spans="2:47" s="1" customFormat="1" ht="12">
      <c r="B131" s="38"/>
      <c r="C131" s="39"/>
      <c r="D131" s="227" t="s">
        <v>162</v>
      </c>
      <c r="E131" s="39"/>
      <c r="F131" s="228" t="s">
        <v>449</v>
      </c>
      <c r="G131" s="39"/>
      <c r="H131" s="39"/>
      <c r="I131" s="142"/>
      <c r="J131" s="39"/>
      <c r="K131" s="39"/>
      <c r="L131" s="43"/>
      <c r="M131" s="229"/>
      <c r="N131" s="79"/>
      <c r="O131" s="79"/>
      <c r="P131" s="79"/>
      <c r="Q131" s="79"/>
      <c r="R131" s="79"/>
      <c r="S131" s="79"/>
      <c r="T131" s="80"/>
      <c r="AT131" s="17" t="s">
        <v>162</v>
      </c>
      <c r="AU131" s="17" t="s">
        <v>86</v>
      </c>
    </row>
    <row r="132" spans="2:51" s="13" customFormat="1" ht="12">
      <c r="B132" s="241"/>
      <c r="C132" s="242"/>
      <c r="D132" s="227" t="s">
        <v>164</v>
      </c>
      <c r="E132" s="243" t="s">
        <v>75</v>
      </c>
      <c r="F132" s="244" t="s">
        <v>1319</v>
      </c>
      <c r="G132" s="242"/>
      <c r="H132" s="243" t="s">
        <v>75</v>
      </c>
      <c r="I132" s="245"/>
      <c r="J132" s="242"/>
      <c r="K132" s="242"/>
      <c r="L132" s="246"/>
      <c r="M132" s="247"/>
      <c r="N132" s="248"/>
      <c r="O132" s="248"/>
      <c r="P132" s="248"/>
      <c r="Q132" s="248"/>
      <c r="R132" s="248"/>
      <c r="S132" s="248"/>
      <c r="T132" s="249"/>
      <c r="AT132" s="250" t="s">
        <v>164</v>
      </c>
      <c r="AU132" s="250" t="s">
        <v>86</v>
      </c>
      <c r="AV132" s="13" t="s">
        <v>84</v>
      </c>
      <c r="AW132" s="13" t="s">
        <v>38</v>
      </c>
      <c r="AX132" s="13" t="s">
        <v>77</v>
      </c>
      <c r="AY132" s="250" t="s">
        <v>152</v>
      </c>
    </row>
    <row r="133" spans="2:51" s="12" customFormat="1" ht="12">
      <c r="B133" s="230"/>
      <c r="C133" s="231"/>
      <c r="D133" s="227" t="s">
        <v>164</v>
      </c>
      <c r="E133" s="232" t="s">
        <v>75</v>
      </c>
      <c r="F133" s="233" t="s">
        <v>1333</v>
      </c>
      <c r="G133" s="231"/>
      <c r="H133" s="234">
        <v>6.56</v>
      </c>
      <c r="I133" s="235"/>
      <c r="J133" s="231"/>
      <c r="K133" s="231"/>
      <c r="L133" s="236"/>
      <c r="M133" s="237"/>
      <c r="N133" s="238"/>
      <c r="O133" s="238"/>
      <c r="P133" s="238"/>
      <c r="Q133" s="238"/>
      <c r="R133" s="238"/>
      <c r="S133" s="238"/>
      <c r="T133" s="239"/>
      <c r="AT133" s="240" t="s">
        <v>164</v>
      </c>
      <c r="AU133" s="240" t="s">
        <v>86</v>
      </c>
      <c r="AV133" s="12" t="s">
        <v>86</v>
      </c>
      <c r="AW133" s="12" t="s">
        <v>38</v>
      </c>
      <c r="AX133" s="12" t="s">
        <v>84</v>
      </c>
      <c r="AY133" s="240" t="s">
        <v>152</v>
      </c>
    </row>
    <row r="134" spans="2:65" s="1" customFormat="1" ht="22.5" customHeight="1">
      <c r="B134" s="38"/>
      <c r="C134" s="215" t="s">
        <v>179</v>
      </c>
      <c r="D134" s="215" t="s">
        <v>155</v>
      </c>
      <c r="E134" s="216" t="s">
        <v>451</v>
      </c>
      <c r="F134" s="217" t="s">
        <v>452</v>
      </c>
      <c r="G134" s="218" t="s">
        <v>158</v>
      </c>
      <c r="H134" s="219">
        <v>16.029</v>
      </c>
      <c r="I134" s="220"/>
      <c r="J134" s="221">
        <f>ROUND(I134*H134,2)</f>
        <v>0</v>
      </c>
      <c r="K134" s="217" t="s">
        <v>159</v>
      </c>
      <c r="L134" s="43"/>
      <c r="M134" s="222" t="s">
        <v>75</v>
      </c>
      <c r="N134" s="223" t="s">
        <v>47</v>
      </c>
      <c r="O134" s="79"/>
      <c r="P134" s="224">
        <f>O134*H134</f>
        <v>0</v>
      </c>
      <c r="Q134" s="224">
        <v>0.0156</v>
      </c>
      <c r="R134" s="224">
        <f>Q134*H134</f>
        <v>0.2500524</v>
      </c>
      <c r="S134" s="224">
        <v>0</v>
      </c>
      <c r="T134" s="225">
        <f>S134*H134</f>
        <v>0</v>
      </c>
      <c r="AR134" s="17" t="s">
        <v>160</v>
      </c>
      <c r="AT134" s="17" t="s">
        <v>155</v>
      </c>
      <c r="AU134" s="17" t="s">
        <v>86</v>
      </c>
      <c r="AY134" s="17" t="s">
        <v>152</v>
      </c>
      <c r="BE134" s="226">
        <f>IF(N134="základní",J134,0)</f>
        <v>0</v>
      </c>
      <c r="BF134" s="226">
        <f>IF(N134="snížená",J134,0)</f>
        <v>0</v>
      </c>
      <c r="BG134" s="226">
        <f>IF(N134="zákl. přenesená",J134,0)</f>
        <v>0</v>
      </c>
      <c r="BH134" s="226">
        <f>IF(N134="sníž. přenesená",J134,0)</f>
        <v>0</v>
      </c>
      <c r="BI134" s="226">
        <f>IF(N134="nulová",J134,0)</f>
        <v>0</v>
      </c>
      <c r="BJ134" s="17" t="s">
        <v>84</v>
      </c>
      <c r="BK134" s="226">
        <f>ROUND(I134*H134,2)</f>
        <v>0</v>
      </c>
      <c r="BL134" s="17" t="s">
        <v>160</v>
      </c>
      <c r="BM134" s="17" t="s">
        <v>1334</v>
      </c>
    </row>
    <row r="135" spans="2:47" s="1" customFormat="1" ht="12">
      <c r="B135" s="38"/>
      <c r="C135" s="39"/>
      <c r="D135" s="227" t="s">
        <v>162</v>
      </c>
      <c r="E135" s="39"/>
      <c r="F135" s="228" t="s">
        <v>449</v>
      </c>
      <c r="G135" s="39"/>
      <c r="H135" s="39"/>
      <c r="I135" s="142"/>
      <c r="J135" s="39"/>
      <c r="K135" s="39"/>
      <c r="L135" s="43"/>
      <c r="M135" s="229"/>
      <c r="N135" s="79"/>
      <c r="O135" s="79"/>
      <c r="P135" s="79"/>
      <c r="Q135" s="79"/>
      <c r="R135" s="79"/>
      <c r="S135" s="79"/>
      <c r="T135" s="80"/>
      <c r="AT135" s="17" t="s">
        <v>162</v>
      </c>
      <c r="AU135" s="17" t="s">
        <v>86</v>
      </c>
    </row>
    <row r="136" spans="2:51" s="13" customFormat="1" ht="12">
      <c r="B136" s="241"/>
      <c r="C136" s="242"/>
      <c r="D136" s="227" t="s">
        <v>164</v>
      </c>
      <c r="E136" s="243" t="s">
        <v>75</v>
      </c>
      <c r="F136" s="244" t="s">
        <v>1319</v>
      </c>
      <c r="G136" s="242"/>
      <c r="H136" s="243" t="s">
        <v>75</v>
      </c>
      <c r="I136" s="245"/>
      <c r="J136" s="242"/>
      <c r="K136" s="242"/>
      <c r="L136" s="246"/>
      <c r="M136" s="247"/>
      <c r="N136" s="248"/>
      <c r="O136" s="248"/>
      <c r="P136" s="248"/>
      <c r="Q136" s="248"/>
      <c r="R136" s="248"/>
      <c r="S136" s="248"/>
      <c r="T136" s="249"/>
      <c r="AT136" s="250" t="s">
        <v>164</v>
      </c>
      <c r="AU136" s="250" t="s">
        <v>86</v>
      </c>
      <c r="AV136" s="13" t="s">
        <v>84</v>
      </c>
      <c r="AW136" s="13" t="s">
        <v>38</v>
      </c>
      <c r="AX136" s="13" t="s">
        <v>77</v>
      </c>
      <c r="AY136" s="250" t="s">
        <v>152</v>
      </c>
    </row>
    <row r="137" spans="2:51" s="13" customFormat="1" ht="12">
      <c r="B137" s="241"/>
      <c r="C137" s="242"/>
      <c r="D137" s="227" t="s">
        <v>164</v>
      </c>
      <c r="E137" s="243" t="s">
        <v>75</v>
      </c>
      <c r="F137" s="244" t="s">
        <v>1322</v>
      </c>
      <c r="G137" s="242"/>
      <c r="H137" s="243" t="s">
        <v>75</v>
      </c>
      <c r="I137" s="245"/>
      <c r="J137" s="242"/>
      <c r="K137" s="242"/>
      <c r="L137" s="246"/>
      <c r="M137" s="247"/>
      <c r="N137" s="248"/>
      <c r="O137" s="248"/>
      <c r="P137" s="248"/>
      <c r="Q137" s="248"/>
      <c r="R137" s="248"/>
      <c r="S137" s="248"/>
      <c r="T137" s="249"/>
      <c r="AT137" s="250" t="s">
        <v>164</v>
      </c>
      <c r="AU137" s="250" t="s">
        <v>86</v>
      </c>
      <c r="AV137" s="13" t="s">
        <v>84</v>
      </c>
      <c r="AW137" s="13" t="s">
        <v>38</v>
      </c>
      <c r="AX137" s="13" t="s">
        <v>77</v>
      </c>
      <c r="AY137" s="250" t="s">
        <v>152</v>
      </c>
    </row>
    <row r="138" spans="2:51" s="12" customFormat="1" ht="12">
      <c r="B138" s="230"/>
      <c r="C138" s="231"/>
      <c r="D138" s="227" t="s">
        <v>164</v>
      </c>
      <c r="E138" s="232" t="s">
        <v>75</v>
      </c>
      <c r="F138" s="233" t="s">
        <v>1335</v>
      </c>
      <c r="G138" s="231"/>
      <c r="H138" s="234">
        <v>34.627</v>
      </c>
      <c r="I138" s="235"/>
      <c r="J138" s="231"/>
      <c r="K138" s="231"/>
      <c r="L138" s="236"/>
      <c r="M138" s="237"/>
      <c r="N138" s="238"/>
      <c r="O138" s="238"/>
      <c r="P138" s="238"/>
      <c r="Q138" s="238"/>
      <c r="R138" s="238"/>
      <c r="S138" s="238"/>
      <c r="T138" s="239"/>
      <c r="AT138" s="240" t="s">
        <v>164</v>
      </c>
      <c r="AU138" s="240" t="s">
        <v>86</v>
      </c>
      <c r="AV138" s="12" t="s">
        <v>86</v>
      </c>
      <c r="AW138" s="12" t="s">
        <v>38</v>
      </c>
      <c r="AX138" s="12" t="s">
        <v>77</v>
      </c>
      <c r="AY138" s="240" t="s">
        <v>152</v>
      </c>
    </row>
    <row r="139" spans="2:51" s="12" customFormat="1" ht="12">
      <c r="B139" s="230"/>
      <c r="C139" s="231"/>
      <c r="D139" s="227" t="s">
        <v>164</v>
      </c>
      <c r="E139" s="232" t="s">
        <v>75</v>
      </c>
      <c r="F139" s="233" t="s">
        <v>1336</v>
      </c>
      <c r="G139" s="231"/>
      <c r="H139" s="234">
        <v>-18.598</v>
      </c>
      <c r="I139" s="235"/>
      <c r="J139" s="231"/>
      <c r="K139" s="231"/>
      <c r="L139" s="236"/>
      <c r="M139" s="237"/>
      <c r="N139" s="238"/>
      <c r="O139" s="238"/>
      <c r="P139" s="238"/>
      <c r="Q139" s="238"/>
      <c r="R139" s="238"/>
      <c r="S139" s="238"/>
      <c r="T139" s="239"/>
      <c r="AT139" s="240" t="s">
        <v>164</v>
      </c>
      <c r="AU139" s="240" t="s">
        <v>86</v>
      </c>
      <c r="AV139" s="12" t="s">
        <v>86</v>
      </c>
      <c r="AW139" s="12" t="s">
        <v>38</v>
      </c>
      <c r="AX139" s="12" t="s">
        <v>77</v>
      </c>
      <c r="AY139" s="240" t="s">
        <v>152</v>
      </c>
    </row>
    <row r="140" spans="2:51" s="14" customFormat="1" ht="12">
      <c r="B140" s="267"/>
      <c r="C140" s="268"/>
      <c r="D140" s="227" t="s">
        <v>164</v>
      </c>
      <c r="E140" s="269" t="s">
        <v>75</v>
      </c>
      <c r="F140" s="270" t="s">
        <v>287</v>
      </c>
      <c r="G140" s="268"/>
      <c r="H140" s="271">
        <v>16.029000000000003</v>
      </c>
      <c r="I140" s="272"/>
      <c r="J140" s="268"/>
      <c r="K140" s="268"/>
      <c r="L140" s="273"/>
      <c r="M140" s="274"/>
      <c r="N140" s="275"/>
      <c r="O140" s="275"/>
      <c r="P140" s="275"/>
      <c r="Q140" s="275"/>
      <c r="R140" s="275"/>
      <c r="S140" s="275"/>
      <c r="T140" s="276"/>
      <c r="AT140" s="277" t="s">
        <v>164</v>
      </c>
      <c r="AU140" s="277" t="s">
        <v>86</v>
      </c>
      <c r="AV140" s="14" t="s">
        <v>160</v>
      </c>
      <c r="AW140" s="14" t="s">
        <v>38</v>
      </c>
      <c r="AX140" s="14" t="s">
        <v>84</v>
      </c>
      <c r="AY140" s="277" t="s">
        <v>152</v>
      </c>
    </row>
    <row r="141" spans="2:65" s="1" customFormat="1" ht="16.5" customHeight="1">
      <c r="B141" s="38"/>
      <c r="C141" s="215" t="s">
        <v>215</v>
      </c>
      <c r="D141" s="215" t="s">
        <v>155</v>
      </c>
      <c r="E141" s="216" t="s">
        <v>455</v>
      </c>
      <c r="F141" s="217" t="s">
        <v>456</v>
      </c>
      <c r="G141" s="218" t="s">
        <v>158</v>
      </c>
      <c r="H141" s="219">
        <v>6.56</v>
      </c>
      <c r="I141" s="220"/>
      <c r="J141" s="221">
        <f>ROUND(I141*H141,2)</f>
        <v>0</v>
      </c>
      <c r="K141" s="217" t="s">
        <v>159</v>
      </c>
      <c r="L141" s="43"/>
      <c r="M141" s="222" t="s">
        <v>75</v>
      </c>
      <c r="N141" s="223" t="s">
        <v>47</v>
      </c>
      <c r="O141" s="79"/>
      <c r="P141" s="224">
        <f>O141*H141</f>
        <v>0</v>
      </c>
      <c r="Q141" s="224">
        <v>0.003</v>
      </c>
      <c r="R141" s="224">
        <f>Q141*H141</f>
        <v>0.01968</v>
      </c>
      <c r="S141" s="224">
        <v>0</v>
      </c>
      <c r="T141" s="225">
        <f>S141*H141</f>
        <v>0</v>
      </c>
      <c r="AR141" s="17" t="s">
        <v>160</v>
      </c>
      <c r="AT141" s="17" t="s">
        <v>155</v>
      </c>
      <c r="AU141" s="17" t="s">
        <v>86</v>
      </c>
      <c r="AY141" s="17" t="s">
        <v>152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160</v>
      </c>
      <c r="BM141" s="17" t="s">
        <v>1337</v>
      </c>
    </row>
    <row r="142" spans="2:65" s="1" customFormat="1" ht="16.5" customHeight="1">
      <c r="B142" s="38"/>
      <c r="C142" s="215" t="s">
        <v>224</v>
      </c>
      <c r="D142" s="215" t="s">
        <v>155</v>
      </c>
      <c r="E142" s="216" t="s">
        <v>299</v>
      </c>
      <c r="F142" s="217" t="s">
        <v>300</v>
      </c>
      <c r="G142" s="218" t="s">
        <v>158</v>
      </c>
      <c r="H142" s="219">
        <v>15.845</v>
      </c>
      <c r="I142" s="220"/>
      <c r="J142" s="221">
        <f>ROUND(I142*H142,2)</f>
        <v>0</v>
      </c>
      <c r="K142" s="217" t="s">
        <v>159</v>
      </c>
      <c r="L142" s="43"/>
      <c r="M142" s="222" t="s">
        <v>75</v>
      </c>
      <c r="N142" s="223" t="s">
        <v>47</v>
      </c>
      <c r="O142" s="79"/>
      <c r="P142" s="224">
        <f>O142*H142</f>
        <v>0</v>
      </c>
      <c r="Q142" s="224">
        <v>0.003</v>
      </c>
      <c r="R142" s="224">
        <f>Q142*H142</f>
        <v>0.047535</v>
      </c>
      <c r="S142" s="224">
        <v>0</v>
      </c>
      <c r="T142" s="225">
        <f>S142*H142</f>
        <v>0</v>
      </c>
      <c r="AR142" s="17" t="s">
        <v>160</v>
      </c>
      <c r="AT142" s="17" t="s">
        <v>155</v>
      </c>
      <c r="AU142" s="17" t="s">
        <v>86</v>
      </c>
      <c r="AY142" s="17" t="s">
        <v>152</v>
      </c>
      <c r="BE142" s="226">
        <f>IF(N142="základní",J142,0)</f>
        <v>0</v>
      </c>
      <c r="BF142" s="226">
        <f>IF(N142="snížená",J142,0)</f>
        <v>0</v>
      </c>
      <c r="BG142" s="226">
        <f>IF(N142="zákl. přenesená",J142,0)</f>
        <v>0</v>
      </c>
      <c r="BH142" s="226">
        <f>IF(N142="sníž. přenesená",J142,0)</f>
        <v>0</v>
      </c>
      <c r="BI142" s="226">
        <f>IF(N142="nulová",J142,0)</f>
        <v>0</v>
      </c>
      <c r="BJ142" s="17" t="s">
        <v>84</v>
      </c>
      <c r="BK142" s="226">
        <f>ROUND(I142*H142,2)</f>
        <v>0</v>
      </c>
      <c r="BL142" s="17" t="s">
        <v>160</v>
      </c>
      <c r="BM142" s="17" t="s">
        <v>1338</v>
      </c>
    </row>
    <row r="143" spans="2:51" s="13" customFormat="1" ht="12">
      <c r="B143" s="241"/>
      <c r="C143" s="242"/>
      <c r="D143" s="227" t="s">
        <v>164</v>
      </c>
      <c r="E143" s="243" t="s">
        <v>75</v>
      </c>
      <c r="F143" s="244" t="s">
        <v>1319</v>
      </c>
      <c r="G143" s="242"/>
      <c r="H143" s="243" t="s">
        <v>75</v>
      </c>
      <c r="I143" s="245"/>
      <c r="J143" s="242"/>
      <c r="K143" s="242"/>
      <c r="L143" s="246"/>
      <c r="M143" s="247"/>
      <c r="N143" s="248"/>
      <c r="O143" s="248"/>
      <c r="P143" s="248"/>
      <c r="Q143" s="248"/>
      <c r="R143" s="248"/>
      <c r="S143" s="248"/>
      <c r="T143" s="249"/>
      <c r="AT143" s="250" t="s">
        <v>164</v>
      </c>
      <c r="AU143" s="250" t="s">
        <v>86</v>
      </c>
      <c r="AV143" s="13" t="s">
        <v>84</v>
      </c>
      <c r="AW143" s="13" t="s">
        <v>38</v>
      </c>
      <c r="AX143" s="13" t="s">
        <v>77</v>
      </c>
      <c r="AY143" s="250" t="s">
        <v>152</v>
      </c>
    </row>
    <row r="144" spans="2:51" s="13" customFormat="1" ht="12">
      <c r="B144" s="241"/>
      <c r="C144" s="242"/>
      <c r="D144" s="227" t="s">
        <v>164</v>
      </c>
      <c r="E144" s="243" t="s">
        <v>75</v>
      </c>
      <c r="F144" s="244" t="s">
        <v>1322</v>
      </c>
      <c r="G144" s="242"/>
      <c r="H144" s="243" t="s">
        <v>75</v>
      </c>
      <c r="I144" s="245"/>
      <c r="J144" s="242"/>
      <c r="K144" s="242"/>
      <c r="L144" s="246"/>
      <c r="M144" s="247"/>
      <c r="N144" s="248"/>
      <c r="O144" s="248"/>
      <c r="P144" s="248"/>
      <c r="Q144" s="248"/>
      <c r="R144" s="248"/>
      <c r="S144" s="248"/>
      <c r="T144" s="249"/>
      <c r="AT144" s="250" t="s">
        <v>164</v>
      </c>
      <c r="AU144" s="250" t="s">
        <v>86</v>
      </c>
      <c r="AV144" s="13" t="s">
        <v>84</v>
      </c>
      <c r="AW144" s="13" t="s">
        <v>38</v>
      </c>
      <c r="AX144" s="13" t="s">
        <v>77</v>
      </c>
      <c r="AY144" s="250" t="s">
        <v>152</v>
      </c>
    </row>
    <row r="145" spans="2:51" s="12" customFormat="1" ht="12">
      <c r="B145" s="230"/>
      <c r="C145" s="231"/>
      <c r="D145" s="227" t="s">
        <v>164</v>
      </c>
      <c r="E145" s="232" t="s">
        <v>75</v>
      </c>
      <c r="F145" s="233" t="s">
        <v>1335</v>
      </c>
      <c r="G145" s="231"/>
      <c r="H145" s="234">
        <v>34.627</v>
      </c>
      <c r="I145" s="235"/>
      <c r="J145" s="231"/>
      <c r="K145" s="231"/>
      <c r="L145" s="236"/>
      <c r="M145" s="237"/>
      <c r="N145" s="238"/>
      <c r="O145" s="238"/>
      <c r="P145" s="238"/>
      <c r="Q145" s="238"/>
      <c r="R145" s="238"/>
      <c r="S145" s="238"/>
      <c r="T145" s="239"/>
      <c r="AT145" s="240" t="s">
        <v>164</v>
      </c>
      <c r="AU145" s="240" t="s">
        <v>86</v>
      </c>
      <c r="AV145" s="12" t="s">
        <v>86</v>
      </c>
      <c r="AW145" s="12" t="s">
        <v>38</v>
      </c>
      <c r="AX145" s="12" t="s">
        <v>77</v>
      </c>
      <c r="AY145" s="240" t="s">
        <v>152</v>
      </c>
    </row>
    <row r="146" spans="2:51" s="12" customFormat="1" ht="12">
      <c r="B146" s="230"/>
      <c r="C146" s="231"/>
      <c r="D146" s="227" t="s">
        <v>164</v>
      </c>
      <c r="E146" s="232" t="s">
        <v>75</v>
      </c>
      <c r="F146" s="233" t="s">
        <v>1339</v>
      </c>
      <c r="G146" s="231"/>
      <c r="H146" s="234">
        <v>-20.627</v>
      </c>
      <c r="I146" s="235"/>
      <c r="J146" s="231"/>
      <c r="K146" s="231"/>
      <c r="L146" s="236"/>
      <c r="M146" s="237"/>
      <c r="N146" s="238"/>
      <c r="O146" s="238"/>
      <c r="P146" s="238"/>
      <c r="Q146" s="238"/>
      <c r="R146" s="238"/>
      <c r="S146" s="238"/>
      <c r="T146" s="239"/>
      <c r="AT146" s="240" t="s">
        <v>164</v>
      </c>
      <c r="AU146" s="240" t="s">
        <v>86</v>
      </c>
      <c r="AV146" s="12" t="s">
        <v>86</v>
      </c>
      <c r="AW146" s="12" t="s">
        <v>38</v>
      </c>
      <c r="AX146" s="12" t="s">
        <v>77</v>
      </c>
      <c r="AY146" s="240" t="s">
        <v>152</v>
      </c>
    </row>
    <row r="147" spans="2:51" s="12" customFormat="1" ht="12">
      <c r="B147" s="230"/>
      <c r="C147" s="231"/>
      <c r="D147" s="227" t="s">
        <v>164</v>
      </c>
      <c r="E147" s="232" t="s">
        <v>75</v>
      </c>
      <c r="F147" s="233" t="s">
        <v>1340</v>
      </c>
      <c r="G147" s="231"/>
      <c r="H147" s="234">
        <v>1.845</v>
      </c>
      <c r="I147" s="235"/>
      <c r="J147" s="231"/>
      <c r="K147" s="231"/>
      <c r="L147" s="236"/>
      <c r="M147" s="237"/>
      <c r="N147" s="238"/>
      <c r="O147" s="238"/>
      <c r="P147" s="238"/>
      <c r="Q147" s="238"/>
      <c r="R147" s="238"/>
      <c r="S147" s="238"/>
      <c r="T147" s="239"/>
      <c r="AT147" s="240" t="s">
        <v>164</v>
      </c>
      <c r="AU147" s="240" t="s">
        <v>86</v>
      </c>
      <c r="AV147" s="12" t="s">
        <v>86</v>
      </c>
      <c r="AW147" s="12" t="s">
        <v>38</v>
      </c>
      <c r="AX147" s="12" t="s">
        <v>77</v>
      </c>
      <c r="AY147" s="240" t="s">
        <v>152</v>
      </c>
    </row>
    <row r="148" spans="2:51" s="14" customFormat="1" ht="12">
      <c r="B148" s="267"/>
      <c r="C148" s="268"/>
      <c r="D148" s="227" t="s">
        <v>164</v>
      </c>
      <c r="E148" s="269" t="s">
        <v>75</v>
      </c>
      <c r="F148" s="270" t="s">
        <v>287</v>
      </c>
      <c r="G148" s="268"/>
      <c r="H148" s="271">
        <v>15.845000000000004</v>
      </c>
      <c r="I148" s="272"/>
      <c r="J148" s="268"/>
      <c r="K148" s="268"/>
      <c r="L148" s="273"/>
      <c r="M148" s="274"/>
      <c r="N148" s="275"/>
      <c r="O148" s="275"/>
      <c r="P148" s="275"/>
      <c r="Q148" s="275"/>
      <c r="R148" s="275"/>
      <c r="S148" s="275"/>
      <c r="T148" s="276"/>
      <c r="AT148" s="277" t="s">
        <v>164</v>
      </c>
      <c r="AU148" s="277" t="s">
        <v>86</v>
      </c>
      <c r="AV148" s="14" t="s">
        <v>160</v>
      </c>
      <c r="AW148" s="14" t="s">
        <v>38</v>
      </c>
      <c r="AX148" s="14" t="s">
        <v>84</v>
      </c>
      <c r="AY148" s="277" t="s">
        <v>152</v>
      </c>
    </row>
    <row r="149" spans="2:65" s="1" customFormat="1" ht="22.5" customHeight="1">
      <c r="B149" s="38"/>
      <c r="C149" s="215" t="s">
        <v>231</v>
      </c>
      <c r="D149" s="215" t="s">
        <v>155</v>
      </c>
      <c r="E149" s="216" t="s">
        <v>302</v>
      </c>
      <c r="F149" s="217" t="s">
        <v>303</v>
      </c>
      <c r="G149" s="218" t="s">
        <v>176</v>
      </c>
      <c r="H149" s="219">
        <v>1</v>
      </c>
      <c r="I149" s="220"/>
      <c r="J149" s="221">
        <f>ROUND(I149*H149,2)</f>
        <v>0</v>
      </c>
      <c r="K149" s="217" t="s">
        <v>159</v>
      </c>
      <c r="L149" s="43"/>
      <c r="M149" s="222" t="s">
        <v>75</v>
      </c>
      <c r="N149" s="223" t="s">
        <v>47</v>
      </c>
      <c r="O149" s="79"/>
      <c r="P149" s="224">
        <f>O149*H149</f>
        <v>0</v>
      </c>
      <c r="Q149" s="224">
        <v>0.01698</v>
      </c>
      <c r="R149" s="224">
        <f>Q149*H149</f>
        <v>0.01698</v>
      </c>
      <c r="S149" s="224">
        <v>0</v>
      </c>
      <c r="T149" s="225">
        <f>S149*H149</f>
        <v>0</v>
      </c>
      <c r="AR149" s="17" t="s">
        <v>160</v>
      </c>
      <c r="AT149" s="17" t="s">
        <v>155</v>
      </c>
      <c r="AU149" s="17" t="s">
        <v>86</v>
      </c>
      <c r="AY149" s="17" t="s">
        <v>152</v>
      </c>
      <c r="BE149" s="226">
        <f>IF(N149="základní",J149,0)</f>
        <v>0</v>
      </c>
      <c r="BF149" s="226">
        <f>IF(N149="snížená",J149,0)</f>
        <v>0</v>
      </c>
      <c r="BG149" s="226">
        <f>IF(N149="zákl. přenesená",J149,0)</f>
        <v>0</v>
      </c>
      <c r="BH149" s="226">
        <f>IF(N149="sníž. přenesená",J149,0)</f>
        <v>0</v>
      </c>
      <c r="BI149" s="226">
        <f>IF(N149="nulová",J149,0)</f>
        <v>0</v>
      </c>
      <c r="BJ149" s="17" t="s">
        <v>84</v>
      </c>
      <c r="BK149" s="226">
        <f>ROUND(I149*H149,2)</f>
        <v>0</v>
      </c>
      <c r="BL149" s="17" t="s">
        <v>160</v>
      </c>
      <c r="BM149" s="17" t="s">
        <v>1341</v>
      </c>
    </row>
    <row r="150" spans="2:47" s="1" customFormat="1" ht="12">
      <c r="B150" s="38"/>
      <c r="C150" s="39"/>
      <c r="D150" s="227" t="s">
        <v>162</v>
      </c>
      <c r="E150" s="39"/>
      <c r="F150" s="228" t="s">
        <v>305</v>
      </c>
      <c r="G150" s="39"/>
      <c r="H150" s="39"/>
      <c r="I150" s="142"/>
      <c r="J150" s="39"/>
      <c r="K150" s="39"/>
      <c r="L150" s="43"/>
      <c r="M150" s="229"/>
      <c r="N150" s="79"/>
      <c r="O150" s="79"/>
      <c r="P150" s="79"/>
      <c r="Q150" s="79"/>
      <c r="R150" s="79"/>
      <c r="S150" s="79"/>
      <c r="T150" s="80"/>
      <c r="AT150" s="17" t="s">
        <v>162</v>
      </c>
      <c r="AU150" s="17" t="s">
        <v>86</v>
      </c>
    </row>
    <row r="151" spans="2:51" s="13" customFormat="1" ht="12">
      <c r="B151" s="241"/>
      <c r="C151" s="242"/>
      <c r="D151" s="227" t="s">
        <v>164</v>
      </c>
      <c r="E151" s="243" t="s">
        <v>75</v>
      </c>
      <c r="F151" s="244" t="s">
        <v>1342</v>
      </c>
      <c r="G151" s="242"/>
      <c r="H151" s="243" t="s">
        <v>75</v>
      </c>
      <c r="I151" s="245"/>
      <c r="J151" s="242"/>
      <c r="K151" s="242"/>
      <c r="L151" s="246"/>
      <c r="M151" s="247"/>
      <c r="N151" s="248"/>
      <c r="O151" s="248"/>
      <c r="P151" s="248"/>
      <c r="Q151" s="248"/>
      <c r="R151" s="248"/>
      <c r="S151" s="248"/>
      <c r="T151" s="249"/>
      <c r="AT151" s="250" t="s">
        <v>164</v>
      </c>
      <c r="AU151" s="250" t="s">
        <v>86</v>
      </c>
      <c r="AV151" s="13" t="s">
        <v>84</v>
      </c>
      <c r="AW151" s="13" t="s">
        <v>38</v>
      </c>
      <c r="AX151" s="13" t="s">
        <v>77</v>
      </c>
      <c r="AY151" s="250" t="s">
        <v>152</v>
      </c>
    </row>
    <row r="152" spans="2:51" s="12" customFormat="1" ht="12">
      <c r="B152" s="230"/>
      <c r="C152" s="231"/>
      <c r="D152" s="227" t="s">
        <v>164</v>
      </c>
      <c r="E152" s="232" t="s">
        <v>75</v>
      </c>
      <c r="F152" s="233" t="s">
        <v>1343</v>
      </c>
      <c r="G152" s="231"/>
      <c r="H152" s="234">
        <v>1</v>
      </c>
      <c r="I152" s="235"/>
      <c r="J152" s="231"/>
      <c r="K152" s="231"/>
      <c r="L152" s="236"/>
      <c r="M152" s="237"/>
      <c r="N152" s="238"/>
      <c r="O152" s="238"/>
      <c r="P152" s="238"/>
      <c r="Q152" s="238"/>
      <c r="R152" s="238"/>
      <c r="S152" s="238"/>
      <c r="T152" s="239"/>
      <c r="AT152" s="240" t="s">
        <v>164</v>
      </c>
      <c r="AU152" s="240" t="s">
        <v>86</v>
      </c>
      <c r="AV152" s="12" t="s">
        <v>86</v>
      </c>
      <c r="AW152" s="12" t="s">
        <v>38</v>
      </c>
      <c r="AX152" s="12" t="s">
        <v>84</v>
      </c>
      <c r="AY152" s="240" t="s">
        <v>152</v>
      </c>
    </row>
    <row r="153" spans="2:65" s="1" customFormat="1" ht="16.5" customHeight="1">
      <c r="B153" s="38"/>
      <c r="C153" s="251" t="s">
        <v>237</v>
      </c>
      <c r="D153" s="251" t="s">
        <v>238</v>
      </c>
      <c r="E153" s="252" t="s">
        <v>460</v>
      </c>
      <c r="F153" s="253" t="s">
        <v>461</v>
      </c>
      <c r="G153" s="254" t="s">
        <v>176</v>
      </c>
      <c r="H153" s="255">
        <v>1</v>
      </c>
      <c r="I153" s="256"/>
      <c r="J153" s="257">
        <f>ROUND(I153*H153,2)</f>
        <v>0</v>
      </c>
      <c r="K153" s="253" t="s">
        <v>159</v>
      </c>
      <c r="L153" s="258"/>
      <c r="M153" s="259" t="s">
        <v>75</v>
      </c>
      <c r="N153" s="260" t="s">
        <v>47</v>
      </c>
      <c r="O153" s="79"/>
      <c r="P153" s="224">
        <f>O153*H153</f>
        <v>0</v>
      </c>
      <c r="Q153" s="224">
        <v>0.02233</v>
      </c>
      <c r="R153" s="224">
        <f>Q153*H153</f>
        <v>0.02233</v>
      </c>
      <c r="S153" s="224">
        <v>0</v>
      </c>
      <c r="T153" s="225">
        <f>S153*H153</f>
        <v>0</v>
      </c>
      <c r="AR153" s="17" t="s">
        <v>203</v>
      </c>
      <c r="AT153" s="17" t="s">
        <v>238</v>
      </c>
      <c r="AU153" s="17" t="s">
        <v>86</v>
      </c>
      <c r="AY153" s="17" t="s">
        <v>152</v>
      </c>
      <c r="BE153" s="226">
        <f>IF(N153="základní",J153,0)</f>
        <v>0</v>
      </c>
      <c r="BF153" s="226">
        <f>IF(N153="snížená",J153,0)</f>
        <v>0</v>
      </c>
      <c r="BG153" s="226">
        <f>IF(N153="zákl. přenesená",J153,0)</f>
        <v>0</v>
      </c>
      <c r="BH153" s="226">
        <f>IF(N153="sníž. přenesená",J153,0)</f>
        <v>0</v>
      </c>
      <c r="BI153" s="226">
        <f>IF(N153="nulová",J153,0)</f>
        <v>0</v>
      </c>
      <c r="BJ153" s="17" t="s">
        <v>84</v>
      </c>
      <c r="BK153" s="226">
        <f>ROUND(I153*H153,2)</f>
        <v>0</v>
      </c>
      <c r="BL153" s="17" t="s">
        <v>160</v>
      </c>
      <c r="BM153" s="17" t="s">
        <v>1344</v>
      </c>
    </row>
    <row r="154" spans="2:65" s="1" customFormat="1" ht="16.5" customHeight="1">
      <c r="B154" s="38"/>
      <c r="C154" s="215" t="s">
        <v>245</v>
      </c>
      <c r="D154" s="215" t="s">
        <v>155</v>
      </c>
      <c r="E154" s="216" t="s">
        <v>166</v>
      </c>
      <c r="F154" s="217" t="s">
        <v>167</v>
      </c>
      <c r="G154" s="218" t="s">
        <v>168</v>
      </c>
      <c r="H154" s="219">
        <v>20.4</v>
      </c>
      <c r="I154" s="220"/>
      <c r="J154" s="221">
        <f>ROUND(I154*H154,2)</f>
        <v>0</v>
      </c>
      <c r="K154" s="217" t="s">
        <v>159</v>
      </c>
      <c r="L154" s="43"/>
      <c r="M154" s="222" t="s">
        <v>75</v>
      </c>
      <c r="N154" s="223" t="s">
        <v>47</v>
      </c>
      <c r="O154" s="79"/>
      <c r="P154" s="224">
        <f>O154*H154</f>
        <v>0</v>
      </c>
      <c r="Q154" s="224">
        <v>0.0015</v>
      </c>
      <c r="R154" s="224">
        <f>Q154*H154</f>
        <v>0.0306</v>
      </c>
      <c r="S154" s="224">
        <v>0</v>
      </c>
      <c r="T154" s="225">
        <f>S154*H154</f>
        <v>0</v>
      </c>
      <c r="AR154" s="17" t="s">
        <v>160</v>
      </c>
      <c r="AT154" s="17" t="s">
        <v>155</v>
      </c>
      <c r="AU154" s="17" t="s">
        <v>86</v>
      </c>
      <c r="AY154" s="17" t="s">
        <v>152</v>
      </c>
      <c r="BE154" s="226">
        <f>IF(N154="základní",J154,0)</f>
        <v>0</v>
      </c>
      <c r="BF154" s="226">
        <f>IF(N154="snížená",J154,0)</f>
        <v>0</v>
      </c>
      <c r="BG154" s="226">
        <f>IF(N154="zákl. přenesená",J154,0)</f>
        <v>0</v>
      </c>
      <c r="BH154" s="226">
        <f>IF(N154="sníž. přenesená",J154,0)</f>
        <v>0</v>
      </c>
      <c r="BI154" s="226">
        <f>IF(N154="nulová",J154,0)</f>
        <v>0</v>
      </c>
      <c r="BJ154" s="17" t="s">
        <v>84</v>
      </c>
      <c r="BK154" s="226">
        <f>ROUND(I154*H154,2)</f>
        <v>0</v>
      </c>
      <c r="BL154" s="17" t="s">
        <v>160</v>
      </c>
      <c r="BM154" s="17" t="s">
        <v>1345</v>
      </c>
    </row>
    <row r="155" spans="2:47" s="1" customFormat="1" ht="12">
      <c r="B155" s="38"/>
      <c r="C155" s="39"/>
      <c r="D155" s="227" t="s">
        <v>162</v>
      </c>
      <c r="E155" s="39"/>
      <c r="F155" s="228" t="s">
        <v>170</v>
      </c>
      <c r="G155" s="39"/>
      <c r="H155" s="39"/>
      <c r="I155" s="142"/>
      <c r="J155" s="39"/>
      <c r="K155" s="39"/>
      <c r="L155" s="43"/>
      <c r="M155" s="229"/>
      <c r="N155" s="79"/>
      <c r="O155" s="79"/>
      <c r="P155" s="79"/>
      <c r="Q155" s="79"/>
      <c r="R155" s="79"/>
      <c r="S155" s="79"/>
      <c r="T155" s="80"/>
      <c r="AT155" s="17" t="s">
        <v>162</v>
      </c>
      <c r="AU155" s="17" t="s">
        <v>86</v>
      </c>
    </row>
    <row r="156" spans="2:51" s="13" customFormat="1" ht="12">
      <c r="B156" s="241"/>
      <c r="C156" s="242"/>
      <c r="D156" s="227" t="s">
        <v>164</v>
      </c>
      <c r="E156" s="243" t="s">
        <v>75</v>
      </c>
      <c r="F156" s="244" t="s">
        <v>1342</v>
      </c>
      <c r="G156" s="242"/>
      <c r="H156" s="243" t="s">
        <v>75</v>
      </c>
      <c r="I156" s="245"/>
      <c r="J156" s="242"/>
      <c r="K156" s="242"/>
      <c r="L156" s="246"/>
      <c r="M156" s="247"/>
      <c r="N156" s="248"/>
      <c r="O156" s="248"/>
      <c r="P156" s="248"/>
      <c r="Q156" s="248"/>
      <c r="R156" s="248"/>
      <c r="S156" s="248"/>
      <c r="T156" s="249"/>
      <c r="AT156" s="250" t="s">
        <v>164</v>
      </c>
      <c r="AU156" s="250" t="s">
        <v>86</v>
      </c>
      <c r="AV156" s="13" t="s">
        <v>84</v>
      </c>
      <c r="AW156" s="13" t="s">
        <v>38</v>
      </c>
      <c r="AX156" s="13" t="s">
        <v>77</v>
      </c>
      <c r="AY156" s="250" t="s">
        <v>152</v>
      </c>
    </row>
    <row r="157" spans="2:51" s="12" customFormat="1" ht="12">
      <c r="B157" s="230"/>
      <c r="C157" s="231"/>
      <c r="D157" s="227" t="s">
        <v>164</v>
      </c>
      <c r="E157" s="232" t="s">
        <v>75</v>
      </c>
      <c r="F157" s="233" t="s">
        <v>1346</v>
      </c>
      <c r="G157" s="231"/>
      <c r="H157" s="234">
        <v>20.4</v>
      </c>
      <c r="I157" s="235"/>
      <c r="J157" s="231"/>
      <c r="K157" s="231"/>
      <c r="L157" s="236"/>
      <c r="M157" s="237"/>
      <c r="N157" s="238"/>
      <c r="O157" s="238"/>
      <c r="P157" s="238"/>
      <c r="Q157" s="238"/>
      <c r="R157" s="238"/>
      <c r="S157" s="238"/>
      <c r="T157" s="239"/>
      <c r="AT157" s="240" t="s">
        <v>164</v>
      </c>
      <c r="AU157" s="240" t="s">
        <v>86</v>
      </c>
      <c r="AV157" s="12" t="s">
        <v>86</v>
      </c>
      <c r="AW157" s="12" t="s">
        <v>38</v>
      </c>
      <c r="AX157" s="12" t="s">
        <v>84</v>
      </c>
      <c r="AY157" s="240" t="s">
        <v>152</v>
      </c>
    </row>
    <row r="158" spans="2:63" s="11" customFormat="1" ht="22.8" customHeight="1">
      <c r="B158" s="199"/>
      <c r="C158" s="200"/>
      <c r="D158" s="201" t="s">
        <v>76</v>
      </c>
      <c r="E158" s="213" t="s">
        <v>179</v>
      </c>
      <c r="F158" s="213" t="s">
        <v>180</v>
      </c>
      <c r="G158" s="200"/>
      <c r="H158" s="200"/>
      <c r="I158" s="203"/>
      <c r="J158" s="214">
        <f>BK158</f>
        <v>0</v>
      </c>
      <c r="K158" s="200"/>
      <c r="L158" s="205"/>
      <c r="M158" s="206"/>
      <c r="N158" s="207"/>
      <c r="O158" s="207"/>
      <c r="P158" s="208">
        <f>SUM(P159:P196)</f>
        <v>0</v>
      </c>
      <c r="Q158" s="207"/>
      <c r="R158" s="208">
        <f>SUM(R159:R196)</f>
        <v>0.0011151999999999998</v>
      </c>
      <c r="S158" s="207"/>
      <c r="T158" s="209">
        <f>SUM(T159:T196)</f>
        <v>5.458610999999999</v>
      </c>
      <c r="AR158" s="210" t="s">
        <v>84</v>
      </c>
      <c r="AT158" s="211" t="s">
        <v>76</v>
      </c>
      <c r="AU158" s="211" t="s">
        <v>84</v>
      </c>
      <c r="AY158" s="210" t="s">
        <v>152</v>
      </c>
      <c r="BK158" s="212">
        <f>SUM(BK159:BK196)</f>
        <v>0</v>
      </c>
    </row>
    <row r="159" spans="2:65" s="1" customFormat="1" ht="16.5" customHeight="1">
      <c r="B159" s="38"/>
      <c r="C159" s="215" t="s">
        <v>8</v>
      </c>
      <c r="D159" s="215" t="s">
        <v>155</v>
      </c>
      <c r="E159" s="216" t="s">
        <v>469</v>
      </c>
      <c r="F159" s="217" t="s">
        <v>470</v>
      </c>
      <c r="G159" s="218" t="s">
        <v>158</v>
      </c>
      <c r="H159" s="219">
        <v>6.56</v>
      </c>
      <c r="I159" s="220"/>
      <c r="J159" s="221">
        <f>ROUND(I159*H159,2)</f>
        <v>0</v>
      </c>
      <c r="K159" s="217" t="s">
        <v>159</v>
      </c>
      <c r="L159" s="43"/>
      <c r="M159" s="222" t="s">
        <v>75</v>
      </c>
      <c r="N159" s="223" t="s">
        <v>47</v>
      </c>
      <c r="O159" s="79"/>
      <c r="P159" s="224">
        <f>O159*H159</f>
        <v>0</v>
      </c>
      <c r="Q159" s="224">
        <v>0.00013</v>
      </c>
      <c r="R159" s="224">
        <f>Q159*H159</f>
        <v>0.0008527999999999999</v>
      </c>
      <c r="S159" s="224">
        <v>0</v>
      </c>
      <c r="T159" s="225">
        <f>S159*H159</f>
        <v>0</v>
      </c>
      <c r="AR159" s="17" t="s">
        <v>160</v>
      </c>
      <c r="AT159" s="17" t="s">
        <v>155</v>
      </c>
      <c r="AU159" s="17" t="s">
        <v>86</v>
      </c>
      <c r="AY159" s="17" t="s">
        <v>152</v>
      </c>
      <c r="BE159" s="226">
        <f>IF(N159="základní",J159,0)</f>
        <v>0</v>
      </c>
      <c r="BF159" s="226">
        <f>IF(N159="snížená",J159,0)</f>
        <v>0</v>
      </c>
      <c r="BG159" s="226">
        <f>IF(N159="zákl. přenesená",J159,0)</f>
        <v>0</v>
      </c>
      <c r="BH159" s="226">
        <f>IF(N159="sníž. přenesená",J159,0)</f>
        <v>0</v>
      </c>
      <c r="BI159" s="226">
        <f>IF(N159="nulová",J159,0)</f>
        <v>0</v>
      </c>
      <c r="BJ159" s="17" t="s">
        <v>84</v>
      </c>
      <c r="BK159" s="226">
        <f>ROUND(I159*H159,2)</f>
        <v>0</v>
      </c>
      <c r="BL159" s="17" t="s">
        <v>160</v>
      </c>
      <c r="BM159" s="17" t="s">
        <v>1347</v>
      </c>
    </row>
    <row r="160" spans="2:47" s="1" customFormat="1" ht="12">
      <c r="B160" s="38"/>
      <c r="C160" s="39"/>
      <c r="D160" s="227" t="s">
        <v>162</v>
      </c>
      <c r="E160" s="39"/>
      <c r="F160" s="228" t="s">
        <v>472</v>
      </c>
      <c r="G160" s="39"/>
      <c r="H160" s="39"/>
      <c r="I160" s="142"/>
      <c r="J160" s="39"/>
      <c r="K160" s="39"/>
      <c r="L160" s="43"/>
      <c r="M160" s="229"/>
      <c r="N160" s="79"/>
      <c r="O160" s="79"/>
      <c r="P160" s="79"/>
      <c r="Q160" s="79"/>
      <c r="R160" s="79"/>
      <c r="S160" s="79"/>
      <c r="T160" s="80"/>
      <c r="AT160" s="17" t="s">
        <v>162</v>
      </c>
      <c r="AU160" s="17" t="s">
        <v>86</v>
      </c>
    </row>
    <row r="161" spans="2:51" s="13" customFormat="1" ht="12">
      <c r="B161" s="241"/>
      <c r="C161" s="242"/>
      <c r="D161" s="227" t="s">
        <v>164</v>
      </c>
      <c r="E161" s="243" t="s">
        <v>75</v>
      </c>
      <c r="F161" s="244" t="s">
        <v>1319</v>
      </c>
      <c r="G161" s="242"/>
      <c r="H161" s="243" t="s">
        <v>75</v>
      </c>
      <c r="I161" s="245"/>
      <c r="J161" s="242"/>
      <c r="K161" s="242"/>
      <c r="L161" s="246"/>
      <c r="M161" s="247"/>
      <c r="N161" s="248"/>
      <c r="O161" s="248"/>
      <c r="P161" s="248"/>
      <c r="Q161" s="248"/>
      <c r="R161" s="248"/>
      <c r="S161" s="248"/>
      <c r="T161" s="249"/>
      <c r="AT161" s="250" t="s">
        <v>164</v>
      </c>
      <c r="AU161" s="250" t="s">
        <v>86</v>
      </c>
      <c r="AV161" s="13" t="s">
        <v>84</v>
      </c>
      <c r="AW161" s="13" t="s">
        <v>38</v>
      </c>
      <c r="AX161" s="13" t="s">
        <v>77</v>
      </c>
      <c r="AY161" s="250" t="s">
        <v>152</v>
      </c>
    </row>
    <row r="162" spans="2:51" s="12" customFormat="1" ht="12">
      <c r="B162" s="230"/>
      <c r="C162" s="231"/>
      <c r="D162" s="227" t="s">
        <v>164</v>
      </c>
      <c r="E162" s="232" t="s">
        <v>75</v>
      </c>
      <c r="F162" s="233" t="s">
        <v>1333</v>
      </c>
      <c r="G162" s="231"/>
      <c r="H162" s="234">
        <v>6.56</v>
      </c>
      <c r="I162" s="235"/>
      <c r="J162" s="231"/>
      <c r="K162" s="231"/>
      <c r="L162" s="236"/>
      <c r="M162" s="237"/>
      <c r="N162" s="238"/>
      <c r="O162" s="238"/>
      <c r="P162" s="238"/>
      <c r="Q162" s="238"/>
      <c r="R162" s="238"/>
      <c r="S162" s="238"/>
      <c r="T162" s="239"/>
      <c r="AT162" s="240" t="s">
        <v>164</v>
      </c>
      <c r="AU162" s="240" t="s">
        <v>86</v>
      </c>
      <c r="AV162" s="12" t="s">
        <v>86</v>
      </c>
      <c r="AW162" s="12" t="s">
        <v>38</v>
      </c>
      <c r="AX162" s="12" t="s">
        <v>84</v>
      </c>
      <c r="AY162" s="240" t="s">
        <v>152</v>
      </c>
    </row>
    <row r="163" spans="2:65" s="1" customFormat="1" ht="22.5" customHeight="1">
      <c r="B163" s="38"/>
      <c r="C163" s="215" t="s">
        <v>227</v>
      </c>
      <c r="D163" s="215" t="s">
        <v>155</v>
      </c>
      <c r="E163" s="216" t="s">
        <v>475</v>
      </c>
      <c r="F163" s="217" t="s">
        <v>476</v>
      </c>
      <c r="G163" s="218" t="s">
        <v>158</v>
      </c>
      <c r="H163" s="219">
        <v>6.256</v>
      </c>
      <c r="I163" s="220"/>
      <c r="J163" s="221">
        <f>ROUND(I163*H163,2)</f>
        <v>0</v>
      </c>
      <c r="K163" s="217" t="s">
        <v>159</v>
      </c>
      <c r="L163" s="43"/>
      <c r="M163" s="222" t="s">
        <v>75</v>
      </c>
      <c r="N163" s="223" t="s">
        <v>47</v>
      </c>
      <c r="O163" s="79"/>
      <c r="P163" s="224">
        <f>O163*H163</f>
        <v>0</v>
      </c>
      <c r="Q163" s="224">
        <v>0</v>
      </c>
      <c r="R163" s="224">
        <f>Q163*H163</f>
        <v>0</v>
      </c>
      <c r="S163" s="224">
        <v>0.131</v>
      </c>
      <c r="T163" s="225">
        <f>S163*H163</f>
        <v>0.819536</v>
      </c>
      <c r="AR163" s="17" t="s">
        <v>160</v>
      </c>
      <c r="AT163" s="17" t="s">
        <v>155</v>
      </c>
      <c r="AU163" s="17" t="s">
        <v>86</v>
      </c>
      <c r="AY163" s="17" t="s">
        <v>152</v>
      </c>
      <c r="BE163" s="226">
        <f>IF(N163="základní",J163,0)</f>
        <v>0</v>
      </c>
      <c r="BF163" s="226">
        <f>IF(N163="snížená",J163,0)</f>
        <v>0</v>
      </c>
      <c r="BG163" s="226">
        <f>IF(N163="zákl. přenesená",J163,0)</f>
        <v>0</v>
      </c>
      <c r="BH163" s="226">
        <f>IF(N163="sníž. přenesená",J163,0)</f>
        <v>0</v>
      </c>
      <c r="BI163" s="226">
        <f>IF(N163="nulová",J163,0)</f>
        <v>0</v>
      </c>
      <c r="BJ163" s="17" t="s">
        <v>84</v>
      </c>
      <c r="BK163" s="226">
        <f>ROUND(I163*H163,2)</f>
        <v>0</v>
      </c>
      <c r="BL163" s="17" t="s">
        <v>160</v>
      </c>
      <c r="BM163" s="17" t="s">
        <v>1348</v>
      </c>
    </row>
    <row r="164" spans="2:51" s="13" customFormat="1" ht="12">
      <c r="B164" s="241"/>
      <c r="C164" s="242"/>
      <c r="D164" s="227" t="s">
        <v>164</v>
      </c>
      <c r="E164" s="243" t="s">
        <v>75</v>
      </c>
      <c r="F164" s="244" t="s">
        <v>1319</v>
      </c>
      <c r="G164" s="242"/>
      <c r="H164" s="243" t="s">
        <v>75</v>
      </c>
      <c r="I164" s="245"/>
      <c r="J164" s="242"/>
      <c r="K164" s="242"/>
      <c r="L164" s="246"/>
      <c r="M164" s="247"/>
      <c r="N164" s="248"/>
      <c r="O164" s="248"/>
      <c r="P164" s="248"/>
      <c r="Q164" s="248"/>
      <c r="R164" s="248"/>
      <c r="S164" s="248"/>
      <c r="T164" s="249"/>
      <c r="AT164" s="250" t="s">
        <v>164</v>
      </c>
      <c r="AU164" s="250" t="s">
        <v>86</v>
      </c>
      <c r="AV164" s="13" t="s">
        <v>84</v>
      </c>
      <c r="AW164" s="13" t="s">
        <v>38</v>
      </c>
      <c r="AX164" s="13" t="s">
        <v>77</v>
      </c>
      <c r="AY164" s="250" t="s">
        <v>152</v>
      </c>
    </row>
    <row r="165" spans="2:51" s="12" customFormat="1" ht="12">
      <c r="B165" s="230"/>
      <c r="C165" s="231"/>
      <c r="D165" s="227" t="s">
        <v>164</v>
      </c>
      <c r="E165" s="232" t="s">
        <v>75</v>
      </c>
      <c r="F165" s="233" t="s">
        <v>1349</v>
      </c>
      <c r="G165" s="231"/>
      <c r="H165" s="234">
        <v>6.256</v>
      </c>
      <c r="I165" s="235"/>
      <c r="J165" s="231"/>
      <c r="K165" s="231"/>
      <c r="L165" s="236"/>
      <c r="M165" s="237"/>
      <c r="N165" s="238"/>
      <c r="O165" s="238"/>
      <c r="P165" s="238"/>
      <c r="Q165" s="238"/>
      <c r="R165" s="238"/>
      <c r="S165" s="238"/>
      <c r="T165" s="239"/>
      <c r="AT165" s="240" t="s">
        <v>164</v>
      </c>
      <c r="AU165" s="240" t="s">
        <v>86</v>
      </c>
      <c r="AV165" s="12" t="s">
        <v>86</v>
      </c>
      <c r="AW165" s="12" t="s">
        <v>38</v>
      </c>
      <c r="AX165" s="12" t="s">
        <v>84</v>
      </c>
      <c r="AY165" s="240" t="s">
        <v>152</v>
      </c>
    </row>
    <row r="166" spans="2:65" s="1" customFormat="1" ht="22.5" customHeight="1">
      <c r="B166" s="38"/>
      <c r="C166" s="215" t="s">
        <v>260</v>
      </c>
      <c r="D166" s="215" t="s">
        <v>155</v>
      </c>
      <c r="E166" s="216" t="s">
        <v>1350</v>
      </c>
      <c r="F166" s="217" t="s">
        <v>1351</v>
      </c>
      <c r="G166" s="218" t="s">
        <v>158</v>
      </c>
      <c r="H166" s="219">
        <v>4.875</v>
      </c>
      <c r="I166" s="220"/>
      <c r="J166" s="221">
        <f>ROUND(I166*H166,2)</f>
        <v>0</v>
      </c>
      <c r="K166" s="217" t="s">
        <v>159</v>
      </c>
      <c r="L166" s="43"/>
      <c r="M166" s="222" t="s">
        <v>75</v>
      </c>
      <c r="N166" s="223" t="s">
        <v>47</v>
      </c>
      <c r="O166" s="79"/>
      <c r="P166" s="224">
        <f>O166*H166</f>
        <v>0</v>
      </c>
      <c r="Q166" s="224">
        <v>0</v>
      </c>
      <c r="R166" s="224">
        <f>Q166*H166</f>
        <v>0</v>
      </c>
      <c r="S166" s="224">
        <v>0.261</v>
      </c>
      <c r="T166" s="225">
        <f>S166*H166</f>
        <v>1.272375</v>
      </c>
      <c r="AR166" s="17" t="s">
        <v>160</v>
      </c>
      <c r="AT166" s="17" t="s">
        <v>155</v>
      </c>
      <c r="AU166" s="17" t="s">
        <v>86</v>
      </c>
      <c r="AY166" s="17" t="s">
        <v>152</v>
      </c>
      <c r="BE166" s="226">
        <f>IF(N166="základní",J166,0)</f>
        <v>0</v>
      </c>
      <c r="BF166" s="226">
        <f>IF(N166="snížená",J166,0)</f>
        <v>0</v>
      </c>
      <c r="BG166" s="226">
        <f>IF(N166="zákl. přenesená",J166,0)</f>
        <v>0</v>
      </c>
      <c r="BH166" s="226">
        <f>IF(N166="sníž. přenesená",J166,0)</f>
        <v>0</v>
      </c>
      <c r="BI166" s="226">
        <f>IF(N166="nulová",J166,0)</f>
        <v>0</v>
      </c>
      <c r="BJ166" s="17" t="s">
        <v>84</v>
      </c>
      <c r="BK166" s="226">
        <f>ROUND(I166*H166,2)</f>
        <v>0</v>
      </c>
      <c r="BL166" s="17" t="s">
        <v>160</v>
      </c>
      <c r="BM166" s="17" t="s">
        <v>1352</v>
      </c>
    </row>
    <row r="167" spans="2:51" s="13" customFormat="1" ht="12">
      <c r="B167" s="241"/>
      <c r="C167" s="242"/>
      <c r="D167" s="227" t="s">
        <v>164</v>
      </c>
      <c r="E167" s="243" t="s">
        <v>75</v>
      </c>
      <c r="F167" s="244" t="s">
        <v>1319</v>
      </c>
      <c r="G167" s="242"/>
      <c r="H167" s="243" t="s">
        <v>75</v>
      </c>
      <c r="I167" s="245"/>
      <c r="J167" s="242"/>
      <c r="K167" s="242"/>
      <c r="L167" s="246"/>
      <c r="M167" s="247"/>
      <c r="N167" s="248"/>
      <c r="O167" s="248"/>
      <c r="P167" s="248"/>
      <c r="Q167" s="248"/>
      <c r="R167" s="248"/>
      <c r="S167" s="248"/>
      <c r="T167" s="249"/>
      <c r="AT167" s="250" t="s">
        <v>164</v>
      </c>
      <c r="AU167" s="250" t="s">
        <v>86</v>
      </c>
      <c r="AV167" s="13" t="s">
        <v>84</v>
      </c>
      <c r="AW167" s="13" t="s">
        <v>38</v>
      </c>
      <c r="AX167" s="13" t="s">
        <v>77</v>
      </c>
      <c r="AY167" s="250" t="s">
        <v>152</v>
      </c>
    </row>
    <row r="168" spans="2:51" s="12" customFormat="1" ht="12">
      <c r="B168" s="230"/>
      <c r="C168" s="231"/>
      <c r="D168" s="227" t="s">
        <v>164</v>
      </c>
      <c r="E168" s="232" t="s">
        <v>75</v>
      </c>
      <c r="F168" s="233" t="s">
        <v>1353</v>
      </c>
      <c r="G168" s="231"/>
      <c r="H168" s="234">
        <v>4.875</v>
      </c>
      <c r="I168" s="235"/>
      <c r="J168" s="231"/>
      <c r="K168" s="231"/>
      <c r="L168" s="236"/>
      <c r="M168" s="237"/>
      <c r="N168" s="238"/>
      <c r="O168" s="238"/>
      <c r="P168" s="238"/>
      <c r="Q168" s="238"/>
      <c r="R168" s="238"/>
      <c r="S168" s="238"/>
      <c r="T168" s="239"/>
      <c r="AT168" s="240" t="s">
        <v>164</v>
      </c>
      <c r="AU168" s="240" t="s">
        <v>86</v>
      </c>
      <c r="AV168" s="12" t="s">
        <v>86</v>
      </c>
      <c r="AW168" s="12" t="s">
        <v>38</v>
      </c>
      <c r="AX168" s="12" t="s">
        <v>84</v>
      </c>
      <c r="AY168" s="240" t="s">
        <v>152</v>
      </c>
    </row>
    <row r="169" spans="2:65" s="1" customFormat="1" ht="16.5" customHeight="1">
      <c r="B169" s="38"/>
      <c r="C169" s="215" t="s">
        <v>265</v>
      </c>
      <c r="D169" s="215" t="s">
        <v>155</v>
      </c>
      <c r="E169" s="216" t="s">
        <v>318</v>
      </c>
      <c r="F169" s="217" t="s">
        <v>319</v>
      </c>
      <c r="G169" s="218" t="s">
        <v>158</v>
      </c>
      <c r="H169" s="219">
        <v>3.152</v>
      </c>
      <c r="I169" s="220"/>
      <c r="J169" s="221">
        <f>ROUND(I169*H169,2)</f>
        <v>0</v>
      </c>
      <c r="K169" s="217" t="s">
        <v>159</v>
      </c>
      <c r="L169" s="43"/>
      <c r="M169" s="222" t="s">
        <v>75</v>
      </c>
      <c r="N169" s="223" t="s">
        <v>47</v>
      </c>
      <c r="O169" s="79"/>
      <c r="P169" s="224">
        <f>O169*H169</f>
        <v>0</v>
      </c>
      <c r="Q169" s="224">
        <v>0</v>
      </c>
      <c r="R169" s="224">
        <f>Q169*H169</f>
        <v>0</v>
      </c>
      <c r="S169" s="224">
        <v>0.076</v>
      </c>
      <c r="T169" s="225">
        <f>S169*H169</f>
        <v>0.23955200000000001</v>
      </c>
      <c r="AR169" s="17" t="s">
        <v>160</v>
      </c>
      <c r="AT169" s="17" t="s">
        <v>155</v>
      </c>
      <c r="AU169" s="17" t="s">
        <v>86</v>
      </c>
      <c r="AY169" s="17" t="s">
        <v>152</v>
      </c>
      <c r="BE169" s="226">
        <f>IF(N169="základní",J169,0)</f>
        <v>0</v>
      </c>
      <c r="BF169" s="226">
        <f>IF(N169="snížená",J169,0)</f>
        <v>0</v>
      </c>
      <c r="BG169" s="226">
        <f>IF(N169="zákl. přenesená",J169,0)</f>
        <v>0</v>
      </c>
      <c r="BH169" s="226">
        <f>IF(N169="sníž. přenesená",J169,0)</f>
        <v>0</v>
      </c>
      <c r="BI169" s="226">
        <f>IF(N169="nulová",J169,0)</f>
        <v>0</v>
      </c>
      <c r="BJ169" s="17" t="s">
        <v>84</v>
      </c>
      <c r="BK169" s="226">
        <f>ROUND(I169*H169,2)</f>
        <v>0</v>
      </c>
      <c r="BL169" s="17" t="s">
        <v>160</v>
      </c>
      <c r="BM169" s="17" t="s">
        <v>1354</v>
      </c>
    </row>
    <row r="170" spans="2:47" s="1" customFormat="1" ht="12">
      <c r="B170" s="38"/>
      <c r="C170" s="39"/>
      <c r="D170" s="227" t="s">
        <v>162</v>
      </c>
      <c r="E170" s="39"/>
      <c r="F170" s="228" t="s">
        <v>321</v>
      </c>
      <c r="G170" s="39"/>
      <c r="H170" s="39"/>
      <c r="I170" s="142"/>
      <c r="J170" s="39"/>
      <c r="K170" s="39"/>
      <c r="L170" s="43"/>
      <c r="M170" s="229"/>
      <c r="N170" s="79"/>
      <c r="O170" s="79"/>
      <c r="P170" s="79"/>
      <c r="Q170" s="79"/>
      <c r="R170" s="79"/>
      <c r="S170" s="79"/>
      <c r="T170" s="80"/>
      <c r="AT170" s="17" t="s">
        <v>162</v>
      </c>
      <c r="AU170" s="17" t="s">
        <v>86</v>
      </c>
    </row>
    <row r="171" spans="2:51" s="13" customFormat="1" ht="12">
      <c r="B171" s="241"/>
      <c r="C171" s="242"/>
      <c r="D171" s="227" t="s">
        <v>164</v>
      </c>
      <c r="E171" s="243" t="s">
        <v>75</v>
      </c>
      <c r="F171" s="244" t="s">
        <v>1342</v>
      </c>
      <c r="G171" s="242"/>
      <c r="H171" s="243" t="s">
        <v>75</v>
      </c>
      <c r="I171" s="245"/>
      <c r="J171" s="242"/>
      <c r="K171" s="242"/>
      <c r="L171" s="246"/>
      <c r="M171" s="247"/>
      <c r="N171" s="248"/>
      <c r="O171" s="248"/>
      <c r="P171" s="248"/>
      <c r="Q171" s="248"/>
      <c r="R171" s="248"/>
      <c r="S171" s="248"/>
      <c r="T171" s="249"/>
      <c r="AT171" s="250" t="s">
        <v>164</v>
      </c>
      <c r="AU171" s="250" t="s">
        <v>86</v>
      </c>
      <c r="AV171" s="13" t="s">
        <v>84</v>
      </c>
      <c r="AW171" s="13" t="s">
        <v>38</v>
      </c>
      <c r="AX171" s="13" t="s">
        <v>77</v>
      </c>
      <c r="AY171" s="250" t="s">
        <v>152</v>
      </c>
    </row>
    <row r="172" spans="2:51" s="12" customFormat="1" ht="12">
      <c r="B172" s="230"/>
      <c r="C172" s="231"/>
      <c r="D172" s="227" t="s">
        <v>164</v>
      </c>
      <c r="E172" s="232" t="s">
        <v>75</v>
      </c>
      <c r="F172" s="233" t="s">
        <v>1355</v>
      </c>
      <c r="G172" s="231"/>
      <c r="H172" s="234">
        <v>3.152</v>
      </c>
      <c r="I172" s="235"/>
      <c r="J172" s="231"/>
      <c r="K172" s="231"/>
      <c r="L172" s="236"/>
      <c r="M172" s="237"/>
      <c r="N172" s="238"/>
      <c r="O172" s="238"/>
      <c r="P172" s="238"/>
      <c r="Q172" s="238"/>
      <c r="R172" s="238"/>
      <c r="S172" s="238"/>
      <c r="T172" s="239"/>
      <c r="AT172" s="240" t="s">
        <v>164</v>
      </c>
      <c r="AU172" s="240" t="s">
        <v>86</v>
      </c>
      <c r="AV172" s="12" t="s">
        <v>86</v>
      </c>
      <c r="AW172" s="12" t="s">
        <v>38</v>
      </c>
      <c r="AX172" s="12" t="s">
        <v>84</v>
      </c>
      <c r="AY172" s="240" t="s">
        <v>152</v>
      </c>
    </row>
    <row r="173" spans="2:65" s="1" customFormat="1" ht="22.5" customHeight="1">
      <c r="B173" s="38"/>
      <c r="C173" s="215" t="s">
        <v>338</v>
      </c>
      <c r="D173" s="215" t="s">
        <v>155</v>
      </c>
      <c r="E173" s="216" t="s">
        <v>483</v>
      </c>
      <c r="F173" s="217" t="s">
        <v>484</v>
      </c>
      <c r="G173" s="218" t="s">
        <v>158</v>
      </c>
      <c r="H173" s="219">
        <v>6.56</v>
      </c>
      <c r="I173" s="220"/>
      <c r="J173" s="221">
        <f>ROUND(I173*H173,2)</f>
        <v>0</v>
      </c>
      <c r="K173" s="217" t="s">
        <v>159</v>
      </c>
      <c r="L173" s="43"/>
      <c r="M173" s="222" t="s">
        <v>75</v>
      </c>
      <c r="N173" s="223" t="s">
        <v>47</v>
      </c>
      <c r="O173" s="79"/>
      <c r="P173" s="224">
        <f>O173*H173</f>
        <v>0</v>
      </c>
      <c r="Q173" s="224">
        <v>0</v>
      </c>
      <c r="R173" s="224">
        <f>Q173*H173</f>
        <v>0</v>
      </c>
      <c r="S173" s="224">
        <v>0.035</v>
      </c>
      <c r="T173" s="225">
        <f>S173*H173</f>
        <v>0.2296</v>
      </c>
      <c r="AR173" s="17" t="s">
        <v>160</v>
      </c>
      <c r="AT173" s="17" t="s">
        <v>155</v>
      </c>
      <c r="AU173" s="17" t="s">
        <v>86</v>
      </c>
      <c r="AY173" s="17" t="s">
        <v>152</v>
      </c>
      <c r="BE173" s="226">
        <f>IF(N173="základní",J173,0)</f>
        <v>0</v>
      </c>
      <c r="BF173" s="226">
        <f>IF(N173="snížená",J173,0)</f>
        <v>0</v>
      </c>
      <c r="BG173" s="226">
        <f>IF(N173="zákl. přenesená",J173,0)</f>
        <v>0</v>
      </c>
      <c r="BH173" s="226">
        <f>IF(N173="sníž. přenesená",J173,0)</f>
        <v>0</v>
      </c>
      <c r="BI173" s="226">
        <f>IF(N173="nulová",J173,0)</f>
        <v>0</v>
      </c>
      <c r="BJ173" s="17" t="s">
        <v>84</v>
      </c>
      <c r="BK173" s="226">
        <f>ROUND(I173*H173,2)</f>
        <v>0</v>
      </c>
      <c r="BL173" s="17" t="s">
        <v>160</v>
      </c>
      <c r="BM173" s="17" t="s">
        <v>1356</v>
      </c>
    </row>
    <row r="174" spans="2:47" s="1" customFormat="1" ht="12">
      <c r="B174" s="38"/>
      <c r="C174" s="39"/>
      <c r="D174" s="227" t="s">
        <v>162</v>
      </c>
      <c r="E174" s="39"/>
      <c r="F174" s="228" t="s">
        <v>486</v>
      </c>
      <c r="G174" s="39"/>
      <c r="H174" s="39"/>
      <c r="I174" s="142"/>
      <c r="J174" s="39"/>
      <c r="K174" s="39"/>
      <c r="L174" s="43"/>
      <c r="M174" s="229"/>
      <c r="N174" s="79"/>
      <c r="O174" s="79"/>
      <c r="P174" s="79"/>
      <c r="Q174" s="79"/>
      <c r="R174" s="79"/>
      <c r="S174" s="79"/>
      <c r="T174" s="80"/>
      <c r="AT174" s="17" t="s">
        <v>162</v>
      </c>
      <c r="AU174" s="17" t="s">
        <v>86</v>
      </c>
    </row>
    <row r="175" spans="2:51" s="13" customFormat="1" ht="12">
      <c r="B175" s="241"/>
      <c r="C175" s="242"/>
      <c r="D175" s="227" t="s">
        <v>164</v>
      </c>
      <c r="E175" s="243" t="s">
        <v>75</v>
      </c>
      <c r="F175" s="244" t="s">
        <v>1319</v>
      </c>
      <c r="G175" s="242"/>
      <c r="H175" s="243" t="s">
        <v>75</v>
      </c>
      <c r="I175" s="245"/>
      <c r="J175" s="242"/>
      <c r="K175" s="242"/>
      <c r="L175" s="246"/>
      <c r="M175" s="247"/>
      <c r="N175" s="248"/>
      <c r="O175" s="248"/>
      <c r="P175" s="248"/>
      <c r="Q175" s="248"/>
      <c r="R175" s="248"/>
      <c r="S175" s="248"/>
      <c r="T175" s="249"/>
      <c r="AT175" s="250" t="s">
        <v>164</v>
      </c>
      <c r="AU175" s="250" t="s">
        <v>86</v>
      </c>
      <c r="AV175" s="13" t="s">
        <v>84</v>
      </c>
      <c r="AW175" s="13" t="s">
        <v>38</v>
      </c>
      <c r="AX175" s="13" t="s">
        <v>77</v>
      </c>
      <c r="AY175" s="250" t="s">
        <v>152</v>
      </c>
    </row>
    <row r="176" spans="2:51" s="12" customFormat="1" ht="12">
      <c r="B176" s="230"/>
      <c r="C176" s="231"/>
      <c r="D176" s="227" t="s">
        <v>164</v>
      </c>
      <c r="E176" s="232" t="s">
        <v>75</v>
      </c>
      <c r="F176" s="233" t="s">
        <v>1333</v>
      </c>
      <c r="G176" s="231"/>
      <c r="H176" s="234">
        <v>6.56</v>
      </c>
      <c r="I176" s="235"/>
      <c r="J176" s="231"/>
      <c r="K176" s="231"/>
      <c r="L176" s="236"/>
      <c r="M176" s="237"/>
      <c r="N176" s="238"/>
      <c r="O176" s="238"/>
      <c r="P176" s="238"/>
      <c r="Q176" s="238"/>
      <c r="R176" s="238"/>
      <c r="S176" s="238"/>
      <c r="T176" s="239"/>
      <c r="AT176" s="240" t="s">
        <v>164</v>
      </c>
      <c r="AU176" s="240" t="s">
        <v>86</v>
      </c>
      <c r="AV176" s="12" t="s">
        <v>86</v>
      </c>
      <c r="AW176" s="12" t="s">
        <v>38</v>
      </c>
      <c r="AX176" s="12" t="s">
        <v>84</v>
      </c>
      <c r="AY176" s="240" t="s">
        <v>152</v>
      </c>
    </row>
    <row r="177" spans="2:65" s="1" customFormat="1" ht="16.5" customHeight="1">
      <c r="B177" s="38"/>
      <c r="C177" s="215" t="s">
        <v>342</v>
      </c>
      <c r="D177" s="215" t="s">
        <v>155</v>
      </c>
      <c r="E177" s="216" t="s">
        <v>487</v>
      </c>
      <c r="F177" s="217" t="s">
        <v>488</v>
      </c>
      <c r="G177" s="218" t="s">
        <v>158</v>
      </c>
      <c r="H177" s="219">
        <v>6.56</v>
      </c>
      <c r="I177" s="220"/>
      <c r="J177" s="221">
        <f>ROUND(I177*H177,2)</f>
        <v>0</v>
      </c>
      <c r="K177" s="217" t="s">
        <v>159</v>
      </c>
      <c r="L177" s="43"/>
      <c r="M177" s="222" t="s">
        <v>75</v>
      </c>
      <c r="N177" s="223" t="s">
        <v>47</v>
      </c>
      <c r="O177" s="79"/>
      <c r="P177" s="224">
        <f>O177*H177</f>
        <v>0</v>
      </c>
      <c r="Q177" s="224">
        <v>0</v>
      </c>
      <c r="R177" s="224">
        <f>Q177*H177</f>
        <v>0</v>
      </c>
      <c r="S177" s="224">
        <v>0</v>
      </c>
      <c r="T177" s="225">
        <f>S177*H177</f>
        <v>0</v>
      </c>
      <c r="AR177" s="17" t="s">
        <v>160</v>
      </c>
      <c r="AT177" s="17" t="s">
        <v>155</v>
      </c>
      <c r="AU177" s="17" t="s">
        <v>86</v>
      </c>
      <c r="AY177" s="17" t="s">
        <v>152</v>
      </c>
      <c r="BE177" s="226">
        <f>IF(N177="základní",J177,0)</f>
        <v>0</v>
      </c>
      <c r="BF177" s="226">
        <f>IF(N177="snížená",J177,0)</f>
        <v>0</v>
      </c>
      <c r="BG177" s="226">
        <f>IF(N177="zákl. přenesená",J177,0)</f>
        <v>0</v>
      </c>
      <c r="BH177" s="226">
        <f>IF(N177="sníž. přenesená",J177,0)</f>
        <v>0</v>
      </c>
      <c r="BI177" s="226">
        <f>IF(N177="nulová",J177,0)</f>
        <v>0</v>
      </c>
      <c r="BJ177" s="17" t="s">
        <v>84</v>
      </c>
      <c r="BK177" s="226">
        <f>ROUND(I177*H177,2)</f>
        <v>0</v>
      </c>
      <c r="BL177" s="17" t="s">
        <v>160</v>
      </c>
      <c r="BM177" s="17" t="s">
        <v>1357</v>
      </c>
    </row>
    <row r="178" spans="2:47" s="1" customFormat="1" ht="12">
      <c r="B178" s="38"/>
      <c r="C178" s="39"/>
      <c r="D178" s="227" t="s">
        <v>162</v>
      </c>
      <c r="E178" s="39"/>
      <c r="F178" s="228" t="s">
        <v>490</v>
      </c>
      <c r="G178" s="39"/>
      <c r="H178" s="39"/>
      <c r="I178" s="142"/>
      <c r="J178" s="39"/>
      <c r="K178" s="39"/>
      <c r="L178" s="43"/>
      <c r="M178" s="229"/>
      <c r="N178" s="79"/>
      <c r="O178" s="79"/>
      <c r="P178" s="79"/>
      <c r="Q178" s="79"/>
      <c r="R178" s="79"/>
      <c r="S178" s="79"/>
      <c r="T178" s="80"/>
      <c r="AT178" s="17" t="s">
        <v>162</v>
      </c>
      <c r="AU178" s="17" t="s">
        <v>86</v>
      </c>
    </row>
    <row r="179" spans="2:65" s="1" customFormat="1" ht="16.5" customHeight="1">
      <c r="B179" s="38"/>
      <c r="C179" s="215" t="s">
        <v>7</v>
      </c>
      <c r="D179" s="215" t="s">
        <v>155</v>
      </c>
      <c r="E179" s="216" t="s">
        <v>491</v>
      </c>
      <c r="F179" s="217" t="s">
        <v>492</v>
      </c>
      <c r="G179" s="218" t="s">
        <v>158</v>
      </c>
      <c r="H179" s="219">
        <v>13.12</v>
      </c>
      <c r="I179" s="220"/>
      <c r="J179" s="221">
        <f>ROUND(I179*H179,2)</f>
        <v>0</v>
      </c>
      <c r="K179" s="217" t="s">
        <v>159</v>
      </c>
      <c r="L179" s="43"/>
      <c r="M179" s="222" t="s">
        <v>75</v>
      </c>
      <c r="N179" s="223" t="s">
        <v>47</v>
      </c>
      <c r="O179" s="79"/>
      <c r="P179" s="224">
        <f>O179*H179</f>
        <v>0</v>
      </c>
      <c r="Q179" s="224">
        <v>0</v>
      </c>
      <c r="R179" s="224">
        <f>Q179*H179</f>
        <v>0</v>
      </c>
      <c r="S179" s="224">
        <v>0</v>
      </c>
      <c r="T179" s="225">
        <f>S179*H179</f>
        <v>0</v>
      </c>
      <c r="AR179" s="17" t="s">
        <v>160</v>
      </c>
      <c r="AT179" s="17" t="s">
        <v>155</v>
      </c>
      <c r="AU179" s="17" t="s">
        <v>86</v>
      </c>
      <c r="AY179" s="17" t="s">
        <v>152</v>
      </c>
      <c r="BE179" s="226">
        <f>IF(N179="základní",J179,0)</f>
        <v>0</v>
      </c>
      <c r="BF179" s="226">
        <f>IF(N179="snížená",J179,0)</f>
        <v>0</v>
      </c>
      <c r="BG179" s="226">
        <f>IF(N179="zákl. přenesená",J179,0)</f>
        <v>0</v>
      </c>
      <c r="BH179" s="226">
        <f>IF(N179="sníž. přenesená",J179,0)</f>
        <v>0</v>
      </c>
      <c r="BI179" s="226">
        <f>IF(N179="nulová",J179,0)</f>
        <v>0</v>
      </c>
      <c r="BJ179" s="17" t="s">
        <v>84</v>
      </c>
      <c r="BK179" s="226">
        <f>ROUND(I179*H179,2)</f>
        <v>0</v>
      </c>
      <c r="BL179" s="17" t="s">
        <v>160</v>
      </c>
      <c r="BM179" s="17" t="s">
        <v>1358</v>
      </c>
    </row>
    <row r="180" spans="2:47" s="1" customFormat="1" ht="12">
      <c r="B180" s="38"/>
      <c r="C180" s="39"/>
      <c r="D180" s="227" t="s">
        <v>162</v>
      </c>
      <c r="E180" s="39"/>
      <c r="F180" s="228" t="s">
        <v>490</v>
      </c>
      <c r="G180" s="39"/>
      <c r="H180" s="39"/>
      <c r="I180" s="142"/>
      <c r="J180" s="39"/>
      <c r="K180" s="39"/>
      <c r="L180" s="43"/>
      <c r="M180" s="229"/>
      <c r="N180" s="79"/>
      <c r="O180" s="79"/>
      <c r="P180" s="79"/>
      <c r="Q180" s="79"/>
      <c r="R180" s="79"/>
      <c r="S180" s="79"/>
      <c r="T180" s="80"/>
      <c r="AT180" s="17" t="s">
        <v>162</v>
      </c>
      <c r="AU180" s="17" t="s">
        <v>86</v>
      </c>
    </row>
    <row r="181" spans="2:51" s="12" customFormat="1" ht="12">
      <c r="B181" s="230"/>
      <c r="C181" s="231"/>
      <c r="D181" s="227" t="s">
        <v>164</v>
      </c>
      <c r="E181" s="232" t="s">
        <v>75</v>
      </c>
      <c r="F181" s="233" t="s">
        <v>1359</v>
      </c>
      <c r="G181" s="231"/>
      <c r="H181" s="234">
        <v>13.12</v>
      </c>
      <c r="I181" s="235"/>
      <c r="J181" s="231"/>
      <c r="K181" s="231"/>
      <c r="L181" s="236"/>
      <c r="M181" s="237"/>
      <c r="N181" s="238"/>
      <c r="O181" s="238"/>
      <c r="P181" s="238"/>
      <c r="Q181" s="238"/>
      <c r="R181" s="238"/>
      <c r="S181" s="238"/>
      <c r="T181" s="239"/>
      <c r="AT181" s="240" t="s">
        <v>164</v>
      </c>
      <c r="AU181" s="240" t="s">
        <v>86</v>
      </c>
      <c r="AV181" s="12" t="s">
        <v>86</v>
      </c>
      <c r="AW181" s="12" t="s">
        <v>38</v>
      </c>
      <c r="AX181" s="12" t="s">
        <v>84</v>
      </c>
      <c r="AY181" s="240" t="s">
        <v>152</v>
      </c>
    </row>
    <row r="182" spans="2:65" s="1" customFormat="1" ht="22.5" customHeight="1">
      <c r="B182" s="38"/>
      <c r="C182" s="215" t="s">
        <v>348</v>
      </c>
      <c r="D182" s="215" t="s">
        <v>155</v>
      </c>
      <c r="E182" s="216" t="s">
        <v>495</v>
      </c>
      <c r="F182" s="217" t="s">
        <v>496</v>
      </c>
      <c r="G182" s="218" t="s">
        <v>158</v>
      </c>
      <c r="H182" s="219">
        <v>40.861</v>
      </c>
      <c r="I182" s="220"/>
      <c r="J182" s="221">
        <f>ROUND(I182*H182,2)</f>
        <v>0</v>
      </c>
      <c r="K182" s="217" t="s">
        <v>159</v>
      </c>
      <c r="L182" s="43"/>
      <c r="M182" s="222" t="s">
        <v>75</v>
      </c>
      <c r="N182" s="223" t="s">
        <v>47</v>
      </c>
      <c r="O182" s="79"/>
      <c r="P182" s="224">
        <f>O182*H182</f>
        <v>0</v>
      </c>
      <c r="Q182" s="224">
        <v>0</v>
      </c>
      <c r="R182" s="224">
        <f>Q182*H182</f>
        <v>0</v>
      </c>
      <c r="S182" s="224">
        <v>0.068</v>
      </c>
      <c r="T182" s="225">
        <f>S182*H182</f>
        <v>2.778548</v>
      </c>
      <c r="AR182" s="17" t="s">
        <v>160</v>
      </c>
      <c r="AT182" s="17" t="s">
        <v>155</v>
      </c>
      <c r="AU182" s="17" t="s">
        <v>86</v>
      </c>
      <c r="AY182" s="17" t="s">
        <v>152</v>
      </c>
      <c r="BE182" s="226">
        <f>IF(N182="základní",J182,0)</f>
        <v>0</v>
      </c>
      <c r="BF182" s="226">
        <f>IF(N182="snížená",J182,0)</f>
        <v>0</v>
      </c>
      <c r="BG182" s="226">
        <f>IF(N182="zákl. přenesená",J182,0)</f>
        <v>0</v>
      </c>
      <c r="BH182" s="226">
        <f>IF(N182="sníž. přenesená",J182,0)</f>
        <v>0</v>
      </c>
      <c r="BI182" s="226">
        <f>IF(N182="nulová",J182,0)</f>
        <v>0</v>
      </c>
      <c r="BJ182" s="17" t="s">
        <v>84</v>
      </c>
      <c r="BK182" s="226">
        <f>ROUND(I182*H182,2)</f>
        <v>0</v>
      </c>
      <c r="BL182" s="17" t="s">
        <v>160</v>
      </c>
      <c r="BM182" s="17" t="s">
        <v>1360</v>
      </c>
    </row>
    <row r="183" spans="2:47" s="1" customFormat="1" ht="12">
      <c r="B183" s="38"/>
      <c r="C183" s="39"/>
      <c r="D183" s="227" t="s">
        <v>162</v>
      </c>
      <c r="E183" s="39"/>
      <c r="F183" s="228" t="s">
        <v>486</v>
      </c>
      <c r="G183" s="39"/>
      <c r="H183" s="39"/>
      <c r="I183" s="142"/>
      <c r="J183" s="39"/>
      <c r="K183" s="39"/>
      <c r="L183" s="43"/>
      <c r="M183" s="229"/>
      <c r="N183" s="79"/>
      <c r="O183" s="79"/>
      <c r="P183" s="79"/>
      <c r="Q183" s="79"/>
      <c r="R183" s="79"/>
      <c r="S183" s="79"/>
      <c r="T183" s="80"/>
      <c r="AT183" s="17" t="s">
        <v>162</v>
      </c>
      <c r="AU183" s="17" t="s">
        <v>86</v>
      </c>
    </row>
    <row r="184" spans="2:51" s="13" customFormat="1" ht="12">
      <c r="B184" s="241"/>
      <c r="C184" s="242"/>
      <c r="D184" s="227" t="s">
        <v>164</v>
      </c>
      <c r="E184" s="243" t="s">
        <v>75</v>
      </c>
      <c r="F184" s="244" t="s">
        <v>1319</v>
      </c>
      <c r="G184" s="242"/>
      <c r="H184" s="243" t="s">
        <v>75</v>
      </c>
      <c r="I184" s="245"/>
      <c r="J184" s="242"/>
      <c r="K184" s="242"/>
      <c r="L184" s="246"/>
      <c r="M184" s="247"/>
      <c r="N184" s="248"/>
      <c r="O184" s="248"/>
      <c r="P184" s="248"/>
      <c r="Q184" s="248"/>
      <c r="R184" s="248"/>
      <c r="S184" s="248"/>
      <c r="T184" s="249"/>
      <c r="AT184" s="250" t="s">
        <v>164</v>
      </c>
      <c r="AU184" s="250" t="s">
        <v>86</v>
      </c>
      <c r="AV184" s="13" t="s">
        <v>84</v>
      </c>
      <c r="AW184" s="13" t="s">
        <v>38</v>
      </c>
      <c r="AX184" s="13" t="s">
        <v>77</v>
      </c>
      <c r="AY184" s="250" t="s">
        <v>152</v>
      </c>
    </row>
    <row r="185" spans="2:51" s="13" customFormat="1" ht="12">
      <c r="B185" s="241"/>
      <c r="C185" s="242"/>
      <c r="D185" s="227" t="s">
        <v>164</v>
      </c>
      <c r="E185" s="243" t="s">
        <v>75</v>
      </c>
      <c r="F185" s="244" t="s">
        <v>1322</v>
      </c>
      <c r="G185" s="242"/>
      <c r="H185" s="243" t="s">
        <v>75</v>
      </c>
      <c r="I185" s="245"/>
      <c r="J185" s="242"/>
      <c r="K185" s="242"/>
      <c r="L185" s="246"/>
      <c r="M185" s="247"/>
      <c r="N185" s="248"/>
      <c r="O185" s="248"/>
      <c r="P185" s="248"/>
      <c r="Q185" s="248"/>
      <c r="R185" s="248"/>
      <c r="S185" s="248"/>
      <c r="T185" s="249"/>
      <c r="AT185" s="250" t="s">
        <v>164</v>
      </c>
      <c r="AU185" s="250" t="s">
        <v>86</v>
      </c>
      <c r="AV185" s="13" t="s">
        <v>84</v>
      </c>
      <c r="AW185" s="13" t="s">
        <v>38</v>
      </c>
      <c r="AX185" s="13" t="s">
        <v>77</v>
      </c>
      <c r="AY185" s="250" t="s">
        <v>152</v>
      </c>
    </row>
    <row r="186" spans="2:51" s="12" customFormat="1" ht="12">
      <c r="B186" s="230"/>
      <c r="C186" s="231"/>
      <c r="D186" s="227" t="s">
        <v>164</v>
      </c>
      <c r="E186" s="232" t="s">
        <v>75</v>
      </c>
      <c r="F186" s="233" t="s">
        <v>1323</v>
      </c>
      <c r="G186" s="231"/>
      <c r="H186" s="234">
        <v>18.598</v>
      </c>
      <c r="I186" s="235"/>
      <c r="J186" s="231"/>
      <c r="K186" s="231"/>
      <c r="L186" s="236"/>
      <c r="M186" s="237"/>
      <c r="N186" s="238"/>
      <c r="O186" s="238"/>
      <c r="P186" s="238"/>
      <c r="Q186" s="238"/>
      <c r="R186" s="238"/>
      <c r="S186" s="238"/>
      <c r="T186" s="239"/>
      <c r="AT186" s="240" t="s">
        <v>164</v>
      </c>
      <c r="AU186" s="240" t="s">
        <v>86</v>
      </c>
      <c r="AV186" s="12" t="s">
        <v>86</v>
      </c>
      <c r="AW186" s="12" t="s">
        <v>38</v>
      </c>
      <c r="AX186" s="12" t="s">
        <v>77</v>
      </c>
      <c r="AY186" s="240" t="s">
        <v>152</v>
      </c>
    </row>
    <row r="187" spans="2:51" s="12" customFormat="1" ht="12">
      <c r="B187" s="230"/>
      <c r="C187" s="231"/>
      <c r="D187" s="227" t="s">
        <v>164</v>
      </c>
      <c r="E187" s="232" t="s">
        <v>75</v>
      </c>
      <c r="F187" s="233" t="s">
        <v>1361</v>
      </c>
      <c r="G187" s="231"/>
      <c r="H187" s="234">
        <v>22.263</v>
      </c>
      <c r="I187" s="235"/>
      <c r="J187" s="231"/>
      <c r="K187" s="231"/>
      <c r="L187" s="236"/>
      <c r="M187" s="237"/>
      <c r="N187" s="238"/>
      <c r="O187" s="238"/>
      <c r="P187" s="238"/>
      <c r="Q187" s="238"/>
      <c r="R187" s="238"/>
      <c r="S187" s="238"/>
      <c r="T187" s="239"/>
      <c r="AT187" s="240" t="s">
        <v>164</v>
      </c>
      <c r="AU187" s="240" t="s">
        <v>86</v>
      </c>
      <c r="AV187" s="12" t="s">
        <v>86</v>
      </c>
      <c r="AW187" s="12" t="s">
        <v>38</v>
      </c>
      <c r="AX187" s="12" t="s">
        <v>77</v>
      </c>
      <c r="AY187" s="240" t="s">
        <v>152</v>
      </c>
    </row>
    <row r="188" spans="2:51" s="14" customFormat="1" ht="12">
      <c r="B188" s="267"/>
      <c r="C188" s="268"/>
      <c r="D188" s="227" t="s">
        <v>164</v>
      </c>
      <c r="E188" s="269" t="s">
        <v>75</v>
      </c>
      <c r="F188" s="270" t="s">
        <v>287</v>
      </c>
      <c r="G188" s="268"/>
      <c r="H188" s="271">
        <v>40.861000000000004</v>
      </c>
      <c r="I188" s="272"/>
      <c r="J188" s="268"/>
      <c r="K188" s="268"/>
      <c r="L188" s="273"/>
      <c r="M188" s="274"/>
      <c r="N188" s="275"/>
      <c r="O188" s="275"/>
      <c r="P188" s="275"/>
      <c r="Q188" s="275"/>
      <c r="R188" s="275"/>
      <c r="S188" s="275"/>
      <c r="T188" s="276"/>
      <c r="AT188" s="277" t="s">
        <v>164</v>
      </c>
      <c r="AU188" s="277" t="s">
        <v>86</v>
      </c>
      <c r="AV188" s="14" t="s">
        <v>160</v>
      </c>
      <c r="AW188" s="14" t="s">
        <v>38</v>
      </c>
      <c r="AX188" s="14" t="s">
        <v>84</v>
      </c>
      <c r="AY188" s="277" t="s">
        <v>152</v>
      </c>
    </row>
    <row r="189" spans="2:65" s="1" customFormat="1" ht="22.5" customHeight="1">
      <c r="B189" s="38"/>
      <c r="C189" s="215" t="s">
        <v>352</v>
      </c>
      <c r="D189" s="215" t="s">
        <v>155</v>
      </c>
      <c r="E189" s="216" t="s">
        <v>1362</v>
      </c>
      <c r="F189" s="217" t="s">
        <v>1363</v>
      </c>
      <c r="G189" s="218" t="s">
        <v>176</v>
      </c>
      <c r="H189" s="219">
        <v>1</v>
      </c>
      <c r="I189" s="220"/>
      <c r="J189" s="221">
        <f>ROUND(I189*H189,2)</f>
        <v>0</v>
      </c>
      <c r="K189" s="217" t="s">
        <v>159</v>
      </c>
      <c r="L189" s="43"/>
      <c r="M189" s="222" t="s">
        <v>75</v>
      </c>
      <c r="N189" s="223" t="s">
        <v>47</v>
      </c>
      <c r="O189" s="79"/>
      <c r="P189" s="224">
        <f>O189*H189</f>
        <v>0</v>
      </c>
      <c r="Q189" s="224">
        <v>0</v>
      </c>
      <c r="R189" s="224">
        <f>Q189*H189</f>
        <v>0</v>
      </c>
      <c r="S189" s="224">
        <v>0.06</v>
      </c>
      <c r="T189" s="225">
        <f>S189*H189</f>
        <v>0.06</v>
      </c>
      <c r="AR189" s="17" t="s">
        <v>160</v>
      </c>
      <c r="AT189" s="17" t="s">
        <v>155</v>
      </c>
      <c r="AU189" s="17" t="s">
        <v>86</v>
      </c>
      <c r="AY189" s="17" t="s">
        <v>152</v>
      </c>
      <c r="BE189" s="226">
        <f>IF(N189="základní",J189,0)</f>
        <v>0</v>
      </c>
      <c r="BF189" s="226">
        <f>IF(N189="snížená",J189,0)</f>
        <v>0</v>
      </c>
      <c r="BG189" s="226">
        <f>IF(N189="zákl. přenesená",J189,0)</f>
        <v>0</v>
      </c>
      <c r="BH189" s="226">
        <f>IF(N189="sníž. přenesená",J189,0)</f>
        <v>0</v>
      </c>
      <c r="BI189" s="226">
        <f>IF(N189="nulová",J189,0)</f>
        <v>0</v>
      </c>
      <c r="BJ189" s="17" t="s">
        <v>84</v>
      </c>
      <c r="BK189" s="226">
        <f>ROUND(I189*H189,2)</f>
        <v>0</v>
      </c>
      <c r="BL189" s="17" t="s">
        <v>160</v>
      </c>
      <c r="BM189" s="17" t="s">
        <v>1364</v>
      </c>
    </row>
    <row r="190" spans="2:51" s="13" customFormat="1" ht="12">
      <c r="B190" s="241"/>
      <c r="C190" s="242"/>
      <c r="D190" s="227" t="s">
        <v>164</v>
      </c>
      <c r="E190" s="243" t="s">
        <v>75</v>
      </c>
      <c r="F190" s="244" t="s">
        <v>1319</v>
      </c>
      <c r="G190" s="242"/>
      <c r="H190" s="243" t="s">
        <v>75</v>
      </c>
      <c r="I190" s="245"/>
      <c r="J190" s="242"/>
      <c r="K190" s="242"/>
      <c r="L190" s="246"/>
      <c r="M190" s="247"/>
      <c r="N190" s="248"/>
      <c r="O190" s="248"/>
      <c r="P190" s="248"/>
      <c r="Q190" s="248"/>
      <c r="R190" s="248"/>
      <c r="S190" s="248"/>
      <c r="T190" s="249"/>
      <c r="AT190" s="250" t="s">
        <v>164</v>
      </c>
      <c r="AU190" s="250" t="s">
        <v>86</v>
      </c>
      <c r="AV190" s="13" t="s">
        <v>84</v>
      </c>
      <c r="AW190" s="13" t="s">
        <v>38</v>
      </c>
      <c r="AX190" s="13" t="s">
        <v>77</v>
      </c>
      <c r="AY190" s="250" t="s">
        <v>152</v>
      </c>
    </row>
    <row r="191" spans="2:51" s="12" customFormat="1" ht="12">
      <c r="B191" s="230"/>
      <c r="C191" s="231"/>
      <c r="D191" s="227" t="s">
        <v>164</v>
      </c>
      <c r="E191" s="232" t="s">
        <v>75</v>
      </c>
      <c r="F191" s="233" t="s">
        <v>1365</v>
      </c>
      <c r="G191" s="231"/>
      <c r="H191" s="234">
        <v>1</v>
      </c>
      <c r="I191" s="235"/>
      <c r="J191" s="231"/>
      <c r="K191" s="231"/>
      <c r="L191" s="236"/>
      <c r="M191" s="237"/>
      <c r="N191" s="238"/>
      <c r="O191" s="238"/>
      <c r="P191" s="238"/>
      <c r="Q191" s="238"/>
      <c r="R191" s="238"/>
      <c r="S191" s="238"/>
      <c r="T191" s="239"/>
      <c r="AT191" s="240" t="s">
        <v>164</v>
      </c>
      <c r="AU191" s="240" t="s">
        <v>86</v>
      </c>
      <c r="AV191" s="12" t="s">
        <v>86</v>
      </c>
      <c r="AW191" s="12" t="s">
        <v>38</v>
      </c>
      <c r="AX191" s="12" t="s">
        <v>84</v>
      </c>
      <c r="AY191" s="240" t="s">
        <v>152</v>
      </c>
    </row>
    <row r="192" spans="2:65" s="1" customFormat="1" ht="16.5" customHeight="1">
      <c r="B192" s="38"/>
      <c r="C192" s="215" t="s">
        <v>356</v>
      </c>
      <c r="D192" s="215" t="s">
        <v>155</v>
      </c>
      <c r="E192" s="216" t="s">
        <v>1366</v>
      </c>
      <c r="F192" s="217" t="s">
        <v>1367</v>
      </c>
      <c r="G192" s="218" t="s">
        <v>176</v>
      </c>
      <c r="H192" s="219">
        <v>1</v>
      </c>
      <c r="I192" s="220"/>
      <c r="J192" s="221">
        <f>ROUND(I192*H192,2)</f>
        <v>0</v>
      </c>
      <c r="K192" s="217" t="s">
        <v>159</v>
      </c>
      <c r="L192" s="43"/>
      <c r="M192" s="222" t="s">
        <v>75</v>
      </c>
      <c r="N192" s="223" t="s">
        <v>47</v>
      </c>
      <c r="O192" s="79"/>
      <c r="P192" s="224">
        <f>O192*H192</f>
        <v>0</v>
      </c>
      <c r="Q192" s="224">
        <v>0</v>
      </c>
      <c r="R192" s="224">
        <f>Q192*H192</f>
        <v>0</v>
      </c>
      <c r="S192" s="224">
        <v>0.059</v>
      </c>
      <c r="T192" s="225">
        <f>S192*H192</f>
        <v>0.059</v>
      </c>
      <c r="AR192" s="17" t="s">
        <v>160</v>
      </c>
      <c r="AT192" s="17" t="s">
        <v>155</v>
      </c>
      <c r="AU192" s="17" t="s">
        <v>86</v>
      </c>
      <c r="AY192" s="17" t="s">
        <v>152</v>
      </c>
      <c r="BE192" s="226">
        <f>IF(N192="základní",J192,0)</f>
        <v>0</v>
      </c>
      <c r="BF192" s="226">
        <f>IF(N192="snížená",J192,0)</f>
        <v>0</v>
      </c>
      <c r="BG192" s="226">
        <f>IF(N192="zákl. přenesená",J192,0)</f>
        <v>0</v>
      </c>
      <c r="BH192" s="226">
        <f>IF(N192="sníž. přenesená",J192,0)</f>
        <v>0</v>
      </c>
      <c r="BI192" s="226">
        <f>IF(N192="nulová",J192,0)</f>
        <v>0</v>
      </c>
      <c r="BJ192" s="17" t="s">
        <v>84</v>
      </c>
      <c r="BK192" s="226">
        <f>ROUND(I192*H192,2)</f>
        <v>0</v>
      </c>
      <c r="BL192" s="17" t="s">
        <v>160</v>
      </c>
      <c r="BM192" s="17" t="s">
        <v>1368</v>
      </c>
    </row>
    <row r="193" spans="2:51" s="13" customFormat="1" ht="12">
      <c r="B193" s="241"/>
      <c r="C193" s="242"/>
      <c r="D193" s="227" t="s">
        <v>164</v>
      </c>
      <c r="E193" s="243" t="s">
        <v>75</v>
      </c>
      <c r="F193" s="244" t="s">
        <v>1319</v>
      </c>
      <c r="G193" s="242"/>
      <c r="H193" s="243" t="s">
        <v>75</v>
      </c>
      <c r="I193" s="245"/>
      <c r="J193" s="242"/>
      <c r="K193" s="242"/>
      <c r="L193" s="246"/>
      <c r="M193" s="247"/>
      <c r="N193" s="248"/>
      <c r="O193" s="248"/>
      <c r="P193" s="248"/>
      <c r="Q193" s="248"/>
      <c r="R193" s="248"/>
      <c r="S193" s="248"/>
      <c r="T193" s="249"/>
      <c r="AT193" s="250" t="s">
        <v>164</v>
      </c>
      <c r="AU193" s="250" t="s">
        <v>86</v>
      </c>
      <c r="AV193" s="13" t="s">
        <v>84</v>
      </c>
      <c r="AW193" s="13" t="s">
        <v>38</v>
      </c>
      <c r="AX193" s="13" t="s">
        <v>77</v>
      </c>
      <c r="AY193" s="250" t="s">
        <v>152</v>
      </c>
    </row>
    <row r="194" spans="2:51" s="12" customFormat="1" ht="12">
      <c r="B194" s="230"/>
      <c r="C194" s="231"/>
      <c r="D194" s="227" t="s">
        <v>164</v>
      </c>
      <c r="E194" s="232" t="s">
        <v>75</v>
      </c>
      <c r="F194" s="233" t="s">
        <v>1365</v>
      </c>
      <c r="G194" s="231"/>
      <c r="H194" s="234">
        <v>1</v>
      </c>
      <c r="I194" s="235"/>
      <c r="J194" s="231"/>
      <c r="K194" s="231"/>
      <c r="L194" s="236"/>
      <c r="M194" s="237"/>
      <c r="N194" s="238"/>
      <c r="O194" s="238"/>
      <c r="P194" s="238"/>
      <c r="Q194" s="238"/>
      <c r="R194" s="238"/>
      <c r="S194" s="238"/>
      <c r="T194" s="239"/>
      <c r="AT194" s="240" t="s">
        <v>164</v>
      </c>
      <c r="AU194" s="240" t="s">
        <v>86</v>
      </c>
      <c r="AV194" s="12" t="s">
        <v>86</v>
      </c>
      <c r="AW194" s="12" t="s">
        <v>38</v>
      </c>
      <c r="AX194" s="12" t="s">
        <v>84</v>
      </c>
      <c r="AY194" s="240" t="s">
        <v>152</v>
      </c>
    </row>
    <row r="195" spans="2:65" s="1" customFormat="1" ht="16.5" customHeight="1">
      <c r="B195" s="38"/>
      <c r="C195" s="215" t="s">
        <v>360</v>
      </c>
      <c r="D195" s="215" t="s">
        <v>155</v>
      </c>
      <c r="E195" s="216" t="s">
        <v>187</v>
      </c>
      <c r="F195" s="217" t="s">
        <v>188</v>
      </c>
      <c r="G195" s="218" t="s">
        <v>158</v>
      </c>
      <c r="H195" s="219">
        <v>6.56</v>
      </c>
      <c r="I195" s="220"/>
      <c r="J195" s="221">
        <f>ROUND(I195*H195,2)</f>
        <v>0</v>
      </c>
      <c r="K195" s="217" t="s">
        <v>159</v>
      </c>
      <c r="L195" s="43"/>
      <c r="M195" s="222" t="s">
        <v>75</v>
      </c>
      <c r="N195" s="223" t="s">
        <v>47</v>
      </c>
      <c r="O195" s="79"/>
      <c r="P195" s="224">
        <f>O195*H195</f>
        <v>0</v>
      </c>
      <c r="Q195" s="224">
        <v>4E-05</v>
      </c>
      <c r="R195" s="224">
        <f>Q195*H195</f>
        <v>0.0002624</v>
      </c>
      <c r="S195" s="224">
        <v>0</v>
      </c>
      <c r="T195" s="225">
        <f>S195*H195</f>
        <v>0</v>
      </c>
      <c r="AR195" s="17" t="s">
        <v>160</v>
      </c>
      <c r="AT195" s="17" t="s">
        <v>155</v>
      </c>
      <c r="AU195" s="17" t="s">
        <v>86</v>
      </c>
      <c r="AY195" s="17" t="s">
        <v>152</v>
      </c>
      <c r="BE195" s="226">
        <f>IF(N195="základní",J195,0)</f>
        <v>0</v>
      </c>
      <c r="BF195" s="226">
        <f>IF(N195="snížená",J195,0)</f>
        <v>0</v>
      </c>
      <c r="BG195" s="226">
        <f>IF(N195="zákl. přenesená",J195,0)</f>
        <v>0</v>
      </c>
      <c r="BH195" s="226">
        <f>IF(N195="sníž. přenesená",J195,0)</f>
        <v>0</v>
      </c>
      <c r="BI195" s="226">
        <f>IF(N195="nulová",J195,0)</f>
        <v>0</v>
      </c>
      <c r="BJ195" s="17" t="s">
        <v>84</v>
      </c>
      <c r="BK195" s="226">
        <f>ROUND(I195*H195,2)</f>
        <v>0</v>
      </c>
      <c r="BL195" s="17" t="s">
        <v>160</v>
      </c>
      <c r="BM195" s="17" t="s">
        <v>1369</v>
      </c>
    </row>
    <row r="196" spans="2:47" s="1" customFormat="1" ht="12">
      <c r="B196" s="38"/>
      <c r="C196" s="39"/>
      <c r="D196" s="227" t="s">
        <v>162</v>
      </c>
      <c r="E196" s="39"/>
      <c r="F196" s="228" t="s">
        <v>190</v>
      </c>
      <c r="G196" s="39"/>
      <c r="H196" s="39"/>
      <c r="I196" s="142"/>
      <c r="J196" s="39"/>
      <c r="K196" s="39"/>
      <c r="L196" s="43"/>
      <c r="M196" s="229"/>
      <c r="N196" s="79"/>
      <c r="O196" s="79"/>
      <c r="P196" s="79"/>
      <c r="Q196" s="79"/>
      <c r="R196" s="79"/>
      <c r="S196" s="79"/>
      <c r="T196" s="80"/>
      <c r="AT196" s="17" t="s">
        <v>162</v>
      </c>
      <c r="AU196" s="17" t="s">
        <v>86</v>
      </c>
    </row>
    <row r="197" spans="2:63" s="11" customFormat="1" ht="22.8" customHeight="1">
      <c r="B197" s="199"/>
      <c r="C197" s="200"/>
      <c r="D197" s="201" t="s">
        <v>76</v>
      </c>
      <c r="E197" s="213" t="s">
        <v>191</v>
      </c>
      <c r="F197" s="213" t="s">
        <v>192</v>
      </c>
      <c r="G197" s="200"/>
      <c r="H197" s="200"/>
      <c r="I197" s="203"/>
      <c r="J197" s="214">
        <f>BK197</f>
        <v>0</v>
      </c>
      <c r="K197" s="200"/>
      <c r="L197" s="205"/>
      <c r="M197" s="206"/>
      <c r="N197" s="207"/>
      <c r="O197" s="207"/>
      <c r="P197" s="208">
        <f>SUM(P198:P206)</f>
        <v>0</v>
      </c>
      <c r="Q197" s="207"/>
      <c r="R197" s="208">
        <f>SUM(R198:R206)</f>
        <v>0</v>
      </c>
      <c r="S197" s="207"/>
      <c r="T197" s="209">
        <f>SUM(T198:T206)</f>
        <v>0</v>
      </c>
      <c r="AR197" s="210" t="s">
        <v>84</v>
      </c>
      <c r="AT197" s="211" t="s">
        <v>76</v>
      </c>
      <c r="AU197" s="211" t="s">
        <v>84</v>
      </c>
      <c r="AY197" s="210" t="s">
        <v>152</v>
      </c>
      <c r="BK197" s="212">
        <f>SUM(BK198:BK206)</f>
        <v>0</v>
      </c>
    </row>
    <row r="198" spans="2:65" s="1" customFormat="1" ht="22.5" customHeight="1">
      <c r="B198" s="38"/>
      <c r="C198" s="215" t="s">
        <v>364</v>
      </c>
      <c r="D198" s="215" t="s">
        <v>155</v>
      </c>
      <c r="E198" s="216" t="s">
        <v>1370</v>
      </c>
      <c r="F198" s="217" t="s">
        <v>1371</v>
      </c>
      <c r="G198" s="218" t="s">
        <v>195</v>
      </c>
      <c r="H198" s="219">
        <v>5.49</v>
      </c>
      <c r="I198" s="220"/>
      <c r="J198" s="221">
        <f>ROUND(I198*H198,2)</f>
        <v>0</v>
      </c>
      <c r="K198" s="217" t="s">
        <v>159</v>
      </c>
      <c r="L198" s="43"/>
      <c r="M198" s="222" t="s">
        <v>75</v>
      </c>
      <c r="N198" s="223" t="s">
        <v>47</v>
      </c>
      <c r="O198" s="79"/>
      <c r="P198" s="224">
        <f>O198*H198</f>
        <v>0</v>
      </c>
      <c r="Q198" s="224">
        <v>0</v>
      </c>
      <c r="R198" s="224">
        <f>Q198*H198</f>
        <v>0</v>
      </c>
      <c r="S198" s="224">
        <v>0</v>
      </c>
      <c r="T198" s="225">
        <f>S198*H198</f>
        <v>0</v>
      </c>
      <c r="AR198" s="17" t="s">
        <v>160</v>
      </c>
      <c r="AT198" s="17" t="s">
        <v>155</v>
      </c>
      <c r="AU198" s="17" t="s">
        <v>86</v>
      </c>
      <c r="AY198" s="17" t="s">
        <v>152</v>
      </c>
      <c r="BE198" s="226">
        <f>IF(N198="základní",J198,0)</f>
        <v>0</v>
      </c>
      <c r="BF198" s="226">
        <f>IF(N198="snížená",J198,0)</f>
        <v>0</v>
      </c>
      <c r="BG198" s="226">
        <f>IF(N198="zákl. přenesená",J198,0)</f>
        <v>0</v>
      </c>
      <c r="BH198" s="226">
        <f>IF(N198="sníž. přenesená",J198,0)</f>
        <v>0</v>
      </c>
      <c r="BI198" s="226">
        <f>IF(N198="nulová",J198,0)</f>
        <v>0</v>
      </c>
      <c r="BJ198" s="17" t="s">
        <v>84</v>
      </c>
      <c r="BK198" s="226">
        <f>ROUND(I198*H198,2)</f>
        <v>0</v>
      </c>
      <c r="BL198" s="17" t="s">
        <v>160</v>
      </c>
      <c r="BM198" s="17" t="s">
        <v>1372</v>
      </c>
    </row>
    <row r="199" spans="2:47" s="1" customFormat="1" ht="12">
      <c r="B199" s="38"/>
      <c r="C199" s="39"/>
      <c r="D199" s="227" t="s">
        <v>162</v>
      </c>
      <c r="E199" s="39"/>
      <c r="F199" s="228" t="s">
        <v>197</v>
      </c>
      <c r="G199" s="39"/>
      <c r="H199" s="39"/>
      <c r="I199" s="142"/>
      <c r="J199" s="39"/>
      <c r="K199" s="39"/>
      <c r="L199" s="43"/>
      <c r="M199" s="229"/>
      <c r="N199" s="79"/>
      <c r="O199" s="79"/>
      <c r="P199" s="79"/>
      <c r="Q199" s="79"/>
      <c r="R199" s="79"/>
      <c r="S199" s="79"/>
      <c r="T199" s="80"/>
      <c r="AT199" s="17" t="s">
        <v>162</v>
      </c>
      <c r="AU199" s="17" t="s">
        <v>86</v>
      </c>
    </row>
    <row r="200" spans="2:65" s="1" customFormat="1" ht="16.5" customHeight="1">
      <c r="B200" s="38"/>
      <c r="C200" s="215" t="s">
        <v>370</v>
      </c>
      <c r="D200" s="215" t="s">
        <v>155</v>
      </c>
      <c r="E200" s="216" t="s">
        <v>199</v>
      </c>
      <c r="F200" s="217" t="s">
        <v>200</v>
      </c>
      <c r="G200" s="218" t="s">
        <v>195</v>
      </c>
      <c r="H200" s="219">
        <v>5.49</v>
      </c>
      <c r="I200" s="220"/>
      <c r="J200" s="221">
        <f>ROUND(I200*H200,2)</f>
        <v>0</v>
      </c>
      <c r="K200" s="217" t="s">
        <v>159</v>
      </c>
      <c r="L200" s="43"/>
      <c r="M200" s="222" t="s">
        <v>75</v>
      </c>
      <c r="N200" s="223" t="s">
        <v>47</v>
      </c>
      <c r="O200" s="79"/>
      <c r="P200" s="224">
        <f>O200*H200</f>
        <v>0</v>
      </c>
      <c r="Q200" s="224">
        <v>0</v>
      </c>
      <c r="R200" s="224">
        <f>Q200*H200</f>
        <v>0</v>
      </c>
      <c r="S200" s="224">
        <v>0</v>
      </c>
      <c r="T200" s="225">
        <f>S200*H200</f>
        <v>0</v>
      </c>
      <c r="AR200" s="17" t="s">
        <v>160</v>
      </c>
      <c r="AT200" s="17" t="s">
        <v>155</v>
      </c>
      <c r="AU200" s="17" t="s">
        <v>86</v>
      </c>
      <c r="AY200" s="17" t="s">
        <v>152</v>
      </c>
      <c r="BE200" s="226">
        <f>IF(N200="základní",J200,0)</f>
        <v>0</v>
      </c>
      <c r="BF200" s="226">
        <f>IF(N200="snížená",J200,0)</f>
        <v>0</v>
      </c>
      <c r="BG200" s="226">
        <f>IF(N200="zákl. přenesená",J200,0)</f>
        <v>0</v>
      </c>
      <c r="BH200" s="226">
        <f>IF(N200="sníž. přenesená",J200,0)</f>
        <v>0</v>
      </c>
      <c r="BI200" s="226">
        <f>IF(N200="nulová",J200,0)</f>
        <v>0</v>
      </c>
      <c r="BJ200" s="17" t="s">
        <v>84</v>
      </c>
      <c r="BK200" s="226">
        <f>ROUND(I200*H200,2)</f>
        <v>0</v>
      </c>
      <c r="BL200" s="17" t="s">
        <v>160</v>
      </c>
      <c r="BM200" s="17" t="s">
        <v>1373</v>
      </c>
    </row>
    <row r="201" spans="2:47" s="1" customFormat="1" ht="12">
      <c r="B201" s="38"/>
      <c r="C201" s="39"/>
      <c r="D201" s="227" t="s">
        <v>162</v>
      </c>
      <c r="E201" s="39"/>
      <c r="F201" s="228" t="s">
        <v>202</v>
      </c>
      <c r="G201" s="39"/>
      <c r="H201" s="39"/>
      <c r="I201" s="142"/>
      <c r="J201" s="39"/>
      <c r="K201" s="39"/>
      <c r="L201" s="43"/>
      <c r="M201" s="229"/>
      <c r="N201" s="79"/>
      <c r="O201" s="79"/>
      <c r="P201" s="79"/>
      <c r="Q201" s="79"/>
      <c r="R201" s="79"/>
      <c r="S201" s="79"/>
      <c r="T201" s="80"/>
      <c r="AT201" s="17" t="s">
        <v>162</v>
      </c>
      <c r="AU201" s="17" t="s">
        <v>86</v>
      </c>
    </row>
    <row r="202" spans="2:65" s="1" customFormat="1" ht="22.5" customHeight="1">
      <c r="B202" s="38"/>
      <c r="C202" s="215" t="s">
        <v>374</v>
      </c>
      <c r="D202" s="215" t="s">
        <v>155</v>
      </c>
      <c r="E202" s="216" t="s">
        <v>204</v>
      </c>
      <c r="F202" s="217" t="s">
        <v>205</v>
      </c>
      <c r="G202" s="218" t="s">
        <v>195</v>
      </c>
      <c r="H202" s="219">
        <v>131.76</v>
      </c>
      <c r="I202" s="220"/>
      <c r="J202" s="221">
        <f>ROUND(I202*H202,2)</f>
        <v>0</v>
      </c>
      <c r="K202" s="217" t="s">
        <v>159</v>
      </c>
      <c r="L202" s="43"/>
      <c r="M202" s="222" t="s">
        <v>75</v>
      </c>
      <c r="N202" s="223" t="s">
        <v>47</v>
      </c>
      <c r="O202" s="79"/>
      <c r="P202" s="224">
        <f>O202*H202</f>
        <v>0</v>
      </c>
      <c r="Q202" s="224">
        <v>0</v>
      </c>
      <c r="R202" s="224">
        <f>Q202*H202</f>
        <v>0</v>
      </c>
      <c r="S202" s="224">
        <v>0</v>
      </c>
      <c r="T202" s="225">
        <f>S202*H202</f>
        <v>0</v>
      </c>
      <c r="AR202" s="17" t="s">
        <v>160</v>
      </c>
      <c r="AT202" s="17" t="s">
        <v>155</v>
      </c>
      <c r="AU202" s="17" t="s">
        <v>86</v>
      </c>
      <c r="AY202" s="17" t="s">
        <v>152</v>
      </c>
      <c r="BE202" s="226">
        <f>IF(N202="základní",J202,0)</f>
        <v>0</v>
      </c>
      <c r="BF202" s="226">
        <f>IF(N202="snížená",J202,0)</f>
        <v>0</v>
      </c>
      <c r="BG202" s="226">
        <f>IF(N202="zákl. přenesená",J202,0)</f>
        <v>0</v>
      </c>
      <c r="BH202" s="226">
        <f>IF(N202="sníž. přenesená",J202,0)</f>
        <v>0</v>
      </c>
      <c r="BI202" s="226">
        <f>IF(N202="nulová",J202,0)</f>
        <v>0</v>
      </c>
      <c r="BJ202" s="17" t="s">
        <v>84</v>
      </c>
      <c r="BK202" s="226">
        <f>ROUND(I202*H202,2)</f>
        <v>0</v>
      </c>
      <c r="BL202" s="17" t="s">
        <v>160</v>
      </c>
      <c r="BM202" s="17" t="s">
        <v>1374</v>
      </c>
    </row>
    <row r="203" spans="2:47" s="1" customFormat="1" ht="12">
      <c r="B203" s="38"/>
      <c r="C203" s="39"/>
      <c r="D203" s="227" t="s">
        <v>162</v>
      </c>
      <c r="E203" s="39"/>
      <c r="F203" s="228" t="s">
        <v>207</v>
      </c>
      <c r="G203" s="39"/>
      <c r="H203" s="39"/>
      <c r="I203" s="142"/>
      <c r="J203" s="39"/>
      <c r="K203" s="39"/>
      <c r="L203" s="43"/>
      <c r="M203" s="229"/>
      <c r="N203" s="79"/>
      <c r="O203" s="79"/>
      <c r="P203" s="79"/>
      <c r="Q203" s="79"/>
      <c r="R203" s="79"/>
      <c r="S203" s="79"/>
      <c r="T203" s="80"/>
      <c r="AT203" s="17" t="s">
        <v>162</v>
      </c>
      <c r="AU203" s="17" t="s">
        <v>86</v>
      </c>
    </row>
    <row r="204" spans="2:51" s="12" customFormat="1" ht="12">
      <c r="B204" s="230"/>
      <c r="C204" s="231"/>
      <c r="D204" s="227" t="s">
        <v>164</v>
      </c>
      <c r="E204" s="231"/>
      <c r="F204" s="233" t="s">
        <v>1375</v>
      </c>
      <c r="G204" s="231"/>
      <c r="H204" s="234">
        <v>131.76</v>
      </c>
      <c r="I204" s="235"/>
      <c r="J204" s="231"/>
      <c r="K204" s="231"/>
      <c r="L204" s="236"/>
      <c r="M204" s="237"/>
      <c r="N204" s="238"/>
      <c r="O204" s="238"/>
      <c r="P204" s="238"/>
      <c r="Q204" s="238"/>
      <c r="R204" s="238"/>
      <c r="S204" s="238"/>
      <c r="T204" s="239"/>
      <c r="AT204" s="240" t="s">
        <v>164</v>
      </c>
      <c r="AU204" s="240" t="s">
        <v>86</v>
      </c>
      <c r="AV204" s="12" t="s">
        <v>86</v>
      </c>
      <c r="AW204" s="12" t="s">
        <v>4</v>
      </c>
      <c r="AX204" s="12" t="s">
        <v>84</v>
      </c>
      <c r="AY204" s="240" t="s">
        <v>152</v>
      </c>
    </row>
    <row r="205" spans="2:65" s="1" customFormat="1" ht="22.5" customHeight="1">
      <c r="B205" s="38"/>
      <c r="C205" s="215" t="s">
        <v>378</v>
      </c>
      <c r="D205" s="215" t="s">
        <v>155</v>
      </c>
      <c r="E205" s="216" t="s">
        <v>209</v>
      </c>
      <c r="F205" s="217" t="s">
        <v>210</v>
      </c>
      <c r="G205" s="218" t="s">
        <v>195</v>
      </c>
      <c r="H205" s="219">
        <v>5.49</v>
      </c>
      <c r="I205" s="220"/>
      <c r="J205" s="221">
        <f>ROUND(I205*H205,2)</f>
        <v>0</v>
      </c>
      <c r="K205" s="217" t="s">
        <v>159</v>
      </c>
      <c r="L205" s="43"/>
      <c r="M205" s="222" t="s">
        <v>75</v>
      </c>
      <c r="N205" s="223" t="s">
        <v>47</v>
      </c>
      <c r="O205" s="79"/>
      <c r="P205" s="224">
        <f>O205*H205</f>
        <v>0</v>
      </c>
      <c r="Q205" s="224">
        <v>0</v>
      </c>
      <c r="R205" s="224">
        <f>Q205*H205</f>
        <v>0</v>
      </c>
      <c r="S205" s="224">
        <v>0</v>
      </c>
      <c r="T205" s="225">
        <f>S205*H205</f>
        <v>0</v>
      </c>
      <c r="AR205" s="17" t="s">
        <v>160</v>
      </c>
      <c r="AT205" s="17" t="s">
        <v>155</v>
      </c>
      <c r="AU205" s="17" t="s">
        <v>86</v>
      </c>
      <c r="AY205" s="17" t="s">
        <v>152</v>
      </c>
      <c r="BE205" s="226">
        <f>IF(N205="základní",J205,0)</f>
        <v>0</v>
      </c>
      <c r="BF205" s="226">
        <f>IF(N205="snížená",J205,0)</f>
        <v>0</v>
      </c>
      <c r="BG205" s="226">
        <f>IF(N205="zákl. přenesená",J205,0)</f>
        <v>0</v>
      </c>
      <c r="BH205" s="226">
        <f>IF(N205="sníž. přenesená",J205,0)</f>
        <v>0</v>
      </c>
      <c r="BI205" s="226">
        <f>IF(N205="nulová",J205,0)</f>
        <v>0</v>
      </c>
      <c r="BJ205" s="17" t="s">
        <v>84</v>
      </c>
      <c r="BK205" s="226">
        <f>ROUND(I205*H205,2)</f>
        <v>0</v>
      </c>
      <c r="BL205" s="17" t="s">
        <v>160</v>
      </c>
      <c r="BM205" s="17" t="s">
        <v>1376</v>
      </c>
    </row>
    <row r="206" spans="2:47" s="1" customFormat="1" ht="12">
      <c r="B206" s="38"/>
      <c r="C206" s="39"/>
      <c r="D206" s="227" t="s">
        <v>162</v>
      </c>
      <c r="E206" s="39"/>
      <c r="F206" s="228" t="s">
        <v>212</v>
      </c>
      <c r="G206" s="39"/>
      <c r="H206" s="39"/>
      <c r="I206" s="142"/>
      <c r="J206" s="39"/>
      <c r="K206" s="39"/>
      <c r="L206" s="43"/>
      <c r="M206" s="229"/>
      <c r="N206" s="79"/>
      <c r="O206" s="79"/>
      <c r="P206" s="79"/>
      <c r="Q206" s="79"/>
      <c r="R206" s="79"/>
      <c r="S206" s="79"/>
      <c r="T206" s="80"/>
      <c r="AT206" s="17" t="s">
        <v>162</v>
      </c>
      <c r="AU206" s="17" t="s">
        <v>86</v>
      </c>
    </row>
    <row r="207" spans="2:63" s="11" customFormat="1" ht="22.8" customHeight="1">
      <c r="B207" s="199"/>
      <c r="C207" s="200"/>
      <c r="D207" s="201" t="s">
        <v>76</v>
      </c>
      <c r="E207" s="213" t="s">
        <v>213</v>
      </c>
      <c r="F207" s="213" t="s">
        <v>214</v>
      </c>
      <c r="G207" s="200"/>
      <c r="H207" s="200"/>
      <c r="I207" s="203"/>
      <c r="J207" s="214">
        <f>BK207</f>
        <v>0</v>
      </c>
      <c r="K207" s="200"/>
      <c r="L207" s="205"/>
      <c r="M207" s="206"/>
      <c r="N207" s="207"/>
      <c r="O207" s="207"/>
      <c r="P207" s="208">
        <f>SUM(P208:P209)</f>
        <v>0</v>
      </c>
      <c r="Q207" s="207"/>
      <c r="R207" s="208">
        <f>SUM(R208:R209)</f>
        <v>0</v>
      </c>
      <c r="S207" s="207"/>
      <c r="T207" s="209">
        <f>SUM(T208:T209)</f>
        <v>0</v>
      </c>
      <c r="AR207" s="210" t="s">
        <v>84</v>
      </c>
      <c r="AT207" s="211" t="s">
        <v>76</v>
      </c>
      <c r="AU207" s="211" t="s">
        <v>84</v>
      </c>
      <c r="AY207" s="210" t="s">
        <v>152</v>
      </c>
      <c r="BK207" s="212">
        <f>SUM(BK208:BK209)</f>
        <v>0</v>
      </c>
    </row>
    <row r="208" spans="2:65" s="1" customFormat="1" ht="22.5" customHeight="1">
      <c r="B208" s="38"/>
      <c r="C208" s="215" t="s">
        <v>383</v>
      </c>
      <c r="D208" s="215" t="s">
        <v>155</v>
      </c>
      <c r="E208" s="216" t="s">
        <v>1377</v>
      </c>
      <c r="F208" s="217" t="s">
        <v>1378</v>
      </c>
      <c r="G208" s="218" t="s">
        <v>195</v>
      </c>
      <c r="H208" s="219">
        <v>1.414</v>
      </c>
      <c r="I208" s="220"/>
      <c r="J208" s="221">
        <f>ROUND(I208*H208,2)</f>
        <v>0</v>
      </c>
      <c r="K208" s="217" t="s">
        <v>159</v>
      </c>
      <c r="L208" s="43"/>
      <c r="M208" s="222" t="s">
        <v>75</v>
      </c>
      <c r="N208" s="223" t="s">
        <v>47</v>
      </c>
      <c r="O208" s="79"/>
      <c r="P208" s="224">
        <f>O208*H208</f>
        <v>0</v>
      </c>
      <c r="Q208" s="224">
        <v>0</v>
      </c>
      <c r="R208" s="224">
        <f>Q208*H208</f>
        <v>0</v>
      </c>
      <c r="S208" s="224">
        <v>0</v>
      </c>
      <c r="T208" s="225">
        <f>S208*H208</f>
        <v>0</v>
      </c>
      <c r="AR208" s="17" t="s">
        <v>160</v>
      </c>
      <c r="AT208" s="17" t="s">
        <v>155</v>
      </c>
      <c r="AU208" s="17" t="s">
        <v>86</v>
      </c>
      <c r="AY208" s="17" t="s">
        <v>152</v>
      </c>
      <c r="BE208" s="226">
        <f>IF(N208="základní",J208,0)</f>
        <v>0</v>
      </c>
      <c r="BF208" s="226">
        <f>IF(N208="snížená",J208,0)</f>
        <v>0</v>
      </c>
      <c r="BG208" s="226">
        <f>IF(N208="zákl. přenesená",J208,0)</f>
        <v>0</v>
      </c>
      <c r="BH208" s="226">
        <f>IF(N208="sníž. přenesená",J208,0)</f>
        <v>0</v>
      </c>
      <c r="BI208" s="226">
        <f>IF(N208="nulová",J208,0)</f>
        <v>0</v>
      </c>
      <c r="BJ208" s="17" t="s">
        <v>84</v>
      </c>
      <c r="BK208" s="226">
        <f>ROUND(I208*H208,2)</f>
        <v>0</v>
      </c>
      <c r="BL208" s="17" t="s">
        <v>160</v>
      </c>
      <c r="BM208" s="17" t="s">
        <v>1379</v>
      </c>
    </row>
    <row r="209" spans="2:47" s="1" customFormat="1" ht="12">
      <c r="B209" s="38"/>
      <c r="C209" s="39"/>
      <c r="D209" s="227" t="s">
        <v>162</v>
      </c>
      <c r="E209" s="39"/>
      <c r="F209" s="228" t="s">
        <v>219</v>
      </c>
      <c r="G209" s="39"/>
      <c r="H209" s="39"/>
      <c r="I209" s="142"/>
      <c r="J209" s="39"/>
      <c r="K209" s="39"/>
      <c r="L209" s="43"/>
      <c r="M209" s="229"/>
      <c r="N209" s="79"/>
      <c r="O209" s="79"/>
      <c r="P209" s="79"/>
      <c r="Q209" s="79"/>
      <c r="R209" s="79"/>
      <c r="S209" s="79"/>
      <c r="T209" s="80"/>
      <c r="AT209" s="17" t="s">
        <v>162</v>
      </c>
      <c r="AU209" s="17" t="s">
        <v>86</v>
      </c>
    </row>
    <row r="210" spans="2:63" s="11" customFormat="1" ht="25.9" customHeight="1">
      <c r="B210" s="199"/>
      <c r="C210" s="200"/>
      <c r="D210" s="201" t="s">
        <v>76</v>
      </c>
      <c r="E210" s="202" t="s">
        <v>220</v>
      </c>
      <c r="F210" s="202" t="s">
        <v>221</v>
      </c>
      <c r="G210" s="200"/>
      <c r="H210" s="200"/>
      <c r="I210" s="203"/>
      <c r="J210" s="204">
        <f>BK210</f>
        <v>0</v>
      </c>
      <c r="K210" s="200"/>
      <c r="L210" s="205"/>
      <c r="M210" s="206"/>
      <c r="N210" s="207"/>
      <c r="O210" s="207"/>
      <c r="P210" s="208">
        <f>P211+P236+P262+P291+P346+P363+P370+P385+P392+P432+P474+P478</f>
        <v>0</v>
      </c>
      <c r="Q210" s="207"/>
      <c r="R210" s="208">
        <f>R211+R236+R262+R291+R346+R363+R370+R385+R392+R432+R474+R478</f>
        <v>0.7204615100000001</v>
      </c>
      <c r="S210" s="207"/>
      <c r="T210" s="209">
        <f>T211+T236+T262+T291+T346+T363+T370+T385+T392+T432+T474+T478</f>
        <v>0.03177259</v>
      </c>
      <c r="AR210" s="210" t="s">
        <v>86</v>
      </c>
      <c r="AT210" s="211" t="s">
        <v>76</v>
      </c>
      <c r="AU210" s="211" t="s">
        <v>77</v>
      </c>
      <c r="AY210" s="210" t="s">
        <v>152</v>
      </c>
      <c r="BK210" s="212">
        <f>BK211+BK236+BK262+BK291+BK346+BK363+BK370+BK385+BK392+BK432+BK474+BK478</f>
        <v>0</v>
      </c>
    </row>
    <row r="211" spans="2:63" s="11" customFormat="1" ht="22.8" customHeight="1">
      <c r="B211" s="199"/>
      <c r="C211" s="200"/>
      <c r="D211" s="201" t="s">
        <v>76</v>
      </c>
      <c r="E211" s="213" t="s">
        <v>506</v>
      </c>
      <c r="F211" s="213" t="s">
        <v>507</v>
      </c>
      <c r="G211" s="200"/>
      <c r="H211" s="200"/>
      <c r="I211" s="203"/>
      <c r="J211" s="214">
        <f>BK211</f>
        <v>0</v>
      </c>
      <c r="K211" s="200"/>
      <c r="L211" s="205"/>
      <c r="M211" s="206"/>
      <c r="N211" s="207"/>
      <c r="O211" s="207"/>
      <c r="P211" s="208">
        <f>SUM(P212:P235)</f>
        <v>0</v>
      </c>
      <c r="Q211" s="207"/>
      <c r="R211" s="208">
        <f>SUM(R212:R235)</f>
        <v>0.14889523999999998</v>
      </c>
      <c r="S211" s="207"/>
      <c r="T211" s="209">
        <f>SUM(T212:T235)</f>
        <v>0</v>
      </c>
      <c r="AR211" s="210" t="s">
        <v>86</v>
      </c>
      <c r="AT211" s="211" t="s">
        <v>76</v>
      </c>
      <c r="AU211" s="211" t="s">
        <v>84</v>
      </c>
      <c r="AY211" s="210" t="s">
        <v>152</v>
      </c>
      <c r="BK211" s="212">
        <f>SUM(BK212:BK235)</f>
        <v>0</v>
      </c>
    </row>
    <row r="212" spans="2:65" s="1" customFormat="1" ht="16.5" customHeight="1">
      <c r="B212" s="38"/>
      <c r="C212" s="215" t="s">
        <v>388</v>
      </c>
      <c r="D212" s="215" t="s">
        <v>155</v>
      </c>
      <c r="E212" s="216" t="s">
        <v>508</v>
      </c>
      <c r="F212" s="217" t="s">
        <v>509</v>
      </c>
      <c r="G212" s="218" t="s">
        <v>158</v>
      </c>
      <c r="H212" s="219">
        <v>6.56</v>
      </c>
      <c r="I212" s="220"/>
      <c r="J212" s="221">
        <f>ROUND(I212*H212,2)</f>
        <v>0</v>
      </c>
      <c r="K212" s="217" t="s">
        <v>159</v>
      </c>
      <c r="L212" s="43"/>
      <c r="M212" s="222" t="s">
        <v>75</v>
      </c>
      <c r="N212" s="223" t="s">
        <v>47</v>
      </c>
      <c r="O212" s="79"/>
      <c r="P212" s="224">
        <f>O212*H212</f>
        <v>0</v>
      </c>
      <c r="Q212" s="224">
        <v>0</v>
      </c>
      <c r="R212" s="224">
        <f>Q212*H212</f>
        <v>0</v>
      </c>
      <c r="S212" s="224">
        <v>0</v>
      </c>
      <c r="T212" s="225">
        <f>S212*H212</f>
        <v>0</v>
      </c>
      <c r="AR212" s="17" t="s">
        <v>227</v>
      </c>
      <c r="AT212" s="17" t="s">
        <v>155</v>
      </c>
      <c r="AU212" s="17" t="s">
        <v>86</v>
      </c>
      <c r="AY212" s="17" t="s">
        <v>152</v>
      </c>
      <c r="BE212" s="226">
        <f>IF(N212="základní",J212,0)</f>
        <v>0</v>
      </c>
      <c r="BF212" s="226">
        <f>IF(N212="snížená",J212,0)</f>
        <v>0</v>
      </c>
      <c r="BG212" s="226">
        <f>IF(N212="zákl. přenesená",J212,0)</f>
        <v>0</v>
      </c>
      <c r="BH212" s="226">
        <f>IF(N212="sníž. přenesená",J212,0)</f>
        <v>0</v>
      </c>
      <c r="BI212" s="226">
        <f>IF(N212="nulová",J212,0)</f>
        <v>0</v>
      </c>
      <c r="BJ212" s="17" t="s">
        <v>84</v>
      </c>
      <c r="BK212" s="226">
        <f>ROUND(I212*H212,2)</f>
        <v>0</v>
      </c>
      <c r="BL212" s="17" t="s">
        <v>227</v>
      </c>
      <c r="BM212" s="17" t="s">
        <v>1380</v>
      </c>
    </row>
    <row r="213" spans="2:47" s="1" customFormat="1" ht="12">
      <c r="B213" s="38"/>
      <c r="C213" s="39"/>
      <c r="D213" s="227" t="s">
        <v>162</v>
      </c>
      <c r="E213" s="39"/>
      <c r="F213" s="228" t="s">
        <v>511</v>
      </c>
      <c r="G213" s="39"/>
      <c r="H213" s="39"/>
      <c r="I213" s="142"/>
      <c r="J213" s="39"/>
      <c r="K213" s="39"/>
      <c r="L213" s="43"/>
      <c r="M213" s="229"/>
      <c r="N213" s="79"/>
      <c r="O213" s="79"/>
      <c r="P213" s="79"/>
      <c r="Q213" s="79"/>
      <c r="R213" s="79"/>
      <c r="S213" s="79"/>
      <c r="T213" s="80"/>
      <c r="AT213" s="17" t="s">
        <v>162</v>
      </c>
      <c r="AU213" s="17" t="s">
        <v>86</v>
      </c>
    </row>
    <row r="214" spans="2:51" s="12" customFormat="1" ht="12">
      <c r="B214" s="230"/>
      <c r="C214" s="231"/>
      <c r="D214" s="227" t="s">
        <v>164</v>
      </c>
      <c r="E214" s="232" t="s">
        <v>75</v>
      </c>
      <c r="F214" s="233" t="s">
        <v>1381</v>
      </c>
      <c r="G214" s="231"/>
      <c r="H214" s="234">
        <v>6.56</v>
      </c>
      <c r="I214" s="235"/>
      <c r="J214" s="231"/>
      <c r="K214" s="231"/>
      <c r="L214" s="236"/>
      <c r="M214" s="237"/>
      <c r="N214" s="238"/>
      <c r="O214" s="238"/>
      <c r="P214" s="238"/>
      <c r="Q214" s="238"/>
      <c r="R214" s="238"/>
      <c r="S214" s="238"/>
      <c r="T214" s="239"/>
      <c r="AT214" s="240" t="s">
        <v>164</v>
      </c>
      <c r="AU214" s="240" t="s">
        <v>86</v>
      </c>
      <c r="AV214" s="12" t="s">
        <v>86</v>
      </c>
      <c r="AW214" s="12" t="s">
        <v>38</v>
      </c>
      <c r="AX214" s="12" t="s">
        <v>84</v>
      </c>
      <c r="AY214" s="240" t="s">
        <v>152</v>
      </c>
    </row>
    <row r="215" spans="2:65" s="1" customFormat="1" ht="16.5" customHeight="1">
      <c r="B215" s="38"/>
      <c r="C215" s="215" t="s">
        <v>241</v>
      </c>
      <c r="D215" s="215" t="s">
        <v>155</v>
      </c>
      <c r="E215" s="216" t="s">
        <v>513</v>
      </c>
      <c r="F215" s="217" t="s">
        <v>514</v>
      </c>
      <c r="G215" s="218" t="s">
        <v>158</v>
      </c>
      <c r="H215" s="219">
        <v>20.627</v>
      </c>
      <c r="I215" s="220"/>
      <c r="J215" s="221">
        <f>ROUND(I215*H215,2)</f>
        <v>0</v>
      </c>
      <c r="K215" s="217" t="s">
        <v>159</v>
      </c>
      <c r="L215" s="43"/>
      <c r="M215" s="222" t="s">
        <v>75</v>
      </c>
      <c r="N215" s="223" t="s">
        <v>47</v>
      </c>
      <c r="O215" s="79"/>
      <c r="P215" s="224">
        <f>O215*H215</f>
        <v>0</v>
      </c>
      <c r="Q215" s="224">
        <v>0</v>
      </c>
      <c r="R215" s="224">
        <f>Q215*H215</f>
        <v>0</v>
      </c>
      <c r="S215" s="224">
        <v>0</v>
      </c>
      <c r="T215" s="225">
        <f>S215*H215</f>
        <v>0</v>
      </c>
      <c r="AR215" s="17" t="s">
        <v>227</v>
      </c>
      <c r="AT215" s="17" t="s">
        <v>155</v>
      </c>
      <c r="AU215" s="17" t="s">
        <v>86</v>
      </c>
      <c r="AY215" s="17" t="s">
        <v>152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227</v>
      </c>
      <c r="BM215" s="17" t="s">
        <v>1382</v>
      </c>
    </row>
    <row r="216" spans="2:47" s="1" customFormat="1" ht="12">
      <c r="B216" s="38"/>
      <c r="C216" s="39"/>
      <c r="D216" s="227" t="s">
        <v>162</v>
      </c>
      <c r="E216" s="39"/>
      <c r="F216" s="228" t="s">
        <v>511</v>
      </c>
      <c r="G216" s="39"/>
      <c r="H216" s="39"/>
      <c r="I216" s="142"/>
      <c r="J216" s="39"/>
      <c r="K216" s="39"/>
      <c r="L216" s="43"/>
      <c r="M216" s="229"/>
      <c r="N216" s="79"/>
      <c r="O216" s="79"/>
      <c r="P216" s="79"/>
      <c r="Q216" s="79"/>
      <c r="R216" s="79"/>
      <c r="S216" s="79"/>
      <c r="T216" s="80"/>
      <c r="AT216" s="17" t="s">
        <v>162</v>
      </c>
      <c r="AU216" s="17" t="s">
        <v>86</v>
      </c>
    </row>
    <row r="217" spans="2:51" s="12" customFormat="1" ht="12">
      <c r="B217" s="230"/>
      <c r="C217" s="231"/>
      <c r="D217" s="227" t="s">
        <v>164</v>
      </c>
      <c r="E217" s="232" t="s">
        <v>75</v>
      </c>
      <c r="F217" s="233" t="s">
        <v>1383</v>
      </c>
      <c r="G217" s="231"/>
      <c r="H217" s="234">
        <v>20.627</v>
      </c>
      <c r="I217" s="235"/>
      <c r="J217" s="231"/>
      <c r="K217" s="231"/>
      <c r="L217" s="236"/>
      <c r="M217" s="237"/>
      <c r="N217" s="238"/>
      <c r="O217" s="238"/>
      <c r="P217" s="238"/>
      <c r="Q217" s="238"/>
      <c r="R217" s="238"/>
      <c r="S217" s="238"/>
      <c r="T217" s="239"/>
      <c r="AT217" s="240" t="s">
        <v>164</v>
      </c>
      <c r="AU217" s="240" t="s">
        <v>86</v>
      </c>
      <c r="AV217" s="12" t="s">
        <v>86</v>
      </c>
      <c r="AW217" s="12" t="s">
        <v>38</v>
      </c>
      <c r="AX217" s="12" t="s">
        <v>84</v>
      </c>
      <c r="AY217" s="240" t="s">
        <v>152</v>
      </c>
    </row>
    <row r="218" spans="2:65" s="1" customFormat="1" ht="16.5" customHeight="1">
      <c r="B218" s="38"/>
      <c r="C218" s="251" t="s">
        <v>394</v>
      </c>
      <c r="D218" s="251" t="s">
        <v>238</v>
      </c>
      <c r="E218" s="252" t="s">
        <v>518</v>
      </c>
      <c r="F218" s="253" t="s">
        <v>519</v>
      </c>
      <c r="G218" s="254" t="s">
        <v>195</v>
      </c>
      <c r="H218" s="255">
        <v>0.009</v>
      </c>
      <c r="I218" s="256"/>
      <c r="J218" s="257">
        <f>ROUND(I218*H218,2)</f>
        <v>0</v>
      </c>
      <c r="K218" s="253" t="s">
        <v>159</v>
      </c>
      <c r="L218" s="258"/>
      <c r="M218" s="259" t="s">
        <v>75</v>
      </c>
      <c r="N218" s="260" t="s">
        <v>47</v>
      </c>
      <c r="O218" s="79"/>
      <c r="P218" s="224">
        <f>O218*H218</f>
        <v>0</v>
      </c>
      <c r="Q218" s="224">
        <v>1</v>
      </c>
      <c r="R218" s="224">
        <f>Q218*H218</f>
        <v>0.009</v>
      </c>
      <c r="S218" s="224">
        <v>0</v>
      </c>
      <c r="T218" s="225">
        <f>S218*H218</f>
        <v>0</v>
      </c>
      <c r="AR218" s="17" t="s">
        <v>241</v>
      </c>
      <c r="AT218" s="17" t="s">
        <v>238</v>
      </c>
      <c r="AU218" s="17" t="s">
        <v>86</v>
      </c>
      <c r="AY218" s="17" t="s">
        <v>152</v>
      </c>
      <c r="BE218" s="226">
        <f>IF(N218="základní",J218,0)</f>
        <v>0</v>
      </c>
      <c r="BF218" s="226">
        <f>IF(N218="snížená",J218,0)</f>
        <v>0</v>
      </c>
      <c r="BG218" s="226">
        <f>IF(N218="zákl. přenesená",J218,0)</f>
        <v>0</v>
      </c>
      <c r="BH218" s="226">
        <f>IF(N218="sníž. přenesená",J218,0)</f>
        <v>0</v>
      </c>
      <c r="BI218" s="226">
        <f>IF(N218="nulová",J218,0)</f>
        <v>0</v>
      </c>
      <c r="BJ218" s="17" t="s">
        <v>84</v>
      </c>
      <c r="BK218" s="226">
        <f>ROUND(I218*H218,2)</f>
        <v>0</v>
      </c>
      <c r="BL218" s="17" t="s">
        <v>227</v>
      </c>
      <c r="BM218" s="17" t="s">
        <v>1384</v>
      </c>
    </row>
    <row r="219" spans="2:51" s="12" customFormat="1" ht="12">
      <c r="B219" s="230"/>
      <c r="C219" s="231"/>
      <c r="D219" s="227" t="s">
        <v>164</v>
      </c>
      <c r="E219" s="232" t="s">
        <v>75</v>
      </c>
      <c r="F219" s="233" t="s">
        <v>1385</v>
      </c>
      <c r="G219" s="231"/>
      <c r="H219" s="234">
        <v>0.009</v>
      </c>
      <c r="I219" s="235"/>
      <c r="J219" s="231"/>
      <c r="K219" s="231"/>
      <c r="L219" s="236"/>
      <c r="M219" s="237"/>
      <c r="N219" s="238"/>
      <c r="O219" s="238"/>
      <c r="P219" s="238"/>
      <c r="Q219" s="238"/>
      <c r="R219" s="238"/>
      <c r="S219" s="238"/>
      <c r="T219" s="239"/>
      <c r="AT219" s="240" t="s">
        <v>164</v>
      </c>
      <c r="AU219" s="240" t="s">
        <v>86</v>
      </c>
      <c r="AV219" s="12" t="s">
        <v>86</v>
      </c>
      <c r="AW219" s="12" t="s">
        <v>38</v>
      </c>
      <c r="AX219" s="12" t="s">
        <v>84</v>
      </c>
      <c r="AY219" s="240" t="s">
        <v>152</v>
      </c>
    </row>
    <row r="220" spans="2:65" s="1" customFormat="1" ht="22.5" customHeight="1">
      <c r="B220" s="38"/>
      <c r="C220" s="215" t="s">
        <v>512</v>
      </c>
      <c r="D220" s="215" t="s">
        <v>155</v>
      </c>
      <c r="E220" s="216" t="s">
        <v>1386</v>
      </c>
      <c r="F220" s="217" t="s">
        <v>1387</v>
      </c>
      <c r="G220" s="218" t="s">
        <v>158</v>
      </c>
      <c r="H220" s="219">
        <v>1.96</v>
      </c>
      <c r="I220" s="220"/>
      <c r="J220" s="221">
        <f>ROUND(I220*H220,2)</f>
        <v>0</v>
      </c>
      <c r="K220" s="217" t="s">
        <v>159</v>
      </c>
      <c r="L220" s="43"/>
      <c r="M220" s="222" t="s">
        <v>75</v>
      </c>
      <c r="N220" s="223" t="s">
        <v>47</v>
      </c>
      <c r="O220" s="79"/>
      <c r="P220" s="224">
        <f>O220*H220</f>
        <v>0</v>
      </c>
      <c r="Q220" s="224">
        <v>0</v>
      </c>
      <c r="R220" s="224">
        <f>Q220*H220</f>
        <v>0</v>
      </c>
      <c r="S220" s="224">
        <v>0</v>
      </c>
      <c r="T220" s="225">
        <f>S220*H220</f>
        <v>0</v>
      </c>
      <c r="AR220" s="17" t="s">
        <v>227</v>
      </c>
      <c r="AT220" s="17" t="s">
        <v>155</v>
      </c>
      <c r="AU220" s="17" t="s">
        <v>86</v>
      </c>
      <c r="AY220" s="17" t="s">
        <v>152</v>
      </c>
      <c r="BE220" s="226">
        <f>IF(N220="základní",J220,0)</f>
        <v>0</v>
      </c>
      <c r="BF220" s="226">
        <f>IF(N220="snížená",J220,0)</f>
        <v>0</v>
      </c>
      <c r="BG220" s="226">
        <f>IF(N220="zákl. přenesená",J220,0)</f>
        <v>0</v>
      </c>
      <c r="BH220" s="226">
        <f>IF(N220="sníž. přenesená",J220,0)</f>
        <v>0</v>
      </c>
      <c r="BI220" s="226">
        <f>IF(N220="nulová",J220,0)</f>
        <v>0</v>
      </c>
      <c r="BJ220" s="17" t="s">
        <v>84</v>
      </c>
      <c r="BK220" s="226">
        <f>ROUND(I220*H220,2)</f>
        <v>0</v>
      </c>
      <c r="BL220" s="17" t="s">
        <v>227</v>
      </c>
      <c r="BM220" s="17" t="s">
        <v>1388</v>
      </c>
    </row>
    <row r="221" spans="2:47" s="1" customFormat="1" ht="12">
      <c r="B221" s="38"/>
      <c r="C221" s="39"/>
      <c r="D221" s="227" t="s">
        <v>162</v>
      </c>
      <c r="E221" s="39"/>
      <c r="F221" s="228" t="s">
        <v>511</v>
      </c>
      <c r="G221" s="39"/>
      <c r="H221" s="39"/>
      <c r="I221" s="142"/>
      <c r="J221" s="39"/>
      <c r="K221" s="39"/>
      <c r="L221" s="43"/>
      <c r="M221" s="229"/>
      <c r="N221" s="79"/>
      <c r="O221" s="79"/>
      <c r="P221" s="79"/>
      <c r="Q221" s="79"/>
      <c r="R221" s="79"/>
      <c r="S221" s="79"/>
      <c r="T221" s="80"/>
      <c r="AT221" s="17" t="s">
        <v>162</v>
      </c>
      <c r="AU221" s="17" t="s">
        <v>86</v>
      </c>
    </row>
    <row r="222" spans="2:51" s="13" customFormat="1" ht="12">
      <c r="B222" s="241"/>
      <c r="C222" s="242"/>
      <c r="D222" s="227" t="s">
        <v>164</v>
      </c>
      <c r="E222" s="243" t="s">
        <v>75</v>
      </c>
      <c r="F222" s="244" t="s">
        <v>1319</v>
      </c>
      <c r="G222" s="242"/>
      <c r="H222" s="243" t="s">
        <v>75</v>
      </c>
      <c r="I222" s="245"/>
      <c r="J222" s="242"/>
      <c r="K222" s="242"/>
      <c r="L222" s="246"/>
      <c r="M222" s="247"/>
      <c r="N222" s="248"/>
      <c r="O222" s="248"/>
      <c r="P222" s="248"/>
      <c r="Q222" s="248"/>
      <c r="R222" s="248"/>
      <c r="S222" s="248"/>
      <c r="T222" s="249"/>
      <c r="AT222" s="250" t="s">
        <v>164</v>
      </c>
      <c r="AU222" s="250" t="s">
        <v>86</v>
      </c>
      <c r="AV222" s="13" t="s">
        <v>84</v>
      </c>
      <c r="AW222" s="13" t="s">
        <v>38</v>
      </c>
      <c r="AX222" s="13" t="s">
        <v>77</v>
      </c>
      <c r="AY222" s="250" t="s">
        <v>152</v>
      </c>
    </row>
    <row r="223" spans="2:51" s="12" customFormat="1" ht="12">
      <c r="B223" s="230"/>
      <c r="C223" s="231"/>
      <c r="D223" s="227" t="s">
        <v>164</v>
      </c>
      <c r="E223" s="232" t="s">
        <v>75</v>
      </c>
      <c r="F223" s="233" t="s">
        <v>1389</v>
      </c>
      <c r="G223" s="231"/>
      <c r="H223" s="234">
        <v>1.96</v>
      </c>
      <c r="I223" s="235"/>
      <c r="J223" s="231"/>
      <c r="K223" s="231"/>
      <c r="L223" s="236"/>
      <c r="M223" s="237"/>
      <c r="N223" s="238"/>
      <c r="O223" s="238"/>
      <c r="P223" s="238"/>
      <c r="Q223" s="238"/>
      <c r="R223" s="238"/>
      <c r="S223" s="238"/>
      <c r="T223" s="239"/>
      <c r="AT223" s="240" t="s">
        <v>164</v>
      </c>
      <c r="AU223" s="240" t="s">
        <v>86</v>
      </c>
      <c r="AV223" s="12" t="s">
        <v>86</v>
      </c>
      <c r="AW223" s="12" t="s">
        <v>38</v>
      </c>
      <c r="AX223" s="12" t="s">
        <v>84</v>
      </c>
      <c r="AY223" s="240" t="s">
        <v>152</v>
      </c>
    </row>
    <row r="224" spans="2:65" s="1" customFormat="1" ht="22.5" customHeight="1">
      <c r="B224" s="38"/>
      <c r="C224" s="215" t="s">
        <v>517</v>
      </c>
      <c r="D224" s="215" t="s">
        <v>155</v>
      </c>
      <c r="E224" s="216" t="s">
        <v>1390</v>
      </c>
      <c r="F224" s="217" t="s">
        <v>1391</v>
      </c>
      <c r="G224" s="218" t="s">
        <v>158</v>
      </c>
      <c r="H224" s="219">
        <v>5.6</v>
      </c>
      <c r="I224" s="220"/>
      <c r="J224" s="221">
        <f>ROUND(I224*H224,2)</f>
        <v>0</v>
      </c>
      <c r="K224" s="217" t="s">
        <v>159</v>
      </c>
      <c r="L224" s="43"/>
      <c r="M224" s="222" t="s">
        <v>75</v>
      </c>
      <c r="N224" s="223" t="s">
        <v>47</v>
      </c>
      <c r="O224" s="79"/>
      <c r="P224" s="224">
        <f>O224*H224</f>
        <v>0</v>
      </c>
      <c r="Q224" s="224">
        <v>0</v>
      </c>
      <c r="R224" s="224">
        <f>Q224*H224</f>
        <v>0</v>
      </c>
      <c r="S224" s="224">
        <v>0</v>
      </c>
      <c r="T224" s="225">
        <f>S224*H224</f>
        <v>0</v>
      </c>
      <c r="AR224" s="17" t="s">
        <v>227</v>
      </c>
      <c r="AT224" s="17" t="s">
        <v>155</v>
      </c>
      <c r="AU224" s="17" t="s">
        <v>86</v>
      </c>
      <c r="AY224" s="17" t="s">
        <v>152</v>
      </c>
      <c r="BE224" s="226">
        <f>IF(N224="základní",J224,0)</f>
        <v>0</v>
      </c>
      <c r="BF224" s="226">
        <f>IF(N224="snížená",J224,0)</f>
        <v>0</v>
      </c>
      <c r="BG224" s="226">
        <f>IF(N224="zákl. přenesená",J224,0)</f>
        <v>0</v>
      </c>
      <c r="BH224" s="226">
        <f>IF(N224="sníž. přenesená",J224,0)</f>
        <v>0</v>
      </c>
      <c r="BI224" s="226">
        <f>IF(N224="nulová",J224,0)</f>
        <v>0</v>
      </c>
      <c r="BJ224" s="17" t="s">
        <v>84</v>
      </c>
      <c r="BK224" s="226">
        <f>ROUND(I224*H224,2)</f>
        <v>0</v>
      </c>
      <c r="BL224" s="17" t="s">
        <v>227</v>
      </c>
      <c r="BM224" s="17" t="s">
        <v>1392</v>
      </c>
    </row>
    <row r="225" spans="2:47" s="1" customFormat="1" ht="12">
      <c r="B225" s="38"/>
      <c r="C225" s="39"/>
      <c r="D225" s="227" t="s">
        <v>162</v>
      </c>
      <c r="E225" s="39"/>
      <c r="F225" s="228" t="s">
        <v>511</v>
      </c>
      <c r="G225" s="39"/>
      <c r="H225" s="39"/>
      <c r="I225" s="142"/>
      <c r="J225" s="39"/>
      <c r="K225" s="39"/>
      <c r="L225" s="43"/>
      <c r="M225" s="229"/>
      <c r="N225" s="79"/>
      <c r="O225" s="79"/>
      <c r="P225" s="79"/>
      <c r="Q225" s="79"/>
      <c r="R225" s="79"/>
      <c r="S225" s="79"/>
      <c r="T225" s="80"/>
      <c r="AT225" s="17" t="s">
        <v>162</v>
      </c>
      <c r="AU225" s="17" t="s">
        <v>86</v>
      </c>
    </row>
    <row r="226" spans="2:51" s="13" customFormat="1" ht="12">
      <c r="B226" s="241"/>
      <c r="C226" s="242"/>
      <c r="D226" s="227" t="s">
        <v>164</v>
      </c>
      <c r="E226" s="243" t="s">
        <v>75</v>
      </c>
      <c r="F226" s="244" t="s">
        <v>1319</v>
      </c>
      <c r="G226" s="242"/>
      <c r="H226" s="243" t="s">
        <v>75</v>
      </c>
      <c r="I226" s="245"/>
      <c r="J226" s="242"/>
      <c r="K226" s="242"/>
      <c r="L226" s="246"/>
      <c r="M226" s="247"/>
      <c r="N226" s="248"/>
      <c r="O226" s="248"/>
      <c r="P226" s="248"/>
      <c r="Q226" s="248"/>
      <c r="R226" s="248"/>
      <c r="S226" s="248"/>
      <c r="T226" s="249"/>
      <c r="AT226" s="250" t="s">
        <v>164</v>
      </c>
      <c r="AU226" s="250" t="s">
        <v>86</v>
      </c>
      <c r="AV226" s="13" t="s">
        <v>84</v>
      </c>
      <c r="AW226" s="13" t="s">
        <v>38</v>
      </c>
      <c r="AX226" s="13" t="s">
        <v>77</v>
      </c>
      <c r="AY226" s="250" t="s">
        <v>152</v>
      </c>
    </row>
    <row r="227" spans="2:51" s="12" customFormat="1" ht="12">
      <c r="B227" s="230"/>
      <c r="C227" s="231"/>
      <c r="D227" s="227" t="s">
        <v>164</v>
      </c>
      <c r="E227" s="232" t="s">
        <v>75</v>
      </c>
      <c r="F227" s="233" t="s">
        <v>1393</v>
      </c>
      <c r="G227" s="231"/>
      <c r="H227" s="234">
        <v>5.6</v>
      </c>
      <c r="I227" s="235"/>
      <c r="J227" s="231"/>
      <c r="K227" s="231"/>
      <c r="L227" s="236"/>
      <c r="M227" s="237"/>
      <c r="N227" s="238"/>
      <c r="O227" s="238"/>
      <c r="P227" s="238"/>
      <c r="Q227" s="238"/>
      <c r="R227" s="238"/>
      <c r="S227" s="238"/>
      <c r="T227" s="239"/>
      <c r="AT227" s="240" t="s">
        <v>164</v>
      </c>
      <c r="AU227" s="240" t="s">
        <v>86</v>
      </c>
      <c r="AV227" s="12" t="s">
        <v>86</v>
      </c>
      <c r="AW227" s="12" t="s">
        <v>38</v>
      </c>
      <c r="AX227" s="12" t="s">
        <v>84</v>
      </c>
      <c r="AY227" s="240" t="s">
        <v>152</v>
      </c>
    </row>
    <row r="228" spans="2:65" s="1" customFormat="1" ht="16.5" customHeight="1">
      <c r="B228" s="38"/>
      <c r="C228" s="251" t="s">
        <v>522</v>
      </c>
      <c r="D228" s="251" t="s">
        <v>238</v>
      </c>
      <c r="E228" s="252" t="s">
        <v>1394</v>
      </c>
      <c r="F228" s="253" t="s">
        <v>1395</v>
      </c>
      <c r="G228" s="254" t="s">
        <v>1396</v>
      </c>
      <c r="H228" s="255">
        <v>17.01</v>
      </c>
      <c r="I228" s="256"/>
      <c r="J228" s="257">
        <f>ROUND(I228*H228,2)</f>
        <v>0</v>
      </c>
      <c r="K228" s="253" t="s">
        <v>159</v>
      </c>
      <c r="L228" s="258"/>
      <c r="M228" s="259" t="s">
        <v>75</v>
      </c>
      <c r="N228" s="260" t="s">
        <v>47</v>
      </c>
      <c r="O228" s="79"/>
      <c r="P228" s="224">
        <f>O228*H228</f>
        <v>0</v>
      </c>
      <c r="Q228" s="224">
        <v>0.001</v>
      </c>
      <c r="R228" s="224">
        <f>Q228*H228</f>
        <v>0.01701</v>
      </c>
      <c r="S228" s="224">
        <v>0</v>
      </c>
      <c r="T228" s="225">
        <f>S228*H228</f>
        <v>0</v>
      </c>
      <c r="AR228" s="17" t="s">
        <v>241</v>
      </c>
      <c r="AT228" s="17" t="s">
        <v>238</v>
      </c>
      <c r="AU228" s="17" t="s">
        <v>86</v>
      </c>
      <c r="AY228" s="17" t="s">
        <v>152</v>
      </c>
      <c r="BE228" s="226">
        <f>IF(N228="základní",J228,0)</f>
        <v>0</v>
      </c>
      <c r="BF228" s="226">
        <f>IF(N228="snížená",J228,0)</f>
        <v>0</v>
      </c>
      <c r="BG228" s="226">
        <f>IF(N228="zákl. přenesená",J228,0)</f>
        <v>0</v>
      </c>
      <c r="BH228" s="226">
        <f>IF(N228="sníž. přenesená",J228,0)</f>
        <v>0</v>
      </c>
      <c r="BI228" s="226">
        <f>IF(N228="nulová",J228,0)</f>
        <v>0</v>
      </c>
      <c r="BJ228" s="17" t="s">
        <v>84</v>
      </c>
      <c r="BK228" s="226">
        <f>ROUND(I228*H228,2)</f>
        <v>0</v>
      </c>
      <c r="BL228" s="17" t="s">
        <v>227</v>
      </c>
      <c r="BM228" s="17" t="s">
        <v>1397</v>
      </c>
    </row>
    <row r="229" spans="2:51" s="12" customFormat="1" ht="12">
      <c r="B229" s="230"/>
      <c r="C229" s="231"/>
      <c r="D229" s="227" t="s">
        <v>164</v>
      </c>
      <c r="E229" s="232" t="s">
        <v>75</v>
      </c>
      <c r="F229" s="233" t="s">
        <v>1398</v>
      </c>
      <c r="G229" s="231"/>
      <c r="H229" s="234">
        <v>17.01</v>
      </c>
      <c r="I229" s="235"/>
      <c r="J229" s="231"/>
      <c r="K229" s="231"/>
      <c r="L229" s="236"/>
      <c r="M229" s="237"/>
      <c r="N229" s="238"/>
      <c r="O229" s="238"/>
      <c r="P229" s="238"/>
      <c r="Q229" s="238"/>
      <c r="R229" s="238"/>
      <c r="S229" s="238"/>
      <c r="T229" s="239"/>
      <c r="AT229" s="240" t="s">
        <v>164</v>
      </c>
      <c r="AU229" s="240" t="s">
        <v>86</v>
      </c>
      <c r="AV229" s="12" t="s">
        <v>86</v>
      </c>
      <c r="AW229" s="12" t="s">
        <v>38</v>
      </c>
      <c r="AX229" s="12" t="s">
        <v>84</v>
      </c>
      <c r="AY229" s="240" t="s">
        <v>152</v>
      </c>
    </row>
    <row r="230" spans="2:65" s="1" customFormat="1" ht="16.5" customHeight="1">
      <c r="B230" s="38"/>
      <c r="C230" s="215" t="s">
        <v>526</v>
      </c>
      <c r="D230" s="215" t="s">
        <v>155</v>
      </c>
      <c r="E230" s="216" t="s">
        <v>523</v>
      </c>
      <c r="F230" s="217" t="s">
        <v>524</v>
      </c>
      <c r="G230" s="218" t="s">
        <v>158</v>
      </c>
      <c r="H230" s="219">
        <v>6.56</v>
      </c>
      <c r="I230" s="220"/>
      <c r="J230" s="221">
        <f>ROUND(I230*H230,2)</f>
        <v>0</v>
      </c>
      <c r="K230" s="217" t="s">
        <v>159</v>
      </c>
      <c r="L230" s="43"/>
      <c r="M230" s="222" t="s">
        <v>75</v>
      </c>
      <c r="N230" s="223" t="s">
        <v>47</v>
      </c>
      <c r="O230" s="79"/>
      <c r="P230" s="224">
        <f>O230*H230</f>
        <v>0</v>
      </c>
      <c r="Q230" s="224">
        <v>0.00452</v>
      </c>
      <c r="R230" s="224">
        <f>Q230*H230</f>
        <v>0.029651199999999996</v>
      </c>
      <c r="S230" s="224">
        <v>0</v>
      </c>
      <c r="T230" s="225">
        <f>S230*H230</f>
        <v>0</v>
      </c>
      <c r="AR230" s="17" t="s">
        <v>227</v>
      </c>
      <c r="AT230" s="17" t="s">
        <v>155</v>
      </c>
      <c r="AU230" s="17" t="s">
        <v>86</v>
      </c>
      <c r="AY230" s="17" t="s">
        <v>152</v>
      </c>
      <c r="BE230" s="226">
        <f>IF(N230="základní",J230,0)</f>
        <v>0</v>
      </c>
      <c r="BF230" s="226">
        <f>IF(N230="snížená",J230,0)</f>
        <v>0</v>
      </c>
      <c r="BG230" s="226">
        <f>IF(N230="zákl. přenesená",J230,0)</f>
        <v>0</v>
      </c>
      <c r="BH230" s="226">
        <f>IF(N230="sníž. přenesená",J230,0)</f>
        <v>0</v>
      </c>
      <c r="BI230" s="226">
        <f>IF(N230="nulová",J230,0)</f>
        <v>0</v>
      </c>
      <c r="BJ230" s="17" t="s">
        <v>84</v>
      </c>
      <c r="BK230" s="226">
        <f>ROUND(I230*H230,2)</f>
        <v>0</v>
      </c>
      <c r="BL230" s="17" t="s">
        <v>227</v>
      </c>
      <c r="BM230" s="17" t="s">
        <v>1399</v>
      </c>
    </row>
    <row r="231" spans="2:51" s="12" customFormat="1" ht="12">
      <c r="B231" s="230"/>
      <c r="C231" s="231"/>
      <c r="D231" s="227" t="s">
        <v>164</v>
      </c>
      <c r="E231" s="232" t="s">
        <v>75</v>
      </c>
      <c r="F231" s="233" t="s">
        <v>1381</v>
      </c>
      <c r="G231" s="231"/>
      <c r="H231" s="234">
        <v>6.56</v>
      </c>
      <c r="I231" s="235"/>
      <c r="J231" s="231"/>
      <c r="K231" s="231"/>
      <c r="L231" s="236"/>
      <c r="M231" s="237"/>
      <c r="N231" s="238"/>
      <c r="O231" s="238"/>
      <c r="P231" s="238"/>
      <c r="Q231" s="238"/>
      <c r="R231" s="238"/>
      <c r="S231" s="238"/>
      <c r="T231" s="239"/>
      <c r="AT231" s="240" t="s">
        <v>164</v>
      </c>
      <c r="AU231" s="240" t="s">
        <v>86</v>
      </c>
      <c r="AV231" s="12" t="s">
        <v>86</v>
      </c>
      <c r="AW231" s="12" t="s">
        <v>38</v>
      </c>
      <c r="AX231" s="12" t="s">
        <v>84</v>
      </c>
      <c r="AY231" s="240" t="s">
        <v>152</v>
      </c>
    </row>
    <row r="232" spans="2:65" s="1" customFormat="1" ht="16.5" customHeight="1">
      <c r="B232" s="38"/>
      <c r="C232" s="215" t="s">
        <v>530</v>
      </c>
      <c r="D232" s="215" t="s">
        <v>155</v>
      </c>
      <c r="E232" s="216" t="s">
        <v>527</v>
      </c>
      <c r="F232" s="217" t="s">
        <v>528</v>
      </c>
      <c r="G232" s="218" t="s">
        <v>158</v>
      </c>
      <c r="H232" s="219">
        <v>20.627</v>
      </c>
      <c r="I232" s="220"/>
      <c r="J232" s="221">
        <f>ROUND(I232*H232,2)</f>
        <v>0</v>
      </c>
      <c r="K232" s="217" t="s">
        <v>159</v>
      </c>
      <c r="L232" s="43"/>
      <c r="M232" s="222" t="s">
        <v>75</v>
      </c>
      <c r="N232" s="223" t="s">
        <v>47</v>
      </c>
      <c r="O232" s="79"/>
      <c r="P232" s="224">
        <f>O232*H232</f>
        <v>0</v>
      </c>
      <c r="Q232" s="224">
        <v>0.00452</v>
      </c>
      <c r="R232" s="224">
        <f>Q232*H232</f>
        <v>0.09323403999999999</v>
      </c>
      <c r="S232" s="224">
        <v>0</v>
      </c>
      <c r="T232" s="225">
        <f>S232*H232</f>
        <v>0</v>
      </c>
      <c r="AR232" s="17" t="s">
        <v>227</v>
      </c>
      <c r="AT232" s="17" t="s">
        <v>155</v>
      </c>
      <c r="AU232" s="17" t="s">
        <v>86</v>
      </c>
      <c r="AY232" s="17" t="s">
        <v>152</v>
      </c>
      <c r="BE232" s="226">
        <f>IF(N232="základní",J232,0)</f>
        <v>0</v>
      </c>
      <c r="BF232" s="226">
        <f>IF(N232="snížená",J232,0)</f>
        <v>0</v>
      </c>
      <c r="BG232" s="226">
        <f>IF(N232="zákl. přenesená",J232,0)</f>
        <v>0</v>
      </c>
      <c r="BH232" s="226">
        <f>IF(N232="sníž. přenesená",J232,0)</f>
        <v>0</v>
      </c>
      <c r="BI232" s="226">
        <f>IF(N232="nulová",J232,0)</f>
        <v>0</v>
      </c>
      <c r="BJ232" s="17" t="s">
        <v>84</v>
      </c>
      <c r="BK232" s="226">
        <f>ROUND(I232*H232,2)</f>
        <v>0</v>
      </c>
      <c r="BL232" s="17" t="s">
        <v>227</v>
      </c>
      <c r="BM232" s="17" t="s">
        <v>1400</v>
      </c>
    </row>
    <row r="233" spans="2:51" s="12" customFormat="1" ht="12">
      <c r="B233" s="230"/>
      <c r="C233" s="231"/>
      <c r="D233" s="227" t="s">
        <v>164</v>
      </c>
      <c r="E233" s="232" t="s">
        <v>75</v>
      </c>
      <c r="F233" s="233" t="s">
        <v>1383</v>
      </c>
      <c r="G233" s="231"/>
      <c r="H233" s="234">
        <v>20.627</v>
      </c>
      <c r="I233" s="235"/>
      <c r="J233" s="231"/>
      <c r="K233" s="231"/>
      <c r="L233" s="236"/>
      <c r="M233" s="237"/>
      <c r="N233" s="238"/>
      <c r="O233" s="238"/>
      <c r="P233" s="238"/>
      <c r="Q233" s="238"/>
      <c r="R233" s="238"/>
      <c r="S233" s="238"/>
      <c r="T233" s="239"/>
      <c r="AT233" s="240" t="s">
        <v>164</v>
      </c>
      <c r="AU233" s="240" t="s">
        <v>86</v>
      </c>
      <c r="AV233" s="12" t="s">
        <v>86</v>
      </c>
      <c r="AW233" s="12" t="s">
        <v>38</v>
      </c>
      <c r="AX233" s="12" t="s">
        <v>84</v>
      </c>
      <c r="AY233" s="240" t="s">
        <v>152</v>
      </c>
    </row>
    <row r="234" spans="2:65" s="1" customFormat="1" ht="22.5" customHeight="1">
      <c r="B234" s="38"/>
      <c r="C234" s="215" t="s">
        <v>537</v>
      </c>
      <c r="D234" s="215" t="s">
        <v>155</v>
      </c>
      <c r="E234" s="216" t="s">
        <v>531</v>
      </c>
      <c r="F234" s="217" t="s">
        <v>532</v>
      </c>
      <c r="G234" s="218" t="s">
        <v>248</v>
      </c>
      <c r="H234" s="261"/>
      <c r="I234" s="220"/>
      <c r="J234" s="221">
        <f>ROUND(I234*H234,2)</f>
        <v>0</v>
      </c>
      <c r="K234" s="217" t="s">
        <v>159</v>
      </c>
      <c r="L234" s="43"/>
      <c r="M234" s="222" t="s">
        <v>75</v>
      </c>
      <c r="N234" s="223" t="s">
        <v>47</v>
      </c>
      <c r="O234" s="79"/>
      <c r="P234" s="224">
        <f>O234*H234</f>
        <v>0</v>
      </c>
      <c r="Q234" s="224">
        <v>0</v>
      </c>
      <c r="R234" s="224">
        <f>Q234*H234</f>
        <v>0</v>
      </c>
      <c r="S234" s="224">
        <v>0</v>
      </c>
      <c r="T234" s="225">
        <f>S234*H234</f>
        <v>0</v>
      </c>
      <c r="AR234" s="17" t="s">
        <v>227</v>
      </c>
      <c r="AT234" s="17" t="s">
        <v>155</v>
      </c>
      <c r="AU234" s="17" t="s">
        <v>86</v>
      </c>
      <c r="AY234" s="17" t="s">
        <v>152</v>
      </c>
      <c r="BE234" s="226">
        <f>IF(N234="základní",J234,0)</f>
        <v>0</v>
      </c>
      <c r="BF234" s="226">
        <f>IF(N234="snížená",J234,0)</f>
        <v>0</v>
      </c>
      <c r="BG234" s="226">
        <f>IF(N234="zákl. přenesená",J234,0)</f>
        <v>0</v>
      </c>
      <c r="BH234" s="226">
        <f>IF(N234="sníž. přenesená",J234,0)</f>
        <v>0</v>
      </c>
      <c r="BI234" s="226">
        <f>IF(N234="nulová",J234,0)</f>
        <v>0</v>
      </c>
      <c r="BJ234" s="17" t="s">
        <v>84</v>
      </c>
      <c r="BK234" s="226">
        <f>ROUND(I234*H234,2)</f>
        <v>0</v>
      </c>
      <c r="BL234" s="17" t="s">
        <v>227</v>
      </c>
      <c r="BM234" s="17" t="s">
        <v>1401</v>
      </c>
    </row>
    <row r="235" spans="2:47" s="1" customFormat="1" ht="12">
      <c r="B235" s="38"/>
      <c r="C235" s="39"/>
      <c r="D235" s="227" t="s">
        <v>162</v>
      </c>
      <c r="E235" s="39"/>
      <c r="F235" s="228" t="s">
        <v>534</v>
      </c>
      <c r="G235" s="39"/>
      <c r="H235" s="39"/>
      <c r="I235" s="142"/>
      <c r="J235" s="39"/>
      <c r="K235" s="39"/>
      <c r="L235" s="43"/>
      <c r="M235" s="229"/>
      <c r="N235" s="79"/>
      <c r="O235" s="79"/>
      <c r="P235" s="79"/>
      <c r="Q235" s="79"/>
      <c r="R235" s="79"/>
      <c r="S235" s="79"/>
      <c r="T235" s="80"/>
      <c r="AT235" s="17" t="s">
        <v>162</v>
      </c>
      <c r="AU235" s="17" t="s">
        <v>86</v>
      </c>
    </row>
    <row r="236" spans="2:63" s="11" customFormat="1" ht="22.8" customHeight="1">
      <c r="B236" s="199"/>
      <c r="C236" s="200"/>
      <c r="D236" s="201" t="s">
        <v>76</v>
      </c>
      <c r="E236" s="213" t="s">
        <v>535</v>
      </c>
      <c r="F236" s="213" t="s">
        <v>536</v>
      </c>
      <c r="G236" s="200"/>
      <c r="H236" s="200"/>
      <c r="I236" s="203"/>
      <c r="J236" s="214">
        <f>BK236</f>
        <v>0</v>
      </c>
      <c r="K236" s="200"/>
      <c r="L236" s="205"/>
      <c r="M236" s="206"/>
      <c r="N236" s="207"/>
      <c r="O236" s="207"/>
      <c r="P236" s="208">
        <f>SUM(P237:P261)</f>
        <v>0</v>
      </c>
      <c r="Q236" s="207"/>
      <c r="R236" s="208">
        <f>SUM(R237:R261)</f>
        <v>0.026099999999999998</v>
      </c>
      <c r="S236" s="207"/>
      <c r="T236" s="209">
        <f>SUM(T237:T261)</f>
        <v>0</v>
      </c>
      <c r="AR236" s="210" t="s">
        <v>86</v>
      </c>
      <c r="AT236" s="211" t="s">
        <v>76</v>
      </c>
      <c r="AU236" s="211" t="s">
        <v>84</v>
      </c>
      <c r="AY236" s="210" t="s">
        <v>152</v>
      </c>
      <c r="BK236" s="212">
        <f>SUM(BK237:BK261)</f>
        <v>0</v>
      </c>
    </row>
    <row r="237" spans="2:65" s="1" customFormat="1" ht="16.5" customHeight="1">
      <c r="B237" s="38"/>
      <c r="C237" s="215" t="s">
        <v>542</v>
      </c>
      <c r="D237" s="215" t="s">
        <v>155</v>
      </c>
      <c r="E237" s="216" t="s">
        <v>1402</v>
      </c>
      <c r="F237" s="217" t="s">
        <v>1403</v>
      </c>
      <c r="G237" s="218" t="s">
        <v>168</v>
      </c>
      <c r="H237" s="219">
        <v>8</v>
      </c>
      <c r="I237" s="220"/>
      <c r="J237" s="221">
        <f>ROUND(I237*H237,2)</f>
        <v>0</v>
      </c>
      <c r="K237" s="217" t="s">
        <v>159</v>
      </c>
      <c r="L237" s="43"/>
      <c r="M237" s="222" t="s">
        <v>75</v>
      </c>
      <c r="N237" s="223" t="s">
        <v>47</v>
      </c>
      <c r="O237" s="79"/>
      <c r="P237" s="224">
        <f>O237*H237</f>
        <v>0</v>
      </c>
      <c r="Q237" s="224">
        <v>0.00057</v>
      </c>
      <c r="R237" s="224">
        <f>Q237*H237</f>
        <v>0.00456</v>
      </c>
      <c r="S237" s="224">
        <v>0</v>
      </c>
      <c r="T237" s="225">
        <f>S237*H237</f>
        <v>0</v>
      </c>
      <c r="AR237" s="17" t="s">
        <v>227</v>
      </c>
      <c r="AT237" s="17" t="s">
        <v>155</v>
      </c>
      <c r="AU237" s="17" t="s">
        <v>86</v>
      </c>
      <c r="AY237" s="17" t="s">
        <v>152</v>
      </c>
      <c r="BE237" s="226">
        <f>IF(N237="základní",J237,0)</f>
        <v>0</v>
      </c>
      <c r="BF237" s="226">
        <f>IF(N237="snížená",J237,0)</f>
        <v>0</v>
      </c>
      <c r="BG237" s="226">
        <f>IF(N237="zákl. přenesená",J237,0)</f>
        <v>0</v>
      </c>
      <c r="BH237" s="226">
        <f>IF(N237="sníž. přenesená",J237,0)</f>
        <v>0</v>
      </c>
      <c r="BI237" s="226">
        <f>IF(N237="nulová",J237,0)</f>
        <v>0</v>
      </c>
      <c r="BJ237" s="17" t="s">
        <v>84</v>
      </c>
      <c r="BK237" s="226">
        <f>ROUND(I237*H237,2)</f>
        <v>0</v>
      </c>
      <c r="BL237" s="17" t="s">
        <v>227</v>
      </c>
      <c r="BM237" s="17" t="s">
        <v>1404</v>
      </c>
    </row>
    <row r="238" spans="2:47" s="1" customFormat="1" ht="12">
      <c r="B238" s="38"/>
      <c r="C238" s="39"/>
      <c r="D238" s="227" t="s">
        <v>162</v>
      </c>
      <c r="E238" s="39"/>
      <c r="F238" s="228" t="s">
        <v>546</v>
      </c>
      <c r="G238" s="39"/>
      <c r="H238" s="39"/>
      <c r="I238" s="142"/>
      <c r="J238" s="39"/>
      <c r="K238" s="39"/>
      <c r="L238" s="43"/>
      <c r="M238" s="229"/>
      <c r="N238" s="79"/>
      <c r="O238" s="79"/>
      <c r="P238" s="79"/>
      <c r="Q238" s="79"/>
      <c r="R238" s="79"/>
      <c r="S238" s="79"/>
      <c r="T238" s="80"/>
      <c r="AT238" s="17" t="s">
        <v>162</v>
      </c>
      <c r="AU238" s="17" t="s">
        <v>86</v>
      </c>
    </row>
    <row r="239" spans="2:47" s="1" customFormat="1" ht="12">
      <c r="B239" s="38"/>
      <c r="C239" s="39"/>
      <c r="D239" s="227" t="s">
        <v>243</v>
      </c>
      <c r="E239" s="39"/>
      <c r="F239" s="228" t="s">
        <v>1405</v>
      </c>
      <c r="G239" s="39"/>
      <c r="H239" s="39"/>
      <c r="I239" s="142"/>
      <c r="J239" s="39"/>
      <c r="K239" s="39"/>
      <c r="L239" s="43"/>
      <c r="M239" s="229"/>
      <c r="N239" s="79"/>
      <c r="O239" s="79"/>
      <c r="P239" s="79"/>
      <c r="Q239" s="79"/>
      <c r="R239" s="79"/>
      <c r="S239" s="79"/>
      <c r="T239" s="80"/>
      <c r="AT239" s="17" t="s">
        <v>243</v>
      </c>
      <c r="AU239" s="17" t="s">
        <v>86</v>
      </c>
    </row>
    <row r="240" spans="2:51" s="13" customFormat="1" ht="12">
      <c r="B240" s="241"/>
      <c r="C240" s="242"/>
      <c r="D240" s="227" t="s">
        <v>164</v>
      </c>
      <c r="E240" s="243" t="s">
        <v>75</v>
      </c>
      <c r="F240" s="244" t="s">
        <v>1406</v>
      </c>
      <c r="G240" s="242"/>
      <c r="H240" s="243" t="s">
        <v>75</v>
      </c>
      <c r="I240" s="245"/>
      <c r="J240" s="242"/>
      <c r="K240" s="242"/>
      <c r="L240" s="246"/>
      <c r="M240" s="247"/>
      <c r="N240" s="248"/>
      <c r="O240" s="248"/>
      <c r="P240" s="248"/>
      <c r="Q240" s="248"/>
      <c r="R240" s="248"/>
      <c r="S240" s="248"/>
      <c r="T240" s="249"/>
      <c r="AT240" s="250" t="s">
        <v>164</v>
      </c>
      <c r="AU240" s="250" t="s">
        <v>86</v>
      </c>
      <c r="AV240" s="13" t="s">
        <v>84</v>
      </c>
      <c r="AW240" s="13" t="s">
        <v>38</v>
      </c>
      <c r="AX240" s="13" t="s">
        <v>77</v>
      </c>
      <c r="AY240" s="250" t="s">
        <v>152</v>
      </c>
    </row>
    <row r="241" spans="2:51" s="12" customFormat="1" ht="12">
      <c r="B241" s="230"/>
      <c r="C241" s="231"/>
      <c r="D241" s="227" t="s">
        <v>164</v>
      </c>
      <c r="E241" s="232" t="s">
        <v>75</v>
      </c>
      <c r="F241" s="233" t="s">
        <v>1407</v>
      </c>
      <c r="G241" s="231"/>
      <c r="H241" s="234">
        <v>8</v>
      </c>
      <c r="I241" s="235"/>
      <c r="J241" s="231"/>
      <c r="K241" s="231"/>
      <c r="L241" s="236"/>
      <c r="M241" s="237"/>
      <c r="N241" s="238"/>
      <c r="O241" s="238"/>
      <c r="P241" s="238"/>
      <c r="Q241" s="238"/>
      <c r="R241" s="238"/>
      <c r="S241" s="238"/>
      <c r="T241" s="239"/>
      <c r="AT241" s="240" t="s">
        <v>164</v>
      </c>
      <c r="AU241" s="240" t="s">
        <v>86</v>
      </c>
      <c r="AV241" s="12" t="s">
        <v>86</v>
      </c>
      <c r="AW241" s="12" t="s">
        <v>38</v>
      </c>
      <c r="AX241" s="12" t="s">
        <v>84</v>
      </c>
      <c r="AY241" s="240" t="s">
        <v>152</v>
      </c>
    </row>
    <row r="242" spans="2:65" s="1" customFormat="1" ht="16.5" customHeight="1">
      <c r="B242" s="38"/>
      <c r="C242" s="215" t="s">
        <v>548</v>
      </c>
      <c r="D242" s="215" t="s">
        <v>155</v>
      </c>
      <c r="E242" s="216" t="s">
        <v>549</v>
      </c>
      <c r="F242" s="217" t="s">
        <v>550</v>
      </c>
      <c r="G242" s="218" t="s">
        <v>168</v>
      </c>
      <c r="H242" s="219">
        <v>2</v>
      </c>
      <c r="I242" s="220"/>
      <c r="J242" s="221">
        <f>ROUND(I242*H242,2)</f>
        <v>0</v>
      </c>
      <c r="K242" s="217" t="s">
        <v>159</v>
      </c>
      <c r="L242" s="43"/>
      <c r="M242" s="222" t="s">
        <v>75</v>
      </c>
      <c r="N242" s="223" t="s">
        <v>47</v>
      </c>
      <c r="O242" s="79"/>
      <c r="P242" s="224">
        <f>O242*H242</f>
        <v>0</v>
      </c>
      <c r="Q242" s="224">
        <v>0.00114</v>
      </c>
      <c r="R242" s="224">
        <f>Q242*H242</f>
        <v>0.00228</v>
      </c>
      <c r="S242" s="224">
        <v>0</v>
      </c>
      <c r="T242" s="225">
        <f>S242*H242</f>
        <v>0</v>
      </c>
      <c r="AR242" s="17" t="s">
        <v>227</v>
      </c>
      <c r="AT242" s="17" t="s">
        <v>155</v>
      </c>
      <c r="AU242" s="17" t="s">
        <v>86</v>
      </c>
      <c r="AY242" s="17" t="s">
        <v>152</v>
      </c>
      <c r="BE242" s="226">
        <f>IF(N242="základní",J242,0)</f>
        <v>0</v>
      </c>
      <c r="BF242" s="226">
        <f>IF(N242="snížená",J242,0)</f>
        <v>0</v>
      </c>
      <c r="BG242" s="226">
        <f>IF(N242="zákl. přenesená",J242,0)</f>
        <v>0</v>
      </c>
      <c r="BH242" s="226">
        <f>IF(N242="sníž. přenesená",J242,0)</f>
        <v>0</v>
      </c>
      <c r="BI242" s="226">
        <f>IF(N242="nulová",J242,0)</f>
        <v>0</v>
      </c>
      <c r="BJ242" s="17" t="s">
        <v>84</v>
      </c>
      <c r="BK242" s="226">
        <f>ROUND(I242*H242,2)</f>
        <v>0</v>
      </c>
      <c r="BL242" s="17" t="s">
        <v>227</v>
      </c>
      <c r="BM242" s="17" t="s">
        <v>1408</v>
      </c>
    </row>
    <row r="243" spans="2:47" s="1" customFormat="1" ht="12">
      <c r="B243" s="38"/>
      <c r="C243" s="39"/>
      <c r="D243" s="227" t="s">
        <v>162</v>
      </c>
      <c r="E243" s="39"/>
      <c r="F243" s="228" t="s">
        <v>546</v>
      </c>
      <c r="G243" s="39"/>
      <c r="H243" s="39"/>
      <c r="I243" s="142"/>
      <c r="J243" s="39"/>
      <c r="K243" s="39"/>
      <c r="L243" s="43"/>
      <c r="M243" s="229"/>
      <c r="N243" s="79"/>
      <c r="O243" s="79"/>
      <c r="P243" s="79"/>
      <c r="Q243" s="79"/>
      <c r="R243" s="79"/>
      <c r="S243" s="79"/>
      <c r="T243" s="80"/>
      <c r="AT243" s="17" t="s">
        <v>162</v>
      </c>
      <c r="AU243" s="17" t="s">
        <v>86</v>
      </c>
    </row>
    <row r="244" spans="2:47" s="1" customFormat="1" ht="12">
      <c r="B244" s="38"/>
      <c r="C244" s="39"/>
      <c r="D244" s="227" t="s">
        <v>243</v>
      </c>
      <c r="E244" s="39"/>
      <c r="F244" s="228" t="s">
        <v>1405</v>
      </c>
      <c r="G244" s="39"/>
      <c r="H244" s="39"/>
      <c r="I244" s="142"/>
      <c r="J244" s="39"/>
      <c r="K244" s="39"/>
      <c r="L244" s="43"/>
      <c r="M244" s="229"/>
      <c r="N244" s="79"/>
      <c r="O244" s="79"/>
      <c r="P244" s="79"/>
      <c r="Q244" s="79"/>
      <c r="R244" s="79"/>
      <c r="S244" s="79"/>
      <c r="T244" s="80"/>
      <c r="AT244" s="17" t="s">
        <v>243</v>
      </c>
      <c r="AU244" s="17" t="s">
        <v>86</v>
      </c>
    </row>
    <row r="245" spans="2:51" s="13" customFormat="1" ht="12">
      <c r="B245" s="241"/>
      <c r="C245" s="242"/>
      <c r="D245" s="227" t="s">
        <v>164</v>
      </c>
      <c r="E245" s="243" t="s">
        <v>75</v>
      </c>
      <c r="F245" s="244" t="s">
        <v>1406</v>
      </c>
      <c r="G245" s="242"/>
      <c r="H245" s="243" t="s">
        <v>75</v>
      </c>
      <c r="I245" s="245"/>
      <c r="J245" s="242"/>
      <c r="K245" s="242"/>
      <c r="L245" s="246"/>
      <c r="M245" s="247"/>
      <c r="N245" s="248"/>
      <c r="O245" s="248"/>
      <c r="P245" s="248"/>
      <c r="Q245" s="248"/>
      <c r="R245" s="248"/>
      <c r="S245" s="248"/>
      <c r="T245" s="249"/>
      <c r="AT245" s="250" t="s">
        <v>164</v>
      </c>
      <c r="AU245" s="250" t="s">
        <v>86</v>
      </c>
      <c r="AV245" s="13" t="s">
        <v>84</v>
      </c>
      <c r="AW245" s="13" t="s">
        <v>38</v>
      </c>
      <c r="AX245" s="13" t="s">
        <v>77</v>
      </c>
      <c r="AY245" s="250" t="s">
        <v>152</v>
      </c>
    </row>
    <row r="246" spans="2:51" s="12" customFormat="1" ht="12">
      <c r="B246" s="230"/>
      <c r="C246" s="231"/>
      <c r="D246" s="227" t="s">
        <v>164</v>
      </c>
      <c r="E246" s="232" t="s">
        <v>75</v>
      </c>
      <c r="F246" s="233" t="s">
        <v>558</v>
      </c>
      <c r="G246" s="231"/>
      <c r="H246" s="234">
        <v>2</v>
      </c>
      <c r="I246" s="235"/>
      <c r="J246" s="231"/>
      <c r="K246" s="231"/>
      <c r="L246" s="236"/>
      <c r="M246" s="237"/>
      <c r="N246" s="238"/>
      <c r="O246" s="238"/>
      <c r="P246" s="238"/>
      <c r="Q246" s="238"/>
      <c r="R246" s="238"/>
      <c r="S246" s="238"/>
      <c r="T246" s="239"/>
      <c r="AT246" s="240" t="s">
        <v>164</v>
      </c>
      <c r="AU246" s="240" t="s">
        <v>86</v>
      </c>
      <c r="AV246" s="12" t="s">
        <v>86</v>
      </c>
      <c r="AW246" s="12" t="s">
        <v>38</v>
      </c>
      <c r="AX246" s="12" t="s">
        <v>84</v>
      </c>
      <c r="AY246" s="240" t="s">
        <v>152</v>
      </c>
    </row>
    <row r="247" spans="2:65" s="1" customFormat="1" ht="16.5" customHeight="1">
      <c r="B247" s="38"/>
      <c r="C247" s="215" t="s">
        <v>553</v>
      </c>
      <c r="D247" s="215" t="s">
        <v>155</v>
      </c>
      <c r="E247" s="216" t="s">
        <v>1409</v>
      </c>
      <c r="F247" s="217" t="s">
        <v>1410</v>
      </c>
      <c r="G247" s="218" t="s">
        <v>176</v>
      </c>
      <c r="H247" s="219">
        <v>1</v>
      </c>
      <c r="I247" s="220"/>
      <c r="J247" s="221">
        <f>ROUND(I247*H247,2)</f>
        <v>0</v>
      </c>
      <c r="K247" s="217" t="s">
        <v>159</v>
      </c>
      <c r="L247" s="43"/>
      <c r="M247" s="222" t="s">
        <v>75</v>
      </c>
      <c r="N247" s="223" t="s">
        <v>47</v>
      </c>
      <c r="O247" s="79"/>
      <c r="P247" s="224">
        <f>O247*H247</f>
        <v>0</v>
      </c>
      <c r="Q247" s="224">
        <v>0</v>
      </c>
      <c r="R247" s="224">
        <f>Q247*H247</f>
        <v>0</v>
      </c>
      <c r="S247" s="224">
        <v>0</v>
      </c>
      <c r="T247" s="225">
        <f>S247*H247</f>
        <v>0</v>
      </c>
      <c r="AR247" s="17" t="s">
        <v>227</v>
      </c>
      <c r="AT247" s="17" t="s">
        <v>155</v>
      </c>
      <c r="AU247" s="17" t="s">
        <v>86</v>
      </c>
      <c r="AY247" s="17" t="s">
        <v>152</v>
      </c>
      <c r="BE247" s="226">
        <f>IF(N247="základní",J247,0)</f>
        <v>0</v>
      </c>
      <c r="BF247" s="226">
        <f>IF(N247="snížená",J247,0)</f>
        <v>0</v>
      </c>
      <c r="BG247" s="226">
        <f>IF(N247="zákl. přenesená",J247,0)</f>
        <v>0</v>
      </c>
      <c r="BH247" s="226">
        <f>IF(N247="sníž. přenesená",J247,0)</f>
        <v>0</v>
      </c>
      <c r="BI247" s="226">
        <f>IF(N247="nulová",J247,0)</f>
        <v>0</v>
      </c>
      <c r="BJ247" s="17" t="s">
        <v>84</v>
      </c>
      <c r="BK247" s="226">
        <f>ROUND(I247*H247,2)</f>
        <v>0</v>
      </c>
      <c r="BL247" s="17" t="s">
        <v>227</v>
      </c>
      <c r="BM247" s="17" t="s">
        <v>1411</v>
      </c>
    </row>
    <row r="248" spans="2:47" s="1" customFormat="1" ht="12">
      <c r="B248" s="38"/>
      <c r="C248" s="39"/>
      <c r="D248" s="227" t="s">
        <v>162</v>
      </c>
      <c r="E248" s="39"/>
      <c r="F248" s="228" t="s">
        <v>563</v>
      </c>
      <c r="G248" s="39"/>
      <c r="H248" s="39"/>
      <c r="I248" s="142"/>
      <c r="J248" s="39"/>
      <c r="K248" s="39"/>
      <c r="L248" s="43"/>
      <c r="M248" s="229"/>
      <c r="N248" s="79"/>
      <c r="O248" s="79"/>
      <c r="P248" s="79"/>
      <c r="Q248" s="79"/>
      <c r="R248" s="79"/>
      <c r="S248" s="79"/>
      <c r="T248" s="80"/>
      <c r="AT248" s="17" t="s">
        <v>162</v>
      </c>
      <c r="AU248" s="17" t="s">
        <v>86</v>
      </c>
    </row>
    <row r="249" spans="2:51" s="12" customFormat="1" ht="12">
      <c r="B249" s="230"/>
      <c r="C249" s="231"/>
      <c r="D249" s="227" t="s">
        <v>164</v>
      </c>
      <c r="E249" s="232" t="s">
        <v>75</v>
      </c>
      <c r="F249" s="233" t="s">
        <v>1412</v>
      </c>
      <c r="G249" s="231"/>
      <c r="H249" s="234">
        <v>1</v>
      </c>
      <c r="I249" s="235"/>
      <c r="J249" s="231"/>
      <c r="K249" s="231"/>
      <c r="L249" s="236"/>
      <c r="M249" s="237"/>
      <c r="N249" s="238"/>
      <c r="O249" s="238"/>
      <c r="P249" s="238"/>
      <c r="Q249" s="238"/>
      <c r="R249" s="238"/>
      <c r="S249" s="238"/>
      <c r="T249" s="239"/>
      <c r="AT249" s="240" t="s">
        <v>164</v>
      </c>
      <c r="AU249" s="240" t="s">
        <v>86</v>
      </c>
      <c r="AV249" s="12" t="s">
        <v>86</v>
      </c>
      <c r="AW249" s="12" t="s">
        <v>38</v>
      </c>
      <c r="AX249" s="12" t="s">
        <v>84</v>
      </c>
      <c r="AY249" s="240" t="s">
        <v>152</v>
      </c>
    </row>
    <row r="250" spans="2:65" s="1" customFormat="1" ht="16.5" customHeight="1">
      <c r="B250" s="38"/>
      <c r="C250" s="215" t="s">
        <v>559</v>
      </c>
      <c r="D250" s="215" t="s">
        <v>155</v>
      </c>
      <c r="E250" s="216" t="s">
        <v>565</v>
      </c>
      <c r="F250" s="217" t="s">
        <v>566</v>
      </c>
      <c r="G250" s="218" t="s">
        <v>176</v>
      </c>
      <c r="H250" s="219">
        <v>1</v>
      </c>
      <c r="I250" s="220"/>
      <c r="J250" s="221">
        <f>ROUND(I250*H250,2)</f>
        <v>0</v>
      </c>
      <c r="K250" s="217" t="s">
        <v>159</v>
      </c>
      <c r="L250" s="43"/>
      <c r="M250" s="222" t="s">
        <v>75</v>
      </c>
      <c r="N250" s="223" t="s">
        <v>47</v>
      </c>
      <c r="O250" s="79"/>
      <c r="P250" s="224">
        <f>O250*H250</f>
        <v>0</v>
      </c>
      <c r="Q250" s="224">
        <v>0</v>
      </c>
      <c r="R250" s="224">
        <f>Q250*H250</f>
        <v>0</v>
      </c>
      <c r="S250" s="224">
        <v>0</v>
      </c>
      <c r="T250" s="225">
        <f>S250*H250</f>
        <v>0</v>
      </c>
      <c r="AR250" s="17" t="s">
        <v>227</v>
      </c>
      <c r="AT250" s="17" t="s">
        <v>155</v>
      </c>
      <c r="AU250" s="17" t="s">
        <v>86</v>
      </c>
      <c r="AY250" s="17" t="s">
        <v>152</v>
      </c>
      <c r="BE250" s="226">
        <f>IF(N250="základní",J250,0)</f>
        <v>0</v>
      </c>
      <c r="BF250" s="226">
        <f>IF(N250="snížená",J250,0)</f>
        <v>0</v>
      </c>
      <c r="BG250" s="226">
        <f>IF(N250="zákl. přenesená",J250,0)</f>
        <v>0</v>
      </c>
      <c r="BH250" s="226">
        <f>IF(N250="sníž. přenesená",J250,0)</f>
        <v>0</v>
      </c>
      <c r="BI250" s="226">
        <f>IF(N250="nulová",J250,0)</f>
        <v>0</v>
      </c>
      <c r="BJ250" s="17" t="s">
        <v>84</v>
      </c>
      <c r="BK250" s="226">
        <f>ROUND(I250*H250,2)</f>
        <v>0</v>
      </c>
      <c r="BL250" s="17" t="s">
        <v>227</v>
      </c>
      <c r="BM250" s="17" t="s">
        <v>1413</v>
      </c>
    </row>
    <row r="251" spans="2:47" s="1" customFormat="1" ht="12">
      <c r="B251" s="38"/>
      <c r="C251" s="39"/>
      <c r="D251" s="227" t="s">
        <v>162</v>
      </c>
      <c r="E251" s="39"/>
      <c r="F251" s="228" t="s">
        <v>563</v>
      </c>
      <c r="G251" s="39"/>
      <c r="H251" s="39"/>
      <c r="I251" s="142"/>
      <c r="J251" s="39"/>
      <c r="K251" s="39"/>
      <c r="L251" s="43"/>
      <c r="M251" s="229"/>
      <c r="N251" s="79"/>
      <c r="O251" s="79"/>
      <c r="P251" s="79"/>
      <c r="Q251" s="79"/>
      <c r="R251" s="79"/>
      <c r="S251" s="79"/>
      <c r="T251" s="80"/>
      <c r="AT251" s="17" t="s">
        <v>162</v>
      </c>
      <c r="AU251" s="17" t="s">
        <v>86</v>
      </c>
    </row>
    <row r="252" spans="2:51" s="12" customFormat="1" ht="12">
      <c r="B252" s="230"/>
      <c r="C252" s="231"/>
      <c r="D252" s="227" t="s">
        <v>164</v>
      </c>
      <c r="E252" s="232" t="s">
        <v>75</v>
      </c>
      <c r="F252" s="233" t="s">
        <v>1412</v>
      </c>
      <c r="G252" s="231"/>
      <c r="H252" s="234">
        <v>1</v>
      </c>
      <c r="I252" s="235"/>
      <c r="J252" s="231"/>
      <c r="K252" s="231"/>
      <c r="L252" s="236"/>
      <c r="M252" s="237"/>
      <c r="N252" s="238"/>
      <c r="O252" s="238"/>
      <c r="P252" s="238"/>
      <c r="Q252" s="238"/>
      <c r="R252" s="238"/>
      <c r="S252" s="238"/>
      <c r="T252" s="239"/>
      <c r="AT252" s="240" t="s">
        <v>164</v>
      </c>
      <c r="AU252" s="240" t="s">
        <v>86</v>
      </c>
      <c r="AV252" s="12" t="s">
        <v>86</v>
      </c>
      <c r="AW252" s="12" t="s">
        <v>38</v>
      </c>
      <c r="AX252" s="12" t="s">
        <v>84</v>
      </c>
      <c r="AY252" s="240" t="s">
        <v>152</v>
      </c>
    </row>
    <row r="253" spans="2:65" s="1" customFormat="1" ht="16.5" customHeight="1">
      <c r="B253" s="38"/>
      <c r="C253" s="215" t="s">
        <v>564</v>
      </c>
      <c r="D253" s="215" t="s">
        <v>155</v>
      </c>
      <c r="E253" s="216" t="s">
        <v>1414</v>
      </c>
      <c r="F253" s="217" t="s">
        <v>1415</v>
      </c>
      <c r="G253" s="218" t="s">
        <v>176</v>
      </c>
      <c r="H253" s="219">
        <v>3</v>
      </c>
      <c r="I253" s="220"/>
      <c r="J253" s="221">
        <f>ROUND(I253*H253,2)</f>
        <v>0</v>
      </c>
      <c r="K253" s="217" t="s">
        <v>159</v>
      </c>
      <c r="L253" s="43"/>
      <c r="M253" s="222" t="s">
        <v>75</v>
      </c>
      <c r="N253" s="223" t="s">
        <v>47</v>
      </c>
      <c r="O253" s="79"/>
      <c r="P253" s="224">
        <f>O253*H253</f>
        <v>0</v>
      </c>
      <c r="Q253" s="224">
        <v>0.00642</v>
      </c>
      <c r="R253" s="224">
        <f>Q253*H253</f>
        <v>0.01926</v>
      </c>
      <c r="S253" s="224">
        <v>0</v>
      </c>
      <c r="T253" s="225">
        <f>S253*H253</f>
        <v>0</v>
      </c>
      <c r="AR253" s="17" t="s">
        <v>227</v>
      </c>
      <c r="AT253" s="17" t="s">
        <v>155</v>
      </c>
      <c r="AU253" s="17" t="s">
        <v>86</v>
      </c>
      <c r="AY253" s="17" t="s">
        <v>152</v>
      </c>
      <c r="BE253" s="226">
        <f>IF(N253="základní",J253,0)</f>
        <v>0</v>
      </c>
      <c r="BF253" s="226">
        <f>IF(N253="snížená",J253,0)</f>
        <v>0</v>
      </c>
      <c r="BG253" s="226">
        <f>IF(N253="zákl. přenesená",J253,0)</f>
        <v>0</v>
      </c>
      <c r="BH253" s="226">
        <f>IF(N253="sníž. přenesená",J253,0)</f>
        <v>0</v>
      </c>
      <c r="BI253" s="226">
        <f>IF(N253="nulová",J253,0)</f>
        <v>0</v>
      </c>
      <c r="BJ253" s="17" t="s">
        <v>84</v>
      </c>
      <c r="BK253" s="226">
        <f>ROUND(I253*H253,2)</f>
        <v>0</v>
      </c>
      <c r="BL253" s="17" t="s">
        <v>227</v>
      </c>
      <c r="BM253" s="17" t="s">
        <v>1416</v>
      </c>
    </row>
    <row r="254" spans="2:51" s="13" customFormat="1" ht="12">
      <c r="B254" s="241"/>
      <c r="C254" s="242"/>
      <c r="D254" s="227" t="s">
        <v>164</v>
      </c>
      <c r="E254" s="243" t="s">
        <v>75</v>
      </c>
      <c r="F254" s="244" t="s">
        <v>1319</v>
      </c>
      <c r="G254" s="242"/>
      <c r="H254" s="243" t="s">
        <v>75</v>
      </c>
      <c r="I254" s="245"/>
      <c r="J254" s="242"/>
      <c r="K254" s="242"/>
      <c r="L254" s="246"/>
      <c r="M254" s="247"/>
      <c r="N254" s="248"/>
      <c r="O254" s="248"/>
      <c r="P254" s="248"/>
      <c r="Q254" s="248"/>
      <c r="R254" s="248"/>
      <c r="S254" s="248"/>
      <c r="T254" s="249"/>
      <c r="AT254" s="250" t="s">
        <v>164</v>
      </c>
      <c r="AU254" s="250" t="s">
        <v>86</v>
      </c>
      <c r="AV254" s="13" t="s">
        <v>84</v>
      </c>
      <c r="AW254" s="13" t="s">
        <v>38</v>
      </c>
      <c r="AX254" s="13" t="s">
        <v>77</v>
      </c>
      <c r="AY254" s="250" t="s">
        <v>152</v>
      </c>
    </row>
    <row r="255" spans="2:51" s="12" customFormat="1" ht="12">
      <c r="B255" s="230"/>
      <c r="C255" s="231"/>
      <c r="D255" s="227" t="s">
        <v>164</v>
      </c>
      <c r="E255" s="232" t="s">
        <v>75</v>
      </c>
      <c r="F255" s="233" t="s">
        <v>1417</v>
      </c>
      <c r="G255" s="231"/>
      <c r="H255" s="234">
        <v>3</v>
      </c>
      <c r="I255" s="235"/>
      <c r="J255" s="231"/>
      <c r="K255" s="231"/>
      <c r="L255" s="236"/>
      <c r="M255" s="237"/>
      <c r="N255" s="238"/>
      <c r="O255" s="238"/>
      <c r="P255" s="238"/>
      <c r="Q255" s="238"/>
      <c r="R255" s="238"/>
      <c r="S255" s="238"/>
      <c r="T255" s="239"/>
      <c r="AT255" s="240" t="s">
        <v>164</v>
      </c>
      <c r="AU255" s="240" t="s">
        <v>86</v>
      </c>
      <c r="AV255" s="12" t="s">
        <v>86</v>
      </c>
      <c r="AW255" s="12" t="s">
        <v>38</v>
      </c>
      <c r="AX255" s="12" t="s">
        <v>84</v>
      </c>
      <c r="AY255" s="240" t="s">
        <v>152</v>
      </c>
    </row>
    <row r="256" spans="2:65" s="1" customFormat="1" ht="16.5" customHeight="1">
      <c r="B256" s="38"/>
      <c r="C256" s="215" t="s">
        <v>568</v>
      </c>
      <c r="D256" s="215" t="s">
        <v>155</v>
      </c>
      <c r="E256" s="216" t="s">
        <v>569</v>
      </c>
      <c r="F256" s="217" t="s">
        <v>570</v>
      </c>
      <c r="G256" s="218" t="s">
        <v>168</v>
      </c>
      <c r="H256" s="219">
        <v>10</v>
      </c>
      <c r="I256" s="220"/>
      <c r="J256" s="221">
        <f>ROUND(I256*H256,2)</f>
        <v>0</v>
      </c>
      <c r="K256" s="217" t="s">
        <v>159</v>
      </c>
      <c r="L256" s="43"/>
      <c r="M256" s="222" t="s">
        <v>75</v>
      </c>
      <c r="N256" s="223" t="s">
        <v>47</v>
      </c>
      <c r="O256" s="79"/>
      <c r="P256" s="224">
        <f>O256*H256</f>
        <v>0</v>
      </c>
      <c r="Q256" s="224">
        <v>0</v>
      </c>
      <c r="R256" s="224">
        <f>Q256*H256</f>
        <v>0</v>
      </c>
      <c r="S256" s="224">
        <v>0</v>
      </c>
      <c r="T256" s="225">
        <f>S256*H256</f>
        <v>0</v>
      </c>
      <c r="AR256" s="17" t="s">
        <v>227</v>
      </c>
      <c r="AT256" s="17" t="s">
        <v>155</v>
      </c>
      <c r="AU256" s="17" t="s">
        <v>86</v>
      </c>
      <c r="AY256" s="17" t="s">
        <v>152</v>
      </c>
      <c r="BE256" s="226">
        <f>IF(N256="základní",J256,0)</f>
        <v>0</v>
      </c>
      <c r="BF256" s="226">
        <f>IF(N256="snížená",J256,0)</f>
        <v>0</v>
      </c>
      <c r="BG256" s="226">
        <f>IF(N256="zákl. přenesená",J256,0)</f>
        <v>0</v>
      </c>
      <c r="BH256" s="226">
        <f>IF(N256="sníž. přenesená",J256,0)</f>
        <v>0</v>
      </c>
      <c r="BI256" s="226">
        <f>IF(N256="nulová",J256,0)</f>
        <v>0</v>
      </c>
      <c r="BJ256" s="17" t="s">
        <v>84</v>
      </c>
      <c r="BK256" s="226">
        <f>ROUND(I256*H256,2)</f>
        <v>0</v>
      </c>
      <c r="BL256" s="17" t="s">
        <v>227</v>
      </c>
      <c r="BM256" s="17" t="s">
        <v>1418</v>
      </c>
    </row>
    <row r="257" spans="2:47" s="1" customFormat="1" ht="12">
      <c r="B257" s="38"/>
      <c r="C257" s="39"/>
      <c r="D257" s="227" t="s">
        <v>162</v>
      </c>
      <c r="E257" s="39"/>
      <c r="F257" s="228" t="s">
        <v>572</v>
      </c>
      <c r="G257" s="39"/>
      <c r="H257" s="39"/>
      <c r="I257" s="142"/>
      <c r="J257" s="39"/>
      <c r="K257" s="39"/>
      <c r="L257" s="43"/>
      <c r="M257" s="229"/>
      <c r="N257" s="79"/>
      <c r="O257" s="79"/>
      <c r="P257" s="79"/>
      <c r="Q257" s="79"/>
      <c r="R257" s="79"/>
      <c r="S257" s="79"/>
      <c r="T257" s="80"/>
      <c r="AT257" s="17" t="s">
        <v>162</v>
      </c>
      <c r="AU257" s="17" t="s">
        <v>86</v>
      </c>
    </row>
    <row r="258" spans="2:51" s="12" customFormat="1" ht="12">
      <c r="B258" s="230"/>
      <c r="C258" s="231"/>
      <c r="D258" s="227" t="s">
        <v>164</v>
      </c>
      <c r="E258" s="232" t="s">
        <v>75</v>
      </c>
      <c r="F258" s="233" t="s">
        <v>1419</v>
      </c>
      <c r="G258" s="231"/>
      <c r="H258" s="234">
        <v>10</v>
      </c>
      <c r="I258" s="235"/>
      <c r="J258" s="231"/>
      <c r="K258" s="231"/>
      <c r="L258" s="236"/>
      <c r="M258" s="237"/>
      <c r="N258" s="238"/>
      <c r="O258" s="238"/>
      <c r="P258" s="238"/>
      <c r="Q258" s="238"/>
      <c r="R258" s="238"/>
      <c r="S258" s="238"/>
      <c r="T258" s="239"/>
      <c r="AT258" s="240" t="s">
        <v>164</v>
      </c>
      <c r="AU258" s="240" t="s">
        <v>86</v>
      </c>
      <c r="AV258" s="12" t="s">
        <v>86</v>
      </c>
      <c r="AW258" s="12" t="s">
        <v>38</v>
      </c>
      <c r="AX258" s="12" t="s">
        <v>84</v>
      </c>
      <c r="AY258" s="240" t="s">
        <v>152</v>
      </c>
    </row>
    <row r="259" spans="2:65" s="1" customFormat="1" ht="22.5" customHeight="1">
      <c r="B259" s="38"/>
      <c r="C259" s="215" t="s">
        <v>574</v>
      </c>
      <c r="D259" s="215" t="s">
        <v>155</v>
      </c>
      <c r="E259" s="216" t="s">
        <v>575</v>
      </c>
      <c r="F259" s="217" t="s">
        <v>576</v>
      </c>
      <c r="G259" s="218" t="s">
        <v>577</v>
      </c>
      <c r="H259" s="219">
        <v>1</v>
      </c>
      <c r="I259" s="220"/>
      <c r="J259" s="221">
        <f>ROUND(I259*H259,2)</f>
        <v>0</v>
      </c>
      <c r="K259" s="217" t="s">
        <v>177</v>
      </c>
      <c r="L259" s="43"/>
      <c r="M259" s="222" t="s">
        <v>75</v>
      </c>
      <c r="N259" s="223" t="s">
        <v>47</v>
      </c>
      <c r="O259" s="79"/>
      <c r="P259" s="224">
        <f>O259*H259</f>
        <v>0</v>
      </c>
      <c r="Q259" s="224">
        <v>0</v>
      </c>
      <c r="R259" s="224">
        <f>Q259*H259</f>
        <v>0</v>
      </c>
      <c r="S259" s="224">
        <v>0</v>
      </c>
      <c r="T259" s="225">
        <f>S259*H259</f>
        <v>0</v>
      </c>
      <c r="AR259" s="17" t="s">
        <v>227</v>
      </c>
      <c r="AT259" s="17" t="s">
        <v>155</v>
      </c>
      <c r="AU259" s="17" t="s">
        <v>86</v>
      </c>
      <c r="AY259" s="17" t="s">
        <v>152</v>
      </c>
      <c r="BE259" s="226">
        <f>IF(N259="základní",J259,0)</f>
        <v>0</v>
      </c>
      <c r="BF259" s="226">
        <f>IF(N259="snížená",J259,0)</f>
        <v>0</v>
      </c>
      <c r="BG259" s="226">
        <f>IF(N259="zákl. přenesená",J259,0)</f>
        <v>0</v>
      </c>
      <c r="BH259" s="226">
        <f>IF(N259="sníž. přenesená",J259,0)</f>
        <v>0</v>
      </c>
      <c r="BI259" s="226">
        <f>IF(N259="nulová",J259,0)</f>
        <v>0</v>
      </c>
      <c r="BJ259" s="17" t="s">
        <v>84</v>
      </c>
      <c r="BK259" s="226">
        <f>ROUND(I259*H259,2)</f>
        <v>0</v>
      </c>
      <c r="BL259" s="17" t="s">
        <v>227</v>
      </c>
      <c r="BM259" s="17" t="s">
        <v>1420</v>
      </c>
    </row>
    <row r="260" spans="2:65" s="1" customFormat="1" ht="22.5" customHeight="1">
      <c r="B260" s="38"/>
      <c r="C260" s="215" t="s">
        <v>579</v>
      </c>
      <c r="D260" s="215" t="s">
        <v>155</v>
      </c>
      <c r="E260" s="216" t="s">
        <v>580</v>
      </c>
      <c r="F260" s="217" t="s">
        <v>581</v>
      </c>
      <c r="G260" s="218" t="s">
        <v>248</v>
      </c>
      <c r="H260" s="261"/>
      <c r="I260" s="220"/>
      <c r="J260" s="221">
        <f>ROUND(I260*H260,2)</f>
        <v>0</v>
      </c>
      <c r="K260" s="217" t="s">
        <v>159</v>
      </c>
      <c r="L260" s="43"/>
      <c r="M260" s="222" t="s">
        <v>75</v>
      </c>
      <c r="N260" s="223" t="s">
        <v>47</v>
      </c>
      <c r="O260" s="79"/>
      <c r="P260" s="224">
        <f>O260*H260</f>
        <v>0</v>
      </c>
      <c r="Q260" s="224">
        <v>0</v>
      </c>
      <c r="R260" s="224">
        <f>Q260*H260</f>
        <v>0</v>
      </c>
      <c r="S260" s="224">
        <v>0</v>
      </c>
      <c r="T260" s="225">
        <f>S260*H260</f>
        <v>0</v>
      </c>
      <c r="AR260" s="17" t="s">
        <v>227</v>
      </c>
      <c r="AT260" s="17" t="s">
        <v>155</v>
      </c>
      <c r="AU260" s="17" t="s">
        <v>86</v>
      </c>
      <c r="AY260" s="17" t="s">
        <v>152</v>
      </c>
      <c r="BE260" s="226">
        <f>IF(N260="základní",J260,0)</f>
        <v>0</v>
      </c>
      <c r="BF260" s="226">
        <f>IF(N260="snížená",J260,0)</f>
        <v>0</v>
      </c>
      <c r="BG260" s="226">
        <f>IF(N260="zákl. přenesená",J260,0)</f>
        <v>0</v>
      </c>
      <c r="BH260" s="226">
        <f>IF(N260="sníž. přenesená",J260,0)</f>
        <v>0</v>
      </c>
      <c r="BI260" s="226">
        <f>IF(N260="nulová",J260,0)</f>
        <v>0</v>
      </c>
      <c r="BJ260" s="17" t="s">
        <v>84</v>
      </c>
      <c r="BK260" s="226">
        <f>ROUND(I260*H260,2)</f>
        <v>0</v>
      </c>
      <c r="BL260" s="17" t="s">
        <v>227</v>
      </c>
      <c r="BM260" s="17" t="s">
        <v>1421</v>
      </c>
    </row>
    <row r="261" spans="2:47" s="1" customFormat="1" ht="12">
      <c r="B261" s="38"/>
      <c r="C261" s="39"/>
      <c r="D261" s="227" t="s">
        <v>162</v>
      </c>
      <c r="E261" s="39"/>
      <c r="F261" s="228" t="s">
        <v>534</v>
      </c>
      <c r="G261" s="39"/>
      <c r="H261" s="39"/>
      <c r="I261" s="142"/>
      <c r="J261" s="39"/>
      <c r="K261" s="39"/>
      <c r="L261" s="43"/>
      <c r="M261" s="229"/>
      <c r="N261" s="79"/>
      <c r="O261" s="79"/>
      <c r="P261" s="79"/>
      <c r="Q261" s="79"/>
      <c r="R261" s="79"/>
      <c r="S261" s="79"/>
      <c r="T261" s="80"/>
      <c r="AT261" s="17" t="s">
        <v>162</v>
      </c>
      <c r="AU261" s="17" t="s">
        <v>86</v>
      </c>
    </row>
    <row r="262" spans="2:63" s="11" customFormat="1" ht="22.8" customHeight="1">
      <c r="B262" s="199"/>
      <c r="C262" s="200"/>
      <c r="D262" s="201" t="s">
        <v>76</v>
      </c>
      <c r="E262" s="213" t="s">
        <v>583</v>
      </c>
      <c r="F262" s="213" t="s">
        <v>584</v>
      </c>
      <c r="G262" s="200"/>
      <c r="H262" s="200"/>
      <c r="I262" s="203"/>
      <c r="J262" s="214">
        <f>BK262</f>
        <v>0</v>
      </c>
      <c r="K262" s="200"/>
      <c r="L262" s="205"/>
      <c r="M262" s="206"/>
      <c r="N262" s="207"/>
      <c r="O262" s="207"/>
      <c r="P262" s="208">
        <f>SUM(P263:P290)</f>
        <v>0</v>
      </c>
      <c r="Q262" s="207"/>
      <c r="R262" s="208">
        <f>SUM(R263:R290)</f>
        <v>0.00982</v>
      </c>
      <c r="S262" s="207"/>
      <c r="T262" s="209">
        <f>SUM(T263:T290)</f>
        <v>0</v>
      </c>
      <c r="AR262" s="210" t="s">
        <v>86</v>
      </c>
      <c r="AT262" s="211" t="s">
        <v>76</v>
      </c>
      <c r="AU262" s="211" t="s">
        <v>84</v>
      </c>
      <c r="AY262" s="210" t="s">
        <v>152</v>
      </c>
      <c r="BK262" s="212">
        <f>SUM(BK263:BK290)</f>
        <v>0</v>
      </c>
    </row>
    <row r="263" spans="2:65" s="1" customFormat="1" ht="16.5" customHeight="1">
      <c r="B263" s="38"/>
      <c r="C263" s="215" t="s">
        <v>585</v>
      </c>
      <c r="D263" s="215" t="s">
        <v>155</v>
      </c>
      <c r="E263" s="216" t="s">
        <v>586</v>
      </c>
      <c r="F263" s="217" t="s">
        <v>587</v>
      </c>
      <c r="G263" s="218" t="s">
        <v>176</v>
      </c>
      <c r="H263" s="219">
        <v>2</v>
      </c>
      <c r="I263" s="220"/>
      <c r="J263" s="221">
        <f>ROUND(I263*H263,2)</f>
        <v>0</v>
      </c>
      <c r="K263" s="217" t="s">
        <v>159</v>
      </c>
      <c r="L263" s="43"/>
      <c r="M263" s="222" t="s">
        <v>75</v>
      </c>
      <c r="N263" s="223" t="s">
        <v>47</v>
      </c>
      <c r="O263" s="79"/>
      <c r="P263" s="224">
        <f>O263*H263</f>
        <v>0</v>
      </c>
      <c r="Q263" s="224">
        <v>0</v>
      </c>
      <c r="R263" s="224">
        <f>Q263*H263</f>
        <v>0</v>
      </c>
      <c r="S263" s="224">
        <v>0</v>
      </c>
      <c r="T263" s="225">
        <f>S263*H263</f>
        <v>0</v>
      </c>
      <c r="AR263" s="17" t="s">
        <v>227</v>
      </c>
      <c r="AT263" s="17" t="s">
        <v>155</v>
      </c>
      <c r="AU263" s="17" t="s">
        <v>86</v>
      </c>
      <c r="AY263" s="17" t="s">
        <v>152</v>
      </c>
      <c r="BE263" s="226">
        <f>IF(N263="základní",J263,0)</f>
        <v>0</v>
      </c>
      <c r="BF263" s="226">
        <f>IF(N263="snížená",J263,0)</f>
        <v>0</v>
      </c>
      <c r="BG263" s="226">
        <f>IF(N263="zákl. přenesená",J263,0)</f>
        <v>0</v>
      </c>
      <c r="BH263" s="226">
        <f>IF(N263="sníž. přenesená",J263,0)</f>
        <v>0</v>
      </c>
      <c r="BI263" s="226">
        <f>IF(N263="nulová",J263,0)</f>
        <v>0</v>
      </c>
      <c r="BJ263" s="17" t="s">
        <v>84</v>
      </c>
      <c r="BK263" s="226">
        <f>ROUND(I263*H263,2)</f>
        <v>0</v>
      </c>
      <c r="BL263" s="17" t="s">
        <v>227</v>
      </c>
      <c r="BM263" s="17" t="s">
        <v>1422</v>
      </c>
    </row>
    <row r="264" spans="2:47" s="1" customFormat="1" ht="12">
      <c r="B264" s="38"/>
      <c r="C264" s="39"/>
      <c r="D264" s="227" t="s">
        <v>162</v>
      </c>
      <c r="E264" s="39"/>
      <c r="F264" s="228" t="s">
        <v>589</v>
      </c>
      <c r="G264" s="39"/>
      <c r="H264" s="39"/>
      <c r="I264" s="142"/>
      <c r="J264" s="39"/>
      <c r="K264" s="39"/>
      <c r="L264" s="43"/>
      <c r="M264" s="229"/>
      <c r="N264" s="79"/>
      <c r="O264" s="79"/>
      <c r="P264" s="79"/>
      <c r="Q264" s="79"/>
      <c r="R264" s="79"/>
      <c r="S264" s="79"/>
      <c r="T264" s="80"/>
      <c r="AT264" s="17" t="s">
        <v>162</v>
      </c>
      <c r="AU264" s="17" t="s">
        <v>86</v>
      </c>
    </row>
    <row r="265" spans="2:51" s="13" customFormat="1" ht="12">
      <c r="B265" s="241"/>
      <c r="C265" s="242"/>
      <c r="D265" s="227" t="s">
        <v>164</v>
      </c>
      <c r="E265" s="243" t="s">
        <v>75</v>
      </c>
      <c r="F265" s="244" t="s">
        <v>590</v>
      </c>
      <c r="G265" s="242"/>
      <c r="H265" s="243" t="s">
        <v>75</v>
      </c>
      <c r="I265" s="245"/>
      <c r="J265" s="242"/>
      <c r="K265" s="242"/>
      <c r="L265" s="246"/>
      <c r="M265" s="247"/>
      <c r="N265" s="248"/>
      <c r="O265" s="248"/>
      <c r="P265" s="248"/>
      <c r="Q265" s="248"/>
      <c r="R265" s="248"/>
      <c r="S265" s="248"/>
      <c r="T265" s="249"/>
      <c r="AT265" s="250" t="s">
        <v>164</v>
      </c>
      <c r="AU265" s="250" t="s">
        <v>86</v>
      </c>
      <c r="AV265" s="13" t="s">
        <v>84</v>
      </c>
      <c r="AW265" s="13" t="s">
        <v>38</v>
      </c>
      <c r="AX265" s="13" t="s">
        <v>77</v>
      </c>
      <c r="AY265" s="250" t="s">
        <v>152</v>
      </c>
    </row>
    <row r="266" spans="2:51" s="12" customFormat="1" ht="12">
      <c r="B266" s="230"/>
      <c r="C266" s="231"/>
      <c r="D266" s="227" t="s">
        <v>164</v>
      </c>
      <c r="E266" s="232" t="s">
        <v>75</v>
      </c>
      <c r="F266" s="233" t="s">
        <v>591</v>
      </c>
      <c r="G266" s="231"/>
      <c r="H266" s="234">
        <v>2</v>
      </c>
      <c r="I266" s="235"/>
      <c r="J266" s="231"/>
      <c r="K266" s="231"/>
      <c r="L266" s="236"/>
      <c r="M266" s="237"/>
      <c r="N266" s="238"/>
      <c r="O266" s="238"/>
      <c r="P266" s="238"/>
      <c r="Q266" s="238"/>
      <c r="R266" s="238"/>
      <c r="S266" s="238"/>
      <c r="T266" s="239"/>
      <c r="AT266" s="240" t="s">
        <v>164</v>
      </c>
      <c r="AU266" s="240" t="s">
        <v>86</v>
      </c>
      <c r="AV266" s="12" t="s">
        <v>86</v>
      </c>
      <c r="AW266" s="12" t="s">
        <v>38</v>
      </c>
      <c r="AX266" s="12" t="s">
        <v>84</v>
      </c>
      <c r="AY266" s="240" t="s">
        <v>152</v>
      </c>
    </row>
    <row r="267" spans="2:65" s="1" customFormat="1" ht="16.5" customHeight="1">
      <c r="B267" s="38"/>
      <c r="C267" s="215" t="s">
        <v>592</v>
      </c>
      <c r="D267" s="215" t="s">
        <v>155</v>
      </c>
      <c r="E267" s="216" t="s">
        <v>593</v>
      </c>
      <c r="F267" s="217" t="s">
        <v>594</v>
      </c>
      <c r="G267" s="218" t="s">
        <v>168</v>
      </c>
      <c r="H267" s="219">
        <v>8</v>
      </c>
      <c r="I267" s="220"/>
      <c r="J267" s="221">
        <f>ROUND(I267*H267,2)</f>
        <v>0</v>
      </c>
      <c r="K267" s="217" t="s">
        <v>159</v>
      </c>
      <c r="L267" s="43"/>
      <c r="M267" s="222" t="s">
        <v>75</v>
      </c>
      <c r="N267" s="223" t="s">
        <v>47</v>
      </c>
      <c r="O267" s="79"/>
      <c r="P267" s="224">
        <f>O267*H267</f>
        <v>0</v>
      </c>
      <c r="Q267" s="224">
        <v>0.00066</v>
      </c>
      <c r="R267" s="224">
        <f>Q267*H267</f>
        <v>0.00528</v>
      </c>
      <c r="S267" s="224">
        <v>0</v>
      </c>
      <c r="T267" s="225">
        <f>S267*H267</f>
        <v>0</v>
      </c>
      <c r="AR267" s="17" t="s">
        <v>227</v>
      </c>
      <c r="AT267" s="17" t="s">
        <v>155</v>
      </c>
      <c r="AU267" s="17" t="s">
        <v>86</v>
      </c>
      <c r="AY267" s="17" t="s">
        <v>152</v>
      </c>
      <c r="BE267" s="226">
        <f>IF(N267="základní",J267,0)</f>
        <v>0</v>
      </c>
      <c r="BF267" s="226">
        <f>IF(N267="snížená",J267,0)</f>
        <v>0</v>
      </c>
      <c r="BG267" s="226">
        <f>IF(N267="zákl. přenesená",J267,0)</f>
        <v>0</v>
      </c>
      <c r="BH267" s="226">
        <f>IF(N267="sníž. přenesená",J267,0)</f>
        <v>0</v>
      </c>
      <c r="BI267" s="226">
        <f>IF(N267="nulová",J267,0)</f>
        <v>0</v>
      </c>
      <c r="BJ267" s="17" t="s">
        <v>84</v>
      </c>
      <c r="BK267" s="226">
        <f>ROUND(I267*H267,2)</f>
        <v>0</v>
      </c>
      <c r="BL267" s="17" t="s">
        <v>227</v>
      </c>
      <c r="BM267" s="17" t="s">
        <v>1423</v>
      </c>
    </row>
    <row r="268" spans="2:47" s="1" customFormat="1" ht="12">
      <c r="B268" s="38"/>
      <c r="C268" s="39"/>
      <c r="D268" s="227" t="s">
        <v>162</v>
      </c>
      <c r="E268" s="39"/>
      <c r="F268" s="228" t="s">
        <v>596</v>
      </c>
      <c r="G268" s="39"/>
      <c r="H268" s="39"/>
      <c r="I268" s="142"/>
      <c r="J268" s="39"/>
      <c r="K268" s="39"/>
      <c r="L268" s="43"/>
      <c r="M268" s="229"/>
      <c r="N268" s="79"/>
      <c r="O268" s="79"/>
      <c r="P268" s="79"/>
      <c r="Q268" s="79"/>
      <c r="R268" s="79"/>
      <c r="S268" s="79"/>
      <c r="T268" s="80"/>
      <c r="AT268" s="17" t="s">
        <v>162</v>
      </c>
      <c r="AU268" s="17" t="s">
        <v>86</v>
      </c>
    </row>
    <row r="269" spans="2:51" s="13" customFormat="1" ht="12">
      <c r="B269" s="241"/>
      <c r="C269" s="242"/>
      <c r="D269" s="227" t="s">
        <v>164</v>
      </c>
      <c r="E269" s="243" t="s">
        <v>75</v>
      </c>
      <c r="F269" s="244" t="s">
        <v>590</v>
      </c>
      <c r="G269" s="242"/>
      <c r="H269" s="243" t="s">
        <v>75</v>
      </c>
      <c r="I269" s="245"/>
      <c r="J269" s="242"/>
      <c r="K269" s="242"/>
      <c r="L269" s="246"/>
      <c r="M269" s="247"/>
      <c r="N269" s="248"/>
      <c r="O269" s="248"/>
      <c r="P269" s="248"/>
      <c r="Q269" s="248"/>
      <c r="R269" s="248"/>
      <c r="S269" s="248"/>
      <c r="T269" s="249"/>
      <c r="AT269" s="250" t="s">
        <v>164</v>
      </c>
      <c r="AU269" s="250" t="s">
        <v>86</v>
      </c>
      <c r="AV269" s="13" t="s">
        <v>84</v>
      </c>
      <c r="AW269" s="13" t="s">
        <v>38</v>
      </c>
      <c r="AX269" s="13" t="s">
        <v>77</v>
      </c>
      <c r="AY269" s="250" t="s">
        <v>152</v>
      </c>
    </row>
    <row r="270" spans="2:51" s="12" customFormat="1" ht="12">
      <c r="B270" s="230"/>
      <c r="C270" s="231"/>
      <c r="D270" s="227" t="s">
        <v>164</v>
      </c>
      <c r="E270" s="232" t="s">
        <v>75</v>
      </c>
      <c r="F270" s="233" t="s">
        <v>1407</v>
      </c>
      <c r="G270" s="231"/>
      <c r="H270" s="234">
        <v>8</v>
      </c>
      <c r="I270" s="235"/>
      <c r="J270" s="231"/>
      <c r="K270" s="231"/>
      <c r="L270" s="236"/>
      <c r="M270" s="237"/>
      <c r="N270" s="238"/>
      <c r="O270" s="238"/>
      <c r="P270" s="238"/>
      <c r="Q270" s="238"/>
      <c r="R270" s="238"/>
      <c r="S270" s="238"/>
      <c r="T270" s="239"/>
      <c r="AT270" s="240" t="s">
        <v>164</v>
      </c>
      <c r="AU270" s="240" t="s">
        <v>86</v>
      </c>
      <c r="AV270" s="12" t="s">
        <v>86</v>
      </c>
      <c r="AW270" s="12" t="s">
        <v>38</v>
      </c>
      <c r="AX270" s="12" t="s">
        <v>84</v>
      </c>
      <c r="AY270" s="240" t="s">
        <v>152</v>
      </c>
    </row>
    <row r="271" spans="2:65" s="1" customFormat="1" ht="22.5" customHeight="1">
      <c r="B271" s="38"/>
      <c r="C271" s="215" t="s">
        <v>598</v>
      </c>
      <c r="D271" s="215" t="s">
        <v>155</v>
      </c>
      <c r="E271" s="216" t="s">
        <v>599</v>
      </c>
      <c r="F271" s="217" t="s">
        <v>600</v>
      </c>
      <c r="G271" s="218" t="s">
        <v>168</v>
      </c>
      <c r="H271" s="219">
        <v>8</v>
      </c>
      <c r="I271" s="220"/>
      <c r="J271" s="221">
        <f>ROUND(I271*H271,2)</f>
        <v>0</v>
      </c>
      <c r="K271" s="217" t="s">
        <v>159</v>
      </c>
      <c r="L271" s="43"/>
      <c r="M271" s="222" t="s">
        <v>75</v>
      </c>
      <c r="N271" s="223" t="s">
        <v>47</v>
      </c>
      <c r="O271" s="79"/>
      <c r="P271" s="224">
        <f>O271*H271</f>
        <v>0</v>
      </c>
      <c r="Q271" s="224">
        <v>7E-05</v>
      </c>
      <c r="R271" s="224">
        <f>Q271*H271</f>
        <v>0.00056</v>
      </c>
      <c r="S271" s="224">
        <v>0</v>
      </c>
      <c r="T271" s="225">
        <f>S271*H271</f>
        <v>0</v>
      </c>
      <c r="AR271" s="17" t="s">
        <v>227</v>
      </c>
      <c r="AT271" s="17" t="s">
        <v>155</v>
      </c>
      <c r="AU271" s="17" t="s">
        <v>86</v>
      </c>
      <c r="AY271" s="17" t="s">
        <v>152</v>
      </c>
      <c r="BE271" s="226">
        <f>IF(N271="základní",J271,0)</f>
        <v>0</v>
      </c>
      <c r="BF271" s="226">
        <f>IF(N271="snížená",J271,0)</f>
        <v>0</v>
      </c>
      <c r="BG271" s="226">
        <f>IF(N271="zákl. přenesená",J271,0)</f>
        <v>0</v>
      </c>
      <c r="BH271" s="226">
        <f>IF(N271="sníž. přenesená",J271,0)</f>
        <v>0</v>
      </c>
      <c r="BI271" s="226">
        <f>IF(N271="nulová",J271,0)</f>
        <v>0</v>
      </c>
      <c r="BJ271" s="17" t="s">
        <v>84</v>
      </c>
      <c r="BK271" s="226">
        <f>ROUND(I271*H271,2)</f>
        <v>0</v>
      </c>
      <c r="BL271" s="17" t="s">
        <v>227</v>
      </c>
      <c r="BM271" s="17" t="s">
        <v>1424</v>
      </c>
    </row>
    <row r="272" spans="2:47" s="1" customFormat="1" ht="12">
      <c r="B272" s="38"/>
      <c r="C272" s="39"/>
      <c r="D272" s="227" t="s">
        <v>162</v>
      </c>
      <c r="E272" s="39"/>
      <c r="F272" s="228" t="s">
        <v>602</v>
      </c>
      <c r="G272" s="39"/>
      <c r="H272" s="39"/>
      <c r="I272" s="142"/>
      <c r="J272" s="39"/>
      <c r="K272" s="39"/>
      <c r="L272" s="43"/>
      <c r="M272" s="229"/>
      <c r="N272" s="79"/>
      <c r="O272" s="79"/>
      <c r="P272" s="79"/>
      <c r="Q272" s="79"/>
      <c r="R272" s="79"/>
      <c r="S272" s="79"/>
      <c r="T272" s="80"/>
      <c r="AT272" s="17" t="s">
        <v>162</v>
      </c>
      <c r="AU272" s="17" t="s">
        <v>86</v>
      </c>
    </row>
    <row r="273" spans="2:51" s="12" customFormat="1" ht="12">
      <c r="B273" s="230"/>
      <c r="C273" s="231"/>
      <c r="D273" s="227" t="s">
        <v>164</v>
      </c>
      <c r="E273" s="232" t="s">
        <v>75</v>
      </c>
      <c r="F273" s="233" t="s">
        <v>1425</v>
      </c>
      <c r="G273" s="231"/>
      <c r="H273" s="234">
        <v>8</v>
      </c>
      <c r="I273" s="235"/>
      <c r="J273" s="231"/>
      <c r="K273" s="231"/>
      <c r="L273" s="236"/>
      <c r="M273" s="237"/>
      <c r="N273" s="238"/>
      <c r="O273" s="238"/>
      <c r="P273" s="238"/>
      <c r="Q273" s="238"/>
      <c r="R273" s="238"/>
      <c r="S273" s="238"/>
      <c r="T273" s="239"/>
      <c r="AT273" s="240" t="s">
        <v>164</v>
      </c>
      <c r="AU273" s="240" t="s">
        <v>86</v>
      </c>
      <c r="AV273" s="12" t="s">
        <v>86</v>
      </c>
      <c r="AW273" s="12" t="s">
        <v>38</v>
      </c>
      <c r="AX273" s="12" t="s">
        <v>84</v>
      </c>
      <c r="AY273" s="240" t="s">
        <v>152</v>
      </c>
    </row>
    <row r="274" spans="2:65" s="1" customFormat="1" ht="16.5" customHeight="1">
      <c r="B274" s="38"/>
      <c r="C274" s="215" t="s">
        <v>604</v>
      </c>
      <c r="D274" s="215" t="s">
        <v>155</v>
      </c>
      <c r="E274" s="216" t="s">
        <v>605</v>
      </c>
      <c r="F274" s="217" t="s">
        <v>606</v>
      </c>
      <c r="G274" s="218" t="s">
        <v>176</v>
      </c>
      <c r="H274" s="219">
        <v>5</v>
      </c>
      <c r="I274" s="220"/>
      <c r="J274" s="221">
        <f>ROUND(I274*H274,2)</f>
        <v>0</v>
      </c>
      <c r="K274" s="217" t="s">
        <v>159</v>
      </c>
      <c r="L274" s="43"/>
      <c r="M274" s="222" t="s">
        <v>75</v>
      </c>
      <c r="N274" s="223" t="s">
        <v>47</v>
      </c>
      <c r="O274" s="79"/>
      <c r="P274" s="224">
        <f>O274*H274</f>
        <v>0</v>
      </c>
      <c r="Q274" s="224">
        <v>0.00017</v>
      </c>
      <c r="R274" s="224">
        <f>Q274*H274</f>
        <v>0.0008500000000000001</v>
      </c>
      <c r="S274" s="224">
        <v>0</v>
      </c>
      <c r="T274" s="225">
        <f>S274*H274</f>
        <v>0</v>
      </c>
      <c r="AR274" s="17" t="s">
        <v>227</v>
      </c>
      <c r="AT274" s="17" t="s">
        <v>155</v>
      </c>
      <c r="AU274" s="17" t="s">
        <v>86</v>
      </c>
      <c r="AY274" s="17" t="s">
        <v>152</v>
      </c>
      <c r="BE274" s="226">
        <f>IF(N274="základní",J274,0)</f>
        <v>0</v>
      </c>
      <c r="BF274" s="226">
        <f>IF(N274="snížená",J274,0)</f>
        <v>0</v>
      </c>
      <c r="BG274" s="226">
        <f>IF(N274="zákl. přenesená",J274,0)</f>
        <v>0</v>
      </c>
      <c r="BH274" s="226">
        <f>IF(N274="sníž. přenesená",J274,0)</f>
        <v>0</v>
      </c>
      <c r="BI274" s="226">
        <f>IF(N274="nulová",J274,0)</f>
        <v>0</v>
      </c>
      <c r="BJ274" s="17" t="s">
        <v>84</v>
      </c>
      <c r="BK274" s="226">
        <f>ROUND(I274*H274,2)</f>
        <v>0</v>
      </c>
      <c r="BL274" s="17" t="s">
        <v>227</v>
      </c>
      <c r="BM274" s="17" t="s">
        <v>1426</v>
      </c>
    </row>
    <row r="275" spans="2:47" s="1" customFormat="1" ht="12">
      <c r="B275" s="38"/>
      <c r="C275" s="39"/>
      <c r="D275" s="227" t="s">
        <v>162</v>
      </c>
      <c r="E275" s="39"/>
      <c r="F275" s="228" t="s">
        <v>608</v>
      </c>
      <c r="G275" s="39"/>
      <c r="H275" s="39"/>
      <c r="I275" s="142"/>
      <c r="J275" s="39"/>
      <c r="K275" s="39"/>
      <c r="L275" s="43"/>
      <c r="M275" s="229"/>
      <c r="N275" s="79"/>
      <c r="O275" s="79"/>
      <c r="P275" s="79"/>
      <c r="Q275" s="79"/>
      <c r="R275" s="79"/>
      <c r="S275" s="79"/>
      <c r="T275" s="80"/>
      <c r="AT275" s="17" t="s">
        <v>162</v>
      </c>
      <c r="AU275" s="17" t="s">
        <v>86</v>
      </c>
    </row>
    <row r="276" spans="2:51" s="13" customFormat="1" ht="12">
      <c r="B276" s="241"/>
      <c r="C276" s="242"/>
      <c r="D276" s="227" t="s">
        <v>164</v>
      </c>
      <c r="E276" s="243" t="s">
        <v>75</v>
      </c>
      <c r="F276" s="244" t="s">
        <v>590</v>
      </c>
      <c r="G276" s="242"/>
      <c r="H276" s="243" t="s">
        <v>75</v>
      </c>
      <c r="I276" s="245"/>
      <c r="J276" s="242"/>
      <c r="K276" s="242"/>
      <c r="L276" s="246"/>
      <c r="M276" s="247"/>
      <c r="N276" s="248"/>
      <c r="O276" s="248"/>
      <c r="P276" s="248"/>
      <c r="Q276" s="248"/>
      <c r="R276" s="248"/>
      <c r="S276" s="248"/>
      <c r="T276" s="249"/>
      <c r="AT276" s="250" t="s">
        <v>164</v>
      </c>
      <c r="AU276" s="250" t="s">
        <v>86</v>
      </c>
      <c r="AV276" s="13" t="s">
        <v>84</v>
      </c>
      <c r="AW276" s="13" t="s">
        <v>38</v>
      </c>
      <c r="AX276" s="13" t="s">
        <v>77</v>
      </c>
      <c r="AY276" s="250" t="s">
        <v>152</v>
      </c>
    </row>
    <row r="277" spans="2:51" s="12" customFormat="1" ht="12">
      <c r="B277" s="230"/>
      <c r="C277" s="231"/>
      <c r="D277" s="227" t="s">
        <v>164</v>
      </c>
      <c r="E277" s="232" t="s">
        <v>75</v>
      </c>
      <c r="F277" s="233" t="s">
        <v>1044</v>
      </c>
      <c r="G277" s="231"/>
      <c r="H277" s="234">
        <v>4</v>
      </c>
      <c r="I277" s="235"/>
      <c r="J277" s="231"/>
      <c r="K277" s="231"/>
      <c r="L277" s="236"/>
      <c r="M277" s="237"/>
      <c r="N277" s="238"/>
      <c r="O277" s="238"/>
      <c r="P277" s="238"/>
      <c r="Q277" s="238"/>
      <c r="R277" s="238"/>
      <c r="S277" s="238"/>
      <c r="T277" s="239"/>
      <c r="AT277" s="240" t="s">
        <v>164</v>
      </c>
      <c r="AU277" s="240" t="s">
        <v>86</v>
      </c>
      <c r="AV277" s="12" t="s">
        <v>86</v>
      </c>
      <c r="AW277" s="12" t="s">
        <v>38</v>
      </c>
      <c r="AX277" s="12" t="s">
        <v>77</v>
      </c>
      <c r="AY277" s="240" t="s">
        <v>152</v>
      </c>
    </row>
    <row r="278" spans="2:51" s="12" customFormat="1" ht="12">
      <c r="B278" s="230"/>
      <c r="C278" s="231"/>
      <c r="D278" s="227" t="s">
        <v>164</v>
      </c>
      <c r="E278" s="232" t="s">
        <v>75</v>
      </c>
      <c r="F278" s="233" t="s">
        <v>1427</v>
      </c>
      <c r="G278" s="231"/>
      <c r="H278" s="234">
        <v>1</v>
      </c>
      <c r="I278" s="235"/>
      <c r="J278" s="231"/>
      <c r="K278" s="231"/>
      <c r="L278" s="236"/>
      <c r="M278" s="237"/>
      <c r="N278" s="238"/>
      <c r="O278" s="238"/>
      <c r="P278" s="238"/>
      <c r="Q278" s="238"/>
      <c r="R278" s="238"/>
      <c r="S278" s="238"/>
      <c r="T278" s="239"/>
      <c r="AT278" s="240" t="s">
        <v>164</v>
      </c>
      <c r="AU278" s="240" t="s">
        <v>86</v>
      </c>
      <c r="AV278" s="12" t="s">
        <v>86</v>
      </c>
      <c r="AW278" s="12" t="s">
        <v>38</v>
      </c>
      <c r="AX278" s="12" t="s">
        <v>77</v>
      </c>
      <c r="AY278" s="240" t="s">
        <v>152</v>
      </c>
    </row>
    <row r="279" spans="2:51" s="14" customFormat="1" ht="12">
      <c r="B279" s="267"/>
      <c r="C279" s="268"/>
      <c r="D279" s="227" t="s">
        <v>164</v>
      </c>
      <c r="E279" s="269" t="s">
        <v>75</v>
      </c>
      <c r="F279" s="270" t="s">
        <v>287</v>
      </c>
      <c r="G279" s="268"/>
      <c r="H279" s="271">
        <v>5</v>
      </c>
      <c r="I279" s="272"/>
      <c r="J279" s="268"/>
      <c r="K279" s="268"/>
      <c r="L279" s="273"/>
      <c r="M279" s="274"/>
      <c r="N279" s="275"/>
      <c r="O279" s="275"/>
      <c r="P279" s="275"/>
      <c r="Q279" s="275"/>
      <c r="R279" s="275"/>
      <c r="S279" s="275"/>
      <c r="T279" s="276"/>
      <c r="AT279" s="277" t="s">
        <v>164</v>
      </c>
      <c r="AU279" s="277" t="s">
        <v>86</v>
      </c>
      <c r="AV279" s="14" t="s">
        <v>160</v>
      </c>
      <c r="AW279" s="14" t="s">
        <v>38</v>
      </c>
      <c r="AX279" s="14" t="s">
        <v>84</v>
      </c>
      <c r="AY279" s="277" t="s">
        <v>152</v>
      </c>
    </row>
    <row r="280" spans="2:65" s="1" customFormat="1" ht="16.5" customHeight="1">
      <c r="B280" s="38"/>
      <c r="C280" s="215" t="s">
        <v>611</v>
      </c>
      <c r="D280" s="215" t="s">
        <v>155</v>
      </c>
      <c r="E280" s="216" t="s">
        <v>1428</v>
      </c>
      <c r="F280" s="217" t="s">
        <v>1429</v>
      </c>
      <c r="G280" s="218" t="s">
        <v>176</v>
      </c>
      <c r="H280" s="219">
        <v>4</v>
      </c>
      <c r="I280" s="220"/>
      <c r="J280" s="221">
        <f>ROUND(I280*H280,2)</f>
        <v>0</v>
      </c>
      <c r="K280" s="217" t="s">
        <v>159</v>
      </c>
      <c r="L280" s="43"/>
      <c r="M280" s="222" t="s">
        <v>75</v>
      </c>
      <c r="N280" s="223" t="s">
        <v>47</v>
      </c>
      <c r="O280" s="79"/>
      <c r="P280" s="224">
        <f>O280*H280</f>
        <v>0</v>
      </c>
      <c r="Q280" s="224">
        <v>0.00035</v>
      </c>
      <c r="R280" s="224">
        <f>Q280*H280</f>
        <v>0.0014</v>
      </c>
      <c r="S280" s="224">
        <v>0</v>
      </c>
      <c r="T280" s="225">
        <f>S280*H280</f>
        <v>0</v>
      </c>
      <c r="AR280" s="17" t="s">
        <v>227</v>
      </c>
      <c r="AT280" s="17" t="s">
        <v>155</v>
      </c>
      <c r="AU280" s="17" t="s">
        <v>86</v>
      </c>
      <c r="AY280" s="17" t="s">
        <v>152</v>
      </c>
      <c r="BE280" s="226">
        <f>IF(N280="základní",J280,0)</f>
        <v>0</v>
      </c>
      <c r="BF280" s="226">
        <f>IF(N280="snížená",J280,0)</f>
        <v>0</v>
      </c>
      <c r="BG280" s="226">
        <f>IF(N280="zákl. přenesená",J280,0)</f>
        <v>0</v>
      </c>
      <c r="BH280" s="226">
        <f>IF(N280="sníž. přenesená",J280,0)</f>
        <v>0</v>
      </c>
      <c r="BI280" s="226">
        <f>IF(N280="nulová",J280,0)</f>
        <v>0</v>
      </c>
      <c r="BJ280" s="17" t="s">
        <v>84</v>
      </c>
      <c r="BK280" s="226">
        <f>ROUND(I280*H280,2)</f>
        <v>0</v>
      </c>
      <c r="BL280" s="17" t="s">
        <v>227</v>
      </c>
      <c r="BM280" s="17" t="s">
        <v>1430</v>
      </c>
    </row>
    <row r="281" spans="2:51" s="13" customFormat="1" ht="12">
      <c r="B281" s="241"/>
      <c r="C281" s="242"/>
      <c r="D281" s="227" t="s">
        <v>164</v>
      </c>
      <c r="E281" s="243" t="s">
        <v>75</v>
      </c>
      <c r="F281" s="244" t="s">
        <v>590</v>
      </c>
      <c r="G281" s="242"/>
      <c r="H281" s="243" t="s">
        <v>75</v>
      </c>
      <c r="I281" s="245"/>
      <c r="J281" s="242"/>
      <c r="K281" s="242"/>
      <c r="L281" s="246"/>
      <c r="M281" s="247"/>
      <c r="N281" s="248"/>
      <c r="O281" s="248"/>
      <c r="P281" s="248"/>
      <c r="Q281" s="248"/>
      <c r="R281" s="248"/>
      <c r="S281" s="248"/>
      <c r="T281" s="249"/>
      <c r="AT281" s="250" t="s">
        <v>164</v>
      </c>
      <c r="AU281" s="250" t="s">
        <v>86</v>
      </c>
      <c r="AV281" s="13" t="s">
        <v>84</v>
      </c>
      <c r="AW281" s="13" t="s">
        <v>38</v>
      </c>
      <c r="AX281" s="13" t="s">
        <v>77</v>
      </c>
      <c r="AY281" s="250" t="s">
        <v>152</v>
      </c>
    </row>
    <row r="282" spans="2:51" s="12" customFormat="1" ht="12">
      <c r="B282" s="230"/>
      <c r="C282" s="231"/>
      <c r="D282" s="227" t="s">
        <v>164</v>
      </c>
      <c r="E282" s="232" t="s">
        <v>75</v>
      </c>
      <c r="F282" s="233" t="s">
        <v>1431</v>
      </c>
      <c r="G282" s="231"/>
      <c r="H282" s="234">
        <v>4</v>
      </c>
      <c r="I282" s="235"/>
      <c r="J282" s="231"/>
      <c r="K282" s="231"/>
      <c r="L282" s="236"/>
      <c r="M282" s="237"/>
      <c r="N282" s="238"/>
      <c r="O282" s="238"/>
      <c r="P282" s="238"/>
      <c r="Q282" s="238"/>
      <c r="R282" s="238"/>
      <c r="S282" s="238"/>
      <c r="T282" s="239"/>
      <c r="AT282" s="240" t="s">
        <v>164</v>
      </c>
      <c r="AU282" s="240" t="s">
        <v>86</v>
      </c>
      <c r="AV282" s="12" t="s">
        <v>86</v>
      </c>
      <c r="AW282" s="12" t="s">
        <v>38</v>
      </c>
      <c r="AX282" s="12" t="s">
        <v>84</v>
      </c>
      <c r="AY282" s="240" t="s">
        <v>152</v>
      </c>
    </row>
    <row r="283" spans="2:65" s="1" customFormat="1" ht="16.5" customHeight="1">
      <c r="B283" s="38"/>
      <c r="C283" s="215" t="s">
        <v>616</v>
      </c>
      <c r="D283" s="215" t="s">
        <v>155</v>
      </c>
      <c r="E283" s="216" t="s">
        <v>617</v>
      </c>
      <c r="F283" s="217" t="s">
        <v>618</v>
      </c>
      <c r="G283" s="218" t="s">
        <v>176</v>
      </c>
      <c r="H283" s="219">
        <v>1</v>
      </c>
      <c r="I283" s="220"/>
      <c r="J283" s="221">
        <f>ROUND(I283*H283,2)</f>
        <v>0</v>
      </c>
      <c r="K283" s="217" t="s">
        <v>159</v>
      </c>
      <c r="L283" s="43"/>
      <c r="M283" s="222" t="s">
        <v>75</v>
      </c>
      <c r="N283" s="223" t="s">
        <v>47</v>
      </c>
      <c r="O283" s="79"/>
      <c r="P283" s="224">
        <f>O283*H283</f>
        <v>0</v>
      </c>
      <c r="Q283" s="224">
        <v>0.00021</v>
      </c>
      <c r="R283" s="224">
        <f>Q283*H283</f>
        <v>0.00021</v>
      </c>
      <c r="S283" s="224">
        <v>0</v>
      </c>
      <c r="T283" s="225">
        <f>S283*H283</f>
        <v>0</v>
      </c>
      <c r="AR283" s="17" t="s">
        <v>227</v>
      </c>
      <c r="AT283" s="17" t="s">
        <v>155</v>
      </c>
      <c r="AU283" s="17" t="s">
        <v>86</v>
      </c>
      <c r="AY283" s="17" t="s">
        <v>152</v>
      </c>
      <c r="BE283" s="226">
        <f>IF(N283="základní",J283,0)</f>
        <v>0</v>
      </c>
      <c r="BF283" s="226">
        <f>IF(N283="snížená",J283,0)</f>
        <v>0</v>
      </c>
      <c r="BG283" s="226">
        <f>IF(N283="zákl. přenesená",J283,0)</f>
        <v>0</v>
      </c>
      <c r="BH283" s="226">
        <f>IF(N283="sníž. přenesená",J283,0)</f>
        <v>0</v>
      </c>
      <c r="BI283" s="226">
        <f>IF(N283="nulová",J283,0)</f>
        <v>0</v>
      </c>
      <c r="BJ283" s="17" t="s">
        <v>84</v>
      </c>
      <c r="BK283" s="226">
        <f>ROUND(I283*H283,2)</f>
        <v>0</v>
      </c>
      <c r="BL283" s="17" t="s">
        <v>227</v>
      </c>
      <c r="BM283" s="17" t="s">
        <v>1432</v>
      </c>
    </row>
    <row r="284" spans="2:51" s="13" customFormat="1" ht="12">
      <c r="B284" s="241"/>
      <c r="C284" s="242"/>
      <c r="D284" s="227" t="s">
        <v>164</v>
      </c>
      <c r="E284" s="243" t="s">
        <v>75</v>
      </c>
      <c r="F284" s="244" t="s">
        <v>590</v>
      </c>
      <c r="G284" s="242"/>
      <c r="H284" s="243" t="s">
        <v>75</v>
      </c>
      <c r="I284" s="245"/>
      <c r="J284" s="242"/>
      <c r="K284" s="242"/>
      <c r="L284" s="246"/>
      <c r="M284" s="247"/>
      <c r="N284" s="248"/>
      <c r="O284" s="248"/>
      <c r="P284" s="248"/>
      <c r="Q284" s="248"/>
      <c r="R284" s="248"/>
      <c r="S284" s="248"/>
      <c r="T284" s="249"/>
      <c r="AT284" s="250" t="s">
        <v>164</v>
      </c>
      <c r="AU284" s="250" t="s">
        <v>86</v>
      </c>
      <c r="AV284" s="13" t="s">
        <v>84</v>
      </c>
      <c r="AW284" s="13" t="s">
        <v>38</v>
      </c>
      <c r="AX284" s="13" t="s">
        <v>77</v>
      </c>
      <c r="AY284" s="250" t="s">
        <v>152</v>
      </c>
    </row>
    <row r="285" spans="2:51" s="12" customFormat="1" ht="12">
      <c r="B285" s="230"/>
      <c r="C285" s="231"/>
      <c r="D285" s="227" t="s">
        <v>164</v>
      </c>
      <c r="E285" s="232" t="s">
        <v>75</v>
      </c>
      <c r="F285" s="233" t="s">
        <v>620</v>
      </c>
      <c r="G285" s="231"/>
      <c r="H285" s="234">
        <v>1</v>
      </c>
      <c r="I285" s="235"/>
      <c r="J285" s="231"/>
      <c r="K285" s="231"/>
      <c r="L285" s="236"/>
      <c r="M285" s="237"/>
      <c r="N285" s="238"/>
      <c r="O285" s="238"/>
      <c r="P285" s="238"/>
      <c r="Q285" s="238"/>
      <c r="R285" s="238"/>
      <c r="S285" s="238"/>
      <c r="T285" s="239"/>
      <c r="AT285" s="240" t="s">
        <v>164</v>
      </c>
      <c r="AU285" s="240" t="s">
        <v>86</v>
      </c>
      <c r="AV285" s="12" t="s">
        <v>86</v>
      </c>
      <c r="AW285" s="12" t="s">
        <v>38</v>
      </c>
      <c r="AX285" s="12" t="s">
        <v>84</v>
      </c>
      <c r="AY285" s="240" t="s">
        <v>152</v>
      </c>
    </row>
    <row r="286" spans="2:65" s="1" customFormat="1" ht="16.5" customHeight="1">
      <c r="B286" s="38"/>
      <c r="C286" s="215" t="s">
        <v>621</v>
      </c>
      <c r="D286" s="215" t="s">
        <v>155</v>
      </c>
      <c r="E286" s="216" t="s">
        <v>622</v>
      </c>
      <c r="F286" s="217" t="s">
        <v>623</v>
      </c>
      <c r="G286" s="218" t="s">
        <v>168</v>
      </c>
      <c r="H286" s="219">
        <v>8</v>
      </c>
      <c r="I286" s="220"/>
      <c r="J286" s="221">
        <f>ROUND(I286*H286,2)</f>
        <v>0</v>
      </c>
      <c r="K286" s="217" t="s">
        <v>159</v>
      </c>
      <c r="L286" s="43"/>
      <c r="M286" s="222" t="s">
        <v>75</v>
      </c>
      <c r="N286" s="223" t="s">
        <v>47</v>
      </c>
      <c r="O286" s="79"/>
      <c r="P286" s="224">
        <f>O286*H286</f>
        <v>0</v>
      </c>
      <c r="Q286" s="224">
        <v>0.00019</v>
      </c>
      <c r="R286" s="224">
        <f>Q286*H286</f>
        <v>0.00152</v>
      </c>
      <c r="S286" s="224">
        <v>0</v>
      </c>
      <c r="T286" s="225">
        <f>S286*H286</f>
        <v>0</v>
      </c>
      <c r="AR286" s="17" t="s">
        <v>227</v>
      </c>
      <c r="AT286" s="17" t="s">
        <v>155</v>
      </c>
      <c r="AU286" s="17" t="s">
        <v>86</v>
      </c>
      <c r="AY286" s="17" t="s">
        <v>152</v>
      </c>
      <c r="BE286" s="226">
        <f>IF(N286="základní",J286,0)</f>
        <v>0</v>
      </c>
      <c r="BF286" s="226">
        <f>IF(N286="snížená",J286,0)</f>
        <v>0</v>
      </c>
      <c r="BG286" s="226">
        <f>IF(N286="zákl. přenesená",J286,0)</f>
        <v>0</v>
      </c>
      <c r="BH286" s="226">
        <f>IF(N286="sníž. přenesená",J286,0)</f>
        <v>0</v>
      </c>
      <c r="BI286" s="226">
        <f>IF(N286="nulová",J286,0)</f>
        <v>0</v>
      </c>
      <c r="BJ286" s="17" t="s">
        <v>84</v>
      </c>
      <c r="BK286" s="226">
        <f>ROUND(I286*H286,2)</f>
        <v>0</v>
      </c>
      <c r="BL286" s="17" t="s">
        <v>227</v>
      </c>
      <c r="BM286" s="17" t="s">
        <v>1433</v>
      </c>
    </row>
    <row r="287" spans="2:47" s="1" customFormat="1" ht="12">
      <c r="B287" s="38"/>
      <c r="C287" s="39"/>
      <c r="D287" s="227" t="s">
        <v>162</v>
      </c>
      <c r="E287" s="39"/>
      <c r="F287" s="228" t="s">
        <v>625</v>
      </c>
      <c r="G287" s="39"/>
      <c r="H287" s="39"/>
      <c r="I287" s="142"/>
      <c r="J287" s="39"/>
      <c r="K287" s="39"/>
      <c r="L287" s="43"/>
      <c r="M287" s="229"/>
      <c r="N287" s="79"/>
      <c r="O287" s="79"/>
      <c r="P287" s="79"/>
      <c r="Q287" s="79"/>
      <c r="R287" s="79"/>
      <c r="S287" s="79"/>
      <c r="T287" s="80"/>
      <c r="AT287" s="17" t="s">
        <v>162</v>
      </c>
      <c r="AU287" s="17" t="s">
        <v>86</v>
      </c>
    </row>
    <row r="288" spans="2:65" s="1" customFormat="1" ht="22.5" customHeight="1">
      <c r="B288" s="38"/>
      <c r="C288" s="215" t="s">
        <v>626</v>
      </c>
      <c r="D288" s="215" t="s">
        <v>155</v>
      </c>
      <c r="E288" s="216" t="s">
        <v>631</v>
      </c>
      <c r="F288" s="217" t="s">
        <v>1050</v>
      </c>
      <c r="G288" s="218" t="s">
        <v>577</v>
      </c>
      <c r="H288" s="219">
        <v>1</v>
      </c>
      <c r="I288" s="220"/>
      <c r="J288" s="221">
        <f>ROUND(I288*H288,2)</f>
        <v>0</v>
      </c>
      <c r="K288" s="217" t="s">
        <v>177</v>
      </c>
      <c r="L288" s="43"/>
      <c r="M288" s="222" t="s">
        <v>75</v>
      </c>
      <c r="N288" s="223" t="s">
        <v>47</v>
      </c>
      <c r="O288" s="79"/>
      <c r="P288" s="224">
        <f>O288*H288</f>
        <v>0</v>
      </c>
      <c r="Q288" s="224">
        <v>0</v>
      </c>
      <c r="R288" s="224">
        <f>Q288*H288</f>
        <v>0</v>
      </c>
      <c r="S288" s="224">
        <v>0</v>
      </c>
      <c r="T288" s="225">
        <f>S288*H288</f>
        <v>0</v>
      </c>
      <c r="AR288" s="17" t="s">
        <v>227</v>
      </c>
      <c r="AT288" s="17" t="s">
        <v>155</v>
      </c>
      <c r="AU288" s="17" t="s">
        <v>86</v>
      </c>
      <c r="AY288" s="17" t="s">
        <v>152</v>
      </c>
      <c r="BE288" s="226">
        <f>IF(N288="základní",J288,0)</f>
        <v>0</v>
      </c>
      <c r="BF288" s="226">
        <f>IF(N288="snížená",J288,0)</f>
        <v>0</v>
      </c>
      <c r="BG288" s="226">
        <f>IF(N288="zákl. přenesená",J288,0)</f>
        <v>0</v>
      </c>
      <c r="BH288" s="226">
        <f>IF(N288="sníž. přenesená",J288,0)</f>
        <v>0</v>
      </c>
      <c r="BI288" s="226">
        <f>IF(N288="nulová",J288,0)</f>
        <v>0</v>
      </c>
      <c r="BJ288" s="17" t="s">
        <v>84</v>
      </c>
      <c r="BK288" s="226">
        <f>ROUND(I288*H288,2)</f>
        <v>0</v>
      </c>
      <c r="BL288" s="17" t="s">
        <v>227</v>
      </c>
      <c r="BM288" s="17" t="s">
        <v>1434</v>
      </c>
    </row>
    <row r="289" spans="2:65" s="1" customFormat="1" ht="22.5" customHeight="1">
      <c r="B289" s="38"/>
      <c r="C289" s="215" t="s">
        <v>630</v>
      </c>
      <c r="D289" s="215" t="s">
        <v>155</v>
      </c>
      <c r="E289" s="216" t="s">
        <v>635</v>
      </c>
      <c r="F289" s="217" t="s">
        <v>636</v>
      </c>
      <c r="G289" s="218" t="s">
        <v>248</v>
      </c>
      <c r="H289" s="261"/>
      <c r="I289" s="220"/>
      <c r="J289" s="221">
        <f>ROUND(I289*H289,2)</f>
        <v>0</v>
      </c>
      <c r="K289" s="217" t="s">
        <v>159</v>
      </c>
      <c r="L289" s="43"/>
      <c r="M289" s="222" t="s">
        <v>75</v>
      </c>
      <c r="N289" s="223" t="s">
        <v>47</v>
      </c>
      <c r="O289" s="79"/>
      <c r="P289" s="224">
        <f>O289*H289</f>
        <v>0</v>
      </c>
      <c r="Q289" s="224">
        <v>0</v>
      </c>
      <c r="R289" s="224">
        <f>Q289*H289</f>
        <v>0</v>
      </c>
      <c r="S289" s="224">
        <v>0</v>
      </c>
      <c r="T289" s="225">
        <f>S289*H289</f>
        <v>0</v>
      </c>
      <c r="AR289" s="17" t="s">
        <v>227</v>
      </c>
      <c r="AT289" s="17" t="s">
        <v>155</v>
      </c>
      <c r="AU289" s="17" t="s">
        <v>86</v>
      </c>
      <c r="AY289" s="17" t="s">
        <v>152</v>
      </c>
      <c r="BE289" s="226">
        <f>IF(N289="základní",J289,0)</f>
        <v>0</v>
      </c>
      <c r="BF289" s="226">
        <f>IF(N289="snížená",J289,0)</f>
        <v>0</v>
      </c>
      <c r="BG289" s="226">
        <f>IF(N289="zákl. přenesená",J289,0)</f>
        <v>0</v>
      </c>
      <c r="BH289" s="226">
        <f>IF(N289="sníž. přenesená",J289,0)</f>
        <v>0</v>
      </c>
      <c r="BI289" s="226">
        <f>IF(N289="nulová",J289,0)</f>
        <v>0</v>
      </c>
      <c r="BJ289" s="17" t="s">
        <v>84</v>
      </c>
      <c r="BK289" s="226">
        <f>ROUND(I289*H289,2)</f>
        <v>0</v>
      </c>
      <c r="BL289" s="17" t="s">
        <v>227</v>
      </c>
      <c r="BM289" s="17" t="s">
        <v>1435</v>
      </c>
    </row>
    <row r="290" spans="2:47" s="1" customFormat="1" ht="12">
      <c r="B290" s="38"/>
      <c r="C290" s="39"/>
      <c r="D290" s="227" t="s">
        <v>162</v>
      </c>
      <c r="E290" s="39"/>
      <c r="F290" s="228" t="s">
        <v>638</v>
      </c>
      <c r="G290" s="39"/>
      <c r="H290" s="39"/>
      <c r="I290" s="142"/>
      <c r="J290" s="39"/>
      <c r="K290" s="39"/>
      <c r="L290" s="43"/>
      <c r="M290" s="229"/>
      <c r="N290" s="79"/>
      <c r="O290" s="79"/>
      <c r="P290" s="79"/>
      <c r="Q290" s="79"/>
      <c r="R290" s="79"/>
      <c r="S290" s="79"/>
      <c r="T290" s="80"/>
      <c r="AT290" s="17" t="s">
        <v>162</v>
      </c>
      <c r="AU290" s="17" t="s">
        <v>86</v>
      </c>
    </row>
    <row r="291" spans="2:63" s="11" customFormat="1" ht="22.8" customHeight="1">
      <c r="B291" s="199"/>
      <c r="C291" s="200"/>
      <c r="D291" s="201" t="s">
        <v>76</v>
      </c>
      <c r="E291" s="213" t="s">
        <v>639</v>
      </c>
      <c r="F291" s="213" t="s">
        <v>640</v>
      </c>
      <c r="G291" s="200"/>
      <c r="H291" s="200"/>
      <c r="I291" s="203"/>
      <c r="J291" s="214">
        <f>BK291</f>
        <v>0</v>
      </c>
      <c r="K291" s="200"/>
      <c r="L291" s="205"/>
      <c r="M291" s="206"/>
      <c r="N291" s="207"/>
      <c r="O291" s="207"/>
      <c r="P291" s="208">
        <f>SUM(P292:P345)</f>
        <v>0</v>
      </c>
      <c r="Q291" s="207"/>
      <c r="R291" s="208">
        <f>SUM(R292:R345)</f>
        <v>0.03674</v>
      </c>
      <c r="S291" s="207"/>
      <c r="T291" s="209">
        <f>SUM(T292:T345)</f>
        <v>0.02117</v>
      </c>
      <c r="AR291" s="210" t="s">
        <v>86</v>
      </c>
      <c r="AT291" s="211" t="s">
        <v>76</v>
      </c>
      <c r="AU291" s="211" t="s">
        <v>84</v>
      </c>
      <c r="AY291" s="210" t="s">
        <v>152</v>
      </c>
      <c r="BK291" s="212">
        <f>SUM(BK292:BK345)</f>
        <v>0</v>
      </c>
    </row>
    <row r="292" spans="2:65" s="1" customFormat="1" ht="16.5" customHeight="1">
      <c r="B292" s="38"/>
      <c r="C292" s="215" t="s">
        <v>634</v>
      </c>
      <c r="D292" s="215" t="s">
        <v>155</v>
      </c>
      <c r="E292" s="216" t="s">
        <v>642</v>
      </c>
      <c r="F292" s="217" t="s">
        <v>643</v>
      </c>
      <c r="G292" s="218" t="s">
        <v>577</v>
      </c>
      <c r="H292" s="219">
        <v>1</v>
      </c>
      <c r="I292" s="220"/>
      <c r="J292" s="221">
        <f>ROUND(I292*H292,2)</f>
        <v>0</v>
      </c>
      <c r="K292" s="217" t="s">
        <v>159</v>
      </c>
      <c r="L292" s="43"/>
      <c r="M292" s="222" t="s">
        <v>75</v>
      </c>
      <c r="N292" s="223" t="s">
        <v>47</v>
      </c>
      <c r="O292" s="79"/>
      <c r="P292" s="224">
        <f>O292*H292</f>
        <v>0</v>
      </c>
      <c r="Q292" s="224">
        <v>0</v>
      </c>
      <c r="R292" s="224">
        <f>Q292*H292</f>
        <v>0</v>
      </c>
      <c r="S292" s="224">
        <v>0.01946</v>
      </c>
      <c r="T292" s="225">
        <f>S292*H292</f>
        <v>0.01946</v>
      </c>
      <c r="AR292" s="17" t="s">
        <v>227</v>
      </c>
      <c r="AT292" s="17" t="s">
        <v>155</v>
      </c>
      <c r="AU292" s="17" t="s">
        <v>86</v>
      </c>
      <c r="AY292" s="17" t="s">
        <v>152</v>
      </c>
      <c r="BE292" s="226">
        <f>IF(N292="základní",J292,0)</f>
        <v>0</v>
      </c>
      <c r="BF292" s="226">
        <f>IF(N292="snížená",J292,0)</f>
        <v>0</v>
      </c>
      <c r="BG292" s="226">
        <f>IF(N292="zákl. přenesená",J292,0)</f>
        <v>0</v>
      </c>
      <c r="BH292" s="226">
        <f>IF(N292="sníž. přenesená",J292,0)</f>
        <v>0</v>
      </c>
      <c r="BI292" s="226">
        <f>IF(N292="nulová",J292,0)</f>
        <v>0</v>
      </c>
      <c r="BJ292" s="17" t="s">
        <v>84</v>
      </c>
      <c r="BK292" s="226">
        <f>ROUND(I292*H292,2)</f>
        <v>0</v>
      </c>
      <c r="BL292" s="17" t="s">
        <v>227</v>
      </c>
      <c r="BM292" s="17" t="s">
        <v>1436</v>
      </c>
    </row>
    <row r="293" spans="2:51" s="13" customFormat="1" ht="12">
      <c r="B293" s="241"/>
      <c r="C293" s="242"/>
      <c r="D293" s="227" t="s">
        <v>164</v>
      </c>
      <c r="E293" s="243" t="s">
        <v>75</v>
      </c>
      <c r="F293" s="244" t="s">
        <v>1319</v>
      </c>
      <c r="G293" s="242"/>
      <c r="H293" s="243" t="s">
        <v>75</v>
      </c>
      <c r="I293" s="245"/>
      <c r="J293" s="242"/>
      <c r="K293" s="242"/>
      <c r="L293" s="246"/>
      <c r="M293" s="247"/>
      <c r="N293" s="248"/>
      <c r="O293" s="248"/>
      <c r="P293" s="248"/>
      <c r="Q293" s="248"/>
      <c r="R293" s="248"/>
      <c r="S293" s="248"/>
      <c r="T293" s="249"/>
      <c r="AT293" s="250" t="s">
        <v>164</v>
      </c>
      <c r="AU293" s="250" t="s">
        <v>86</v>
      </c>
      <c r="AV293" s="13" t="s">
        <v>84</v>
      </c>
      <c r="AW293" s="13" t="s">
        <v>38</v>
      </c>
      <c r="AX293" s="13" t="s">
        <v>77</v>
      </c>
      <c r="AY293" s="250" t="s">
        <v>152</v>
      </c>
    </row>
    <row r="294" spans="2:51" s="12" customFormat="1" ht="12">
      <c r="B294" s="230"/>
      <c r="C294" s="231"/>
      <c r="D294" s="227" t="s">
        <v>164</v>
      </c>
      <c r="E294" s="232" t="s">
        <v>75</v>
      </c>
      <c r="F294" s="233" t="s">
        <v>1437</v>
      </c>
      <c r="G294" s="231"/>
      <c r="H294" s="234">
        <v>1</v>
      </c>
      <c r="I294" s="235"/>
      <c r="J294" s="231"/>
      <c r="K294" s="231"/>
      <c r="L294" s="236"/>
      <c r="M294" s="237"/>
      <c r="N294" s="238"/>
      <c r="O294" s="238"/>
      <c r="P294" s="238"/>
      <c r="Q294" s="238"/>
      <c r="R294" s="238"/>
      <c r="S294" s="238"/>
      <c r="T294" s="239"/>
      <c r="AT294" s="240" t="s">
        <v>164</v>
      </c>
      <c r="AU294" s="240" t="s">
        <v>86</v>
      </c>
      <c r="AV294" s="12" t="s">
        <v>86</v>
      </c>
      <c r="AW294" s="12" t="s">
        <v>38</v>
      </c>
      <c r="AX294" s="12" t="s">
        <v>84</v>
      </c>
      <c r="AY294" s="240" t="s">
        <v>152</v>
      </c>
    </row>
    <row r="295" spans="2:65" s="1" customFormat="1" ht="16.5" customHeight="1">
      <c r="B295" s="38"/>
      <c r="C295" s="215" t="s">
        <v>641</v>
      </c>
      <c r="D295" s="215" t="s">
        <v>155</v>
      </c>
      <c r="E295" s="216" t="s">
        <v>646</v>
      </c>
      <c r="F295" s="217" t="s">
        <v>647</v>
      </c>
      <c r="G295" s="218" t="s">
        <v>577</v>
      </c>
      <c r="H295" s="219">
        <v>1</v>
      </c>
      <c r="I295" s="220"/>
      <c r="J295" s="221">
        <f>ROUND(I295*H295,2)</f>
        <v>0</v>
      </c>
      <c r="K295" s="217" t="s">
        <v>159</v>
      </c>
      <c r="L295" s="43"/>
      <c r="M295" s="222" t="s">
        <v>75</v>
      </c>
      <c r="N295" s="223" t="s">
        <v>47</v>
      </c>
      <c r="O295" s="79"/>
      <c r="P295" s="224">
        <f>O295*H295</f>
        <v>0</v>
      </c>
      <c r="Q295" s="224">
        <v>0</v>
      </c>
      <c r="R295" s="224">
        <f>Q295*H295</f>
        <v>0</v>
      </c>
      <c r="S295" s="224">
        <v>0.00086</v>
      </c>
      <c r="T295" s="225">
        <f>S295*H295</f>
        <v>0.00086</v>
      </c>
      <c r="AR295" s="17" t="s">
        <v>227</v>
      </c>
      <c r="AT295" s="17" t="s">
        <v>155</v>
      </c>
      <c r="AU295" s="17" t="s">
        <v>86</v>
      </c>
      <c r="AY295" s="17" t="s">
        <v>152</v>
      </c>
      <c r="BE295" s="226">
        <f>IF(N295="základní",J295,0)</f>
        <v>0</v>
      </c>
      <c r="BF295" s="226">
        <f>IF(N295="snížená",J295,0)</f>
        <v>0</v>
      </c>
      <c r="BG295" s="226">
        <f>IF(N295="zákl. přenesená",J295,0)</f>
        <v>0</v>
      </c>
      <c r="BH295" s="226">
        <f>IF(N295="sníž. přenesená",J295,0)</f>
        <v>0</v>
      </c>
      <c r="BI295" s="226">
        <f>IF(N295="nulová",J295,0)</f>
        <v>0</v>
      </c>
      <c r="BJ295" s="17" t="s">
        <v>84</v>
      </c>
      <c r="BK295" s="226">
        <f>ROUND(I295*H295,2)</f>
        <v>0</v>
      </c>
      <c r="BL295" s="17" t="s">
        <v>227</v>
      </c>
      <c r="BM295" s="17" t="s">
        <v>1438</v>
      </c>
    </row>
    <row r="296" spans="2:65" s="1" customFormat="1" ht="16.5" customHeight="1">
      <c r="B296" s="38"/>
      <c r="C296" s="215" t="s">
        <v>645</v>
      </c>
      <c r="D296" s="215" t="s">
        <v>155</v>
      </c>
      <c r="E296" s="216" t="s">
        <v>650</v>
      </c>
      <c r="F296" s="217" t="s">
        <v>651</v>
      </c>
      <c r="G296" s="218" t="s">
        <v>176</v>
      </c>
      <c r="H296" s="219">
        <v>1</v>
      </c>
      <c r="I296" s="220"/>
      <c r="J296" s="221">
        <f>ROUND(I296*H296,2)</f>
        <v>0</v>
      </c>
      <c r="K296" s="217" t="s">
        <v>159</v>
      </c>
      <c r="L296" s="43"/>
      <c r="M296" s="222" t="s">
        <v>75</v>
      </c>
      <c r="N296" s="223" t="s">
        <v>47</v>
      </c>
      <c r="O296" s="79"/>
      <c r="P296" s="224">
        <f>O296*H296</f>
        <v>0</v>
      </c>
      <c r="Q296" s="224">
        <v>0</v>
      </c>
      <c r="R296" s="224">
        <f>Q296*H296</f>
        <v>0</v>
      </c>
      <c r="S296" s="224">
        <v>0.00085</v>
      </c>
      <c r="T296" s="225">
        <f>S296*H296</f>
        <v>0.00085</v>
      </c>
      <c r="AR296" s="17" t="s">
        <v>227</v>
      </c>
      <c r="AT296" s="17" t="s">
        <v>155</v>
      </c>
      <c r="AU296" s="17" t="s">
        <v>86</v>
      </c>
      <c r="AY296" s="17" t="s">
        <v>152</v>
      </c>
      <c r="BE296" s="226">
        <f>IF(N296="základní",J296,0)</f>
        <v>0</v>
      </c>
      <c r="BF296" s="226">
        <f>IF(N296="snížená",J296,0)</f>
        <v>0</v>
      </c>
      <c r="BG296" s="226">
        <f>IF(N296="zákl. přenesená",J296,0)</f>
        <v>0</v>
      </c>
      <c r="BH296" s="226">
        <f>IF(N296="sníž. přenesená",J296,0)</f>
        <v>0</v>
      </c>
      <c r="BI296" s="226">
        <f>IF(N296="nulová",J296,0)</f>
        <v>0</v>
      </c>
      <c r="BJ296" s="17" t="s">
        <v>84</v>
      </c>
      <c r="BK296" s="226">
        <f>ROUND(I296*H296,2)</f>
        <v>0</v>
      </c>
      <c r="BL296" s="17" t="s">
        <v>227</v>
      </c>
      <c r="BM296" s="17" t="s">
        <v>1439</v>
      </c>
    </row>
    <row r="297" spans="2:65" s="1" customFormat="1" ht="16.5" customHeight="1">
      <c r="B297" s="38"/>
      <c r="C297" s="215" t="s">
        <v>649</v>
      </c>
      <c r="D297" s="215" t="s">
        <v>155</v>
      </c>
      <c r="E297" s="216" t="s">
        <v>654</v>
      </c>
      <c r="F297" s="217" t="s">
        <v>655</v>
      </c>
      <c r="G297" s="218" t="s">
        <v>176</v>
      </c>
      <c r="H297" s="219">
        <v>1</v>
      </c>
      <c r="I297" s="220"/>
      <c r="J297" s="221">
        <f>ROUND(I297*H297,2)</f>
        <v>0</v>
      </c>
      <c r="K297" s="217" t="s">
        <v>159</v>
      </c>
      <c r="L297" s="43"/>
      <c r="M297" s="222" t="s">
        <v>75</v>
      </c>
      <c r="N297" s="223" t="s">
        <v>47</v>
      </c>
      <c r="O297" s="79"/>
      <c r="P297" s="224">
        <f>O297*H297</f>
        <v>0</v>
      </c>
      <c r="Q297" s="224">
        <v>0.00178</v>
      </c>
      <c r="R297" s="224">
        <f>Q297*H297</f>
        <v>0.00178</v>
      </c>
      <c r="S297" s="224">
        <v>0</v>
      </c>
      <c r="T297" s="225">
        <f>S297*H297</f>
        <v>0</v>
      </c>
      <c r="AR297" s="17" t="s">
        <v>227</v>
      </c>
      <c r="AT297" s="17" t="s">
        <v>155</v>
      </c>
      <c r="AU297" s="17" t="s">
        <v>86</v>
      </c>
      <c r="AY297" s="17" t="s">
        <v>152</v>
      </c>
      <c r="BE297" s="226">
        <f>IF(N297="základní",J297,0)</f>
        <v>0</v>
      </c>
      <c r="BF297" s="226">
        <f>IF(N297="snížená",J297,0)</f>
        <v>0</v>
      </c>
      <c r="BG297" s="226">
        <f>IF(N297="zákl. přenesená",J297,0)</f>
        <v>0</v>
      </c>
      <c r="BH297" s="226">
        <f>IF(N297="sníž. přenesená",J297,0)</f>
        <v>0</v>
      </c>
      <c r="BI297" s="226">
        <f>IF(N297="nulová",J297,0)</f>
        <v>0</v>
      </c>
      <c r="BJ297" s="17" t="s">
        <v>84</v>
      </c>
      <c r="BK297" s="226">
        <f>ROUND(I297*H297,2)</f>
        <v>0</v>
      </c>
      <c r="BL297" s="17" t="s">
        <v>227</v>
      </c>
      <c r="BM297" s="17" t="s">
        <v>1440</v>
      </c>
    </row>
    <row r="298" spans="2:47" s="1" customFormat="1" ht="12">
      <c r="B298" s="38"/>
      <c r="C298" s="39"/>
      <c r="D298" s="227" t="s">
        <v>162</v>
      </c>
      <c r="E298" s="39"/>
      <c r="F298" s="228" t="s">
        <v>657</v>
      </c>
      <c r="G298" s="39"/>
      <c r="H298" s="39"/>
      <c r="I298" s="142"/>
      <c r="J298" s="39"/>
      <c r="K298" s="39"/>
      <c r="L298" s="43"/>
      <c r="M298" s="229"/>
      <c r="N298" s="79"/>
      <c r="O298" s="79"/>
      <c r="P298" s="79"/>
      <c r="Q298" s="79"/>
      <c r="R298" s="79"/>
      <c r="S298" s="79"/>
      <c r="T298" s="80"/>
      <c r="AT298" s="17" t="s">
        <v>162</v>
      </c>
      <c r="AU298" s="17" t="s">
        <v>86</v>
      </c>
    </row>
    <row r="299" spans="2:51" s="13" customFormat="1" ht="12">
      <c r="B299" s="241"/>
      <c r="C299" s="242"/>
      <c r="D299" s="227" t="s">
        <v>164</v>
      </c>
      <c r="E299" s="243" t="s">
        <v>75</v>
      </c>
      <c r="F299" s="244" t="s">
        <v>1319</v>
      </c>
      <c r="G299" s="242"/>
      <c r="H299" s="243" t="s">
        <v>75</v>
      </c>
      <c r="I299" s="245"/>
      <c r="J299" s="242"/>
      <c r="K299" s="242"/>
      <c r="L299" s="246"/>
      <c r="M299" s="247"/>
      <c r="N299" s="248"/>
      <c r="O299" s="248"/>
      <c r="P299" s="248"/>
      <c r="Q299" s="248"/>
      <c r="R299" s="248"/>
      <c r="S299" s="248"/>
      <c r="T299" s="249"/>
      <c r="AT299" s="250" t="s">
        <v>164</v>
      </c>
      <c r="AU299" s="250" t="s">
        <v>86</v>
      </c>
      <c r="AV299" s="13" t="s">
        <v>84</v>
      </c>
      <c r="AW299" s="13" t="s">
        <v>38</v>
      </c>
      <c r="AX299" s="13" t="s">
        <v>77</v>
      </c>
      <c r="AY299" s="250" t="s">
        <v>152</v>
      </c>
    </row>
    <row r="300" spans="2:51" s="12" customFormat="1" ht="12">
      <c r="B300" s="230"/>
      <c r="C300" s="231"/>
      <c r="D300" s="227" t="s">
        <v>164</v>
      </c>
      <c r="E300" s="232" t="s">
        <v>75</v>
      </c>
      <c r="F300" s="233" t="s">
        <v>1437</v>
      </c>
      <c r="G300" s="231"/>
      <c r="H300" s="234">
        <v>1</v>
      </c>
      <c r="I300" s="235"/>
      <c r="J300" s="231"/>
      <c r="K300" s="231"/>
      <c r="L300" s="236"/>
      <c r="M300" s="237"/>
      <c r="N300" s="238"/>
      <c r="O300" s="238"/>
      <c r="P300" s="238"/>
      <c r="Q300" s="238"/>
      <c r="R300" s="238"/>
      <c r="S300" s="238"/>
      <c r="T300" s="239"/>
      <c r="AT300" s="240" t="s">
        <v>164</v>
      </c>
      <c r="AU300" s="240" t="s">
        <v>86</v>
      </c>
      <c r="AV300" s="12" t="s">
        <v>86</v>
      </c>
      <c r="AW300" s="12" t="s">
        <v>38</v>
      </c>
      <c r="AX300" s="12" t="s">
        <v>84</v>
      </c>
      <c r="AY300" s="240" t="s">
        <v>152</v>
      </c>
    </row>
    <row r="301" spans="2:65" s="1" customFormat="1" ht="16.5" customHeight="1">
      <c r="B301" s="38"/>
      <c r="C301" s="251" t="s">
        <v>653</v>
      </c>
      <c r="D301" s="251" t="s">
        <v>238</v>
      </c>
      <c r="E301" s="252" t="s">
        <v>659</v>
      </c>
      <c r="F301" s="253" t="s">
        <v>660</v>
      </c>
      <c r="G301" s="254" t="s">
        <v>176</v>
      </c>
      <c r="H301" s="255">
        <v>1</v>
      </c>
      <c r="I301" s="256"/>
      <c r="J301" s="257">
        <f>ROUND(I301*H301,2)</f>
        <v>0</v>
      </c>
      <c r="K301" s="253" t="s">
        <v>159</v>
      </c>
      <c r="L301" s="258"/>
      <c r="M301" s="259" t="s">
        <v>75</v>
      </c>
      <c r="N301" s="260" t="s">
        <v>47</v>
      </c>
      <c r="O301" s="79"/>
      <c r="P301" s="224">
        <f>O301*H301</f>
        <v>0</v>
      </c>
      <c r="Q301" s="224">
        <v>0.016</v>
      </c>
      <c r="R301" s="224">
        <f>Q301*H301</f>
        <v>0.016</v>
      </c>
      <c r="S301" s="224">
        <v>0</v>
      </c>
      <c r="T301" s="225">
        <f>S301*H301</f>
        <v>0</v>
      </c>
      <c r="AR301" s="17" t="s">
        <v>241</v>
      </c>
      <c r="AT301" s="17" t="s">
        <v>238</v>
      </c>
      <c r="AU301" s="17" t="s">
        <v>86</v>
      </c>
      <c r="AY301" s="17" t="s">
        <v>152</v>
      </c>
      <c r="BE301" s="226">
        <f>IF(N301="základní",J301,0)</f>
        <v>0</v>
      </c>
      <c r="BF301" s="226">
        <f>IF(N301="snížená",J301,0)</f>
        <v>0</v>
      </c>
      <c r="BG301" s="226">
        <f>IF(N301="zákl. přenesená",J301,0)</f>
        <v>0</v>
      </c>
      <c r="BH301" s="226">
        <f>IF(N301="sníž. přenesená",J301,0)</f>
        <v>0</v>
      </c>
      <c r="BI301" s="226">
        <f>IF(N301="nulová",J301,0)</f>
        <v>0</v>
      </c>
      <c r="BJ301" s="17" t="s">
        <v>84</v>
      </c>
      <c r="BK301" s="226">
        <f>ROUND(I301*H301,2)</f>
        <v>0</v>
      </c>
      <c r="BL301" s="17" t="s">
        <v>227</v>
      </c>
      <c r="BM301" s="17" t="s">
        <v>1441</v>
      </c>
    </row>
    <row r="302" spans="2:47" s="1" customFormat="1" ht="12">
      <c r="B302" s="38"/>
      <c r="C302" s="39"/>
      <c r="D302" s="227" t="s">
        <v>243</v>
      </c>
      <c r="E302" s="39"/>
      <c r="F302" s="228" t="s">
        <v>1442</v>
      </c>
      <c r="G302" s="39"/>
      <c r="H302" s="39"/>
      <c r="I302" s="142"/>
      <c r="J302" s="39"/>
      <c r="K302" s="39"/>
      <c r="L302" s="43"/>
      <c r="M302" s="229"/>
      <c r="N302" s="79"/>
      <c r="O302" s="79"/>
      <c r="P302" s="79"/>
      <c r="Q302" s="79"/>
      <c r="R302" s="79"/>
      <c r="S302" s="79"/>
      <c r="T302" s="80"/>
      <c r="AT302" s="17" t="s">
        <v>243</v>
      </c>
      <c r="AU302" s="17" t="s">
        <v>86</v>
      </c>
    </row>
    <row r="303" spans="2:65" s="1" customFormat="1" ht="16.5" customHeight="1">
      <c r="B303" s="38"/>
      <c r="C303" s="251" t="s">
        <v>658</v>
      </c>
      <c r="D303" s="251" t="s">
        <v>238</v>
      </c>
      <c r="E303" s="252" t="s">
        <v>664</v>
      </c>
      <c r="F303" s="253" t="s">
        <v>665</v>
      </c>
      <c r="G303" s="254" t="s">
        <v>666</v>
      </c>
      <c r="H303" s="255">
        <v>1</v>
      </c>
      <c r="I303" s="256"/>
      <c r="J303" s="257">
        <f>ROUND(I303*H303,2)</f>
        <v>0</v>
      </c>
      <c r="K303" s="253" t="s">
        <v>159</v>
      </c>
      <c r="L303" s="258"/>
      <c r="M303" s="259" t="s">
        <v>75</v>
      </c>
      <c r="N303" s="260" t="s">
        <v>47</v>
      </c>
      <c r="O303" s="79"/>
      <c r="P303" s="224">
        <f>O303*H303</f>
        <v>0</v>
      </c>
      <c r="Q303" s="224">
        <v>5E-05</v>
      </c>
      <c r="R303" s="224">
        <f>Q303*H303</f>
        <v>5E-05</v>
      </c>
      <c r="S303" s="224">
        <v>0</v>
      </c>
      <c r="T303" s="225">
        <f>S303*H303</f>
        <v>0</v>
      </c>
      <c r="AR303" s="17" t="s">
        <v>241</v>
      </c>
      <c r="AT303" s="17" t="s">
        <v>238</v>
      </c>
      <c r="AU303" s="17" t="s">
        <v>86</v>
      </c>
      <c r="AY303" s="17" t="s">
        <v>152</v>
      </c>
      <c r="BE303" s="226">
        <f>IF(N303="základní",J303,0)</f>
        <v>0</v>
      </c>
      <c r="BF303" s="226">
        <f>IF(N303="snížená",J303,0)</f>
        <v>0</v>
      </c>
      <c r="BG303" s="226">
        <f>IF(N303="zákl. přenesená",J303,0)</f>
        <v>0</v>
      </c>
      <c r="BH303" s="226">
        <f>IF(N303="sníž. přenesená",J303,0)</f>
        <v>0</v>
      </c>
      <c r="BI303" s="226">
        <f>IF(N303="nulová",J303,0)</f>
        <v>0</v>
      </c>
      <c r="BJ303" s="17" t="s">
        <v>84</v>
      </c>
      <c r="BK303" s="226">
        <f>ROUND(I303*H303,2)</f>
        <v>0</v>
      </c>
      <c r="BL303" s="17" t="s">
        <v>227</v>
      </c>
      <c r="BM303" s="17" t="s">
        <v>1443</v>
      </c>
    </row>
    <row r="304" spans="2:65" s="1" customFormat="1" ht="16.5" customHeight="1">
      <c r="B304" s="38"/>
      <c r="C304" s="215" t="s">
        <v>663</v>
      </c>
      <c r="D304" s="215" t="s">
        <v>155</v>
      </c>
      <c r="E304" s="216" t="s">
        <v>669</v>
      </c>
      <c r="F304" s="217" t="s">
        <v>670</v>
      </c>
      <c r="G304" s="218" t="s">
        <v>577</v>
      </c>
      <c r="H304" s="219">
        <v>1</v>
      </c>
      <c r="I304" s="220"/>
      <c r="J304" s="221">
        <f>ROUND(I304*H304,2)</f>
        <v>0</v>
      </c>
      <c r="K304" s="217" t="s">
        <v>159</v>
      </c>
      <c r="L304" s="43"/>
      <c r="M304" s="222" t="s">
        <v>75</v>
      </c>
      <c r="N304" s="223" t="s">
        <v>47</v>
      </c>
      <c r="O304" s="79"/>
      <c r="P304" s="224">
        <f>O304*H304</f>
        <v>0</v>
      </c>
      <c r="Q304" s="224">
        <v>0.01528</v>
      </c>
      <c r="R304" s="224">
        <f>Q304*H304</f>
        <v>0.01528</v>
      </c>
      <c r="S304" s="224">
        <v>0</v>
      </c>
      <c r="T304" s="225">
        <f>S304*H304</f>
        <v>0</v>
      </c>
      <c r="AR304" s="17" t="s">
        <v>227</v>
      </c>
      <c r="AT304" s="17" t="s">
        <v>155</v>
      </c>
      <c r="AU304" s="17" t="s">
        <v>86</v>
      </c>
      <c r="AY304" s="17" t="s">
        <v>152</v>
      </c>
      <c r="BE304" s="226">
        <f>IF(N304="základní",J304,0)</f>
        <v>0</v>
      </c>
      <c r="BF304" s="226">
        <f>IF(N304="snížená",J304,0)</f>
        <v>0</v>
      </c>
      <c r="BG304" s="226">
        <f>IF(N304="zákl. přenesená",J304,0)</f>
        <v>0</v>
      </c>
      <c r="BH304" s="226">
        <f>IF(N304="sníž. přenesená",J304,0)</f>
        <v>0</v>
      </c>
      <c r="BI304" s="226">
        <f>IF(N304="nulová",J304,0)</f>
        <v>0</v>
      </c>
      <c r="BJ304" s="17" t="s">
        <v>84</v>
      </c>
      <c r="BK304" s="226">
        <f>ROUND(I304*H304,2)</f>
        <v>0</v>
      </c>
      <c r="BL304" s="17" t="s">
        <v>227</v>
      </c>
      <c r="BM304" s="17" t="s">
        <v>1444</v>
      </c>
    </row>
    <row r="305" spans="2:47" s="1" customFormat="1" ht="12">
      <c r="B305" s="38"/>
      <c r="C305" s="39"/>
      <c r="D305" s="227" t="s">
        <v>162</v>
      </c>
      <c r="E305" s="39"/>
      <c r="F305" s="228" t="s">
        <v>672</v>
      </c>
      <c r="G305" s="39"/>
      <c r="H305" s="39"/>
      <c r="I305" s="142"/>
      <c r="J305" s="39"/>
      <c r="K305" s="39"/>
      <c r="L305" s="43"/>
      <c r="M305" s="229"/>
      <c r="N305" s="79"/>
      <c r="O305" s="79"/>
      <c r="P305" s="79"/>
      <c r="Q305" s="79"/>
      <c r="R305" s="79"/>
      <c r="S305" s="79"/>
      <c r="T305" s="80"/>
      <c r="AT305" s="17" t="s">
        <v>162</v>
      </c>
      <c r="AU305" s="17" t="s">
        <v>86</v>
      </c>
    </row>
    <row r="306" spans="2:51" s="13" customFormat="1" ht="12">
      <c r="B306" s="241"/>
      <c r="C306" s="242"/>
      <c r="D306" s="227" t="s">
        <v>164</v>
      </c>
      <c r="E306" s="243" t="s">
        <v>75</v>
      </c>
      <c r="F306" s="244" t="s">
        <v>1319</v>
      </c>
      <c r="G306" s="242"/>
      <c r="H306" s="243" t="s">
        <v>75</v>
      </c>
      <c r="I306" s="245"/>
      <c r="J306" s="242"/>
      <c r="K306" s="242"/>
      <c r="L306" s="246"/>
      <c r="M306" s="247"/>
      <c r="N306" s="248"/>
      <c r="O306" s="248"/>
      <c r="P306" s="248"/>
      <c r="Q306" s="248"/>
      <c r="R306" s="248"/>
      <c r="S306" s="248"/>
      <c r="T306" s="249"/>
      <c r="AT306" s="250" t="s">
        <v>164</v>
      </c>
      <c r="AU306" s="250" t="s">
        <v>86</v>
      </c>
      <c r="AV306" s="13" t="s">
        <v>84</v>
      </c>
      <c r="AW306" s="13" t="s">
        <v>38</v>
      </c>
      <c r="AX306" s="13" t="s">
        <v>77</v>
      </c>
      <c r="AY306" s="250" t="s">
        <v>152</v>
      </c>
    </row>
    <row r="307" spans="2:51" s="12" customFormat="1" ht="12">
      <c r="B307" s="230"/>
      <c r="C307" s="231"/>
      <c r="D307" s="227" t="s">
        <v>164</v>
      </c>
      <c r="E307" s="232" t="s">
        <v>75</v>
      </c>
      <c r="F307" s="233" t="s">
        <v>1437</v>
      </c>
      <c r="G307" s="231"/>
      <c r="H307" s="234">
        <v>1</v>
      </c>
      <c r="I307" s="235"/>
      <c r="J307" s="231"/>
      <c r="K307" s="231"/>
      <c r="L307" s="236"/>
      <c r="M307" s="237"/>
      <c r="N307" s="238"/>
      <c r="O307" s="238"/>
      <c r="P307" s="238"/>
      <c r="Q307" s="238"/>
      <c r="R307" s="238"/>
      <c r="S307" s="238"/>
      <c r="T307" s="239"/>
      <c r="AT307" s="240" t="s">
        <v>164</v>
      </c>
      <c r="AU307" s="240" t="s">
        <v>86</v>
      </c>
      <c r="AV307" s="12" t="s">
        <v>86</v>
      </c>
      <c r="AW307" s="12" t="s">
        <v>38</v>
      </c>
      <c r="AX307" s="12" t="s">
        <v>84</v>
      </c>
      <c r="AY307" s="240" t="s">
        <v>152</v>
      </c>
    </row>
    <row r="308" spans="2:65" s="1" customFormat="1" ht="16.5" customHeight="1">
      <c r="B308" s="38"/>
      <c r="C308" s="215" t="s">
        <v>668</v>
      </c>
      <c r="D308" s="215" t="s">
        <v>155</v>
      </c>
      <c r="E308" s="216" t="s">
        <v>674</v>
      </c>
      <c r="F308" s="217" t="s">
        <v>675</v>
      </c>
      <c r="G308" s="218" t="s">
        <v>176</v>
      </c>
      <c r="H308" s="219">
        <v>1</v>
      </c>
      <c r="I308" s="220"/>
      <c r="J308" s="221">
        <f>ROUND(I308*H308,2)</f>
        <v>0</v>
      </c>
      <c r="K308" s="217" t="s">
        <v>159</v>
      </c>
      <c r="L308" s="43"/>
      <c r="M308" s="222" t="s">
        <v>75</v>
      </c>
      <c r="N308" s="223" t="s">
        <v>47</v>
      </c>
      <c r="O308" s="79"/>
      <c r="P308" s="224">
        <f>O308*H308</f>
        <v>0</v>
      </c>
      <c r="Q308" s="224">
        <v>0.00023</v>
      </c>
      <c r="R308" s="224">
        <f>Q308*H308</f>
        <v>0.00023</v>
      </c>
      <c r="S308" s="224">
        <v>0</v>
      </c>
      <c r="T308" s="225">
        <f>S308*H308</f>
        <v>0</v>
      </c>
      <c r="AR308" s="17" t="s">
        <v>227</v>
      </c>
      <c r="AT308" s="17" t="s">
        <v>155</v>
      </c>
      <c r="AU308" s="17" t="s">
        <v>86</v>
      </c>
      <c r="AY308" s="17" t="s">
        <v>152</v>
      </c>
      <c r="BE308" s="226">
        <f>IF(N308="základní",J308,0)</f>
        <v>0</v>
      </c>
      <c r="BF308" s="226">
        <f>IF(N308="snížená",J308,0)</f>
        <v>0</v>
      </c>
      <c r="BG308" s="226">
        <f>IF(N308="zákl. přenesená",J308,0)</f>
        <v>0</v>
      </c>
      <c r="BH308" s="226">
        <f>IF(N308="sníž. přenesená",J308,0)</f>
        <v>0</v>
      </c>
      <c r="BI308" s="226">
        <f>IF(N308="nulová",J308,0)</f>
        <v>0</v>
      </c>
      <c r="BJ308" s="17" t="s">
        <v>84</v>
      </c>
      <c r="BK308" s="226">
        <f>ROUND(I308*H308,2)</f>
        <v>0</v>
      </c>
      <c r="BL308" s="17" t="s">
        <v>227</v>
      </c>
      <c r="BM308" s="17" t="s">
        <v>1445</v>
      </c>
    </row>
    <row r="309" spans="2:47" s="1" customFormat="1" ht="12">
      <c r="B309" s="38"/>
      <c r="C309" s="39"/>
      <c r="D309" s="227" t="s">
        <v>162</v>
      </c>
      <c r="E309" s="39"/>
      <c r="F309" s="228" t="s">
        <v>677</v>
      </c>
      <c r="G309" s="39"/>
      <c r="H309" s="39"/>
      <c r="I309" s="142"/>
      <c r="J309" s="39"/>
      <c r="K309" s="39"/>
      <c r="L309" s="43"/>
      <c r="M309" s="229"/>
      <c r="N309" s="79"/>
      <c r="O309" s="79"/>
      <c r="P309" s="79"/>
      <c r="Q309" s="79"/>
      <c r="R309" s="79"/>
      <c r="S309" s="79"/>
      <c r="T309" s="80"/>
      <c r="AT309" s="17" t="s">
        <v>162</v>
      </c>
      <c r="AU309" s="17" t="s">
        <v>86</v>
      </c>
    </row>
    <row r="310" spans="2:65" s="1" customFormat="1" ht="16.5" customHeight="1">
      <c r="B310" s="38"/>
      <c r="C310" s="215" t="s">
        <v>673</v>
      </c>
      <c r="D310" s="215" t="s">
        <v>155</v>
      </c>
      <c r="E310" s="216" t="s">
        <v>679</v>
      </c>
      <c r="F310" s="217" t="s">
        <v>680</v>
      </c>
      <c r="G310" s="218" t="s">
        <v>176</v>
      </c>
      <c r="H310" s="219">
        <v>1</v>
      </c>
      <c r="I310" s="220"/>
      <c r="J310" s="221">
        <f>ROUND(I310*H310,2)</f>
        <v>0</v>
      </c>
      <c r="K310" s="217" t="s">
        <v>159</v>
      </c>
      <c r="L310" s="43"/>
      <c r="M310" s="222" t="s">
        <v>75</v>
      </c>
      <c r="N310" s="223" t="s">
        <v>47</v>
      </c>
      <c r="O310" s="79"/>
      <c r="P310" s="224">
        <f>O310*H310</f>
        <v>0</v>
      </c>
      <c r="Q310" s="224">
        <v>4E-05</v>
      </c>
      <c r="R310" s="224">
        <f>Q310*H310</f>
        <v>4E-05</v>
      </c>
      <c r="S310" s="224">
        <v>0</v>
      </c>
      <c r="T310" s="225">
        <f>S310*H310</f>
        <v>0</v>
      </c>
      <c r="AR310" s="17" t="s">
        <v>227</v>
      </c>
      <c r="AT310" s="17" t="s">
        <v>155</v>
      </c>
      <c r="AU310" s="17" t="s">
        <v>86</v>
      </c>
      <c r="AY310" s="17" t="s">
        <v>152</v>
      </c>
      <c r="BE310" s="226">
        <f>IF(N310="základní",J310,0)</f>
        <v>0</v>
      </c>
      <c r="BF310" s="226">
        <f>IF(N310="snížená",J310,0)</f>
        <v>0</v>
      </c>
      <c r="BG310" s="226">
        <f>IF(N310="zákl. přenesená",J310,0)</f>
        <v>0</v>
      </c>
      <c r="BH310" s="226">
        <f>IF(N310="sníž. přenesená",J310,0)</f>
        <v>0</v>
      </c>
      <c r="BI310" s="226">
        <f>IF(N310="nulová",J310,0)</f>
        <v>0</v>
      </c>
      <c r="BJ310" s="17" t="s">
        <v>84</v>
      </c>
      <c r="BK310" s="226">
        <f>ROUND(I310*H310,2)</f>
        <v>0</v>
      </c>
      <c r="BL310" s="17" t="s">
        <v>227</v>
      </c>
      <c r="BM310" s="17" t="s">
        <v>1446</v>
      </c>
    </row>
    <row r="311" spans="2:47" s="1" customFormat="1" ht="12">
      <c r="B311" s="38"/>
      <c r="C311" s="39"/>
      <c r="D311" s="227" t="s">
        <v>162</v>
      </c>
      <c r="E311" s="39"/>
      <c r="F311" s="228" t="s">
        <v>682</v>
      </c>
      <c r="G311" s="39"/>
      <c r="H311" s="39"/>
      <c r="I311" s="142"/>
      <c r="J311" s="39"/>
      <c r="K311" s="39"/>
      <c r="L311" s="43"/>
      <c r="M311" s="229"/>
      <c r="N311" s="79"/>
      <c r="O311" s="79"/>
      <c r="P311" s="79"/>
      <c r="Q311" s="79"/>
      <c r="R311" s="79"/>
      <c r="S311" s="79"/>
      <c r="T311" s="80"/>
      <c r="AT311" s="17" t="s">
        <v>162</v>
      </c>
      <c r="AU311" s="17" t="s">
        <v>86</v>
      </c>
    </row>
    <row r="312" spans="2:51" s="12" customFormat="1" ht="12">
      <c r="B312" s="230"/>
      <c r="C312" s="231"/>
      <c r="D312" s="227" t="s">
        <v>164</v>
      </c>
      <c r="E312" s="232" t="s">
        <v>75</v>
      </c>
      <c r="F312" s="233" t="s">
        <v>759</v>
      </c>
      <c r="G312" s="231"/>
      <c r="H312" s="234">
        <v>1</v>
      </c>
      <c r="I312" s="235"/>
      <c r="J312" s="231"/>
      <c r="K312" s="231"/>
      <c r="L312" s="236"/>
      <c r="M312" s="237"/>
      <c r="N312" s="238"/>
      <c r="O312" s="238"/>
      <c r="P312" s="238"/>
      <c r="Q312" s="238"/>
      <c r="R312" s="238"/>
      <c r="S312" s="238"/>
      <c r="T312" s="239"/>
      <c r="AT312" s="240" t="s">
        <v>164</v>
      </c>
      <c r="AU312" s="240" t="s">
        <v>86</v>
      </c>
      <c r="AV312" s="12" t="s">
        <v>86</v>
      </c>
      <c r="AW312" s="12" t="s">
        <v>38</v>
      </c>
      <c r="AX312" s="12" t="s">
        <v>84</v>
      </c>
      <c r="AY312" s="240" t="s">
        <v>152</v>
      </c>
    </row>
    <row r="313" spans="2:65" s="1" customFormat="1" ht="16.5" customHeight="1">
      <c r="B313" s="38"/>
      <c r="C313" s="251" t="s">
        <v>678</v>
      </c>
      <c r="D313" s="251" t="s">
        <v>238</v>
      </c>
      <c r="E313" s="252" t="s">
        <v>685</v>
      </c>
      <c r="F313" s="253" t="s">
        <v>686</v>
      </c>
      <c r="G313" s="254" t="s">
        <v>176</v>
      </c>
      <c r="H313" s="255">
        <v>1</v>
      </c>
      <c r="I313" s="256"/>
      <c r="J313" s="257">
        <f>ROUND(I313*H313,2)</f>
        <v>0</v>
      </c>
      <c r="K313" s="253" t="s">
        <v>159</v>
      </c>
      <c r="L313" s="258"/>
      <c r="M313" s="259" t="s">
        <v>75</v>
      </c>
      <c r="N313" s="260" t="s">
        <v>47</v>
      </c>
      <c r="O313" s="79"/>
      <c r="P313" s="224">
        <f>O313*H313</f>
        <v>0</v>
      </c>
      <c r="Q313" s="224">
        <v>0.0018</v>
      </c>
      <c r="R313" s="224">
        <f>Q313*H313</f>
        <v>0.0018</v>
      </c>
      <c r="S313" s="224">
        <v>0</v>
      </c>
      <c r="T313" s="225">
        <f>S313*H313</f>
        <v>0</v>
      </c>
      <c r="AR313" s="17" t="s">
        <v>241</v>
      </c>
      <c r="AT313" s="17" t="s">
        <v>238</v>
      </c>
      <c r="AU313" s="17" t="s">
        <v>86</v>
      </c>
      <c r="AY313" s="17" t="s">
        <v>152</v>
      </c>
      <c r="BE313" s="226">
        <f>IF(N313="základní",J313,0)</f>
        <v>0</v>
      </c>
      <c r="BF313" s="226">
        <f>IF(N313="snížená",J313,0)</f>
        <v>0</v>
      </c>
      <c r="BG313" s="226">
        <f>IF(N313="zákl. přenesená",J313,0)</f>
        <v>0</v>
      </c>
      <c r="BH313" s="226">
        <f>IF(N313="sníž. přenesená",J313,0)</f>
        <v>0</v>
      </c>
      <c r="BI313" s="226">
        <f>IF(N313="nulová",J313,0)</f>
        <v>0</v>
      </c>
      <c r="BJ313" s="17" t="s">
        <v>84</v>
      </c>
      <c r="BK313" s="226">
        <f>ROUND(I313*H313,2)</f>
        <v>0</v>
      </c>
      <c r="BL313" s="17" t="s">
        <v>227</v>
      </c>
      <c r="BM313" s="17" t="s">
        <v>1447</v>
      </c>
    </row>
    <row r="314" spans="2:65" s="1" customFormat="1" ht="16.5" customHeight="1">
      <c r="B314" s="38"/>
      <c r="C314" s="215" t="s">
        <v>684</v>
      </c>
      <c r="D314" s="215" t="s">
        <v>155</v>
      </c>
      <c r="E314" s="216" t="s">
        <v>1448</v>
      </c>
      <c r="F314" s="217" t="s">
        <v>1449</v>
      </c>
      <c r="G314" s="218" t="s">
        <v>176</v>
      </c>
      <c r="H314" s="219">
        <v>1</v>
      </c>
      <c r="I314" s="220"/>
      <c r="J314" s="221">
        <f>ROUND(I314*H314,2)</f>
        <v>0</v>
      </c>
      <c r="K314" s="217" t="s">
        <v>177</v>
      </c>
      <c r="L314" s="43"/>
      <c r="M314" s="222" t="s">
        <v>75</v>
      </c>
      <c r="N314" s="223" t="s">
        <v>47</v>
      </c>
      <c r="O314" s="79"/>
      <c r="P314" s="224">
        <f>O314*H314</f>
        <v>0</v>
      </c>
      <c r="Q314" s="224">
        <v>0</v>
      </c>
      <c r="R314" s="224">
        <f>Q314*H314</f>
        <v>0</v>
      </c>
      <c r="S314" s="224">
        <v>0</v>
      </c>
      <c r="T314" s="225">
        <f>S314*H314</f>
        <v>0</v>
      </c>
      <c r="AR314" s="17" t="s">
        <v>227</v>
      </c>
      <c r="AT314" s="17" t="s">
        <v>155</v>
      </c>
      <c r="AU314" s="17" t="s">
        <v>86</v>
      </c>
      <c r="AY314" s="17" t="s">
        <v>152</v>
      </c>
      <c r="BE314" s="226">
        <f>IF(N314="základní",J314,0)</f>
        <v>0</v>
      </c>
      <c r="BF314" s="226">
        <f>IF(N314="snížená",J314,0)</f>
        <v>0</v>
      </c>
      <c r="BG314" s="226">
        <f>IF(N314="zákl. přenesená",J314,0)</f>
        <v>0</v>
      </c>
      <c r="BH314" s="226">
        <f>IF(N314="sníž. přenesená",J314,0)</f>
        <v>0</v>
      </c>
      <c r="BI314" s="226">
        <f>IF(N314="nulová",J314,0)</f>
        <v>0</v>
      </c>
      <c r="BJ314" s="17" t="s">
        <v>84</v>
      </c>
      <c r="BK314" s="226">
        <f>ROUND(I314*H314,2)</f>
        <v>0</v>
      </c>
      <c r="BL314" s="17" t="s">
        <v>227</v>
      </c>
      <c r="BM314" s="17" t="s">
        <v>1450</v>
      </c>
    </row>
    <row r="315" spans="2:51" s="13" customFormat="1" ht="12">
      <c r="B315" s="241"/>
      <c r="C315" s="242"/>
      <c r="D315" s="227" t="s">
        <v>164</v>
      </c>
      <c r="E315" s="243" t="s">
        <v>75</v>
      </c>
      <c r="F315" s="244" t="s">
        <v>1319</v>
      </c>
      <c r="G315" s="242"/>
      <c r="H315" s="243" t="s">
        <v>75</v>
      </c>
      <c r="I315" s="245"/>
      <c r="J315" s="242"/>
      <c r="K315" s="242"/>
      <c r="L315" s="246"/>
      <c r="M315" s="247"/>
      <c r="N315" s="248"/>
      <c r="O315" s="248"/>
      <c r="P315" s="248"/>
      <c r="Q315" s="248"/>
      <c r="R315" s="248"/>
      <c r="S315" s="248"/>
      <c r="T315" s="249"/>
      <c r="AT315" s="250" t="s">
        <v>164</v>
      </c>
      <c r="AU315" s="250" t="s">
        <v>86</v>
      </c>
      <c r="AV315" s="13" t="s">
        <v>84</v>
      </c>
      <c r="AW315" s="13" t="s">
        <v>38</v>
      </c>
      <c r="AX315" s="13" t="s">
        <v>77</v>
      </c>
      <c r="AY315" s="250" t="s">
        <v>152</v>
      </c>
    </row>
    <row r="316" spans="2:51" s="12" customFormat="1" ht="12">
      <c r="B316" s="230"/>
      <c r="C316" s="231"/>
      <c r="D316" s="227" t="s">
        <v>164</v>
      </c>
      <c r="E316" s="232" t="s">
        <v>75</v>
      </c>
      <c r="F316" s="233" t="s">
        <v>1437</v>
      </c>
      <c r="G316" s="231"/>
      <c r="H316" s="234">
        <v>1</v>
      </c>
      <c r="I316" s="235"/>
      <c r="J316" s="231"/>
      <c r="K316" s="231"/>
      <c r="L316" s="236"/>
      <c r="M316" s="237"/>
      <c r="N316" s="238"/>
      <c r="O316" s="238"/>
      <c r="P316" s="238"/>
      <c r="Q316" s="238"/>
      <c r="R316" s="238"/>
      <c r="S316" s="238"/>
      <c r="T316" s="239"/>
      <c r="AT316" s="240" t="s">
        <v>164</v>
      </c>
      <c r="AU316" s="240" t="s">
        <v>86</v>
      </c>
      <c r="AV316" s="12" t="s">
        <v>86</v>
      </c>
      <c r="AW316" s="12" t="s">
        <v>38</v>
      </c>
      <c r="AX316" s="12" t="s">
        <v>84</v>
      </c>
      <c r="AY316" s="240" t="s">
        <v>152</v>
      </c>
    </row>
    <row r="317" spans="2:65" s="1" customFormat="1" ht="16.5" customHeight="1">
      <c r="B317" s="38"/>
      <c r="C317" s="215" t="s">
        <v>688</v>
      </c>
      <c r="D317" s="215" t="s">
        <v>155</v>
      </c>
      <c r="E317" s="216" t="s">
        <v>689</v>
      </c>
      <c r="F317" s="217" t="s">
        <v>690</v>
      </c>
      <c r="G317" s="218" t="s">
        <v>577</v>
      </c>
      <c r="H317" s="219">
        <v>1</v>
      </c>
      <c r="I317" s="220"/>
      <c r="J317" s="221">
        <f>ROUND(I317*H317,2)</f>
        <v>0</v>
      </c>
      <c r="K317" s="217" t="s">
        <v>159</v>
      </c>
      <c r="L317" s="43"/>
      <c r="M317" s="222" t="s">
        <v>75</v>
      </c>
      <c r="N317" s="223" t="s">
        <v>47</v>
      </c>
      <c r="O317" s="79"/>
      <c r="P317" s="224">
        <f>O317*H317</f>
        <v>0</v>
      </c>
      <c r="Q317" s="224">
        <v>0.00052</v>
      </c>
      <c r="R317" s="224">
        <f>Q317*H317</f>
        <v>0.00052</v>
      </c>
      <c r="S317" s="224">
        <v>0</v>
      </c>
      <c r="T317" s="225">
        <f>S317*H317</f>
        <v>0</v>
      </c>
      <c r="AR317" s="17" t="s">
        <v>227</v>
      </c>
      <c r="AT317" s="17" t="s">
        <v>155</v>
      </c>
      <c r="AU317" s="17" t="s">
        <v>86</v>
      </c>
      <c r="AY317" s="17" t="s">
        <v>152</v>
      </c>
      <c r="BE317" s="226">
        <f>IF(N317="základní",J317,0)</f>
        <v>0</v>
      </c>
      <c r="BF317" s="226">
        <f>IF(N317="snížená",J317,0)</f>
        <v>0</v>
      </c>
      <c r="BG317" s="226">
        <f>IF(N317="zákl. přenesená",J317,0)</f>
        <v>0</v>
      </c>
      <c r="BH317" s="226">
        <f>IF(N317="sníž. přenesená",J317,0)</f>
        <v>0</v>
      </c>
      <c r="BI317" s="226">
        <f>IF(N317="nulová",J317,0)</f>
        <v>0</v>
      </c>
      <c r="BJ317" s="17" t="s">
        <v>84</v>
      </c>
      <c r="BK317" s="226">
        <f>ROUND(I317*H317,2)</f>
        <v>0</v>
      </c>
      <c r="BL317" s="17" t="s">
        <v>227</v>
      </c>
      <c r="BM317" s="17" t="s">
        <v>1451</v>
      </c>
    </row>
    <row r="318" spans="2:51" s="13" customFormat="1" ht="12">
      <c r="B318" s="241"/>
      <c r="C318" s="242"/>
      <c r="D318" s="227" t="s">
        <v>164</v>
      </c>
      <c r="E318" s="243" t="s">
        <v>75</v>
      </c>
      <c r="F318" s="244" t="s">
        <v>1319</v>
      </c>
      <c r="G318" s="242"/>
      <c r="H318" s="243" t="s">
        <v>75</v>
      </c>
      <c r="I318" s="245"/>
      <c r="J318" s="242"/>
      <c r="K318" s="242"/>
      <c r="L318" s="246"/>
      <c r="M318" s="247"/>
      <c r="N318" s="248"/>
      <c r="O318" s="248"/>
      <c r="P318" s="248"/>
      <c r="Q318" s="248"/>
      <c r="R318" s="248"/>
      <c r="S318" s="248"/>
      <c r="T318" s="249"/>
      <c r="AT318" s="250" t="s">
        <v>164</v>
      </c>
      <c r="AU318" s="250" t="s">
        <v>86</v>
      </c>
      <c r="AV318" s="13" t="s">
        <v>84</v>
      </c>
      <c r="AW318" s="13" t="s">
        <v>38</v>
      </c>
      <c r="AX318" s="13" t="s">
        <v>77</v>
      </c>
      <c r="AY318" s="250" t="s">
        <v>152</v>
      </c>
    </row>
    <row r="319" spans="2:51" s="12" customFormat="1" ht="12">
      <c r="B319" s="230"/>
      <c r="C319" s="231"/>
      <c r="D319" s="227" t="s">
        <v>164</v>
      </c>
      <c r="E319" s="232" t="s">
        <v>75</v>
      </c>
      <c r="F319" s="233" t="s">
        <v>1437</v>
      </c>
      <c r="G319" s="231"/>
      <c r="H319" s="234">
        <v>1</v>
      </c>
      <c r="I319" s="235"/>
      <c r="J319" s="231"/>
      <c r="K319" s="231"/>
      <c r="L319" s="236"/>
      <c r="M319" s="237"/>
      <c r="N319" s="238"/>
      <c r="O319" s="238"/>
      <c r="P319" s="238"/>
      <c r="Q319" s="238"/>
      <c r="R319" s="238"/>
      <c r="S319" s="238"/>
      <c r="T319" s="239"/>
      <c r="AT319" s="240" t="s">
        <v>164</v>
      </c>
      <c r="AU319" s="240" t="s">
        <v>86</v>
      </c>
      <c r="AV319" s="12" t="s">
        <v>86</v>
      </c>
      <c r="AW319" s="12" t="s">
        <v>38</v>
      </c>
      <c r="AX319" s="12" t="s">
        <v>84</v>
      </c>
      <c r="AY319" s="240" t="s">
        <v>152</v>
      </c>
    </row>
    <row r="320" spans="2:65" s="1" customFormat="1" ht="16.5" customHeight="1">
      <c r="B320" s="38"/>
      <c r="C320" s="215" t="s">
        <v>692</v>
      </c>
      <c r="D320" s="215" t="s">
        <v>155</v>
      </c>
      <c r="E320" s="216" t="s">
        <v>693</v>
      </c>
      <c r="F320" s="217" t="s">
        <v>694</v>
      </c>
      <c r="G320" s="218" t="s">
        <v>577</v>
      </c>
      <c r="H320" s="219">
        <v>1</v>
      </c>
      <c r="I320" s="220"/>
      <c r="J320" s="221">
        <f>ROUND(I320*H320,2)</f>
        <v>0</v>
      </c>
      <c r="K320" s="217" t="s">
        <v>159</v>
      </c>
      <c r="L320" s="43"/>
      <c r="M320" s="222" t="s">
        <v>75</v>
      </c>
      <c r="N320" s="223" t="s">
        <v>47</v>
      </c>
      <c r="O320" s="79"/>
      <c r="P320" s="224">
        <f>O320*H320</f>
        <v>0</v>
      </c>
      <c r="Q320" s="224">
        <v>0.00052</v>
      </c>
      <c r="R320" s="224">
        <f>Q320*H320</f>
        <v>0.00052</v>
      </c>
      <c r="S320" s="224">
        <v>0</v>
      </c>
      <c r="T320" s="225">
        <f>S320*H320</f>
        <v>0</v>
      </c>
      <c r="AR320" s="17" t="s">
        <v>227</v>
      </c>
      <c r="AT320" s="17" t="s">
        <v>155</v>
      </c>
      <c r="AU320" s="17" t="s">
        <v>86</v>
      </c>
      <c r="AY320" s="17" t="s">
        <v>152</v>
      </c>
      <c r="BE320" s="226">
        <f>IF(N320="základní",J320,0)</f>
        <v>0</v>
      </c>
      <c r="BF320" s="226">
        <f>IF(N320="snížená",J320,0)</f>
        <v>0</v>
      </c>
      <c r="BG320" s="226">
        <f>IF(N320="zákl. přenesená",J320,0)</f>
        <v>0</v>
      </c>
      <c r="BH320" s="226">
        <f>IF(N320="sníž. přenesená",J320,0)</f>
        <v>0</v>
      </c>
      <c r="BI320" s="226">
        <f>IF(N320="nulová",J320,0)</f>
        <v>0</v>
      </c>
      <c r="BJ320" s="17" t="s">
        <v>84</v>
      </c>
      <c r="BK320" s="226">
        <f>ROUND(I320*H320,2)</f>
        <v>0</v>
      </c>
      <c r="BL320" s="17" t="s">
        <v>227</v>
      </c>
      <c r="BM320" s="17" t="s">
        <v>1452</v>
      </c>
    </row>
    <row r="321" spans="2:51" s="13" customFormat="1" ht="12">
      <c r="B321" s="241"/>
      <c r="C321" s="242"/>
      <c r="D321" s="227" t="s">
        <v>164</v>
      </c>
      <c r="E321" s="243" t="s">
        <v>75</v>
      </c>
      <c r="F321" s="244" t="s">
        <v>1319</v>
      </c>
      <c r="G321" s="242"/>
      <c r="H321" s="243" t="s">
        <v>75</v>
      </c>
      <c r="I321" s="245"/>
      <c r="J321" s="242"/>
      <c r="K321" s="242"/>
      <c r="L321" s="246"/>
      <c r="M321" s="247"/>
      <c r="N321" s="248"/>
      <c r="O321" s="248"/>
      <c r="P321" s="248"/>
      <c r="Q321" s="248"/>
      <c r="R321" s="248"/>
      <c r="S321" s="248"/>
      <c r="T321" s="249"/>
      <c r="AT321" s="250" t="s">
        <v>164</v>
      </c>
      <c r="AU321" s="250" t="s">
        <v>86</v>
      </c>
      <c r="AV321" s="13" t="s">
        <v>84</v>
      </c>
      <c r="AW321" s="13" t="s">
        <v>38</v>
      </c>
      <c r="AX321" s="13" t="s">
        <v>77</v>
      </c>
      <c r="AY321" s="250" t="s">
        <v>152</v>
      </c>
    </row>
    <row r="322" spans="2:51" s="12" customFormat="1" ht="12">
      <c r="B322" s="230"/>
      <c r="C322" s="231"/>
      <c r="D322" s="227" t="s">
        <v>164</v>
      </c>
      <c r="E322" s="232" t="s">
        <v>75</v>
      </c>
      <c r="F322" s="233" t="s">
        <v>1437</v>
      </c>
      <c r="G322" s="231"/>
      <c r="H322" s="234">
        <v>1</v>
      </c>
      <c r="I322" s="235"/>
      <c r="J322" s="231"/>
      <c r="K322" s="231"/>
      <c r="L322" s="236"/>
      <c r="M322" s="237"/>
      <c r="N322" s="238"/>
      <c r="O322" s="238"/>
      <c r="P322" s="238"/>
      <c r="Q322" s="238"/>
      <c r="R322" s="238"/>
      <c r="S322" s="238"/>
      <c r="T322" s="239"/>
      <c r="AT322" s="240" t="s">
        <v>164</v>
      </c>
      <c r="AU322" s="240" t="s">
        <v>86</v>
      </c>
      <c r="AV322" s="12" t="s">
        <v>86</v>
      </c>
      <c r="AW322" s="12" t="s">
        <v>38</v>
      </c>
      <c r="AX322" s="12" t="s">
        <v>84</v>
      </c>
      <c r="AY322" s="240" t="s">
        <v>152</v>
      </c>
    </row>
    <row r="323" spans="2:65" s="1" customFormat="1" ht="16.5" customHeight="1">
      <c r="B323" s="38"/>
      <c r="C323" s="215" t="s">
        <v>696</v>
      </c>
      <c r="D323" s="215" t="s">
        <v>155</v>
      </c>
      <c r="E323" s="216" t="s">
        <v>697</v>
      </c>
      <c r="F323" s="217" t="s">
        <v>698</v>
      </c>
      <c r="G323" s="218" t="s">
        <v>577</v>
      </c>
      <c r="H323" s="219">
        <v>1</v>
      </c>
      <c r="I323" s="220"/>
      <c r="J323" s="221">
        <f>ROUND(I323*H323,2)</f>
        <v>0</v>
      </c>
      <c r="K323" s="217" t="s">
        <v>159</v>
      </c>
      <c r="L323" s="43"/>
      <c r="M323" s="222" t="s">
        <v>75</v>
      </c>
      <c r="N323" s="223" t="s">
        <v>47</v>
      </c>
      <c r="O323" s="79"/>
      <c r="P323" s="224">
        <f>O323*H323</f>
        <v>0</v>
      </c>
      <c r="Q323" s="224">
        <v>0.00052</v>
      </c>
      <c r="R323" s="224">
        <f>Q323*H323</f>
        <v>0.00052</v>
      </c>
      <c r="S323" s="224">
        <v>0</v>
      </c>
      <c r="T323" s="225">
        <f>S323*H323</f>
        <v>0</v>
      </c>
      <c r="AR323" s="17" t="s">
        <v>227</v>
      </c>
      <c r="AT323" s="17" t="s">
        <v>155</v>
      </c>
      <c r="AU323" s="17" t="s">
        <v>86</v>
      </c>
      <c r="AY323" s="17" t="s">
        <v>152</v>
      </c>
      <c r="BE323" s="226">
        <f>IF(N323="základní",J323,0)</f>
        <v>0</v>
      </c>
      <c r="BF323" s="226">
        <f>IF(N323="snížená",J323,0)</f>
        <v>0</v>
      </c>
      <c r="BG323" s="226">
        <f>IF(N323="zákl. přenesená",J323,0)</f>
        <v>0</v>
      </c>
      <c r="BH323" s="226">
        <f>IF(N323="sníž. přenesená",J323,0)</f>
        <v>0</v>
      </c>
      <c r="BI323" s="226">
        <f>IF(N323="nulová",J323,0)</f>
        <v>0</v>
      </c>
      <c r="BJ323" s="17" t="s">
        <v>84</v>
      </c>
      <c r="BK323" s="226">
        <f>ROUND(I323*H323,2)</f>
        <v>0</v>
      </c>
      <c r="BL323" s="17" t="s">
        <v>227</v>
      </c>
      <c r="BM323" s="17" t="s">
        <v>1453</v>
      </c>
    </row>
    <row r="324" spans="2:51" s="13" customFormat="1" ht="12">
      <c r="B324" s="241"/>
      <c r="C324" s="242"/>
      <c r="D324" s="227" t="s">
        <v>164</v>
      </c>
      <c r="E324" s="243" t="s">
        <v>75</v>
      </c>
      <c r="F324" s="244" t="s">
        <v>1319</v>
      </c>
      <c r="G324" s="242"/>
      <c r="H324" s="243" t="s">
        <v>75</v>
      </c>
      <c r="I324" s="245"/>
      <c r="J324" s="242"/>
      <c r="K324" s="242"/>
      <c r="L324" s="246"/>
      <c r="M324" s="247"/>
      <c r="N324" s="248"/>
      <c r="O324" s="248"/>
      <c r="P324" s="248"/>
      <c r="Q324" s="248"/>
      <c r="R324" s="248"/>
      <c r="S324" s="248"/>
      <c r="T324" s="249"/>
      <c r="AT324" s="250" t="s">
        <v>164</v>
      </c>
      <c r="AU324" s="250" t="s">
        <v>86</v>
      </c>
      <c r="AV324" s="13" t="s">
        <v>84</v>
      </c>
      <c r="AW324" s="13" t="s">
        <v>38</v>
      </c>
      <c r="AX324" s="13" t="s">
        <v>77</v>
      </c>
      <c r="AY324" s="250" t="s">
        <v>152</v>
      </c>
    </row>
    <row r="325" spans="2:51" s="12" customFormat="1" ht="12">
      <c r="B325" s="230"/>
      <c r="C325" s="231"/>
      <c r="D325" s="227" t="s">
        <v>164</v>
      </c>
      <c r="E325" s="232" t="s">
        <v>75</v>
      </c>
      <c r="F325" s="233" t="s">
        <v>1437</v>
      </c>
      <c r="G325" s="231"/>
      <c r="H325" s="234">
        <v>1</v>
      </c>
      <c r="I325" s="235"/>
      <c r="J325" s="231"/>
      <c r="K325" s="231"/>
      <c r="L325" s="236"/>
      <c r="M325" s="237"/>
      <c r="N325" s="238"/>
      <c r="O325" s="238"/>
      <c r="P325" s="238"/>
      <c r="Q325" s="238"/>
      <c r="R325" s="238"/>
      <c r="S325" s="238"/>
      <c r="T325" s="239"/>
      <c r="AT325" s="240" t="s">
        <v>164</v>
      </c>
      <c r="AU325" s="240" t="s">
        <v>86</v>
      </c>
      <c r="AV325" s="12" t="s">
        <v>86</v>
      </c>
      <c r="AW325" s="12" t="s">
        <v>38</v>
      </c>
      <c r="AX325" s="12" t="s">
        <v>84</v>
      </c>
      <c r="AY325" s="240" t="s">
        <v>152</v>
      </c>
    </row>
    <row r="326" spans="2:65" s="1" customFormat="1" ht="22.5" customHeight="1">
      <c r="B326" s="38"/>
      <c r="C326" s="215" t="s">
        <v>700</v>
      </c>
      <c r="D326" s="215" t="s">
        <v>155</v>
      </c>
      <c r="E326" s="216" t="s">
        <v>701</v>
      </c>
      <c r="F326" s="217" t="s">
        <v>702</v>
      </c>
      <c r="G326" s="218" t="s">
        <v>176</v>
      </c>
      <c r="H326" s="219">
        <v>1</v>
      </c>
      <c r="I326" s="220"/>
      <c r="J326" s="221">
        <f>ROUND(I326*H326,2)</f>
        <v>0</v>
      </c>
      <c r="K326" s="217" t="s">
        <v>177</v>
      </c>
      <c r="L326" s="43"/>
      <c r="M326" s="222" t="s">
        <v>75</v>
      </c>
      <c r="N326" s="223" t="s">
        <v>47</v>
      </c>
      <c r="O326" s="79"/>
      <c r="P326" s="224">
        <f>O326*H326</f>
        <v>0</v>
      </c>
      <c r="Q326" s="224">
        <v>0</v>
      </c>
      <c r="R326" s="224">
        <f>Q326*H326</f>
        <v>0</v>
      </c>
      <c r="S326" s="224">
        <v>0</v>
      </c>
      <c r="T326" s="225">
        <f>S326*H326</f>
        <v>0</v>
      </c>
      <c r="AR326" s="17" t="s">
        <v>227</v>
      </c>
      <c r="AT326" s="17" t="s">
        <v>155</v>
      </c>
      <c r="AU326" s="17" t="s">
        <v>86</v>
      </c>
      <c r="AY326" s="17" t="s">
        <v>152</v>
      </c>
      <c r="BE326" s="226">
        <f>IF(N326="základní",J326,0)</f>
        <v>0</v>
      </c>
      <c r="BF326" s="226">
        <f>IF(N326="snížená",J326,0)</f>
        <v>0</v>
      </c>
      <c r="BG326" s="226">
        <f>IF(N326="zákl. přenesená",J326,0)</f>
        <v>0</v>
      </c>
      <c r="BH326" s="226">
        <f>IF(N326="sníž. přenesená",J326,0)</f>
        <v>0</v>
      </c>
      <c r="BI326" s="226">
        <f>IF(N326="nulová",J326,0)</f>
        <v>0</v>
      </c>
      <c r="BJ326" s="17" t="s">
        <v>84</v>
      </c>
      <c r="BK326" s="226">
        <f>ROUND(I326*H326,2)</f>
        <v>0</v>
      </c>
      <c r="BL326" s="17" t="s">
        <v>227</v>
      </c>
      <c r="BM326" s="17" t="s">
        <v>1454</v>
      </c>
    </row>
    <row r="327" spans="2:51" s="13" customFormat="1" ht="12">
      <c r="B327" s="241"/>
      <c r="C327" s="242"/>
      <c r="D327" s="227" t="s">
        <v>164</v>
      </c>
      <c r="E327" s="243" t="s">
        <v>75</v>
      </c>
      <c r="F327" s="244" t="s">
        <v>1319</v>
      </c>
      <c r="G327" s="242"/>
      <c r="H327" s="243" t="s">
        <v>75</v>
      </c>
      <c r="I327" s="245"/>
      <c r="J327" s="242"/>
      <c r="K327" s="242"/>
      <c r="L327" s="246"/>
      <c r="M327" s="247"/>
      <c r="N327" s="248"/>
      <c r="O327" s="248"/>
      <c r="P327" s="248"/>
      <c r="Q327" s="248"/>
      <c r="R327" s="248"/>
      <c r="S327" s="248"/>
      <c r="T327" s="249"/>
      <c r="AT327" s="250" t="s">
        <v>164</v>
      </c>
      <c r="AU327" s="250" t="s">
        <v>86</v>
      </c>
      <c r="AV327" s="13" t="s">
        <v>84</v>
      </c>
      <c r="AW327" s="13" t="s">
        <v>38</v>
      </c>
      <c r="AX327" s="13" t="s">
        <v>77</v>
      </c>
      <c r="AY327" s="250" t="s">
        <v>152</v>
      </c>
    </row>
    <row r="328" spans="2:51" s="12" customFormat="1" ht="12">
      <c r="B328" s="230"/>
      <c r="C328" s="231"/>
      <c r="D328" s="227" t="s">
        <v>164</v>
      </c>
      <c r="E328" s="232" t="s">
        <v>75</v>
      </c>
      <c r="F328" s="233" t="s">
        <v>1455</v>
      </c>
      <c r="G328" s="231"/>
      <c r="H328" s="234">
        <v>1</v>
      </c>
      <c r="I328" s="235"/>
      <c r="J328" s="231"/>
      <c r="K328" s="231"/>
      <c r="L328" s="236"/>
      <c r="M328" s="237"/>
      <c r="N328" s="238"/>
      <c r="O328" s="238"/>
      <c r="P328" s="238"/>
      <c r="Q328" s="238"/>
      <c r="R328" s="238"/>
      <c r="S328" s="238"/>
      <c r="T328" s="239"/>
      <c r="AT328" s="240" t="s">
        <v>164</v>
      </c>
      <c r="AU328" s="240" t="s">
        <v>86</v>
      </c>
      <c r="AV328" s="12" t="s">
        <v>86</v>
      </c>
      <c r="AW328" s="12" t="s">
        <v>38</v>
      </c>
      <c r="AX328" s="12" t="s">
        <v>84</v>
      </c>
      <c r="AY328" s="240" t="s">
        <v>152</v>
      </c>
    </row>
    <row r="329" spans="2:65" s="1" customFormat="1" ht="22.5" customHeight="1">
      <c r="B329" s="38"/>
      <c r="C329" s="215" t="s">
        <v>704</v>
      </c>
      <c r="D329" s="215" t="s">
        <v>155</v>
      </c>
      <c r="E329" s="216" t="s">
        <v>705</v>
      </c>
      <c r="F329" s="217" t="s">
        <v>706</v>
      </c>
      <c r="G329" s="218" t="s">
        <v>176</v>
      </c>
      <c r="H329" s="219">
        <v>2</v>
      </c>
      <c r="I329" s="220"/>
      <c r="J329" s="221">
        <f>ROUND(I329*H329,2)</f>
        <v>0</v>
      </c>
      <c r="K329" s="217" t="s">
        <v>177</v>
      </c>
      <c r="L329" s="43"/>
      <c r="M329" s="222" t="s">
        <v>75</v>
      </c>
      <c r="N329" s="223" t="s">
        <v>47</v>
      </c>
      <c r="O329" s="79"/>
      <c r="P329" s="224">
        <f>O329*H329</f>
        <v>0</v>
      </c>
      <c r="Q329" s="224">
        <v>0</v>
      </c>
      <c r="R329" s="224">
        <f>Q329*H329</f>
        <v>0</v>
      </c>
      <c r="S329" s="224">
        <v>0</v>
      </c>
      <c r="T329" s="225">
        <f>S329*H329</f>
        <v>0</v>
      </c>
      <c r="AR329" s="17" t="s">
        <v>227</v>
      </c>
      <c r="AT329" s="17" t="s">
        <v>155</v>
      </c>
      <c r="AU329" s="17" t="s">
        <v>86</v>
      </c>
      <c r="AY329" s="17" t="s">
        <v>152</v>
      </c>
      <c r="BE329" s="226">
        <f>IF(N329="základní",J329,0)</f>
        <v>0</v>
      </c>
      <c r="BF329" s="226">
        <f>IF(N329="snížená",J329,0)</f>
        <v>0</v>
      </c>
      <c r="BG329" s="226">
        <f>IF(N329="zákl. přenesená",J329,0)</f>
        <v>0</v>
      </c>
      <c r="BH329" s="226">
        <f>IF(N329="sníž. přenesená",J329,0)</f>
        <v>0</v>
      </c>
      <c r="BI329" s="226">
        <f>IF(N329="nulová",J329,0)</f>
        <v>0</v>
      </c>
      <c r="BJ329" s="17" t="s">
        <v>84</v>
      </c>
      <c r="BK329" s="226">
        <f>ROUND(I329*H329,2)</f>
        <v>0</v>
      </c>
      <c r="BL329" s="17" t="s">
        <v>227</v>
      </c>
      <c r="BM329" s="17" t="s">
        <v>1456</v>
      </c>
    </row>
    <row r="330" spans="2:51" s="13" customFormat="1" ht="12">
      <c r="B330" s="241"/>
      <c r="C330" s="242"/>
      <c r="D330" s="227" t="s">
        <v>164</v>
      </c>
      <c r="E330" s="243" t="s">
        <v>75</v>
      </c>
      <c r="F330" s="244" t="s">
        <v>1319</v>
      </c>
      <c r="G330" s="242"/>
      <c r="H330" s="243" t="s">
        <v>75</v>
      </c>
      <c r="I330" s="245"/>
      <c r="J330" s="242"/>
      <c r="K330" s="242"/>
      <c r="L330" s="246"/>
      <c r="M330" s="247"/>
      <c r="N330" s="248"/>
      <c r="O330" s="248"/>
      <c r="P330" s="248"/>
      <c r="Q330" s="248"/>
      <c r="R330" s="248"/>
      <c r="S330" s="248"/>
      <c r="T330" s="249"/>
      <c r="AT330" s="250" t="s">
        <v>164</v>
      </c>
      <c r="AU330" s="250" t="s">
        <v>86</v>
      </c>
      <c r="AV330" s="13" t="s">
        <v>84</v>
      </c>
      <c r="AW330" s="13" t="s">
        <v>38</v>
      </c>
      <c r="AX330" s="13" t="s">
        <v>77</v>
      </c>
      <c r="AY330" s="250" t="s">
        <v>152</v>
      </c>
    </row>
    <row r="331" spans="2:51" s="12" customFormat="1" ht="12">
      <c r="B331" s="230"/>
      <c r="C331" s="231"/>
      <c r="D331" s="227" t="s">
        <v>164</v>
      </c>
      <c r="E331" s="232" t="s">
        <v>75</v>
      </c>
      <c r="F331" s="233" t="s">
        <v>1457</v>
      </c>
      <c r="G331" s="231"/>
      <c r="H331" s="234">
        <v>1</v>
      </c>
      <c r="I331" s="235"/>
      <c r="J331" s="231"/>
      <c r="K331" s="231"/>
      <c r="L331" s="236"/>
      <c r="M331" s="237"/>
      <c r="N331" s="238"/>
      <c r="O331" s="238"/>
      <c r="P331" s="238"/>
      <c r="Q331" s="238"/>
      <c r="R331" s="238"/>
      <c r="S331" s="238"/>
      <c r="T331" s="239"/>
      <c r="AT331" s="240" t="s">
        <v>164</v>
      </c>
      <c r="AU331" s="240" t="s">
        <v>86</v>
      </c>
      <c r="AV331" s="12" t="s">
        <v>86</v>
      </c>
      <c r="AW331" s="12" t="s">
        <v>38</v>
      </c>
      <c r="AX331" s="12" t="s">
        <v>77</v>
      </c>
      <c r="AY331" s="240" t="s">
        <v>152</v>
      </c>
    </row>
    <row r="332" spans="2:51" s="12" customFormat="1" ht="12">
      <c r="B332" s="230"/>
      <c r="C332" s="231"/>
      <c r="D332" s="227" t="s">
        <v>164</v>
      </c>
      <c r="E332" s="232" t="s">
        <v>75</v>
      </c>
      <c r="F332" s="233" t="s">
        <v>1458</v>
      </c>
      <c r="G332" s="231"/>
      <c r="H332" s="234">
        <v>1</v>
      </c>
      <c r="I332" s="235"/>
      <c r="J332" s="231"/>
      <c r="K332" s="231"/>
      <c r="L332" s="236"/>
      <c r="M332" s="237"/>
      <c r="N332" s="238"/>
      <c r="O332" s="238"/>
      <c r="P332" s="238"/>
      <c r="Q332" s="238"/>
      <c r="R332" s="238"/>
      <c r="S332" s="238"/>
      <c r="T332" s="239"/>
      <c r="AT332" s="240" t="s">
        <v>164</v>
      </c>
      <c r="AU332" s="240" t="s">
        <v>86</v>
      </c>
      <c r="AV332" s="12" t="s">
        <v>86</v>
      </c>
      <c r="AW332" s="12" t="s">
        <v>38</v>
      </c>
      <c r="AX332" s="12" t="s">
        <v>77</v>
      </c>
      <c r="AY332" s="240" t="s">
        <v>152</v>
      </c>
    </row>
    <row r="333" spans="2:51" s="14" customFormat="1" ht="12">
      <c r="B333" s="267"/>
      <c r="C333" s="268"/>
      <c r="D333" s="227" t="s">
        <v>164</v>
      </c>
      <c r="E333" s="269" t="s">
        <v>75</v>
      </c>
      <c r="F333" s="270" t="s">
        <v>287</v>
      </c>
      <c r="G333" s="268"/>
      <c r="H333" s="271">
        <v>2</v>
      </c>
      <c r="I333" s="272"/>
      <c r="J333" s="268"/>
      <c r="K333" s="268"/>
      <c r="L333" s="273"/>
      <c r="M333" s="274"/>
      <c r="N333" s="275"/>
      <c r="O333" s="275"/>
      <c r="P333" s="275"/>
      <c r="Q333" s="275"/>
      <c r="R333" s="275"/>
      <c r="S333" s="275"/>
      <c r="T333" s="276"/>
      <c r="AT333" s="277" t="s">
        <v>164</v>
      </c>
      <c r="AU333" s="277" t="s">
        <v>86</v>
      </c>
      <c r="AV333" s="14" t="s">
        <v>160</v>
      </c>
      <c r="AW333" s="14" t="s">
        <v>38</v>
      </c>
      <c r="AX333" s="14" t="s">
        <v>84</v>
      </c>
      <c r="AY333" s="277" t="s">
        <v>152</v>
      </c>
    </row>
    <row r="334" spans="2:65" s="1" customFormat="1" ht="22.5" customHeight="1">
      <c r="B334" s="38"/>
      <c r="C334" s="215" t="s">
        <v>708</v>
      </c>
      <c r="D334" s="215" t="s">
        <v>155</v>
      </c>
      <c r="E334" s="216" t="s">
        <v>709</v>
      </c>
      <c r="F334" s="217" t="s">
        <v>710</v>
      </c>
      <c r="G334" s="218" t="s">
        <v>176</v>
      </c>
      <c r="H334" s="219">
        <v>1</v>
      </c>
      <c r="I334" s="220"/>
      <c r="J334" s="221">
        <f>ROUND(I334*H334,2)</f>
        <v>0</v>
      </c>
      <c r="K334" s="217" t="s">
        <v>177</v>
      </c>
      <c r="L334" s="43"/>
      <c r="M334" s="222" t="s">
        <v>75</v>
      </c>
      <c r="N334" s="223" t="s">
        <v>47</v>
      </c>
      <c r="O334" s="79"/>
      <c r="P334" s="224">
        <f>O334*H334</f>
        <v>0</v>
      </c>
      <c r="Q334" s="224">
        <v>0</v>
      </c>
      <c r="R334" s="224">
        <f>Q334*H334</f>
        <v>0</v>
      </c>
      <c r="S334" s="224">
        <v>0</v>
      </c>
      <c r="T334" s="225">
        <f>S334*H334</f>
        <v>0</v>
      </c>
      <c r="AR334" s="17" t="s">
        <v>227</v>
      </c>
      <c r="AT334" s="17" t="s">
        <v>155</v>
      </c>
      <c r="AU334" s="17" t="s">
        <v>86</v>
      </c>
      <c r="AY334" s="17" t="s">
        <v>152</v>
      </c>
      <c r="BE334" s="226">
        <f>IF(N334="základní",J334,0)</f>
        <v>0</v>
      </c>
      <c r="BF334" s="226">
        <f>IF(N334="snížená",J334,0)</f>
        <v>0</v>
      </c>
      <c r="BG334" s="226">
        <f>IF(N334="zákl. přenesená",J334,0)</f>
        <v>0</v>
      </c>
      <c r="BH334" s="226">
        <f>IF(N334="sníž. přenesená",J334,0)</f>
        <v>0</v>
      </c>
      <c r="BI334" s="226">
        <f>IF(N334="nulová",J334,0)</f>
        <v>0</v>
      </c>
      <c r="BJ334" s="17" t="s">
        <v>84</v>
      </c>
      <c r="BK334" s="226">
        <f>ROUND(I334*H334,2)</f>
        <v>0</v>
      </c>
      <c r="BL334" s="17" t="s">
        <v>227</v>
      </c>
      <c r="BM334" s="17" t="s">
        <v>1459</v>
      </c>
    </row>
    <row r="335" spans="2:51" s="13" customFormat="1" ht="12">
      <c r="B335" s="241"/>
      <c r="C335" s="242"/>
      <c r="D335" s="227" t="s">
        <v>164</v>
      </c>
      <c r="E335" s="243" t="s">
        <v>75</v>
      </c>
      <c r="F335" s="244" t="s">
        <v>1319</v>
      </c>
      <c r="G335" s="242"/>
      <c r="H335" s="243" t="s">
        <v>75</v>
      </c>
      <c r="I335" s="245"/>
      <c r="J335" s="242"/>
      <c r="K335" s="242"/>
      <c r="L335" s="246"/>
      <c r="M335" s="247"/>
      <c r="N335" s="248"/>
      <c r="O335" s="248"/>
      <c r="P335" s="248"/>
      <c r="Q335" s="248"/>
      <c r="R335" s="248"/>
      <c r="S335" s="248"/>
      <c r="T335" s="249"/>
      <c r="AT335" s="250" t="s">
        <v>164</v>
      </c>
      <c r="AU335" s="250" t="s">
        <v>86</v>
      </c>
      <c r="AV335" s="13" t="s">
        <v>84</v>
      </c>
      <c r="AW335" s="13" t="s">
        <v>38</v>
      </c>
      <c r="AX335" s="13" t="s">
        <v>77</v>
      </c>
      <c r="AY335" s="250" t="s">
        <v>152</v>
      </c>
    </row>
    <row r="336" spans="2:51" s="12" customFormat="1" ht="12">
      <c r="B336" s="230"/>
      <c r="C336" s="231"/>
      <c r="D336" s="227" t="s">
        <v>164</v>
      </c>
      <c r="E336" s="232" t="s">
        <v>75</v>
      </c>
      <c r="F336" s="233" t="s">
        <v>1437</v>
      </c>
      <c r="G336" s="231"/>
      <c r="H336" s="234">
        <v>1</v>
      </c>
      <c r="I336" s="235"/>
      <c r="J336" s="231"/>
      <c r="K336" s="231"/>
      <c r="L336" s="236"/>
      <c r="M336" s="237"/>
      <c r="N336" s="238"/>
      <c r="O336" s="238"/>
      <c r="P336" s="238"/>
      <c r="Q336" s="238"/>
      <c r="R336" s="238"/>
      <c r="S336" s="238"/>
      <c r="T336" s="239"/>
      <c r="AT336" s="240" t="s">
        <v>164</v>
      </c>
      <c r="AU336" s="240" t="s">
        <v>86</v>
      </c>
      <c r="AV336" s="12" t="s">
        <v>86</v>
      </c>
      <c r="AW336" s="12" t="s">
        <v>38</v>
      </c>
      <c r="AX336" s="12" t="s">
        <v>84</v>
      </c>
      <c r="AY336" s="240" t="s">
        <v>152</v>
      </c>
    </row>
    <row r="337" spans="2:65" s="1" customFormat="1" ht="22.5" customHeight="1">
      <c r="B337" s="38"/>
      <c r="C337" s="215" t="s">
        <v>712</v>
      </c>
      <c r="D337" s="215" t="s">
        <v>155</v>
      </c>
      <c r="E337" s="216" t="s">
        <v>1460</v>
      </c>
      <c r="F337" s="217" t="s">
        <v>1461</v>
      </c>
      <c r="G337" s="218" t="s">
        <v>176</v>
      </c>
      <c r="H337" s="219">
        <v>1</v>
      </c>
      <c r="I337" s="220"/>
      <c r="J337" s="221">
        <f>ROUND(I337*H337,2)</f>
        <v>0</v>
      </c>
      <c r="K337" s="217" t="s">
        <v>177</v>
      </c>
      <c r="L337" s="43"/>
      <c r="M337" s="222" t="s">
        <v>75</v>
      </c>
      <c r="N337" s="223" t="s">
        <v>47</v>
      </c>
      <c r="O337" s="79"/>
      <c r="P337" s="224">
        <f>O337*H337</f>
        <v>0</v>
      </c>
      <c r="Q337" s="224">
        <v>0</v>
      </c>
      <c r="R337" s="224">
        <f>Q337*H337</f>
        <v>0</v>
      </c>
      <c r="S337" s="224">
        <v>0</v>
      </c>
      <c r="T337" s="225">
        <f>S337*H337</f>
        <v>0</v>
      </c>
      <c r="AR337" s="17" t="s">
        <v>227</v>
      </c>
      <c r="AT337" s="17" t="s">
        <v>155</v>
      </c>
      <c r="AU337" s="17" t="s">
        <v>86</v>
      </c>
      <c r="AY337" s="17" t="s">
        <v>152</v>
      </c>
      <c r="BE337" s="226">
        <f>IF(N337="základní",J337,0)</f>
        <v>0</v>
      </c>
      <c r="BF337" s="226">
        <f>IF(N337="snížená",J337,0)</f>
        <v>0</v>
      </c>
      <c r="BG337" s="226">
        <f>IF(N337="zákl. přenesená",J337,0)</f>
        <v>0</v>
      </c>
      <c r="BH337" s="226">
        <f>IF(N337="sníž. přenesená",J337,0)</f>
        <v>0</v>
      </c>
      <c r="BI337" s="226">
        <f>IF(N337="nulová",J337,0)</f>
        <v>0</v>
      </c>
      <c r="BJ337" s="17" t="s">
        <v>84</v>
      </c>
      <c r="BK337" s="226">
        <f>ROUND(I337*H337,2)</f>
        <v>0</v>
      </c>
      <c r="BL337" s="17" t="s">
        <v>227</v>
      </c>
      <c r="BM337" s="17" t="s">
        <v>1462</v>
      </c>
    </row>
    <row r="338" spans="2:51" s="13" customFormat="1" ht="12">
      <c r="B338" s="241"/>
      <c r="C338" s="242"/>
      <c r="D338" s="227" t="s">
        <v>164</v>
      </c>
      <c r="E338" s="243" t="s">
        <v>75</v>
      </c>
      <c r="F338" s="244" t="s">
        <v>1319</v>
      </c>
      <c r="G338" s="242"/>
      <c r="H338" s="243" t="s">
        <v>75</v>
      </c>
      <c r="I338" s="245"/>
      <c r="J338" s="242"/>
      <c r="K338" s="242"/>
      <c r="L338" s="246"/>
      <c r="M338" s="247"/>
      <c r="N338" s="248"/>
      <c r="O338" s="248"/>
      <c r="P338" s="248"/>
      <c r="Q338" s="248"/>
      <c r="R338" s="248"/>
      <c r="S338" s="248"/>
      <c r="T338" s="249"/>
      <c r="AT338" s="250" t="s">
        <v>164</v>
      </c>
      <c r="AU338" s="250" t="s">
        <v>86</v>
      </c>
      <c r="AV338" s="13" t="s">
        <v>84</v>
      </c>
      <c r="AW338" s="13" t="s">
        <v>38</v>
      </c>
      <c r="AX338" s="13" t="s">
        <v>77</v>
      </c>
      <c r="AY338" s="250" t="s">
        <v>152</v>
      </c>
    </row>
    <row r="339" spans="2:51" s="12" customFormat="1" ht="12">
      <c r="B339" s="230"/>
      <c r="C339" s="231"/>
      <c r="D339" s="227" t="s">
        <v>164</v>
      </c>
      <c r="E339" s="232" t="s">
        <v>75</v>
      </c>
      <c r="F339" s="233" t="s">
        <v>1463</v>
      </c>
      <c r="G339" s="231"/>
      <c r="H339" s="234">
        <v>1</v>
      </c>
      <c r="I339" s="235"/>
      <c r="J339" s="231"/>
      <c r="K339" s="231"/>
      <c r="L339" s="236"/>
      <c r="M339" s="237"/>
      <c r="N339" s="238"/>
      <c r="O339" s="238"/>
      <c r="P339" s="238"/>
      <c r="Q339" s="238"/>
      <c r="R339" s="238"/>
      <c r="S339" s="238"/>
      <c r="T339" s="239"/>
      <c r="AT339" s="240" t="s">
        <v>164</v>
      </c>
      <c r="AU339" s="240" t="s">
        <v>86</v>
      </c>
      <c r="AV339" s="12" t="s">
        <v>86</v>
      </c>
      <c r="AW339" s="12" t="s">
        <v>38</v>
      </c>
      <c r="AX339" s="12" t="s">
        <v>84</v>
      </c>
      <c r="AY339" s="240" t="s">
        <v>152</v>
      </c>
    </row>
    <row r="340" spans="2:65" s="1" customFormat="1" ht="22.5" customHeight="1">
      <c r="B340" s="38"/>
      <c r="C340" s="215" t="s">
        <v>716</v>
      </c>
      <c r="D340" s="215" t="s">
        <v>155</v>
      </c>
      <c r="E340" s="216" t="s">
        <v>1464</v>
      </c>
      <c r="F340" s="217" t="s">
        <v>1465</v>
      </c>
      <c r="G340" s="218" t="s">
        <v>176</v>
      </c>
      <c r="H340" s="219">
        <v>1</v>
      </c>
      <c r="I340" s="220"/>
      <c r="J340" s="221">
        <f>ROUND(I340*H340,2)</f>
        <v>0</v>
      </c>
      <c r="K340" s="217" t="s">
        <v>177</v>
      </c>
      <c r="L340" s="43"/>
      <c r="M340" s="222" t="s">
        <v>75</v>
      </c>
      <c r="N340" s="223" t="s">
        <v>47</v>
      </c>
      <c r="O340" s="79"/>
      <c r="P340" s="224">
        <f>O340*H340</f>
        <v>0</v>
      </c>
      <c r="Q340" s="224">
        <v>0</v>
      </c>
      <c r="R340" s="224">
        <f>Q340*H340</f>
        <v>0</v>
      </c>
      <c r="S340" s="224">
        <v>0</v>
      </c>
      <c r="T340" s="225">
        <f>S340*H340</f>
        <v>0</v>
      </c>
      <c r="AR340" s="17" t="s">
        <v>227</v>
      </c>
      <c r="AT340" s="17" t="s">
        <v>155</v>
      </c>
      <c r="AU340" s="17" t="s">
        <v>86</v>
      </c>
      <c r="AY340" s="17" t="s">
        <v>152</v>
      </c>
      <c r="BE340" s="226">
        <f>IF(N340="základní",J340,0)</f>
        <v>0</v>
      </c>
      <c r="BF340" s="226">
        <f>IF(N340="snížená",J340,0)</f>
        <v>0</v>
      </c>
      <c r="BG340" s="226">
        <f>IF(N340="zákl. přenesená",J340,0)</f>
        <v>0</v>
      </c>
      <c r="BH340" s="226">
        <f>IF(N340="sníž. přenesená",J340,0)</f>
        <v>0</v>
      </c>
      <c r="BI340" s="226">
        <f>IF(N340="nulová",J340,0)</f>
        <v>0</v>
      </c>
      <c r="BJ340" s="17" t="s">
        <v>84</v>
      </c>
      <c r="BK340" s="226">
        <f>ROUND(I340*H340,2)</f>
        <v>0</v>
      </c>
      <c r="BL340" s="17" t="s">
        <v>227</v>
      </c>
      <c r="BM340" s="17" t="s">
        <v>1466</v>
      </c>
    </row>
    <row r="341" spans="2:65" s="1" customFormat="1" ht="22.5" customHeight="1">
      <c r="B341" s="38"/>
      <c r="C341" s="215" t="s">
        <v>720</v>
      </c>
      <c r="D341" s="215" t="s">
        <v>155</v>
      </c>
      <c r="E341" s="216" t="s">
        <v>713</v>
      </c>
      <c r="F341" s="217" t="s">
        <v>714</v>
      </c>
      <c r="G341" s="218" t="s">
        <v>176</v>
      </c>
      <c r="H341" s="219">
        <v>1</v>
      </c>
      <c r="I341" s="220"/>
      <c r="J341" s="221">
        <f>ROUND(I341*H341,2)</f>
        <v>0</v>
      </c>
      <c r="K341" s="217" t="s">
        <v>177</v>
      </c>
      <c r="L341" s="43"/>
      <c r="M341" s="222" t="s">
        <v>75</v>
      </c>
      <c r="N341" s="223" t="s">
        <v>47</v>
      </c>
      <c r="O341" s="79"/>
      <c r="P341" s="224">
        <f>O341*H341</f>
        <v>0</v>
      </c>
      <c r="Q341" s="224">
        <v>0</v>
      </c>
      <c r="R341" s="224">
        <f>Q341*H341</f>
        <v>0</v>
      </c>
      <c r="S341" s="224">
        <v>0</v>
      </c>
      <c r="T341" s="225">
        <f>S341*H341</f>
        <v>0</v>
      </c>
      <c r="AR341" s="17" t="s">
        <v>227</v>
      </c>
      <c r="AT341" s="17" t="s">
        <v>155</v>
      </c>
      <c r="AU341" s="17" t="s">
        <v>86</v>
      </c>
      <c r="AY341" s="17" t="s">
        <v>152</v>
      </c>
      <c r="BE341" s="226">
        <f>IF(N341="základní",J341,0)</f>
        <v>0</v>
      </c>
      <c r="BF341" s="226">
        <f>IF(N341="snížená",J341,0)</f>
        <v>0</v>
      </c>
      <c r="BG341" s="226">
        <f>IF(N341="zákl. přenesená",J341,0)</f>
        <v>0</v>
      </c>
      <c r="BH341" s="226">
        <f>IF(N341="sníž. přenesená",J341,0)</f>
        <v>0</v>
      </c>
      <c r="BI341" s="226">
        <f>IF(N341="nulová",J341,0)</f>
        <v>0</v>
      </c>
      <c r="BJ341" s="17" t="s">
        <v>84</v>
      </c>
      <c r="BK341" s="226">
        <f>ROUND(I341*H341,2)</f>
        <v>0</v>
      </c>
      <c r="BL341" s="17" t="s">
        <v>227</v>
      </c>
      <c r="BM341" s="17" t="s">
        <v>1467</v>
      </c>
    </row>
    <row r="342" spans="2:65" s="1" customFormat="1" ht="22.5" customHeight="1">
      <c r="B342" s="38"/>
      <c r="C342" s="215" t="s">
        <v>724</v>
      </c>
      <c r="D342" s="215" t="s">
        <v>155</v>
      </c>
      <c r="E342" s="216" t="s">
        <v>717</v>
      </c>
      <c r="F342" s="217" t="s">
        <v>718</v>
      </c>
      <c r="G342" s="218" t="s">
        <v>176</v>
      </c>
      <c r="H342" s="219">
        <v>1</v>
      </c>
      <c r="I342" s="220"/>
      <c r="J342" s="221">
        <f>ROUND(I342*H342,2)</f>
        <v>0</v>
      </c>
      <c r="K342" s="217" t="s">
        <v>177</v>
      </c>
      <c r="L342" s="43"/>
      <c r="M342" s="222" t="s">
        <v>75</v>
      </c>
      <c r="N342" s="223" t="s">
        <v>47</v>
      </c>
      <c r="O342" s="79"/>
      <c r="P342" s="224">
        <f>O342*H342</f>
        <v>0</v>
      </c>
      <c r="Q342" s="224">
        <v>0</v>
      </c>
      <c r="R342" s="224">
        <f>Q342*H342</f>
        <v>0</v>
      </c>
      <c r="S342" s="224">
        <v>0</v>
      </c>
      <c r="T342" s="225">
        <f>S342*H342</f>
        <v>0</v>
      </c>
      <c r="AR342" s="17" t="s">
        <v>227</v>
      </c>
      <c r="AT342" s="17" t="s">
        <v>155</v>
      </c>
      <c r="AU342" s="17" t="s">
        <v>86</v>
      </c>
      <c r="AY342" s="17" t="s">
        <v>152</v>
      </c>
      <c r="BE342" s="226">
        <f>IF(N342="základní",J342,0)</f>
        <v>0</v>
      </c>
      <c r="BF342" s="226">
        <f>IF(N342="snížená",J342,0)</f>
        <v>0</v>
      </c>
      <c r="BG342" s="226">
        <f>IF(N342="zákl. přenesená",J342,0)</f>
        <v>0</v>
      </c>
      <c r="BH342" s="226">
        <f>IF(N342="sníž. přenesená",J342,0)</f>
        <v>0</v>
      </c>
      <c r="BI342" s="226">
        <f>IF(N342="nulová",J342,0)</f>
        <v>0</v>
      </c>
      <c r="BJ342" s="17" t="s">
        <v>84</v>
      </c>
      <c r="BK342" s="226">
        <f>ROUND(I342*H342,2)</f>
        <v>0</v>
      </c>
      <c r="BL342" s="17" t="s">
        <v>227</v>
      </c>
      <c r="BM342" s="17" t="s">
        <v>1468</v>
      </c>
    </row>
    <row r="343" spans="2:65" s="1" customFormat="1" ht="16.5" customHeight="1">
      <c r="B343" s="38"/>
      <c r="C343" s="215" t="s">
        <v>729</v>
      </c>
      <c r="D343" s="215" t="s">
        <v>155</v>
      </c>
      <c r="E343" s="216" t="s">
        <v>721</v>
      </c>
      <c r="F343" s="217" t="s">
        <v>722</v>
      </c>
      <c r="G343" s="218" t="s">
        <v>176</v>
      </c>
      <c r="H343" s="219">
        <v>1</v>
      </c>
      <c r="I343" s="220"/>
      <c r="J343" s="221">
        <f>ROUND(I343*H343,2)</f>
        <v>0</v>
      </c>
      <c r="K343" s="217" t="s">
        <v>177</v>
      </c>
      <c r="L343" s="43"/>
      <c r="M343" s="222" t="s">
        <v>75</v>
      </c>
      <c r="N343" s="223" t="s">
        <v>47</v>
      </c>
      <c r="O343" s="79"/>
      <c r="P343" s="224">
        <f>O343*H343</f>
        <v>0</v>
      </c>
      <c r="Q343" s="224">
        <v>0</v>
      </c>
      <c r="R343" s="224">
        <f>Q343*H343</f>
        <v>0</v>
      </c>
      <c r="S343" s="224">
        <v>0</v>
      </c>
      <c r="T343" s="225">
        <f>S343*H343</f>
        <v>0</v>
      </c>
      <c r="AR343" s="17" t="s">
        <v>227</v>
      </c>
      <c r="AT343" s="17" t="s">
        <v>155</v>
      </c>
      <c r="AU343" s="17" t="s">
        <v>86</v>
      </c>
      <c r="AY343" s="17" t="s">
        <v>152</v>
      </c>
      <c r="BE343" s="226">
        <f>IF(N343="základní",J343,0)</f>
        <v>0</v>
      </c>
      <c r="BF343" s="226">
        <f>IF(N343="snížená",J343,0)</f>
        <v>0</v>
      </c>
      <c r="BG343" s="226">
        <f>IF(N343="zákl. přenesená",J343,0)</f>
        <v>0</v>
      </c>
      <c r="BH343" s="226">
        <f>IF(N343="sníž. přenesená",J343,0)</f>
        <v>0</v>
      </c>
      <c r="BI343" s="226">
        <f>IF(N343="nulová",J343,0)</f>
        <v>0</v>
      </c>
      <c r="BJ343" s="17" t="s">
        <v>84</v>
      </c>
      <c r="BK343" s="226">
        <f>ROUND(I343*H343,2)</f>
        <v>0</v>
      </c>
      <c r="BL343" s="17" t="s">
        <v>227</v>
      </c>
      <c r="BM343" s="17" t="s">
        <v>1469</v>
      </c>
    </row>
    <row r="344" spans="2:65" s="1" customFormat="1" ht="22.5" customHeight="1">
      <c r="B344" s="38"/>
      <c r="C344" s="215" t="s">
        <v>731</v>
      </c>
      <c r="D344" s="215" t="s">
        <v>155</v>
      </c>
      <c r="E344" s="216" t="s">
        <v>725</v>
      </c>
      <c r="F344" s="217" t="s">
        <v>726</v>
      </c>
      <c r="G344" s="218" t="s">
        <v>248</v>
      </c>
      <c r="H344" s="261"/>
      <c r="I344" s="220"/>
      <c r="J344" s="221">
        <f>ROUND(I344*H344,2)</f>
        <v>0</v>
      </c>
      <c r="K344" s="217" t="s">
        <v>159</v>
      </c>
      <c r="L344" s="43"/>
      <c r="M344" s="222" t="s">
        <v>75</v>
      </c>
      <c r="N344" s="223" t="s">
        <v>47</v>
      </c>
      <c r="O344" s="79"/>
      <c r="P344" s="224">
        <f>O344*H344</f>
        <v>0</v>
      </c>
      <c r="Q344" s="224">
        <v>0</v>
      </c>
      <c r="R344" s="224">
        <f>Q344*H344</f>
        <v>0</v>
      </c>
      <c r="S344" s="224">
        <v>0</v>
      </c>
      <c r="T344" s="225">
        <f>S344*H344</f>
        <v>0</v>
      </c>
      <c r="AR344" s="17" t="s">
        <v>227</v>
      </c>
      <c r="AT344" s="17" t="s">
        <v>155</v>
      </c>
      <c r="AU344" s="17" t="s">
        <v>86</v>
      </c>
      <c r="AY344" s="17" t="s">
        <v>152</v>
      </c>
      <c r="BE344" s="226">
        <f>IF(N344="základní",J344,0)</f>
        <v>0</v>
      </c>
      <c r="BF344" s="226">
        <f>IF(N344="snížená",J344,0)</f>
        <v>0</v>
      </c>
      <c r="BG344" s="226">
        <f>IF(N344="zákl. přenesená",J344,0)</f>
        <v>0</v>
      </c>
      <c r="BH344" s="226">
        <f>IF(N344="sníž. přenesená",J344,0)</f>
        <v>0</v>
      </c>
      <c r="BI344" s="226">
        <f>IF(N344="nulová",J344,0)</f>
        <v>0</v>
      </c>
      <c r="BJ344" s="17" t="s">
        <v>84</v>
      </c>
      <c r="BK344" s="226">
        <f>ROUND(I344*H344,2)</f>
        <v>0</v>
      </c>
      <c r="BL344" s="17" t="s">
        <v>227</v>
      </c>
      <c r="BM344" s="17" t="s">
        <v>1470</v>
      </c>
    </row>
    <row r="345" spans="2:47" s="1" customFormat="1" ht="12">
      <c r="B345" s="38"/>
      <c r="C345" s="39"/>
      <c r="D345" s="227" t="s">
        <v>162</v>
      </c>
      <c r="E345" s="39"/>
      <c r="F345" s="228" t="s">
        <v>728</v>
      </c>
      <c r="G345" s="39"/>
      <c r="H345" s="39"/>
      <c r="I345" s="142"/>
      <c r="J345" s="39"/>
      <c r="K345" s="39"/>
      <c r="L345" s="43"/>
      <c r="M345" s="229"/>
      <c r="N345" s="79"/>
      <c r="O345" s="79"/>
      <c r="P345" s="79"/>
      <c r="Q345" s="79"/>
      <c r="R345" s="79"/>
      <c r="S345" s="79"/>
      <c r="T345" s="80"/>
      <c r="AT345" s="17" t="s">
        <v>162</v>
      </c>
      <c r="AU345" s="17" t="s">
        <v>86</v>
      </c>
    </row>
    <row r="346" spans="2:63" s="11" customFormat="1" ht="22.8" customHeight="1">
      <c r="B346" s="199"/>
      <c r="C346" s="200"/>
      <c r="D346" s="201" t="s">
        <v>76</v>
      </c>
      <c r="E346" s="213" t="s">
        <v>1471</v>
      </c>
      <c r="F346" s="213" t="s">
        <v>1472</v>
      </c>
      <c r="G346" s="200"/>
      <c r="H346" s="200"/>
      <c r="I346" s="203"/>
      <c r="J346" s="214">
        <f>BK346</f>
        <v>0</v>
      </c>
      <c r="K346" s="200"/>
      <c r="L346" s="205"/>
      <c r="M346" s="206"/>
      <c r="N346" s="207"/>
      <c r="O346" s="207"/>
      <c r="P346" s="208">
        <f>SUM(P347:P362)</f>
        <v>0</v>
      </c>
      <c r="Q346" s="207"/>
      <c r="R346" s="208">
        <f>SUM(R347:R362)</f>
        <v>0.006125</v>
      </c>
      <c r="S346" s="207"/>
      <c r="T346" s="209">
        <f>SUM(T347:T362)</f>
        <v>0</v>
      </c>
      <c r="AR346" s="210" t="s">
        <v>86</v>
      </c>
      <c r="AT346" s="211" t="s">
        <v>76</v>
      </c>
      <c r="AU346" s="211" t="s">
        <v>84</v>
      </c>
      <c r="AY346" s="210" t="s">
        <v>152</v>
      </c>
      <c r="BK346" s="212">
        <f>SUM(BK347:BK362)</f>
        <v>0</v>
      </c>
    </row>
    <row r="347" spans="2:65" s="1" customFormat="1" ht="16.5" customHeight="1">
      <c r="B347" s="38"/>
      <c r="C347" s="215" t="s">
        <v>734</v>
      </c>
      <c r="D347" s="215" t="s">
        <v>155</v>
      </c>
      <c r="E347" s="216" t="s">
        <v>1473</v>
      </c>
      <c r="F347" s="217" t="s">
        <v>1474</v>
      </c>
      <c r="G347" s="218" t="s">
        <v>176</v>
      </c>
      <c r="H347" s="219">
        <v>1</v>
      </c>
      <c r="I347" s="220"/>
      <c r="J347" s="221">
        <f>ROUND(I347*H347,2)</f>
        <v>0</v>
      </c>
      <c r="K347" s="217" t="s">
        <v>159</v>
      </c>
      <c r="L347" s="43"/>
      <c r="M347" s="222" t="s">
        <v>75</v>
      </c>
      <c r="N347" s="223" t="s">
        <v>47</v>
      </c>
      <c r="O347" s="79"/>
      <c r="P347" s="224">
        <f>O347*H347</f>
        <v>0</v>
      </c>
      <c r="Q347" s="224">
        <v>0</v>
      </c>
      <c r="R347" s="224">
        <f>Q347*H347</f>
        <v>0</v>
      </c>
      <c r="S347" s="224">
        <v>0</v>
      </c>
      <c r="T347" s="225">
        <f>S347*H347</f>
        <v>0</v>
      </c>
      <c r="AR347" s="17" t="s">
        <v>227</v>
      </c>
      <c r="AT347" s="17" t="s">
        <v>155</v>
      </c>
      <c r="AU347" s="17" t="s">
        <v>86</v>
      </c>
      <c r="AY347" s="17" t="s">
        <v>152</v>
      </c>
      <c r="BE347" s="226">
        <f>IF(N347="základní",J347,0)</f>
        <v>0</v>
      </c>
      <c r="BF347" s="226">
        <f>IF(N347="snížená",J347,0)</f>
        <v>0</v>
      </c>
      <c r="BG347" s="226">
        <f>IF(N347="zákl. přenesená",J347,0)</f>
        <v>0</v>
      </c>
      <c r="BH347" s="226">
        <f>IF(N347="sníž. přenesená",J347,0)</f>
        <v>0</v>
      </c>
      <c r="BI347" s="226">
        <f>IF(N347="nulová",J347,0)</f>
        <v>0</v>
      </c>
      <c r="BJ347" s="17" t="s">
        <v>84</v>
      </c>
      <c r="BK347" s="226">
        <f>ROUND(I347*H347,2)</f>
        <v>0</v>
      </c>
      <c r="BL347" s="17" t="s">
        <v>227</v>
      </c>
      <c r="BM347" s="17" t="s">
        <v>1475</v>
      </c>
    </row>
    <row r="348" spans="2:51" s="13" customFormat="1" ht="12">
      <c r="B348" s="241"/>
      <c r="C348" s="242"/>
      <c r="D348" s="227" t="s">
        <v>164</v>
      </c>
      <c r="E348" s="243" t="s">
        <v>75</v>
      </c>
      <c r="F348" s="244" t="s">
        <v>1319</v>
      </c>
      <c r="G348" s="242"/>
      <c r="H348" s="243" t="s">
        <v>75</v>
      </c>
      <c r="I348" s="245"/>
      <c r="J348" s="242"/>
      <c r="K348" s="242"/>
      <c r="L348" s="246"/>
      <c r="M348" s="247"/>
      <c r="N348" s="248"/>
      <c r="O348" s="248"/>
      <c r="P348" s="248"/>
      <c r="Q348" s="248"/>
      <c r="R348" s="248"/>
      <c r="S348" s="248"/>
      <c r="T348" s="249"/>
      <c r="AT348" s="250" t="s">
        <v>164</v>
      </c>
      <c r="AU348" s="250" t="s">
        <v>86</v>
      </c>
      <c r="AV348" s="13" t="s">
        <v>84</v>
      </c>
      <c r="AW348" s="13" t="s">
        <v>38</v>
      </c>
      <c r="AX348" s="13" t="s">
        <v>77</v>
      </c>
      <c r="AY348" s="250" t="s">
        <v>152</v>
      </c>
    </row>
    <row r="349" spans="2:51" s="12" customFormat="1" ht="12">
      <c r="B349" s="230"/>
      <c r="C349" s="231"/>
      <c r="D349" s="227" t="s">
        <v>164</v>
      </c>
      <c r="E349" s="232" t="s">
        <v>75</v>
      </c>
      <c r="F349" s="233" t="s">
        <v>1476</v>
      </c>
      <c r="G349" s="231"/>
      <c r="H349" s="234">
        <v>1</v>
      </c>
      <c r="I349" s="235"/>
      <c r="J349" s="231"/>
      <c r="K349" s="231"/>
      <c r="L349" s="236"/>
      <c r="M349" s="237"/>
      <c r="N349" s="238"/>
      <c r="O349" s="238"/>
      <c r="P349" s="238"/>
      <c r="Q349" s="238"/>
      <c r="R349" s="238"/>
      <c r="S349" s="238"/>
      <c r="T349" s="239"/>
      <c r="AT349" s="240" t="s">
        <v>164</v>
      </c>
      <c r="AU349" s="240" t="s">
        <v>86</v>
      </c>
      <c r="AV349" s="12" t="s">
        <v>86</v>
      </c>
      <c r="AW349" s="12" t="s">
        <v>38</v>
      </c>
      <c r="AX349" s="12" t="s">
        <v>84</v>
      </c>
      <c r="AY349" s="240" t="s">
        <v>152</v>
      </c>
    </row>
    <row r="350" spans="2:65" s="1" customFormat="1" ht="22.5" customHeight="1">
      <c r="B350" s="38"/>
      <c r="C350" s="251" t="s">
        <v>738</v>
      </c>
      <c r="D350" s="251" t="s">
        <v>238</v>
      </c>
      <c r="E350" s="252" t="s">
        <v>1477</v>
      </c>
      <c r="F350" s="253" t="s">
        <v>1478</v>
      </c>
      <c r="G350" s="254" t="s">
        <v>176</v>
      </c>
      <c r="H350" s="255">
        <v>1</v>
      </c>
      <c r="I350" s="256"/>
      <c r="J350" s="257">
        <f>ROUND(I350*H350,2)</f>
        <v>0</v>
      </c>
      <c r="K350" s="253" t="s">
        <v>177</v>
      </c>
      <c r="L350" s="258"/>
      <c r="M350" s="259" t="s">
        <v>75</v>
      </c>
      <c r="N350" s="260" t="s">
        <v>47</v>
      </c>
      <c r="O350" s="79"/>
      <c r="P350" s="224">
        <f>O350*H350</f>
        <v>0</v>
      </c>
      <c r="Q350" s="224">
        <v>0</v>
      </c>
      <c r="R350" s="224">
        <f>Q350*H350</f>
        <v>0</v>
      </c>
      <c r="S350" s="224">
        <v>0</v>
      </c>
      <c r="T350" s="225">
        <f>S350*H350</f>
        <v>0</v>
      </c>
      <c r="AR350" s="17" t="s">
        <v>241</v>
      </c>
      <c r="AT350" s="17" t="s">
        <v>238</v>
      </c>
      <c r="AU350" s="17" t="s">
        <v>86</v>
      </c>
      <c r="AY350" s="17" t="s">
        <v>152</v>
      </c>
      <c r="BE350" s="226">
        <f>IF(N350="základní",J350,0)</f>
        <v>0</v>
      </c>
      <c r="BF350" s="226">
        <f>IF(N350="snížená",J350,0)</f>
        <v>0</v>
      </c>
      <c r="BG350" s="226">
        <f>IF(N350="zákl. přenesená",J350,0)</f>
        <v>0</v>
      </c>
      <c r="BH350" s="226">
        <f>IF(N350="sníž. přenesená",J350,0)</f>
        <v>0</v>
      </c>
      <c r="BI350" s="226">
        <f>IF(N350="nulová",J350,0)</f>
        <v>0</v>
      </c>
      <c r="BJ350" s="17" t="s">
        <v>84</v>
      </c>
      <c r="BK350" s="226">
        <f>ROUND(I350*H350,2)</f>
        <v>0</v>
      </c>
      <c r="BL350" s="17" t="s">
        <v>227</v>
      </c>
      <c r="BM350" s="17" t="s">
        <v>1479</v>
      </c>
    </row>
    <row r="351" spans="2:65" s="1" customFormat="1" ht="16.5" customHeight="1">
      <c r="B351" s="38"/>
      <c r="C351" s="215" t="s">
        <v>740</v>
      </c>
      <c r="D351" s="215" t="s">
        <v>155</v>
      </c>
      <c r="E351" s="216" t="s">
        <v>1480</v>
      </c>
      <c r="F351" s="217" t="s">
        <v>1481</v>
      </c>
      <c r="G351" s="218" t="s">
        <v>168</v>
      </c>
      <c r="H351" s="219">
        <v>3.5</v>
      </c>
      <c r="I351" s="220"/>
      <c r="J351" s="221">
        <f>ROUND(I351*H351,2)</f>
        <v>0</v>
      </c>
      <c r="K351" s="217" t="s">
        <v>159</v>
      </c>
      <c r="L351" s="43"/>
      <c r="M351" s="222" t="s">
        <v>75</v>
      </c>
      <c r="N351" s="223" t="s">
        <v>47</v>
      </c>
      <c r="O351" s="79"/>
      <c r="P351" s="224">
        <f>O351*H351</f>
        <v>0</v>
      </c>
      <c r="Q351" s="224">
        <v>0.00175</v>
      </c>
      <c r="R351" s="224">
        <f>Q351*H351</f>
        <v>0.006125</v>
      </c>
      <c r="S351" s="224">
        <v>0</v>
      </c>
      <c r="T351" s="225">
        <f>S351*H351</f>
        <v>0</v>
      </c>
      <c r="AR351" s="17" t="s">
        <v>227</v>
      </c>
      <c r="AT351" s="17" t="s">
        <v>155</v>
      </c>
      <c r="AU351" s="17" t="s">
        <v>86</v>
      </c>
      <c r="AY351" s="17" t="s">
        <v>152</v>
      </c>
      <c r="BE351" s="226">
        <f>IF(N351="základní",J351,0)</f>
        <v>0</v>
      </c>
      <c r="BF351" s="226">
        <f>IF(N351="snížená",J351,0)</f>
        <v>0</v>
      </c>
      <c r="BG351" s="226">
        <f>IF(N351="zákl. přenesená",J351,0)</f>
        <v>0</v>
      </c>
      <c r="BH351" s="226">
        <f>IF(N351="sníž. přenesená",J351,0)</f>
        <v>0</v>
      </c>
      <c r="BI351" s="226">
        <f>IF(N351="nulová",J351,0)</f>
        <v>0</v>
      </c>
      <c r="BJ351" s="17" t="s">
        <v>84</v>
      </c>
      <c r="BK351" s="226">
        <f>ROUND(I351*H351,2)</f>
        <v>0</v>
      </c>
      <c r="BL351" s="17" t="s">
        <v>227</v>
      </c>
      <c r="BM351" s="17" t="s">
        <v>1482</v>
      </c>
    </row>
    <row r="352" spans="2:47" s="1" customFormat="1" ht="12">
      <c r="B352" s="38"/>
      <c r="C352" s="39"/>
      <c r="D352" s="227" t="s">
        <v>162</v>
      </c>
      <c r="E352" s="39"/>
      <c r="F352" s="228" t="s">
        <v>1483</v>
      </c>
      <c r="G352" s="39"/>
      <c r="H352" s="39"/>
      <c r="I352" s="142"/>
      <c r="J352" s="39"/>
      <c r="K352" s="39"/>
      <c r="L352" s="43"/>
      <c r="M352" s="229"/>
      <c r="N352" s="79"/>
      <c r="O352" s="79"/>
      <c r="P352" s="79"/>
      <c r="Q352" s="79"/>
      <c r="R352" s="79"/>
      <c r="S352" s="79"/>
      <c r="T352" s="80"/>
      <c r="AT352" s="17" t="s">
        <v>162</v>
      </c>
      <c r="AU352" s="17" t="s">
        <v>86</v>
      </c>
    </row>
    <row r="353" spans="2:51" s="13" customFormat="1" ht="12">
      <c r="B353" s="241"/>
      <c r="C353" s="242"/>
      <c r="D353" s="227" t="s">
        <v>164</v>
      </c>
      <c r="E353" s="243" t="s">
        <v>75</v>
      </c>
      <c r="F353" s="244" t="s">
        <v>1319</v>
      </c>
      <c r="G353" s="242"/>
      <c r="H353" s="243" t="s">
        <v>75</v>
      </c>
      <c r="I353" s="245"/>
      <c r="J353" s="242"/>
      <c r="K353" s="242"/>
      <c r="L353" s="246"/>
      <c r="M353" s="247"/>
      <c r="N353" s="248"/>
      <c r="O353" s="248"/>
      <c r="P353" s="248"/>
      <c r="Q353" s="248"/>
      <c r="R353" s="248"/>
      <c r="S353" s="248"/>
      <c r="T353" s="249"/>
      <c r="AT353" s="250" t="s">
        <v>164</v>
      </c>
      <c r="AU353" s="250" t="s">
        <v>86</v>
      </c>
      <c r="AV353" s="13" t="s">
        <v>84</v>
      </c>
      <c r="AW353" s="13" t="s">
        <v>38</v>
      </c>
      <c r="AX353" s="13" t="s">
        <v>77</v>
      </c>
      <c r="AY353" s="250" t="s">
        <v>152</v>
      </c>
    </row>
    <row r="354" spans="2:51" s="12" customFormat="1" ht="12">
      <c r="B354" s="230"/>
      <c r="C354" s="231"/>
      <c r="D354" s="227" t="s">
        <v>164</v>
      </c>
      <c r="E354" s="232" t="s">
        <v>75</v>
      </c>
      <c r="F354" s="233" t="s">
        <v>1484</v>
      </c>
      <c r="G354" s="231"/>
      <c r="H354" s="234">
        <v>3.5</v>
      </c>
      <c r="I354" s="235"/>
      <c r="J354" s="231"/>
      <c r="K354" s="231"/>
      <c r="L354" s="236"/>
      <c r="M354" s="237"/>
      <c r="N354" s="238"/>
      <c r="O354" s="238"/>
      <c r="P354" s="238"/>
      <c r="Q354" s="238"/>
      <c r="R354" s="238"/>
      <c r="S354" s="238"/>
      <c r="T354" s="239"/>
      <c r="AT354" s="240" t="s">
        <v>164</v>
      </c>
      <c r="AU354" s="240" t="s">
        <v>86</v>
      </c>
      <c r="AV354" s="12" t="s">
        <v>86</v>
      </c>
      <c r="AW354" s="12" t="s">
        <v>38</v>
      </c>
      <c r="AX354" s="12" t="s">
        <v>84</v>
      </c>
      <c r="AY354" s="240" t="s">
        <v>152</v>
      </c>
    </row>
    <row r="355" spans="2:65" s="1" customFormat="1" ht="16.5" customHeight="1">
      <c r="B355" s="38"/>
      <c r="C355" s="215" t="s">
        <v>742</v>
      </c>
      <c r="D355" s="215" t="s">
        <v>155</v>
      </c>
      <c r="E355" s="216" t="s">
        <v>1485</v>
      </c>
      <c r="F355" s="217" t="s">
        <v>1486</v>
      </c>
      <c r="G355" s="218" t="s">
        <v>176</v>
      </c>
      <c r="H355" s="219">
        <v>1</v>
      </c>
      <c r="I355" s="220"/>
      <c r="J355" s="221">
        <f>ROUND(I355*H355,2)</f>
        <v>0</v>
      </c>
      <c r="K355" s="217" t="s">
        <v>177</v>
      </c>
      <c r="L355" s="43"/>
      <c r="M355" s="222" t="s">
        <v>75</v>
      </c>
      <c r="N355" s="223" t="s">
        <v>47</v>
      </c>
      <c r="O355" s="79"/>
      <c r="P355" s="224">
        <f>O355*H355</f>
        <v>0</v>
      </c>
      <c r="Q355" s="224">
        <v>0</v>
      </c>
      <c r="R355" s="224">
        <f>Q355*H355</f>
        <v>0</v>
      </c>
      <c r="S355" s="224">
        <v>0</v>
      </c>
      <c r="T355" s="225">
        <f>S355*H355</f>
        <v>0</v>
      </c>
      <c r="AR355" s="17" t="s">
        <v>227</v>
      </c>
      <c r="AT355" s="17" t="s">
        <v>155</v>
      </c>
      <c r="AU355" s="17" t="s">
        <v>86</v>
      </c>
      <c r="AY355" s="17" t="s">
        <v>152</v>
      </c>
      <c r="BE355" s="226">
        <f>IF(N355="základní",J355,0)</f>
        <v>0</v>
      </c>
      <c r="BF355" s="226">
        <f>IF(N355="snížená",J355,0)</f>
        <v>0</v>
      </c>
      <c r="BG355" s="226">
        <f>IF(N355="zákl. přenesená",J355,0)</f>
        <v>0</v>
      </c>
      <c r="BH355" s="226">
        <f>IF(N355="sníž. přenesená",J355,0)</f>
        <v>0</v>
      </c>
      <c r="BI355" s="226">
        <f>IF(N355="nulová",J355,0)</f>
        <v>0</v>
      </c>
      <c r="BJ355" s="17" t="s">
        <v>84</v>
      </c>
      <c r="BK355" s="226">
        <f>ROUND(I355*H355,2)</f>
        <v>0</v>
      </c>
      <c r="BL355" s="17" t="s">
        <v>227</v>
      </c>
      <c r="BM355" s="17" t="s">
        <v>1487</v>
      </c>
    </row>
    <row r="356" spans="2:51" s="13" customFormat="1" ht="12">
      <c r="B356" s="241"/>
      <c r="C356" s="242"/>
      <c r="D356" s="227" t="s">
        <v>164</v>
      </c>
      <c r="E356" s="243" t="s">
        <v>75</v>
      </c>
      <c r="F356" s="244" t="s">
        <v>1319</v>
      </c>
      <c r="G356" s="242"/>
      <c r="H356" s="243" t="s">
        <v>75</v>
      </c>
      <c r="I356" s="245"/>
      <c r="J356" s="242"/>
      <c r="K356" s="242"/>
      <c r="L356" s="246"/>
      <c r="M356" s="247"/>
      <c r="N356" s="248"/>
      <c r="O356" s="248"/>
      <c r="P356" s="248"/>
      <c r="Q356" s="248"/>
      <c r="R356" s="248"/>
      <c r="S356" s="248"/>
      <c r="T356" s="249"/>
      <c r="AT356" s="250" t="s">
        <v>164</v>
      </c>
      <c r="AU356" s="250" t="s">
        <v>86</v>
      </c>
      <c r="AV356" s="13" t="s">
        <v>84</v>
      </c>
      <c r="AW356" s="13" t="s">
        <v>38</v>
      </c>
      <c r="AX356" s="13" t="s">
        <v>77</v>
      </c>
      <c r="AY356" s="250" t="s">
        <v>152</v>
      </c>
    </row>
    <row r="357" spans="2:51" s="12" customFormat="1" ht="12">
      <c r="B357" s="230"/>
      <c r="C357" s="231"/>
      <c r="D357" s="227" t="s">
        <v>164</v>
      </c>
      <c r="E357" s="232" t="s">
        <v>75</v>
      </c>
      <c r="F357" s="233" t="s">
        <v>1437</v>
      </c>
      <c r="G357" s="231"/>
      <c r="H357" s="234">
        <v>1</v>
      </c>
      <c r="I357" s="235"/>
      <c r="J357" s="231"/>
      <c r="K357" s="231"/>
      <c r="L357" s="236"/>
      <c r="M357" s="237"/>
      <c r="N357" s="238"/>
      <c r="O357" s="238"/>
      <c r="P357" s="238"/>
      <c r="Q357" s="238"/>
      <c r="R357" s="238"/>
      <c r="S357" s="238"/>
      <c r="T357" s="239"/>
      <c r="AT357" s="240" t="s">
        <v>164</v>
      </c>
      <c r="AU357" s="240" t="s">
        <v>86</v>
      </c>
      <c r="AV357" s="12" t="s">
        <v>86</v>
      </c>
      <c r="AW357" s="12" t="s">
        <v>38</v>
      </c>
      <c r="AX357" s="12" t="s">
        <v>84</v>
      </c>
      <c r="AY357" s="240" t="s">
        <v>152</v>
      </c>
    </row>
    <row r="358" spans="2:65" s="1" customFormat="1" ht="16.5" customHeight="1">
      <c r="B358" s="38"/>
      <c r="C358" s="215" t="s">
        <v>746</v>
      </c>
      <c r="D358" s="215" t="s">
        <v>155</v>
      </c>
      <c r="E358" s="216" t="s">
        <v>1488</v>
      </c>
      <c r="F358" s="217" t="s">
        <v>1489</v>
      </c>
      <c r="G358" s="218" t="s">
        <v>176</v>
      </c>
      <c r="H358" s="219">
        <v>1</v>
      </c>
      <c r="I358" s="220"/>
      <c r="J358" s="221">
        <f>ROUND(I358*H358,2)</f>
        <v>0</v>
      </c>
      <c r="K358" s="217" t="s">
        <v>177</v>
      </c>
      <c r="L358" s="43"/>
      <c r="M358" s="222" t="s">
        <v>75</v>
      </c>
      <c r="N358" s="223" t="s">
        <v>47</v>
      </c>
      <c r="O358" s="79"/>
      <c r="P358" s="224">
        <f>O358*H358</f>
        <v>0</v>
      </c>
      <c r="Q358" s="224">
        <v>0</v>
      </c>
      <c r="R358" s="224">
        <f>Q358*H358</f>
        <v>0</v>
      </c>
      <c r="S358" s="224">
        <v>0</v>
      </c>
      <c r="T358" s="225">
        <f>S358*H358</f>
        <v>0</v>
      </c>
      <c r="AR358" s="17" t="s">
        <v>227</v>
      </c>
      <c r="AT358" s="17" t="s">
        <v>155</v>
      </c>
      <c r="AU358" s="17" t="s">
        <v>86</v>
      </c>
      <c r="AY358" s="17" t="s">
        <v>152</v>
      </c>
      <c r="BE358" s="226">
        <f>IF(N358="základní",J358,0)</f>
        <v>0</v>
      </c>
      <c r="BF358" s="226">
        <f>IF(N358="snížená",J358,0)</f>
        <v>0</v>
      </c>
      <c r="BG358" s="226">
        <f>IF(N358="zákl. přenesená",J358,0)</f>
        <v>0</v>
      </c>
      <c r="BH358" s="226">
        <f>IF(N358="sníž. přenesená",J358,0)</f>
        <v>0</v>
      </c>
      <c r="BI358" s="226">
        <f>IF(N358="nulová",J358,0)</f>
        <v>0</v>
      </c>
      <c r="BJ358" s="17" t="s">
        <v>84</v>
      </c>
      <c r="BK358" s="226">
        <f>ROUND(I358*H358,2)</f>
        <v>0</v>
      </c>
      <c r="BL358" s="17" t="s">
        <v>227</v>
      </c>
      <c r="BM358" s="17" t="s">
        <v>1490</v>
      </c>
    </row>
    <row r="359" spans="2:51" s="13" customFormat="1" ht="12">
      <c r="B359" s="241"/>
      <c r="C359" s="242"/>
      <c r="D359" s="227" t="s">
        <v>164</v>
      </c>
      <c r="E359" s="243" t="s">
        <v>75</v>
      </c>
      <c r="F359" s="244" t="s">
        <v>1319</v>
      </c>
      <c r="G359" s="242"/>
      <c r="H359" s="243" t="s">
        <v>75</v>
      </c>
      <c r="I359" s="245"/>
      <c r="J359" s="242"/>
      <c r="K359" s="242"/>
      <c r="L359" s="246"/>
      <c r="M359" s="247"/>
      <c r="N359" s="248"/>
      <c r="O359" s="248"/>
      <c r="P359" s="248"/>
      <c r="Q359" s="248"/>
      <c r="R359" s="248"/>
      <c r="S359" s="248"/>
      <c r="T359" s="249"/>
      <c r="AT359" s="250" t="s">
        <v>164</v>
      </c>
      <c r="AU359" s="250" t="s">
        <v>86</v>
      </c>
      <c r="AV359" s="13" t="s">
        <v>84</v>
      </c>
      <c r="AW359" s="13" t="s">
        <v>38</v>
      </c>
      <c r="AX359" s="13" t="s">
        <v>77</v>
      </c>
      <c r="AY359" s="250" t="s">
        <v>152</v>
      </c>
    </row>
    <row r="360" spans="2:51" s="12" customFormat="1" ht="12">
      <c r="B360" s="230"/>
      <c r="C360" s="231"/>
      <c r="D360" s="227" t="s">
        <v>164</v>
      </c>
      <c r="E360" s="232" t="s">
        <v>75</v>
      </c>
      <c r="F360" s="233" t="s">
        <v>1491</v>
      </c>
      <c r="G360" s="231"/>
      <c r="H360" s="234">
        <v>1</v>
      </c>
      <c r="I360" s="235"/>
      <c r="J360" s="231"/>
      <c r="K360" s="231"/>
      <c r="L360" s="236"/>
      <c r="M360" s="237"/>
      <c r="N360" s="238"/>
      <c r="O360" s="238"/>
      <c r="P360" s="238"/>
      <c r="Q360" s="238"/>
      <c r="R360" s="238"/>
      <c r="S360" s="238"/>
      <c r="T360" s="239"/>
      <c r="AT360" s="240" t="s">
        <v>164</v>
      </c>
      <c r="AU360" s="240" t="s">
        <v>86</v>
      </c>
      <c r="AV360" s="12" t="s">
        <v>86</v>
      </c>
      <c r="AW360" s="12" t="s">
        <v>38</v>
      </c>
      <c r="AX360" s="12" t="s">
        <v>84</v>
      </c>
      <c r="AY360" s="240" t="s">
        <v>152</v>
      </c>
    </row>
    <row r="361" spans="2:65" s="1" customFormat="1" ht="22.5" customHeight="1">
      <c r="B361" s="38"/>
      <c r="C361" s="215" t="s">
        <v>750</v>
      </c>
      <c r="D361" s="215" t="s">
        <v>155</v>
      </c>
      <c r="E361" s="216" t="s">
        <v>1492</v>
      </c>
      <c r="F361" s="217" t="s">
        <v>1493</v>
      </c>
      <c r="G361" s="218" t="s">
        <v>248</v>
      </c>
      <c r="H361" s="261"/>
      <c r="I361" s="220"/>
      <c r="J361" s="221">
        <f>ROUND(I361*H361,2)</f>
        <v>0</v>
      </c>
      <c r="K361" s="217" t="s">
        <v>159</v>
      </c>
      <c r="L361" s="43"/>
      <c r="M361" s="222" t="s">
        <v>75</v>
      </c>
      <c r="N361" s="223" t="s">
        <v>47</v>
      </c>
      <c r="O361" s="79"/>
      <c r="P361" s="224">
        <f>O361*H361</f>
        <v>0</v>
      </c>
      <c r="Q361" s="224">
        <v>0</v>
      </c>
      <c r="R361" s="224">
        <f>Q361*H361</f>
        <v>0</v>
      </c>
      <c r="S361" s="224">
        <v>0</v>
      </c>
      <c r="T361" s="225">
        <f>S361*H361</f>
        <v>0</v>
      </c>
      <c r="AR361" s="17" t="s">
        <v>227</v>
      </c>
      <c r="AT361" s="17" t="s">
        <v>155</v>
      </c>
      <c r="AU361" s="17" t="s">
        <v>86</v>
      </c>
      <c r="AY361" s="17" t="s">
        <v>152</v>
      </c>
      <c r="BE361" s="226">
        <f>IF(N361="základní",J361,0)</f>
        <v>0</v>
      </c>
      <c r="BF361" s="226">
        <f>IF(N361="snížená",J361,0)</f>
        <v>0</v>
      </c>
      <c r="BG361" s="226">
        <f>IF(N361="zákl. přenesená",J361,0)</f>
        <v>0</v>
      </c>
      <c r="BH361" s="226">
        <f>IF(N361="sníž. přenesená",J361,0)</f>
        <v>0</v>
      </c>
      <c r="BI361" s="226">
        <f>IF(N361="nulová",J361,0)</f>
        <v>0</v>
      </c>
      <c r="BJ361" s="17" t="s">
        <v>84</v>
      </c>
      <c r="BK361" s="226">
        <f>ROUND(I361*H361,2)</f>
        <v>0</v>
      </c>
      <c r="BL361" s="17" t="s">
        <v>227</v>
      </c>
      <c r="BM361" s="17" t="s">
        <v>1494</v>
      </c>
    </row>
    <row r="362" spans="2:47" s="1" customFormat="1" ht="12">
      <c r="B362" s="38"/>
      <c r="C362" s="39"/>
      <c r="D362" s="227" t="s">
        <v>162</v>
      </c>
      <c r="E362" s="39"/>
      <c r="F362" s="228" t="s">
        <v>534</v>
      </c>
      <c r="G362" s="39"/>
      <c r="H362" s="39"/>
      <c r="I362" s="142"/>
      <c r="J362" s="39"/>
      <c r="K362" s="39"/>
      <c r="L362" s="43"/>
      <c r="M362" s="229"/>
      <c r="N362" s="79"/>
      <c r="O362" s="79"/>
      <c r="P362" s="79"/>
      <c r="Q362" s="79"/>
      <c r="R362" s="79"/>
      <c r="S362" s="79"/>
      <c r="T362" s="80"/>
      <c r="AT362" s="17" t="s">
        <v>162</v>
      </c>
      <c r="AU362" s="17" t="s">
        <v>86</v>
      </c>
    </row>
    <row r="363" spans="2:63" s="11" customFormat="1" ht="22.8" customHeight="1">
      <c r="B363" s="199"/>
      <c r="C363" s="200"/>
      <c r="D363" s="201" t="s">
        <v>76</v>
      </c>
      <c r="E363" s="213" t="s">
        <v>1495</v>
      </c>
      <c r="F363" s="213" t="s">
        <v>1496</v>
      </c>
      <c r="G363" s="200"/>
      <c r="H363" s="200"/>
      <c r="I363" s="203"/>
      <c r="J363" s="214">
        <f>BK363</f>
        <v>0</v>
      </c>
      <c r="K363" s="200"/>
      <c r="L363" s="205"/>
      <c r="M363" s="206"/>
      <c r="N363" s="207"/>
      <c r="O363" s="207"/>
      <c r="P363" s="208">
        <f>SUM(P364:P369)</f>
        <v>0</v>
      </c>
      <c r="Q363" s="207"/>
      <c r="R363" s="208">
        <f>SUM(R364:R369)</f>
        <v>0.01518</v>
      </c>
      <c r="S363" s="207"/>
      <c r="T363" s="209">
        <f>SUM(T364:T369)</f>
        <v>0</v>
      </c>
      <c r="AR363" s="210" t="s">
        <v>86</v>
      </c>
      <c r="AT363" s="211" t="s">
        <v>76</v>
      </c>
      <c r="AU363" s="211" t="s">
        <v>84</v>
      </c>
      <c r="AY363" s="210" t="s">
        <v>152</v>
      </c>
      <c r="BK363" s="212">
        <f>SUM(BK364:BK369)</f>
        <v>0</v>
      </c>
    </row>
    <row r="364" spans="2:65" s="1" customFormat="1" ht="22.5" customHeight="1">
      <c r="B364" s="38"/>
      <c r="C364" s="215" t="s">
        <v>754</v>
      </c>
      <c r="D364" s="215" t="s">
        <v>155</v>
      </c>
      <c r="E364" s="216" t="s">
        <v>1497</v>
      </c>
      <c r="F364" s="217" t="s">
        <v>1498</v>
      </c>
      <c r="G364" s="218" t="s">
        <v>168</v>
      </c>
      <c r="H364" s="219">
        <v>3</v>
      </c>
      <c r="I364" s="220"/>
      <c r="J364" s="221">
        <f>ROUND(I364*H364,2)</f>
        <v>0</v>
      </c>
      <c r="K364" s="217" t="s">
        <v>159</v>
      </c>
      <c r="L364" s="43"/>
      <c r="M364" s="222" t="s">
        <v>75</v>
      </c>
      <c r="N364" s="223" t="s">
        <v>47</v>
      </c>
      <c r="O364" s="79"/>
      <c r="P364" s="224">
        <f>O364*H364</f>
        <v>0</v>
      </c>
      <c r="Q364" s="224">
        <v>0.00506</v>
      </c>
      <c r="R364" s="224">
        <f>Q364*H364</f>
        <v>0.01518</v>
      </c>
      <c r="S364" s="224">
        <v>0</v>
      </c>
      <c r="T364" s="225">
        <f>S364*H364</f>
        <v>0</v>
      </c>
      <c r="AR364" s="17" t="s">
        <v>227</v>
      </c>
      <c r="AT364" s="17" t="s">
        <v>155</v>
      </c>
      <c r="AU364" s="17" t="s">
        <v>86</v>
      </c>
      <c r="AY364" s="17" t="s">
        <v>152</v>
      </c>
      <c r="BE364" s="226">
        <f>IF(N364="základní",J364,0)</f>
        <v>0</v>
      </c>
      <c r="BF364" s="226">
        <f>IF(N364="snížená",J364,0)</f>
        <v>0</v>
      </c>
      <c r="BG364" s="226">
        <f>IF(N364="zákl. přenesená",J364,0)</f>
        <v>0</v>
      </c>
      <c r="BH364" s="226">
        <f>IF(N364="sníž. přenesená",J364,0)</f>
        <v>0</v>
      </c>
      <c r="BI364" s="226">
        <f>IF(N364="nulová",J364,0)</f>
        <v>0</v>
      </c>
      <c r="BJ364" s="17" t="s">
        <v>84</v>
      </c>
      <c r="BK364" s="226">
        <f>ROUND(I364*H364,2)</f>
        <v>0</v>
      </c>
      <c r="BL364" s="17" t="s">
        <v>227</v>
      </c>
      <c r="BM364" s="17" t="s">
        <v>1499</v>
      </c>
    </row>
    <row r="365" spans="2:47" s="1" customFormat="1" ht="12">
      <c r="B365" s="38"/>
      <c r="C365" s="39"/>
      <c r="D365" s="227" t="s">
        <v>162</v>
      </c>
      <c r="E365" s="39"/>
      <c r="F365" s="228" t="s">
        <v>1500</v>
      </c>
      <c r="G365" s="39"/>
      <c r="H365" s="39"/>
      <c r="I365" s="142"/>
      <c r="J365" s="39"/>
      <c r="K365" s="39"/>
      <c r="L365" s="43"/>
      <c r="M365" s="229"/>
      <c r="N365" s="79"/>
      <c r="O365" s="79"/>
      <c r="P365" s="79"/>
      <c r="Q365" s="79"/>
      <c r="R365" s="79"/>
      <c r="S365" s="79"/>
      <c r="T365" s="80"/>
      <c r="AT365" s="17" t="s">
        <v>162</v>
      </c>
      <c r="AU365" s="17" t="s">
        <v>86</v>
      </c>
    </row>
    <row r="366" spans="2:51" s="13" customFormat="1" ht="12">
      <c r="B366" s="241"/>
      <c r="C366" s="242"/>
      <c r="D366" s="227" t="s">
        <v>164</v>
      </c>
      <c r="E366" s="243" t="s">
        <v>75</v>
      </c>
      <c r="F366" s="244" t="s">
        <v>1319</v>
      </c>
      <c r="G366" s="242"/>
      <c r="H366" s="243" t="s">
        <v>75</v>
      </c>
      <c r="I366" s="245"/>
      <c r="J366" s="242"/>
      <c r="K366" s="242"/>
      <c r="L366" s="246"/>
      <c r="M366" s="247"/>
      <c r="N366" s="248"/>
      <c r="O366" s="248"/>
      <c r="P366" s="248"/>
      <c r="Q366" s="248"/>
      <c r="R366" s="248"/>
      <c r="S366" s="248"/>
      <c r="T366" s="249"/>
      <c r="AT366" s="250" t="s">
        <v>164</v>
      </c>
      <c r="AU366" s="250" t="s">
        <v>86</v>
      </c>
      <c r="AV366" s="13" t="s">
        <v>84</v>
      </c>
      <c r="AW366" s="13" t="s">
        <v>38</v>
      </c>
      <c r="AX366" s="13" t="s">
        <v>77</v>
      </c>
      <c r="AY366" s="250" t="s">
        <v>152</v>
      </c>
    </row>
    <row r="367" spans="2:51" s="12" customFormat="1" ht="12">
      <c r="B367" s="230"/>
      <c r="C367" s="231"/>
      <c r="D367" s="227" t="s">
        <v>164</v>
      </c>
      <c r="E367" s="232" t="s">
        <v>75</v>
      </c>
      <c r="F367" s="233" t="s">
        <v>1501</v>
      </c>
      <c r="G367" s="231"/>
      <c r="H367" s="234">
        <v>3</v>
      </c>
      <c r="I367" s="235"/>
      <c r="J367" s="231"/>
      <c r="K367" s="231"/>
      <c r="L367" s="236"/>
      <c r="M367" s="237"/>
      <c r="N367" s="238"/>
      <c r="O367" s="238"/>
      <c r="P367" s="238"/>
      <c r="Q367" s="238"/>
      <c r="R367" s="238"/>
      <c r="S367" s="238"/>
      <c r="T367" s="239"/>
      <c r="AT367" s="240" t="s">
        <v>164</v>
      </c>
      <c r="AU367" s="240" t="s">
        <v>86</v>
      </c>
      <c r="AV367" s="12" t="s">
        <v>86</v>
      </c>
      <c r="AW367" s="12" t="s">
        <v>38</v>
      </c>
      <c r="AX367" s="12" t="s">
        <v>84</v>
      </c>
      <c r="AY367" s="240" t="s">
        <v>152</v>
      </c>
    </row>
    <row r="368" spans="2:65" s="1" customFormat="1" ht="22.5" customHeight="1">
      <c r="B368" s="38"/>
      <c r="C368" s="215" t="s">
        <v>760</v>
      </c>
      <c r="D368" s="215" t="s">
        <v>155</v>
      </c>
      <c r="E368" s="216" t="s">
        <v>1502</v>
      </c>
      <c r="F368" s="217" t="s">
        <v>1503</v>
      </c>
      <c r="G368" s="218" t="s">
        <v>248</v>
      </c>
      <c r="H368" s="261"/>
      <c r="I368" s="220"/>
      <c r="J368" s="221">
        <f>ROUND(I368*H368,2)</f>
        <v>0</v>
      </c>
      <c r="K368" s="217" t="s">
        <v>159</v>
      </c>
      <c r="L368" s="43"/>
      <c r="M368" s="222" t="s">
        <v>75</v>
      </c>
      <c r="N368" s="223" t="s">
        <v>47</v>
      </c>
      <c r="O368" s="79"/>
      <c r="P368" s="224">
        <f>O368*H368</f>
        <v>0</v>
      </c>
      <c r="Q368" s="224">
        <v>0</v>
      </c>
      <c r="R368" s="224">
        <f>Q368*H368</f>
        <v>0</v>
      </c>
      <c r="S368" s="224">
        <v>0</v>
      </c>
      <c r="T368" s="225">
        <f>S368*H368</f>
        <v>0</v>
      </c>
      <c r="AR368" s="17" t="s">
        <v>227</v>
      </c>
      <c r="AT368" s="17" t="s">
        <v>155</v>
      </c>
      <c r="AU368" s="17" t="s">
        <v>86</v>
      </c>
      <c r="AY368" s="17" t="s">
        <v>152</v>
      </c>
      <c r="BE368" s="226">
        <f>IF(N368="základní",J368,0)</f>
        <v>0</v>
      </c>
      <c r="BF368" s="226">
        <f>IF(N368="snížená",J368,0)</f>
        <v>0</v>
      </c>
      <c r="BG368" s="226">
        <f>IF(N368="zákl. přenesená",J368,0)</f>
        <v>0</v>
      </c>
      <c r="BH368" s="226">
        <f>IF(N368="sníž. přenesená",J368,0)</f>
        <v>0</v>
      </c>
      <c r="BI368" s="226">
        <f>IF(N368="nulová",J368,0)</f>
        <v>0</v>
      </c>
      <c r="BJ368" s="17" t="s">
        <v>84</v>
      </c>
      <c r="BK368" s="226">
        <f>ROUND(I368*H368,2)</f>
        <v>0</v>
      </c>
      <c r="BL368" s="17" t="s">
        <v>227</v>
      </c>
      <c r="BM368" s="17" t="s">
        <v>1504</v>
      </c>
    </row>
    <row r="369" spans="2:47" s="1" customFormat="1" ht="12">
      <c r="B369" s="38"/>
      <c r="C369" s="39"/>
      <c r="D369" s="227" t="s">
        <v>162</v>
      </c>
      <c r="E369" s="39"/>
      <c r="F369" s="228" t="s">
        <v>1505</v>
      </c>
      <c r="G369" s="39"/>
      <c r="H369" s="39"/>
      <c r="I369" s="142"/>
      <c r="J369" s="39"/>
      <c r="K369" s="39"/>
      <c r="L369" s="43"/>
      <c r="M369" s="229"/>
      <c r="N369" s="79"/>
      <c r="O369" s="79"/>
      <c r="P369" s="79"/>
      <c r="Q369" s="79"/>
      <c r="R369" s="79"/>
      <c r="S369" s="79"/>
      <c r="T369" s="80"/>
      <c r="AT369" s="17" t="s">
        <v>162</v>
      </c>
      <c r="AU369" s="17" t="s">
        <v>86</v>
      </c>
    </row>
    <row r="370" spans="2:63" s="11" customFormat="1" ht="22.8" customHeight="1">
      <c r="B370" s="199"/>
      <c r="C370" s="200"/>
      <c r="D370" s="201" t="s">
        <v>76</v>
      </c>
      <c r="E370" s="213" t="s">
        <v>222</v>
      </c>
      <c r="F370" s="213" t="s">
        <v>223</v>
      </c>
      <c r="G370" s="200"/>
      <c r="H370" s="200"/>
      <c r="I370" s="203"/>
      <c r="J370" s="214">
        <f>BK370</f>
        <v>0</v>
      </c>
      <c r="K370" s="200"/>
      <c r="L370" s="205"/>
      <c r="M370" s="206"/>
      <c r="N370" s="207"/>
      <c r="O370" s="207"/>
      <c r="P370" s="208">
        <f>SUM(P371:P384)</f>
        <v>0</v>
      </c>
      <c r="Q370" s="207"/>
      <c r="R370" s="208">
        <f>SUM(R371:R384)</f>
        <v>0.0202</v>
      </c>
      <c r="S370" s="207"/>
      <c r="T370" s="209">
        <f>SUM(T371:T384)</f>
        <v>0.0036</v>
      </c>
      <c r="AR370" s="210" t="s">
        <v>86</v>
      </c>
      <c r="AT370" s="211" t="s">
        <v>76</v>
      </c>
      <c r="AU370" s="211" t="s">
        <v>84</v>
      </c>
      <c r="AY370" s="210" t="s">
        <v>152</v>
      </c>
      <c r="BK370" s="212">
        <f>SUM(BK371:BK384)</f>
        <v>0</v>
      </c>
    </row>
    <row r="371" spans="2:65" s="1" customFormat="1" ht="16.5" customHeight="1">
      <c r="B371" s="38"/>
      <c r="C371" s="215" t="s">
        <v>764</v>
      </c>
      <c r="D371" s="215" t="s">
        <v>155</v>
      </c>
      <c r="E371" s="216" t="s">
        <v>334</v>
      </c>
      <c r="F371" s="217" t="s">
        <v>335</v>
      </c>
      <c r="G371" s="218" t="s">
        <v>176</v>
      </c>
      <c r="H371" s="219">
        <v>2</v>
      </c>
      <c r="I371" s="220"/>
      <c r="J371" s="221">
        <f>ROUND(I371*H371,2)</f>
        <v>0</v>
      </c>
      <c r="K371" s="217" t="s">
        <v>159</v>
      </c>
      <c r="L371" s="43"/>
      <c r="M371" s="222" t="s">
        <v>75</v>
      </c>
      <c r="N371" s="223" t="s">
        <v>47</v>
      </c>
      <c r="O371" s="79"/>
      <c r="P371" s="224">
        <f>O371*H371</f>
        <v>0</v>
      </c>
      <c r="Q371" s="224">
        <v>0</v>
      </c>
      <c r="R371" s="224">
        <f>Q371*H371</f>
        <v>0</v>
      </c>
      <c r="S371" s="224">
        <v>0.0018</v>
      </c>
      <c r="T371" s="225">
        <f>S371*H371</f>
        <v>0.0036</v>
      </c>
      <c r="AR371" s="17" t="s">
        <v>227</v>
      </c>
      <c r="AT371" s="17" t="s">
        <v>155</v>
      </c>
      <c r="AU371" s="17" t="s">
        <v>86</v>
      </c>
      <c r="AY371" s="17" t="s">
        <v>152</v>
      </c>
      <c r="BE371" s="226">
        <f>IF(N371="základní",J371,0)</f>
        <v>0</v>
      </c>
      <c r="BF371" s="226">
        <f>IF(N371="snížená",J371,0)</f>
        <v>0</v>
      </c>
      <c r="BG371" s="226">
        <f>IF(N371="zákl. přenesená",J371,0)</f>
        <v>0</v>
      </c>
      <c r="BH371" s="226">
        <f>IF(N371="sníž. přenesená",J371,0)</f>
        <v>0</v>
      </c>
      <c r="BI371" s="226">
        <f>IF(N371="nulová",J371,0)</f>
        <v>0</v>
      </c>
      <c r="BJ371" s="17" t="s">
        <v>84</v>
      </c>
      <c r="BK371" s="226">
        <f>ROUND(I371*H371,2)</f>
        <v>0</v>
      </c>
      <c r="BL371" s="17" t="s">
        <v>227</v>
      </c>
      <c r="BM371" s="17" t="s">
        <v>1506</v>
      </c>
    </row>
    <row r="372" spans="2:51" s="12" customFormat="1" ht="12">
      <c r="B372" s="230"/>
      <c r="C372" s="231"/>
      <c r="D372" s="227" t="s">
        <v>164</v>
      </c>
      <c r="E372" s="232" t="s">
        <v>75</v>
      </c>
      <c r="F372" s="233" t="s">
        <v>733</v>
      </c>
      <c r="G372" s="231"/>
      <c r="H372" s="234">
        <v>2</v>
      </c>
      <c r="I372" s="235"/>
      <c r="J372" s="231"/>
      <c r="K372" s="231"/>
      <c r="L372" s="236"/>
      <c r="M372" s="237"/>
      <c r="N372" s="238"/>
      <c r="O372" s="238"/>
      <c r="P372" s="238"/>
      <c r="Q372" s="238"/>
      <c r="R372" s="238"/>
      <c r="S372" s="238"/>
      <c r="T372" s="239"/>
      <c r="AT372" s="240" t="s">
        <v>164</v>
      </c>
      <c r="AU372" s="240" t="s">
        <v>86</v>
      </c>
      <c r="AV372" s="12" t="s">
        <v>86</v>
      </c>
      <c r="AW372" s="12" t="s">
        <v>38</v>
      </c>
      <c r="AX372" s="12" t="s">
        <v>84</v>
      </c>
      <c r="AY372" s="240" t="s">
        <v>152</v>
      </c>
    </row>
    <row r="373" spans="2:65" s="1" customFormat="1" ht="22.5" customHeight="1">
      <c r="B373" s="38"/>
      <c r="C373" s="215" t="s">
        <v>771</v>
      </c>
      <c r="D373" s="215" t="s">
        <v>155</v>
      </c>
      <c r="E373" s="216" t="s">
        <v>357</v>
      </c>
      <c r="F373" s="217" t="s">
        <v>358</v>
      </c>
      <c r="G373" s="218" t="s">
        <v>176</v>
      </c>
      <c r="H373" s="219">
        <v>1</v>
      </c>
      <c r="I373" s="220"/>
      <c r="J373" s="221">
        <f>ROUND(I373*H373,2)</f>
        <v>0</v>
      </c>
      <c r="K373" s="217" t="s">
        <v>159</v>
      </c>
      <c r="L373" s="43"/>
      <c r="M373" s="222" t="s">
        <v>75</v>
      </c>
      <c r="N373" s="223" t="s">
        <v>47</v>
      </c>
      <c r="O373" s="79"/>
      <c r="P373" s="224">
        <f>O373*H373</f>
        <v>0</v>
      </c>
      <c r="Q373" s="224">
        <v>0</v>
      </c>
      <c r="R373" s="224">
        <f>Q373*H373</f>
        <v>0</v>
      </c>
      <c r="S373" s="224">
        <v>0</v>
      </c>
      <c r="T373" s="225">
        <f>S373*H373</f>
        <v>0</v>
      </c>
      <c r="AR373" s="17" t="s">
        <v>227</v>
      </c>
      <c r="AT373" s="17" t="s">
        <v>155</v>
      </c>
      <c r="AU373" s="17" t="s">
        <v>86</v>
      </c>
      <c r="AY373" s="17" t="s">
        <v>152</v>
      </c>
      <c r="BE373" s="226">
        <f>IF(N373="základní",J373,0)</f>
        <v>0</v>
      </c>
      <c r="BF373" s="226">
        <f>IF(N373="snížená",J373,0)</f>
        <v>0</v>
      </c>
      <c r="BG373" s="226">
        <f>IF(N373="zákl. přenesená",J373,0)</f>
        <v>0</v>
      </c>
      <c r="BH373" s="226">
        <f>IF(N373="sníž. přenesená",J373,0)</f>
        <v>0</v>
      </c>
      <c r="BI373" s="226">
        <f>IF(N373="nulová",J373,0)</f>
        <v>0</v>
      </c>
      <c r="BJ373" s="17" t="s">
        <v>84</v>
      </c>
      <c r="BK373" s="226">
        <f>ROUND(I373*H373,2)</f>
        <v>0</v>
      </c>
      <c r="BL373" s="17" t="s">
        <v>227</v>
      </c>
      <c r="BM373" s="17" t="s">
        <v>1507</v>
      </c>
    </row>
    <row r="374" spans="2:47" s="1" customFormat="1" ht="12">
      <c r="B374" s="38"/>
      <c r="C374" s="39"/>
      <c r="D374" s="227" t="s">
        <v>162</v>
      </c>
      <c r="E374" s="39"/>
      <c r="F374" s="228" t="s">
        <v>235</v>
      </c>
      <c r="G374" s="39"/>
      <c r="H374" s="39"/>
      <c r="I374" s="142"/>
      <c r="J374" s="39"/>
      <c r="K374" s="39"/>
      <c r="L374" s="43"/>
      <c r="M374" s="229"/>
      <c r="N374" s="79"/>
      <c r="O374" s="79"/>
      <c r="P374" s="79"/>
      <c r="Q374" s="79"/>
      <c r="R374" s="79"/>
      <c r="S374" s="79"/>
      <c r="T374" s="80"/>
      <c r="AT374" s="17" t="s">
        <v>162</v>
      </c>
      <c r="AU374" s="17" t="s">
        <v>86</v>
      </c>
    </row>
    <row r="375" spans="2:51" s="12" customFormat="1" ht="12">
      <c r="B375" s="230"/>
      <c r="C375" s="231"/>
      <c r="D375" s="227" t="s">
        <v>164</v>
      </c>
      <c r="E375" s="232" t="s">
        <v>75</v>
      </c>
      <c r="F375" s="233" t="s">
        <v>759</v>
      </c>
      <c r="G375" s="231"/>
      <c r="H375" s="234">
        <v>1</v>
      </c>
      <c r="I375" s="235"/>
      <c r="J375" s="231"/>
      <c r="K375" s="231"/>
      <c r="L375" s="236"/>
      <c r="M375" s="237"/>
      <c r="N375" s="238"/>
      <c r="O375" s="238"/>
      <c r="P375" s="238"/>
      <c r="Q375" s="238"/>
      <c r="R375" s="238"/>
      <c r="S375" s="238"/>
      <c r="T375" s="239"/>
      <c r="AT375" s="240" t="s">
        <v>164</v>
      </c>
      <c r="AU375" s="240" t="s">
        <v>86</v>
      </c>
      <c r="AV375" s="12" t="s">
        <v>86</v>
      </c>
      <c r="AW375" s="12" t="s">
        <v>38</v>
      </c>
      <c r="AX375" s="12" t="s">
        <v>84</v>
      </c>
      <c r="AY375" s="240" t="s">
        <v>152</v>
      </c>
    </row>
    <row r="376" spans="2:65" s="1" customFormat="1" ht="16.5" customHeight="1">
      <c r="B376" s="38"/>
      <c r="C376" s="251" t="s">
        <v>776</v>
      </c>
      <c r="D376" s="251" t="s">
        <v>238</v>
      </c>
      <c r="E376" s="252" t="s">
        <v>361</v>
      </c>
      <c r="F376" s="253" t="s">
        <v>362</v>
      </c>
      <c r="G376" s="254" t="s">
        <v>176</v>
      </c>
      <c r="H376" s="255">
        <v>1</v>
      </c>
      <c r="I376" s="256"/>
      <c r="J376" s="257">
        <f>ROUND(I376*H376,2)</f>
        <v>0</v>
      </c>
      <c r="K376" s="253" t="s">
        <v>159</v>
      </c>
      <c r="L376" s="258"/>
      <c r="M376" s="259" t="s">
        <v>75</v>
      </c>
      <c r="N376" s="260" t="s">
        <v>47</v>
      </c>
      <c r="O376" s="79"/>
      <c r="P376" s="224">
        <f>O376*H376</f>
        <v>0</v>
      </c>
      <c r="Q376" s="224">
        <v>0.019</v>
      </c>
      <c r="R376" s="224">
        <f>Q376*H376</f>
        <v>0.019</v>
      </c>
      <c r="S376" s="224">
        <v>0</v>
      </c>
      <c r="T376" s="225">
        <f>S376*H376</f>
        <v>0</v>
      </c>
      <c r="AR376" s="17" t="s">
        <v>241</v>
      </c>
      <c r="AT376" s="17" t="s">
        <v>238</v>
      </c>
      <c r="AU376" s="17" t="s">
        <v>86</v>
      </c>
      <c r="AY376" s="17" t="s">
        <v>152</v>
      </c>
      <c r="BE376" s="226">
        <f>IF(N376="základní",J376,0)</f>
        <v>0</v>
      </c>
      <c r="BF376" s="226">
        <f>IF(N376="snížená",J376,0)</f>
        <v>0</v>
      </c>
      <c r="BG376" s="226">
        <f>IF(N376="zákl. přenesená",J376,0)</f>
        <v>0</v>
      </c>
      <c r="BH376" s="226">
        <f>IF(N376="sníž. přenesená",J376,0)</f>
        <v>0</v>
      </c>
      <c r="BI376" s="226">
        <f>IF(N376="nulová",J376,0)</f>
        <v>0</v>
      </c>
      <c r="BJ376" s="17" t="s">
        <v>84</v>
      </c>
      <c r="BK376" s="226">
        <f>ROUND(I376*H376,2)</f>
        <v>0</v>
      </c>
      <c r="BL376" s="17" t="s">
        <v>227</v>
      </c>
      <c r="BM376" s="17" t="s">
        <v>1508</v>
      </c>
    </row>
    <row r="377" spans="2:65" s="1" customFormat="1" ht="16.5" customHeight="1">
      <c r="B377" s="38"/>
      <c r="C377" s="215" t="s">
        <v>781</v>
      </c>
      <c r="D377" s="215" t="s">
        <v>155</v>
      </c>
      <c r="E377" s="216" t="s">
        <v>1509</v>
      </c>
      <c r="F377" s="217" t="s">
        <v>1510</v>
      </c>
      <c r="G377" s="218" t="s">
        <v>176</v>
      </c>
      <c r="H377" s="219">
        <v>1</v>
      </c>
      <c r="I377" s="220"/>
      <c r="J377" s="221">
        <f>ROUND(I377*H377,2)</f>
        <v>0</v>
      </c>
      <c r="K377" s="217" t="s">
        <v>177</v>
      </c>
      <c r="L377" s="43"/>
      <c r="M377" s="222" t="s">
        <v>75</v>
      </c>
      <c r="N377" s="223" t="s">
        <v>47</v>
      </c>
      <c r="O377" s="79"/>
      <c r="P377" s="224">
        <f>O377*H377</f>
        <v>0</v>
      </c>
      <c r="Q377" s="224">
        <v>0</v>
      </c>
      <c r="R377" s="224">
        <f>Q377*H377</f>
        <v>0</v>
      </c>
      <c r="S377" s="224">
        <v>0</v>
      </c>
      <c r="T377" s="225">
        <f>S377*H377</f>
        <v>0</v>
      </c>
      <c r="AR377" s="17" t="s">
        <v>227</v>
      </c>
      <c r="AT377" s="17" t="s">
        <v>155</v>
      </c>
      <c r="AU377" s="17" t="s">
        <v>86</v>
      </c>
      <c r="AY377" s="17" t="s">
        <v>152</v>
      </c>
      <c r="BE377" s="226">
        <f>IF(N377="základní",J377,0)</f>
        <v>0</v>
      </c>
      <c r="BF377" s="226">
        <f>IF(N377="snížená",J377,0)</f>
        <v>0</v>
      </c>
      <c r="BG377" s="226">
        <f>IF(N377="zákl. přenesená",J377,0)</f>
        <v>0</v>
      </c>
      <c r="BH377" s="226">
        <f>IF(N377="sníž. přenesená",J377,0)</f>
        <v>0</v>
      </c>
      <c r="BI377" s="226">
        <f>IF(N377="nulová",J377,0)</f>
        <v>0</v>
      </c>
      <c r="BJ377" s="17" t="s">
        <v>84</v>
      </c>
      <c r="BK377" s="226">
        <f>ROUND(I377*H377,2)</f>
        <v>0</v>
      </c>
      <c r="BL377" s="17" t="s">
        <v>227</v>
      </c>
      <c r="BM377" s="17" t="s">
        <v>1511</v>
      </c>
    </row>
    <row r="378" spans="2:65" s="1" customFormat="1" ht="16.5" customHeight="1">
      <c r="B378" s="38"/>
      <c r="C378" s="251" t="s">
        <v>787</v>
      </c>
      <c r="D378" s="251" t="s">
        <v>238</v>
      </c>
      <c r="E378" s="252" t="s">
        <v>371</v>
      </c>
      <c r="F378" s="253" t="s">
        <v>372</v>
      </c>
      <c r="G378" s="254" t="s">
        <v>176</v>
      </c>
      <c r="H378" s="255">
        <v>1</v>
      </c>
      <c r="I378" s="256"/>
      <c r="J378" s="257">
        <f>ROUND(I378*H378,2)</f>
        <v>0</v>
      </c>
      <c r="K378" s="253" t="s">
        <v>159</v>
      </c>
      <c r="L378" s="258"/>
      <c r="M378" s="259" t="s">
        <v>75</v>
      </c>
      <c r="N378" s="260" t="s">
        <v>47</v>
      </c>
      <c r="O378" s="79"/>
      <c r="P378" s="224">
        <f>O378*H378</f>
        <v>0</v>
      </c>
      <c r="Q378" s="224">
        <v>0.0012</v>
      </c>
      <c r="R378" s="224">
        <f>Q378*H378</f>
        <v>0.0012</v>
      </c>
      <c r="S378" s="224">
        <v>0</v>
      </c>
      <c r="T378" s="225">
        <f>S378*H378</f>
        <v>0</v>
      </c>
      <c r="AR378" s="17" t="s">
        <v>241</v>
      </c>
      <c r="AT378" s="17" t="s">
        <v>238</v>
      </c>
      <c r="AU378" s="17" t="s">
        <v>86</v>
      </c>
      <c r="AY378" s="17" t="s">
        <v>152</v>
      </c>
      <c r="BE378" s="226">
        <f>IF(N378="základní",J378,0)</f>
        <v>0</v>
      </c>
      <c r="BF378" s="226">
        <f>IF(N378="snížená",J378,0)</f>
        <v>0</v>
      </c>
      <c r="BG378" s="226">
        <f>IF(N378="zákl. přenesená",J378,0)</f>
        <v>0</v>
      </c>
      <c r="BH378" s="226">
        <f>IF(N378="sníž. přenesená",J378,0)</f>
        <v>0</v>
      </c>
      <c r="BI378" s="226">
        <f>IF(N378="nulová",J378,0)</f>
        <v>0</v>
      </c>
      <c r="BJ378" s="17" t="s">
        <v>84</v>
      </c>
      <c r="BK378" s="226">
        <f>ROUND(I378*H378,2)</f>
        <v>0</v>
      </c>
      <c r="BL378" s="17" t="s">
        <v>227</v>
      </c>
      <c r="BM378" s="17" t="s">
        <v>1512</v>
      </c>
    </row>
    <row r="379" spans="2:65" s="1" customFormat="1" ht="22.5" customHeight="1">
      <c r="B379" s="38"/>
      <c r="C379" s="215" t="s">
        <v>791</v>
      </c>
      <c r="D379" s="215" t="s">
        <v>155</v>
      </c>
      <c r="E379" s="216" t="s">
        <v>743</v>
      </c>
      <c r="F379" s="217" t="s">
        <v>744</v>
      </c>
      <c r="G379" s="218" t="s">
        <v>176</v>
      </c>
      <c r="H379" s="219">
        <v>1</v>
      </c>
      <c r="I379" s="220"/>
      <c r="J379" s="221">
        <f>ROUND(I379*H379,2)</f>
        <v>0</v>
      </c>
      <c r="K379" s="217" t="s">
        <v>177</v>
      </c>
      <c r="L379" s="43"/>
      <c r="M379" s="222" t="s">
        <v>75</v>
      </c>
      <c r="N379" s="223" t="s">
        <v>47</v>
      </c>
      <c r="O379" s="79"/>
      <c r="P379" s="224">
        <f>O379*H379</f>
        <v>0</v>
      </c>
      <c r="Q379" s="224">
        <v>0</v>
      </c>
      <c r="R379" s="224">
        <f>Q379*H379</f>
        <v>0</v>
      </c>
      <c r="S379" s="224">
        <v>0</v>
      </c>
      <c r="T379" s="225">
        <f>S379*H379</f>
        <v>0</v>
      </c>
      <c r="AR379" s="17" t="s">
        <v>227</v>
      </c>
      <c r="AT379" s="17" t="s">
        <v>155</v>
      </c>
      <c r="AU379" s="17" t="s">
        <v>86</v>
      </c>
      <c r="AY379" s="17" t="s">
        <v>152</v>
      </c>
      <c r="BE379" s="226">
        <f>IF(N379="základní",J379,0)</f>
        <v>0</v>
      </c>
      <c r="BF379" s="226">
        <f>IF(N379="snížená",J379,0)</f>
        <v>0</v>
      </c>
      <c r="BG379" s="226">
        <f>IF(N379="zákl. přenesená",J379,0)</f>
        <v>0</v>
      </c>
      <c r="BH379" s="226">
        <f>IF(N379="sníž. přenesená",J379,0)</f>
        <v>0</v>
      </c>
      <c r="BI379" s="226">
        <f>IF(N379="nulová",J379,0)</f>
        <v>0</v>
      </c>
      <c r="BJ379" s="17" t="s">
        <v>84</v>
      </c>
      <c r="BK379" s="226">
        <f>ROUND(I379*H379,2)</f>
        <v>0</v>
      </c>
      <c r="BL379" s="17" t="s">
        <v>227</v>
      </c>
      <c r="BM379" s="17" t="s">
        <v>1513</v>
      </c>
    </row>
    <row r="380" spans="2:51" s="12" customFormat="1" ht="12">
      <c r="B380" s="230"/>
      <c r="C380" s="231"/>
      <c r="D380" s="227" t="s">
        <v>164</v>
      </c>
      <c r="E380" s="232" t="s">
        <v>75</v>
      </c>
      <c r="F380" s="233" t="s">
        <v>1514</v>
      </c>
      <c r="G380" s="231"/>
      <c r="H380" s="234">
        <v>1</v>
      </c>
      <c r="I380" s="235"/>
      <c r="J380" s="231"/>
      <c r="K380" s="231"/>
      <c r="L380" s="236"/>
      <c r="M380" s="237"/>
      <c r="N380" s="238"/>
      <c r="O380" s="238"/>
      <c r="P380" s="238"/>
      <c r="Q380" s="238"/>
      <c r="R380" s="238"/>
      <c r="S380" s="238"/>
      <c r="T380" s="239"/>
      <c r="AT380" s="240" t="s">
        <v>164</v>
      </c>
      <c r="AU380" s="240" t="s">
        <v>86</v>
      </c>
      <c r="AV380" s="12" t="s">
        <v>86</v>
      </c>
      <c r="AW380" s="12" t="s">
        <v>38</v>
      </c>
      <c r="AX380" s="12" t="s">
        <v>84</v>
      </c>
      <c r="AY380" s="240" t="s">
        <v>152</v>
      </c>
    </row>
    <row r="381" spans="2:65" s="1" customFormat="1" ht="22.5" customHeight="1">
      <c r="B381" s="38"/>
      <c r="C381" s="215" t="s">
        <v>797</v>
      </c>
      <c r="D381" s="215" t="s">
        <v>155</v>
      </c>
      <c r="E381" s="216" t="s">
        <v>747</v>
      </c>
      <c r="F381" s="217" t="s">
        <v>748</v>
      </c>
      <c r="G381" s="218" t="s">
        <v>176</v>
      </c>
      <c r="H381" s="219">
        <v>1</v>
      </c>
      <c r="I381" s="220"/>
      <c r="J381" s="221">
        <f>ROUND(I381*H381,2)</f>
        <v>0</v>
      </c>
      <c r="K381" s="217" t="s">
        <v>177</v>
      </c>
      <c r="L381" s="43"/>
      <c r="M381" s="222" t="s">
        <v>75</v>
      </c>
      <c r="N381" s="223" t="s">
        <v>47</v>
      </c>
      <c r="O381" s="79"/>
      <c r="P381" s="224">
        <f>O381*H381</f>
        <v>0</v>
      </c>
      <c r="Q381" s="224">
        <v>0</v>
      </c>
      <c r="R381" s="224">
        <f>Q381*H381</f>
        <v>0</v>
      </c>
      <c r="S381" s="224">
        <v>0</v>
      </c>
      <c r="T381" s="225">
        <f>S381*H381</f>
        <v>0</v>
      </c>
      <c r="AR381" s="17" t="s">
        <v>227</v>
      </c>
      <c r="AT381" s="17" t="s">
        <v>155</v>
      </c>
      <c r="AU381" s="17" t="s">
        <v>86</v>
      </c>
      <c r="AY381" s="17" t="s">
        <v>152</v>
      </c>
      <c r="BE381" s="226">
        <f>IF(N381="základní",J381,0)</f>
        <v>0</v>
      </c>
      <c r="BF381" s="226">
        <f>IF(N381="snížená",J381,0)</f>
        <v>0</v>
      </c>
      <c r="BG381" s="226">
        <f>IF(N381="zákl. přenesená",J381,0)</f>
        <v>0</v>
      </c>
      <c r="BH381" s="226">
        <f>IF(N381="sníž. přenesená",J381,0)</f>
        <v>0</v>
      </c>
      <c r="BI381" s="226">
        <f>IF(N381="nulová",J381,0)</f>
        <v>0</v>
      </c>
      <c r="BJ381" s="17" t="s">
        <v>84</v>
      </c>
      <c r="BK381" s="226">
        <f>ROUND(I381*H381,2)</f>
        <v>0</v>
      </c>
      <c r="BL381" s="17" t="s">
        <v>227</v>
      </c>
      <c r="BM381" s="17" t="s">
        <v>1515</v>
      </c>
    </row>
    <row r="382" spans="2:51" s="12" customFormat="1" ht="12">
      <c r="B382" s="230"/>
      <c r="C382" s="231"/>
      <c r="D382" s="227" t="s">
        <v>164</v>
      </c>
      <c r="E382" s="232" t="s">
        <v>75</v>
      </c>
      <c r="F382" s="233" t="s">
        <v>1514</v>
      </c>
      <c r="G382" s="231"/>
      <c r="H382" s="234">
        <v>1</v>
      </c>
      <c r="I382" s="235"/>
      <c r="J382" s="231"/>
      <c r="K382" s="231"/>
      <c r="L382" s="236"/>
      <c r="M382" s="237"/>
      <c r="N382" s="238"/>
      <c r="O382" s="238"/>
      <c r="P382" s="238"/>
      <c r="Q382" s="238"/>
      <c r="R382" s="238"/>
      <c r="S382" s="238"/>
      <c r="T382" s="239"/>
      <c r="AT382" s="240" t="s">
        <v>164</v>
      </c>
      <c r="AU382" s="240" t="s">
        <v>86</v>
      </c>
      <c r="AV382" s="12" t="s">
        <v>86</v>
      </c>
      <c r="AW382" s="12" t="s">
        <v>38</v>
      </c>
      <c r="AX382" s="12" t="s">
        <v>84</v>
      </c>
      <c r="AY382" s="240" t="s">
        <v>152</v>
      </c>
    </row>
    <row r="383" spans="2:65" s="1" customFormat="1" ht="22.5" customHeight="1">
      <c r="B383" s="38"/>
      <c r="C383" s="215" t="s">
        <v>801</v>
      </c>
      <c r="D383" s="215" t="s">
        <v>155</v>
      </c>
      <c r="E383" s="216" t="s">
        <v>246</v>
      </c>
      <c r="F383" s="217" t="s">
        <v>247</v>
      </c>
      <c r="G383" s="218" t="s">
        <v>248</v>
      </c>
      <c r="H383" s="261"/>
      <c r="I383" s="220"/>
      <c r="J383" s="221">
        <f>ROUND(I383*H383,2)</f>
        <v>0</v>
      </c>
      <c r="K383" s="217" t="s">
        <v>159</v>
      </c>
      <c r="L383" s="43"/>
      <c r="M383" s="222" t="s">
        <v>75</v>
      </c>
      <c r="N383" s="223" t="s">
        <v>47</v>
      </c>
      <c r="O383" s="79"/>
      <c r="P383" s="224">
        <f>O383*H383</f>
        <v>0</v>
      </c>
      <c r="Q383" s="224">
        <v>0</v>
      </c>
      <c r="R383" s="224">
        <f>Q383*H383</f>
        <v>0</v>
      </c>
      <c r="S383" s="224">
        <v>0</v>
      </c>
      <c r="T383" s="225">
        <f>S383*H383</f>
        <v>0</v>
      </c>
      <c r="AR383" s="17" t="s">
        <v>227</v>
      </c>
      <c r="AT383" s="17" t="s">
        <v>155</v>
      </c>
      <c r="AU383" s="17" t="s">
        <v>86</v>
      </c>
      <c r="AY383" s="17" t="s">
        <v>152</v>
      </c>
      <c r="BE383" s="226">
        <f>IF(N383="základní",J383,0)</f>
        <v>0</v>
      </c>
      <c r="BF383" s="226">
        <f>IF(N383="snížená",J383,0)</f>
        <v>0</v>
      </c>
      <c r="BG383" s="226">
        <f>IF(N383="zákl. přenesená",J383,0)</f>
        <v>0</v>
      </c>
      <c r="BH383" s="226">
        <f>IF(N383="sníž. přenesená",J383,0)</f>
        <v>0</v>
      </c>
      <c r="BI383" s="226">
        <f>IF(N383="nulová",J383,0)</f>
        <v>0</v>
      </c>
      <c r="BJ383" s="17" t="s">
        <v>84</v>
      </c>
      <c r="BK383" s="226">
        <f>ROUND(I383*H383,2)</f>
        <v>0</v>
      </c>
      <c r="BL383" s="17" t="s">
        <v>227</v>
      </c>
      <c r="BM383" s="17" t="s">
        <v>1516</v>
      </c>
    </row>
    <row r="384" spans="2:47" s="1" customFormat="1" ht="12">
      <c r="B384" s="38"/>
      <c r="C384" s="39"/>
      <c r="D384" s="227" t="s">
        <v>162</v>
      </c>
      <c r="E384" s="39"/>
      <c r="F384" s="228" t="s">
        <v>250</v>
      </c>
      <c r="G384" s="39"/>
      <c r="H384" s="39"/>
      <c r="I384" s="142"/>
      <c r="J384" s="39"/>
      <c r="K384" s="39"/>
      <c r="L384" s="43"/>
      <c r="M384" s="229"/>
      <c r="N384" s="79"/>
      <c r="O384" s="79"/>
      <c r="P384" s="79"/>
      <c r="Q384" s="79"/>
      <c r="R384" s="79"/>
      <c r="S384" s="79"/>
      <c r="T384" s="80"/>
      <c r="AT384" s="17" t="s">
        <v>162</v>
      </c>
      <c r="AU384" s="17" t="s">
        <v>86</v>
      </c>
    </row>
    <row r="385" spans="2:63" s="11" customFormat="1" ht="22.8" customHeight="1">
      <c r="B385" s="199"/>
      <c r="C385" s="200"/>
      <c r="D385" s="201" t="s">
        <v>76</v>
      </c>
      <c r="E385" s="213" t="s">
        <v>752</v>
      </c>
      <c r="F385" s="213" t="s">
        <v>753</v>
      </c>
      <c r="G385" s="200"/>
      <c r="H385" s="200"/>
      <c r="I385" s="203"/>
      <c r="J385" s="214">
        <f>BK385</f>
        <v>0</v>
      </c>
      <c r="K385" s="200"/>
      <c r="L385" s="205"/>
      <c r="M385" s="206"/>
      <c r="N385" s="207"/>
      <c r="O385" s="207"/>
      <c r="P385" s="208">
        <f>SUM(P386:P391)</f>
        <v>0</v>
      </c>
      <c r="Q385" s="207"/>
      <c r="R385" s="208">
        <f>SUM(R386:R391)</f>
        <v>0</v>
      </c>
      <c r="S385" s="207"/>
      <c r="T385" s="209">
        <f>SUM(T386:T391)</f>
        <v>0</v>
      </c>
      <c r="AR385" s="210" t="s">
        <v>86</v>
      </c>
      <c r="AT385" s="211" t="s">
        <v>76</v>
      </c>
      <c r="AU385" s="211" t="s">
        <v>84</v>
      </c>
      <c r="AY385" s="210" t="s">
        <v>152</v>
      </c>
      <c r="BK385" s="212">
        <f>SUM(BK386:BK391)</f>
        <v>0</v>
      </c>
    </row>
    <row r="386" spans="2:65" s="1" customFormat="1" ht="16.5" customHeight="1">
      <c r="B386" s="38"/>
      <c r="C386" s="215" t="s">
        <v>806</v>
      </c>
      <c r="D386" s="215" t="s">
        <v>155</v>
      </c>
      <c r="E386" s="216" t="s">
        <v>755</v>
      </c>
      <c r="F386" s="217" t="s">
        <v>756</v>
      </c>
      <c r="G386" s="218" t="s">
        <v>176</v>
      </c>
      <c r="H386" s="219">
        <v>1</v>
      </c>
      <c r="I386" s="220"/>
      <c r="J386" s="221">
        <f>ROUND(I386*H386,2)</f>
        <v>0</v>
      </c>
      <c r="K386" s="217" t="s">
        <v>159</v>
      </c>
      <c r="L386" s="43"/>
      <c r="M386" s="222" t="s">
        <v>75</v>
      </c>
      <c r="N386" s="223" t="s">
        <v>47</v>
      </c>
      <c r="O386" s="79"/>
      <c r="P386" s="224">
        <f>O386*H386</f>
        <v>0</v>
      </c>
      <c r="Q386" s="224">
        <v>0</v>
      </c>
      <c r="R386" s="224">
        <f>Q386*H386</f>
        <v>0</v>
      </c>
      <c r="S386" s="224">
        <v>0</v>
      </c>
      <c r="T386" s="225">
        <f>S386*H386</f>
        <v>0</v>
      </c>
      <c r="AR386" s="17" t="s">
        <v>227</v>
      </c>
      <c r="AT386" s="17" t="s">
        <v>155</v>
      </c>
      <c r="AU386" s="17" t="s">
        <v>86</v>
      </c>
      <c r="AY386" s="17" t="s">
        <v>152</v>
      </c>
      <c r="BE386" s="226">
        <f>IF(N386="základní",J386,0)</f>
        <v>0</v>
      </c>
      <c r="BF386" s="226">
        <f>IF(N386="snížená",J386,0)</f>
        <v>0</v>
      </c>
      <c r="BG386" s="226">
        <f>IF(N386="zákl. přenesená",J386,0)</f>
        <v>0</v>
      </c>
      <c r="BH386" s="226">
        <f>IF(N386="sníž. přenesená",J386,0)</f>
        <v>0</v>
      </c>
      <c r="BI386" s="226">
        <f>IF(N386="nulová",J386,0)</f>
        <v>0</v>
      </c>
      <c r="BJ386" s="17" t="s">
        <v>84</v>
      </c>
      <c r="BK386" s="226">
        <f>ROUND(I386*H386,2)</f>
        <v>0</v>
      </c>
      <c r="BL386" s="17" t="s">
        <v>227</v>
      </c>
      <c r="BM386" s="17" t="s">
        <v>1517</v>
      </c>
    </row>
    <row r="387" spans="2:47" s="1" customFormat="1" ht="12">
      <c r="B387" s="38"/>
      <c r="C387" s="39"/>
      <c r="D387" s="227" t="s">
        <v>162</v>
      </c>
      <c r="E387" s="39"/>
      <c r="F387" s="228" t="s">
        <v>758</v>
      </c>
      <c r="G387" s="39"/>
      <c r="H387" s="39"/>
      <c r="I387" s="142"/>
      <c r="J387" s="39"/>
      <c r="K387" s="39"/>
      <c r="L387" s="43"/>
      <c r="M387" s="229"/>
      <c r="N387" s="79"/>
      <c r="O387" s="79"/>
      <c r="P387" s="79"/>
      <c r="Q387" s="79"/>
      <c r="R387" s="79"/>
      <c r="S387" s="79"/>
      <c r="T387" s="80"/>
      <c r="AT387" s="17" t="s">
        <v>162</v>
      </c>
      <c r="AU387" s="17" t="s">
        <v>86</v>
      </c>
    </row>
    <row r="388" spans="2:51" s="12" customFormat="1" ht="12">
      <c r="B388" s="230"/>
      <c r="C388" s="231"/>
      <c r="D388" s="227" t="s">
        <v>164</v>
      </c>
      <c r="E388" s="232" t="s">
        <v>75</v>
      </c>
      <c r="F388" s="233" t="s">
        <v>759</v>
      </c>
      <c r="G388" s="231"/>
      <c r="H388" s="234">
        <v>1</v>
      </c>
      <c r="I388" s="235"/>
      <c r="J388" s="231"/>
      <c r="K388" s="231"/>
      <c r="L388" s="236"/>
      <c r="M388" s="237"/>
      <c r="N388" s="238"/>
      <c r="O388" s="238"/>
      <c r="P388" s="238"/>
      <c r="Q388" s="238"/>
      <c r="R388" s="238"/>
      <c r="S388" s="238"/>
      <c r="T388" s="239"/>
      <c r="AT388" s="240" t="s">
        <v>164</v>
      </c>
      <c r="AU388" s="240" t="s">
        <v>86</v>
      </c>
      <c r="AV388" s="12" t="s">
        <v>86</v>
      </c>
      <c r="AW388" s="12" t="s">
        <v>38</v>
      </c>
      <c r="AX388" s="12" t="s">
        <v>84</v>
      </c>
      <c r="AY388" s="240" t="s">
        <v>152</v>
      </c>
    </row>
    <row r="389" spans="2:65" s="1" customFormat="1" ht="16.5" customHeight="1">
      <c r="B389" s="38"/>
      <c r="C389" s="251" t="s">
        <v>811</v>
      </c>
      <c r="D389" s="251" t="s">
        <v>238</v>
      </c>
      <c r="E389" s="252" t="s">
        <v>761</v>
      </c>
      <c r="F389" s="253" t="s">
        <v>1170</v>
      </c>
      <c r="G389" s="254" t="s">
        <v>176</v>
      </c>
      <c r="H389" s="255">
        <v>1</v>
      </c>
      <c r="I389" s="256"/>
      <c r="J389" s="257">
        <f>ROUND(I389*H389,2)</f>
        <v>0</v>
      </c>
      <c r="K389" s="253" t="s">
        <v>177</v>
      </c>
      <c r="L389" s="258"/>
      <c r="M389" s="259" t="s">
        <v>75</v>
      </c>
      <c r="N389" s="260" t="s">
        <v>47</v>
      </c>
      <c r="O389" s="79"/>
      <c r="P389" s="224">
        <f>O389*H389</f>
        <v>0</v>
      </c>
      <c r="Q389" s="224">
        <v>0</v>
      </c>
      <c r="R389" s="224">
        <f>Q389*H389</f>
        <v>0</v>
      </c>
      <c r="S389" s="224">
        <v>0</v>
      </c>
      <c r="T389" s="225">
        <f>S389*H389</f>
        <v>0</v>
      </c>
      <c r="AR389" s="17" t="s">
        <v>241</v>
      </c>
      <c r="AT389" s="17" t="s">
        <v>238</v>
      </c>
      <c r="AU389" s="17" t="s">
        <v>86</v>
      </c>
      <c r="AY389" s="17" t="s">
        <v>152</v>
      </c>
      <c r="BE389" s="226">
        <f>IF(N389="základní",J389,0)</f>
        <v>0</v>
      </c>
      <c r="BF389" s="226">
        <f>IF(N389="snížená",J389,0)</f>
        <v>0</v>
      </c>
      <c r="BG389" s="226">
        <f>IF(N389="zákl. přenesená",J389,0)</f>
        <v>0</v>
      </c>
      <c r="BH389" s="226">
        <f>IF(N389="sníž. přenesená",J389,0)</f>
        <v>0</v>
      </c>
      <c r="BI389" s="226">
        <f>IF(N389="nulová",J389,0)</f>
        <v>0</v>
      </c>
      <c r="BJ389" s="17" t="s">
        <v>84</v>
      </c>
      <c r="BK389" s="226">
        <f>ROUND(I389*H389,2)</f>
        <v>0</v>
      </c>
      <c r="BL389" s="17" t="s">
        <v>227</v>
      </c>
      <c r="BM389" s="17" t="s">
        <v>1518</v>
      </c>
    </row>
    <row r="390" spans="2:65" s="1" customFormat="1" ht="22.5" customHeight="1">
      <c r="B390" s="38"/>
      <c r="C390" s="215" t="s">
        <v>817</v>
      </c>
      <c r="D390" s="215" t="s">
        <v>155</v>
      </c>
      <c r="E390" s="216" t="s">
        <v>765</v>
      </c>
      <c r="F390" s="217" t="s">
        <v>766</v>
      </c>
      <c r="G390" s="218" t="s">
        <v>248</v>
      </c>
      <c r="H390" s="261"/>
      <c r="I390" s="220"/>
      <c r="J390" s="221">
        <f>ROUND(I390*H390,2)</f>
        <v>0</v>
      </c>
      <c r="K390" s="217" t="s">
        <v>159</v>
      </c>
      <c r="L390" s="43"/>
      <c r="M390" s="222" t="s">
        <v>75</v>
      </c>
      <c r="N390" s="223" t="s">
        <v>47</v>
      </c>
      <c r="O390" s="79"/>
      <c r="P390" s="224">
        <f>O390*H390</f>
        <v>0</v>
      </c>
      <c r="Q390" s="224">
        <v>0</v>
      </c>
      <c r="R390" s="224">
        <f>Q390*H390</f>
        <v>0</v>
      </c>
      <c r="S390" s="224">
        <v>0</v>
      </c>
      <c r="T390" s="225">
        <f>S390*H390</f>
        <v>0</v>
      </c>
      <c r="AR390" s="17" t="s">
        <v>227</v>
      </c>
      <c r="AT390" s="17" t="s">
        <v>155</v>
      </c>
      <c r="AU390" s="17" t="s">
        <v>86</v>
      </c>
      <c r="AY390" s="17" t="s">
        <v>152</v>
      </c>
      <c r="BE390" s="226">
        <f>IF(N390="základní",J390,0)</f>
        <v>0</v>
      </c>
      <c r="BF390" s="226">
        <f>IF(N390="snížená",J390,0)</f>
        <v>0</v>
      </c>
      <c r="BG390" s="226">
        <f>IF(N390="zákl. přenesená",J390,0)</f>
        <v>0</v>
      </c>
      <c r="BH390" s="226">
        <f>IF(N390="sníž. přenesená",J390,0)</f>
        <v>0</v>
      </c>
      <c r="BI390" s="226">
        <f>IF(N390="nulová",J390,0)</f>
        <v>0</v>
      </c>
      <c r="BJ390" s="17" t="s">
        <v>84</v>
      </c>
      <c r="BK390" s="226">
        <f>ROUND(I390*H390,2)</f>
        <v>0</v>
      </c>
      <c r="BL390" s="17" t="s">
        <v>227</v>
      </c>
      <c r="BM390" s="17" t="s">
        <v>1519</v>
      </c>
    </row>
    <row r="391" spans="2:47" s="1" customFormat="1" ht="12">
      <c r="B391" s="38"/>
      <c r="C391" s="39"/>
      <c r="D391" s="227" t="s">
        <v>162</v>
      </c>
      <c r="E391" s="39"/>
      <c r="F391" s="228" t="s">
        <v>768</v>
      </c>
      <c r="G391" s="39"/>
      <c r="H391" s="39"/>
      <c r="I391" s="142"/>
      <c r="J391" s="39"/>
      <c r="K391" s="39"/>
      <c r="L391" s="43"/>
      <c r="M391" s="229"/>
      <c r="N391" s="79"/>
      <c r="O391" s="79"/>
      <c r="P391" s="79"/>
      <c r="Q391" s="79"/>
      <c r="R391" s="79"/>
      <c r="S391" s="79"/>
      <c r="T391" s="80"/>
      <c r="AT391" s="17" t="s">
        <v>162</v>
      </c>
      <c r="AU391" s="17" t="s">
        <v>86</v>
      </c>
    </row>
    <row r="392" spans="2:63" s="11" customFormat="1" ht="22.8" customHeight="1">
      <c r="B392" s="199"/>
      <c r="C392" s="200"/>
      <c r="D392" s="201" t="s">
        <v>76</v>
      </c>
      <c r="E392" s="213" t="s">
        <v>769</v>
      </c>
      <c r="F392" s="213" t="s">
        <v>770</v>
      </c>
      <c r="G392" s="200"/>
      <c r="H392" s="200"/>
      <c r="I392" s="203"/>
      <c r="J392" s="214">
        <f>BK392</f>
        <v>0</v>
      </c>
      <c r="K392" s="200"/>
      <c r="L392" s="205"/>
      <c r="M392" s="206"/>
      <c r="N392" s="207"/>
      <c r="O392" s="207"/>
      <c r="P392" s="208">
        <f>SUM(P393:P431)</f>
        <v>0</v>
      </c>
      <c r="Q392" s="207"/>
      <c r="R392" s="208">
        <f>SUM(R393:R431)</f>
        <v>0.2756583</v>
      </c>
      <c r="S392" s="207"/>
      <c r="T392" s="209">
        <f>SUM(T393:T431)</f>
        <v>0</v>
      </c>
      <c r="AR392" s="210" t="s">
        <v>86</v>
      </c>
      <c r="AT392" s="211" t="s">
        <v>76</v>
      </c>
      <c r="AU392" s="211" t="s">
        <v>84</v>
      </c>
      <c r="AY392" s="210" t="s">
        <v>152</v>
      </c>
      <c r="BK392" s="212">
        <f>SUM(BK393:BK431)</f>
        <v>0</v>
      </c>
    </row>
    <row r="393" spans="2:65" s="1" customFormat="1" ht="16.5" customHeight="1">
      <c r="B393" s="38"/>
      <c r="C393" s="215" t="s">
        <v>823</v>
      </c>
      <c r="D393" s="215" t="s">
        <v>155</v>
      </c>
      <c r="E393" s="216" t="s">
        <v>772</v>
      </c>
      <c r="F393" s="217" t="s">
        <v>773</v>
      </c>
      <c r="G393" s="218" t="s">
        <v>158</v>
      </c>
      <c r="H393" s="219">
        <v>6.56</v>
      </c>
      <c r="I393" s="220"/>
      <c r="J393" s="221">
        <f>ROUND(I393*H393,2)</f>
        <v>0</v>
      </c>
      <c r="K393" s="217" t="s">
        <v>367</v>
      </c>
      <c r="L393" s="43"/>
      <c r="M393" s="222" t="s">
        <v>75</v>
      </c>
      <c r="N393" s="223" t="s">
        <v>47</v>
      </c>
      <c r="O393" s="79"/>
      <c r="P393" s="224">
        <f>O393*H393</f>
        <v>0</v>
      </c>
      <c r="Q393" s="224">
        <v>0.0077</v>
      </c>
      <c r="R393" s="224">
        <f>Q393*H393</f>
        <v>0.050512</v>
      </c>
      <c r="S393" s="224">
        <v>0</v>
      </c>
      <c r="T393" s="225">
        <f>S393*H393</f>
        <v>0</v>
      </c>
      <c r="AR393" s="17" t="s">
        <v>227</v>
      </c>
      <c r="AT393" s="17" t="s">
        <v>155</v>
      </c>
      <c r="AU393" s="17" t="s">
        <v>86</v>
      </c>
      <c r="AY393" s="17" t="s">
        <v>152</v>
      </c>
      <c r="BE393" s="226">
        <f>IF(N393="základní",J393,0)</f>
        <v>0</v>
      </c>
      <c r="BF393" s="226">
        <f>IF(N393="snížená",J393,0)</f>
        <v>0</v>
      </c>
      <c r="BG393" s="226">
        <f>IF(N393="zákl. přenesená",J393,0)</f>
        <v>0</v>
      </c>
      <c r="BH393" s="226">
        <f>IF(N393="sníž. přenesená",J393,0)</f>
        <v>0</v>
      </c>
      <c r="BI393" s="226">
        <f>IF(N393="nulová",J393,0)</f>
        <v>0</v>
      </c>
      <c r="BJ393" s="17" t="s">
        <v>84</v>
      </c>
      <c r="BK393" s="226">
        <f>ROUND(I393*H393,2)</f>
        <v>0</v>
      </c>
      <c r="BL393" s="17" t="s">
        <v>227</v>
      </c>
      <c r="BM393" s="17" t="s">
        <v>1520</v>
      </c>
    </row>
    <row r="394" spans="2:47" s="1" customFormat="1" ht="12">
      <c r="B394" s="38"/>
      <c r="C394" s="39"/>
      <c r="D394" s="227" t="s">
        <v>162</v>
      </c>
      <c r="E394" s="39"/>
      <c r="F394" s="228" t="s">
        <v>775</v>
      </c>
      <c r="G394" s="39"/>
      <c r="H394" s="39"/>
      <c r="I394" s="142"/>
      <c r="J394" s="39"/>
      <c r="K394" s="39"/>
      <c r="L394" s="43"/>
      <c r="M394" s="229"/>
      <c r="N394" s="79"/>
      <c r="O394" s="79"/>
      <c r="P394" s="79"/>
      <c r="Q394" s="79"/>
      <c r="R394" s="79"/>
      <c r="S394" s="79"/>
      <c r="T394" s="80"/>
      <c r="AT394" s="17" t="s">
        <v>162</v>
      </c>
      <c r="AU394" s="17" t="s">
        <v>86</v>
      </c>
    </row>
    <row r="395" spans="2:51" s="13" customFormat="1" ht="12">
      <c r="B395" s="241"/>
      <c r="C395" s="242"/>
      <c r="D395" s="227" t="s">
        <v>164</v>
      </c>
      <c r="E395" s="243" t="s">
        <v>75</v>
      </c>
      <c r="F395" s="244" t="s">
        <v>1319</v>
      </c>
      <c r="G395" s="242"/>
      <c r="H395" s="243" t="s">
        <v>75</v>
      </c>
      <c r="I395" s="245"/>
      <c r="J395" s="242"/>
      <c r="K395" s="242"/>
      <c r="L395" s="246"/>
      <c r="M395" s="247"/>
      <c r="N395" s="248"/>
      <c r="O395" s="248"/>
      <c r="P395" s="248"/>
      <c r="Q395" s="248"/>
      <c r="R395" s="248"/>
      <c r="S395" s="248"/>
      <c r="T395" s="249"/>
      <c r="AT395" s="250" t="s">
        <v>164</v>
      </c>
      <c r="AU395" s="250" t="s">
        <v>86</v>
      </c>
      <c r="AV395" s="13" t="s">
        <v>84</v>
      </c>
      <c r="AW395" s="13" t="s">
        <v>38</v>
      </c>
      <c r="AX395" s="13" t="s">
        <v>77</v>
      </c>
      <c r="AY395" s="250" t="s">
        <v>152</v>
      </c>
    </row>
    <row r="396" spans="2:51" s="12" customFormat="1" ht="12">
      <c r="B396" s="230"/>
      <c r="C396" s="231"/>
      <c r="D396" s="227" t="s">
        <v>164</v>
      </c>
      <c r="E396" s="232" t="s">
        <v>75</v>
      </c>
      <c r="F396" s="233" t="s">
        <v>1333</v>
      </c>
      <c r="G396" s="231"/>
      <c r="H396" s="234">
        <v>6.56</v>
      </c>
      <c r="I396" s="235"/>
      <c r="J396" s="231"/>
      <c r="K396" s="231"/>
      <c r="L396" s="236"/>
      <c r="M396" s="237"/>
      <c r="N396" s="238"/>
      <c r="O396" s="238"/>
      <c r="P396" s="238"/>
      <c r="Q396" s="238"/>
      <c r="R396" s="238"/>
      <c r="S396" s="238"/>
      <c r="T396" s="239"/>
      <c r="AT396" s="240" t="s">
        <v>164</v>
      </c>
      <c r="AU396" s="240" t="s">
        <v>86</v>
      </c>
      <c r="AV396" s="12" t="s">
        <v>86</v>
      </c>
      <c r="AW396" s="12" t="s">
        <v>38</v>
      </c>
      <c r="AX396" s="12" t="s">
        <v>84</v>
      </c>
      <c r="AY396" s="240" t="s">
        <v>152</v>
      </c>
    </row>
    <row r="397" spans="2:65" s="1" customFormat="1" ht="22.5" customHeight="1">
      <c r="B397" s="38"/>
      <c r="C397" s="215" t="s">
        <v>828</v>
      </c>
      <c r="D397" s="215" t="s">
        <v>155</v>
      </c>
      <c r="E397" s="216" t="s">
        <v>777</v>
      </c>
      <c r="F397" s="217" t="s">
        <v>778</v>
      </c>
      <c r="G397" s="218" t="s">
        <v>158</v>
      </c>
      <c r="H397" s="219">
        <v>13.12</v>
      </c>
      <c r="I397" s="220"/>
      <c r="J397" s="221">
        <f>ROUND(I397*H397,2)</f>
        <v>0</v>
      </c>
      <c r="K397" s="217" t="s">
        <v>367</v>
      </c>
      <c r="L397" s="43"/>
      <c r="M397" s="222" t="s">
        <v>75</v>
      </c>
      <c r="N397" s="223" t="s">
        <v>47</v>
      </c>
      <c r="O397" s="79"/>
      <c r="P397" s="224">
        <f>O397*H397</f>
        <v>0</v>
      </c>
      <c r="Q397" s="224">
        <v>0.00193</v>
      </c>
      <c r="R397" s="224">
        <f>Q397*H397</f>
        <v>0.0253216</v>
      </c>
      <c r="S397" s="224">
        <v>0</v>
      </c>
      <c r="T397" s="225">
        <f>S397*H397</f>
        <v>0</v>
      </c>
      <c r="AR397" s="17" t="s">
        <v>227</v>
      </c>
      <c r="AT397" s="17" t="s">
        <v>155</v>
      </c>
      <c r="AU397" s="17" t="s">
        <v>86</v>
      </c>
      <c r="AY397" s="17" t="s">
        <v>152</v>
      </c>
      <c r="BE397" s="226">
        <f>IF(N397="základní",J397,0)</f>
        <v>0</v>
      </c>
      <c r="BF397" s="226">
        <f>IF(N397="snížená",J397,0)</f>
        <v>0</v>
      </c>
      <c r="BG397" s="226">
        <f>IF(N397="zákl. přenesená",J397,0)</f>
        <v>0</v>
      </c>
      <c r="BH397" s="226">
        <f>IF(N397="sníž. přenesená",J397,0)</f>
        <v>0</v>
      </c>
      <c r="BI397" s="226">
        <f>IF(N397="nulová",J397,0)</f>
        <v>0</v>
      </c>
      <c r="BJ397" s="17" t="s">
        <v>84</v>
      </c>
      <c r="BK397" s="226">
        <f>ROUND(I397*H397,2)</f>
        <v>0</v>
      </c>
      <c r="BL397" s="17" t="s">
        <v>227</v>
      </c>
      <c r="BM397" s="17" t="s">
        <v>1521</v>
      </c>
    </row>
    <row r="398" spans="2:47" s="1" customFormat="1" ht="12">
      <c r="B398" s="38"/>
      <c r="C398" s="39"/>
      <c r="D398" s="227" t="s">
        <v>162</v>
      </c>
      <c r="E398" s="39"/>
      <c r="F398" s="228" t="s">
        <v>775</v>
      </c>
      <c r="G398" s="39"/>
      <c r="H398" s="39"/>
      <c r="I398" s="142"/>
      <c r="J398" s="39"/>
      <c r="K398" s="39"/>
      <c r="L398" s="43"/>
      <c r="M398" s="229"/>
      <c r="N398" s="79"/>
      <c r="O398" s="79"/>
      <c r="P398" s="79"/>
      <c r="Q398" s="79"/>
      <c r="R398" s="79"/>
      <c r="S398" s="79"/>
      <c r="T398" s="80"/>
      <c r="AT398" s="17" t="s">
        <v>162</v>
      </c>
      <c r="AU398" s="17" t="s">
        <v>86</v>
      </c>
    </row>
    <row r="399" spans="2:51" s="12" customFormat="1" ht="12">
      <c r="B399" s="230"/>
      <c r="C399" s="231"/>
      <c r="D399" s="227" t="s">
        <v>164</v>
      </c>
      <c r="E399" s="232" t="s">
        <v>75</v>
      </c>
      <c r="F399" s="233" t="s">
        <v>1522</v>
      </c>
      <c r="G399" s="231"/>
      <c r="H399" s="234">
        <v>13.12</v>
      </c>
      <c r="I399" s="235"/>
      <c r="J399" s="231"/>
      <c r="K399" s="231"/>
      <c r="L399" s="236"/>
      <c r="M399" s="237"/>
      <c r="N399" s="238"/>
      <c r="O399" s="238"/>
      <c r="P399" s="238"/>
      <c r="Q399" s="238"/>
      <c r="R399" s="238"/>
      <c r="S399" s="238"/>
      <c r="T399" s="239"/>
      <c r="AT399" s="240" t="s">
        <v>164</v>
      </c>
      <c r="AU399" s="240" t="s">
        <v>86</v>
      </c>
      <c r="AV399" s="12" t="s">
        <v>86</v>
      </c>
      <c r="AW399" s="12" t="s">
        <v>38</v>
      </c>
      <c r="AX399" s="12" t="s">
        <v>84</v>
      </c>
      <c r="AY399" s="240" t="s">
        <v>152</v>
      </c>
    </row>
    <row r="400" spans="2:65" s="1" customFormat="1" ht="16.5" customHeight="1">
      <c r="B400" s="38"/>
      <c r="C400" s="215" t="s">
        <v>833</v>
      </c>
      <c r="D400" s="215" t="s">
        <v>155</v>
      </c>
      <c r="E400" s="216" t="s">
        <v>782</v>
      </c>
      <c r="F400" s="217" t="s">
        <v>783</v>
      </c>
      <c r="G400" s="218" t="s">
        <v>158</v>
      </c>
      <c r="H400" s="219">
        <v>7.487</v>
      </c>
      <c r="I400" s="220"/>
      <c r="J400" s="221">
        <f>ROUND(I400*H400,2)</f>
        <v>0</v>
      </c>
      <c r="K400" s="217" t="s">
        <v>159</v>
      </c>
      <c r="L400" s="43"/>
      <c r="M400" s="222" t="s">
        <v>75</v>
      </c>
      <c r="N400" s="223" t="s">
        <v>47</v>
      </c>
      <c r="O400" s="79"/>
      <c r="P400" s="224">
        <f>O400*H400</f>
        <v>0</v>
      </c>
      <c r="Q400" s="224">
        <v>0.0003</v>
      </c>
      <c r="R400" s="224">
        <f>Q400*H400</f>
        <v>0.0022461</v>
      </c>
      <c r="S400" s="224">
        <v>0</v>
      </c>
      <c r="T400" s="225">
        <f>S400*H400</f>
        <v>0</v>
      </c>
      <c r="AR400" s="17" t="s">
        <v>227</v>
      </c>
      <c r="AT400" s="17" t="s">
        <v>155</v>
      </c>
      <c r="AU400" s="17" t="s">
        <v>86</v>
      </c>
      <c r="AY400" s="17" t="s">
        <v>152</v>
      </c>
      <c r="BE400" s="226">
        <f>IF(N400="základní",J400,0)</f>
        <v>0</v>
      </c>
      <c r="BF400" s="226">
        <f>IF(N400="snížená",J400,0)</f>
        <v>0</v>
      </c>
      <c r="BG400" s="226">
        <f>IF(N400="zákl. přenesená",J400,0)</f>
        <v>0</v>
      </c>
      <c r="BH400" s="226">
        <f>IF(N400="sníž. přenesená",J400,0)</f>
        <v>0</v>
      </c>
      <c r="BI400" s="226">
        <f>IF(N400="nulová",J400,0)</f>
        <v>0</v>
      </c>
      <c r="BJ400" s="17" t="s">
        <v>84</v>
      </c>
      <c r="BK400" s="226">
        <f>ROUND(I400*H400,2)</f>
        <v>0</v>
      </c>
      <c r="BL400" s="17" t="s">
        <v>227</v>
      </c>
      <c r="BM400" s="17" t="s">
        <v>1523</v>
      </c>
    </row>
    <row r="401" spans="2:47" s="1" customFormat="1" ht="12">
      <c r="B401" s="38"/>
      <c r="C401" s="39"/>
      <c r="D401" s="227" t="s">
        <v>162</v>
      </c>
      <c r="E401" s="39"/>
      <c r="F401" s="228" t="s">
        <v>785</v>
      </c>
      <c r="G401" s="39"/>
      <c r="H401" s="39"/>
      <c r="I401" s="142"/>
      <c r="J401" s="39"/>
      <c r="K401" s="39"/>
      <c r="L401" s="43"/>
      <c r="M401" s="229"/>
      <c r="N401" s="79"/>
      <c r="O401" s="79"/>
      <c r="P401" s="79"/>
      <c r="Q401" s="79"/>
      <c r="R401" s="79"/>
      <c r="S401" s="79"/>
      <c r="T401" s="80"/>
      <c r="AT401" s="17" t="s">
        <v>162</v>
      </c>
      <c r="AU401" s="17" t="s">
        <v>86</v>
      </c>
    </row>
    <row r="402" spans="2:51" s="12" customFormat="1" ht="12">
      <c r="B402" s="230"/>
      <c r="C402" s="231"/>
      <c r="D402" s="227" t="s">
        <v>164</v>
      </c>
      <c r="E402" s="232" t="s">
        <v>75</v>
      </c>
      <c r="F402" s="233" t="s">
        <v>1524</v>
      </c>
      <c r="G402" s="231"/>
      <c r="H402" s="234">
        <v>7.487</v>
      </c>
      <c r="I402" s="235"/>
      <c r="J402" s="231"/>
      <c r="K402" s="231"/>
      <c r="L402" s="236"/>
      <c r="M402" s="237"/>
      <c r="N402" s="238"/>
      <c r="O402" s="238"/>
      <c r="P402" s="238"/>
      <c r="Q402" s="238"/>
      <c r="R402" s="238"/>
      <c r="S402" s="238"/>
      <c r="T402" s="239"/>
      <c r="AT402" s="240" t="s">
        <v>164</v>
      </c>
      <c r="AU402" s="240" t="s">
        <v>86</v>
      </c>
      <c r="AV402" s="12" t="s">
        <v>86</v>
      </c>
      <c r="AW402" s="12" t="s">
        <v>38</v>
      </c>
      <c r="AX402" s="12" t="s">
        <v>84</v>
      </c>
      <c r="AY402" s="240" t="s">
        <v>152</v>
      </c>
    </row>
    <row r="403" spans="2:65" s="1" customFormat="1" ht="16.5" customHeight="1">
      <c r="B403" s="38"/>
      <c r="C403" s="215" t="s">
        <v>839</v>
      </c>
      <c r="D403" s="215" t="s">
        <v>155</v>
      </c>
      <c r="E403" s="216" t="s">
        <v>788</v>
      </c>
      <c r="F403" s="217" t="s">
        <v>789</v>
      </c>
      <c r="G403" s="218" t="s">
        <v>158</v>
      </c>
      <c r="H403" s="219">
        <v>6.56</v>
      </c>
      <c r="I403" s="220"/>
      <c r="J403" s="221">
        <f>ROUND(I403*H403,2)</f>
        <v>0</v>
      </c>
      <c r="K403" s="217" t="s">
        <v>159</v>
      </c>
      <c r="L403" s="43"/>
      <c r="M403" s="222" t="s">
        <v>75</v>
      </c>
      <c r="N403" s="223" t="s">
        <v>47</v>
      </c>
      <c r="O403" s="79"/>
      <c r="P403" s="224">
        <f>O403*H403</f>
        <v>0</v>
      </c>
      <c r="Q403" s="224">
        <v>0.0054</v>
      </c>
      <c r="R403" s="224">
        <f>Q403*H403</f>
        <v>0.035424</v>
      </c>
      <c r="S403" s="224">
        <v>0</v>
      </c>
      <c r="T403" s="225">
        <f>S403*H403</f>
        <v>0</v>
      </c>
      <c r="AR403" s="17" t="s">
        <v>227</v>
      </c>
      <c r="AT403" s="17" t="s">
        <v>155</v>
      </c>
      <c r="AU403" s="17" t="s">
        <v>86</v>
      </c>
      <c r="AY403" s="17" t="s">
        <v>152</v>
      </c>
      <c r="BE403" s="226">
        <f>IF(N403="základní",J403,0)</f>
        <v>0</v>
      </c>
      <c r="BF403" s="226">
        <f>IF(N403="snížená",J403,0)</f>
        <v>0</v>
      </c>
      <c r="BG403" s="226">
        <f>IF(N403="zákl. přenesená",J403,0)</f>
        <v>0</v>
      </c>
      <c r="BH403" s="226">
        <f>IF(N403="sníž. přenesená",J403,0)</f>
        <v>0</v>
      </c>
      <c r="BI403" s="226">
        <f>IF(N403="nulová",J403,0)</f>
        <v>0</v>
      </c>
      <c r="BJ403" s="17" t="s">
        <v>84</v>
      </c>
      <c r="BK403" s="226">
        <f>ROUND(I403*H403,2)</f>
        <v>0</v>
      </c>
      <c r="BL403" s="17" t="s">
        <v>227</v>
      </c>
      <c r="BM403" s="17" t="s">
        <v>1525</v>
      </c>
    </row>
    <row r="404" spans="2:51" s="13" customFormat="1" ht="12">
      <c r="B404" s="241"/>
      <c r="C404" s="242"/>
      <c r="D404" s="227" t="s">
        <v>164</v>
      </c>
      <c r="E404" s="243" t="s">
        <v>75</v>
      </c>
      <c r="F404" s="244" t="s">
        <v>1319</v>
      </c>
      <c r="G404" s="242"/>
      <c r="H404" s="243" t="s">
        <v>75</v>
      </c>
      <c r="I404" s="245"/>
      <c r="J404" s="242"/>
      <c r="K404" s="242"/>
      <c r="L404" s="246"/>
      <c r="M404" s="247"/>
      <c r="N404" s="248"/>
      <c r="O404" s="248"/>
      <c r="P404" s="248"/>
      <c r="Q404" s="248"/>
      <c r="R404" s="248"/>
      <c r="S404" s="248"/>
      <c r="T404" s="249"/>
      <c r="AT404" s="250" t="s">
        <v>164</v>
      </c>
      <c r="AU404" s="250" t="s">
        <v>86</v>
      </c>
      <c r="AV404" s="13" t="s">
        <v>84</v>
      </c>
      <c r="AW404" s="13" t="s">
        <v>38</v>
      </c>
      <c r="AX404" s="13" t="s">
        <v>77</v>
      </c>
      <c r="AY404" s="250" t="s">
        <v>152</v>
      </c>
    </row>
    <row r="405" spans="2:51" s="12" customFormat="1" ht="12">
      <c r="B405" s="230"/>
      <c r="C405" s="231"/>
      <c r="D405" s="227" t="s">
        <v>164</v>
      </c>
      <c r="E405" s="232" t="s">
        <v>75</v>
      </c>
      <c r="F405" s="233" t="s">
        <v>1333</v>
      </c>
      <c r="G405" s="231"/>
      <c r="H405" s="234">
        <v>6.56</v>
      </c>
      <c r="I405" s="235"/>
      <c r="J405" s="231"/>
      <c r="K405" s="231"/>
      <c r="L405" s="236"/>
      <c r="M405" s="237"/>
      <c r="N405" s="238"/>
      <c r="O405" s="238"/>
      <c r="P405" s="238"/>
      <c r="Q405" s="238"/>
      <c r="R405" s="238"/>
      <c r="S405" s="238"/>
      <c r="T405" s="239"/>
      <c r="AT405" s="240" t="s">
        <v>164</v>
      </c>
      <c r="AU405" s="240" t="s">
        <v>86</v>
      </c>
      <c r="AV405" s="12" t="s">
        <v>86</v>
      </c>
      <c r="AW405" s="12" t="s">
        <v>38</v>
      </c>
      <c r="AX405" s="12" t="s">
        <v>84</v>
      </c>
      <c r="AY405" s="240" t="s">
        <v>152</v>
      </c>
    </row>
    <row r="406" spans="2:65" s="1" customFormat="1" ht="22.5" customHeight="1">
      <c r="B406" s="38"/>
      <c r="C406" s="251" t="s">
        <v>845</v>
      </c>
      <c r="D406" s="251" t="s">
        <v>238</v>
      </c>
      <c r="E406" s="252" t="s">
        <v>792</v>
      </c>
      <c r="F406" s="253" t="s">
        <v>793</v>
      </c>
      <c r="G406" s="254" t="s">
        <v>158</v>
      </c>
      <c r="H406" s="255">
        <v>7.544</v>
      </c>
      <c r="I406" s="256"/>
      <c r="J406" s="257">
        <f>ROUND(I406*H406,2)</f>
        <v>0</v>
      </c>
      <c r="K406" s="253" t="s">
        <v>177</v>
      </c>
      <c r="L406" s="258"/>
      <c r="M406" s="259" t="s">
        <v>75</v>
      </c>
      <c r="N406" s="260" t="s">
        <v>47</v>
      </c>
      <c r="O406" s="79"/>
      <c r="P406" s="224">
        <f>O406*H406</f>
        <v>0</v>
      </c>
      <c r="Q406" s="224">
        <v>0.0182</v>
      </c>
      <c r="R406" s="224">
        <f>Q406*H406</f>
        <v>0.1373008</v>
      </c>
      <c r="S406" s="224">
        <v>0</v>
      </c>
      <c r="T406" s="225">
        <f>S406*H406</f>
        <v>0</v>
      </c>
      <c r="AR406" s="17" t="s">
        <v>241</v>
      </c>
      <c r="AT406" s="17" t="s">
        <v>238</v>
      </c>
      <c r="AU406" s="17" t="s">
        <v>86</v>
      </c>
      <c r="AY406" s="17" t="s">
        <v>152</v>
      </c>
      <c r="BE406" s="226">
        <f>IF(N406="základní",J406,0)</f>
        <v>0</v>
      </c>
      <c r="BF406" s="226">
        <f>IF(N406="snížená",J406,0)</f>
        <v>0</v>
      </c>
      <c r="BG406" s="226">
        <f>IF(N406="zákl. přenesená",J406,0)</f>
        <v>0</v>
      </c>
      <c r="BH406" s="226">
        <f>IF(N406="sníž. přenesená",J406,0)</f>
        <v>0</v>
      </c>
      <c r="BI406" s="226">
        <f>IF(N406="nulová",J406,0)</f>
        <v>0</v>
      </c>
      <c r="BJ406" s="17" t="s">
        <v>84</v>
      </c>
      <c r="BK406" s="226">
        <f>ROUND(I406*H406,2)</f>
        <v>0</v>
      </c>
      <c r="BL406" s="17" t="s">
        <v>227</v>
      </c>
      <c r="BM406" s="17" t="s">
        <v>1526</v>
      </c>
    </row>
    <row r="407" spans="2:47" s="1" customFormat="1" ht="12">
      <c r="B407" s="38"/>
      <c r="C407" s="39"/>
      <c r="D407" s="227" t="s">
        <v>243</v>
      </c>
      <c r="E407" s="39"/>
      <c r="F407" s="228" t="s">
        <v>795</v>
      </c>
      <c r="G407" s="39"/>
      <c r="H407" s="39"/>
      <c r="I407" s="142"/>
      <c r="J407" s="39"/>
      <c r="K407" s="39"/>
      <c r="L407" s="43"/>
      <c r="M407" s="229"/>
      <c r="N407" s="79"/>
      <c r="O407" s="79"/>
      <c r="P407" s="79"/>
      <c r="Q407" s="79"/>
      <c r="R407" s="79"/>
      <c r="S407" s="79"/>
      <c r="T407" s="80"/>
      <c r="AT407" s="17" t="s">
        <v>243</v>
      </c>
      <c r="AU407" s="17" t="s">
        <v>86</v>
      </c>
    </row>
    <row r="408" spans="2:51" s="12" customFormat="1" ht="12">
      <c r="B408" s="230"/>
      <c r="C408" s="231"/>
      <c r="D408" s="227" t="s">
        <v>164</v>
      </c>
      <c r="E408" s="231"/>
      <c r="F408" s="233" t="s">
        <v>1527</v>
      </c>
      <c r="G408" s="231"/>
      <c r="H408" s="234">
        <v>7.544</v>
      </c>
      <c r="I408" s="235"/>
      <c r="J408" s="231"/>
      <c r="K408" s="231"/>
      <c r="L408" s="236"/>
      <c r="M408" s="237"/>
      <c r="N408" s="238"/>
      <c r="O408" s="238"/>
      <c r="P408" s="238"/>
      <c r="Q408" s="238"/>
      <c r="R408" s="238"/>
      <c r="S408" s="238"/>
      <c r="T408" s="239"/>
      <c r="AT408" s="240" t="s">
        <v>164</v>
      </c>
      <c r="AU408" s="240" t="s">
        <v>86</v>
      </c>
      <c r="AV408" s="12" t="s">
        <v>86</v>
      </c>
      <c r="AW408" s="12" t="s">
        <v>4</v>
      </c>
      <c r="AX408" s="12" t="s">
        <v>84</v>
      </c>
      <c r="AY408" s="240" t="s">
        <v>152</v>
      </c>
    </row>
    <row r="409" spans="2:65" s="1" customFormat="1" ht="16.5" customHeight="1">
      <c r="B409" s="38"/>
      <c r="C409" s="215" t="s">
        <v>849</v>
      </c>
      <c r="D409" s="215" t="s">
        <v>155</v>
      </c>
      <c r="E409" s="216" t="s">
        <v>798</v>
      </c>
      <c r="F409" s="217" t="s">
        <v>799</v>
      </c>
      <c r="G409" s="218" t="s">
        <v>168</v>
      </c>
      <c r="H409" s="219">
        <v>10.3</v>
      </c>
      <c r="I409" s="220"/>
      <c r="J409" s="221">
        <f>ROUND(I409*H409,2)</f>
        <v>0</v>
      </c>
      <c r="K409" s="217" t="s">
        <v>159</v>
      </c>
      <c r="L409" s="43"/>
      <c r="M409" s="222" t="s">
        <v>75</v>
      </c>
      <c r="N409" s="223" t="s">
        <v>47</v>
      </c>
      <c r="O409" s="79"/>
      <c r="P409" s="224">
        <f>O409*H409</f>
        <v>0</v>
      </c>
      <c r="Q409" s="224">
        <v>0.00043</v>
      </c>
      <c r="R409" s="224">
        <f>Q409*H409</f>
        <v>0.004429</v>
      </c>
      <c r="S409" s="224">
        <v>0</v>
      </c>
      <c r="T409" s="225">
        <f>S409*H409</f>
        <v>0</v>
      </c>
      <c r="AR409" s="17" t="s">
        <v>227</v>
      </c>
      <c r="AT409" s="17" t="s">
        <v>155</v>
      </c>
      <c r="AU409" s="17" t="s">
        <v>86</v>
      </c>
      <c r="AY409" s="17" t="s">
        <v>152</v>
      </c>
      <c r="BE409" s="226">
        <f>IF(N409="základní",J409,0)</f>
        <v>0</v>
      </c>
      <c r="BF409" s="226">
        <f>IF(N409="snížená",J409,0)</f>
        <v>0</v>
      </c>
      <c r="BG409" s="226">
        <f>IF(N409="zákl. přenesená",J409,0)</f>
        <v>0</v>
      </c>
      <c r="BH409" s="226">
        <f>IF(N409="sníž. přenesená",J409,0)</f>
        <v>0</v>
      </c>
      <c r="BI409" s="226">
        <f>IF(N409="nulová",J409,0)</f>
        <v>0</v>
      </c>
      <c r="BJ409" s="17" t="s">
        <v>84</v>
      </c>
      <c r="BK409" s="226">
        <f>ROUND(I409*H409,2)</f>
        <v>0</v>
      </c>
      <c r="BL409" s="17" t="s">
        <v>227</v>
      </c>
      <c r="BM409" s="17" t="s">
        <v>1528</v>
      </c>
    </row>
    <row r="410" spans="2:51" s="13" customFormat="1" ht="12">
      <c r="B410" s="241"/>
      <c r="C410" s="242"/>
      <c r="D410" s="227" t="s">
        <v>164</v>
      </c>
      <c r="E410" s="243" t="s">
        <v>75</v>
      </c>
      <c r="F410" s="244" t="s">
        <v>1319</v>
      </c>
      <c r="G410" s="242"/>
      <c r="H410" s="243" t="s">
        <v>75</v>
      </c>
      <c r="I410" s="245"/>
      <c r="J410" s="242"/>
      <c r="K410" s="242"/>
      <c r="L410" s="246"/>
      <c r="M410" s="247"/>
      <c r="N410" s="248"/>
      <c r="O410" s="248"/>
      <c r="P410" s="248"/>
      <c r="Q410" s="248"/>
      <c r="R410" s="248"/>
      <c r="S410" s="248"/>
      <c r="T410" s="249"/>
      <c r="AT410" s="250" t="s">
        <v>164</v>
      </c>
      <c r="AU410" s="250" t="s">
        <v>86</v>
      </c>
      <c r="AV410" s="13" t="s">
        <v>84</v>
      </c>
      <c r="AW410" s="13" t="s">
        <v>38</v>
      </c>
      <c r="AX410" s="13" t="s">
        <v>77</v>
      </c>
      <c r="AY410" s="250" t="s">
        <v>152</v>
      </c>
    </row>
    <row r="411" spans="2:51" s="13" customFormat="1" ht="12">
      <c r="B411" s="241"/>
      <c r="C411" s="242"/>
      <c r="D411" s="227" t="s">
        <v>164</v>
      </c>
      <c r="E411" s="243" t="s">
        <v>75</v>
      </c>
      <c r="F411" s="244" t="s">
        <v>1322</v>
      </c>
      <c r="G411" s="242"/>
      <c r="H411" s="243" t="s">
        <v>75</v>
      </c>
      <c r="I411" s="245"/>
      <c r="J411" s="242"/>
      <c r="K411" s="242"/>
      <c r="L411" s="246"/>
      <c r="M411" s="247"/>
      <c r="N411" s="248"/>
      <c r="O411" s="248"/>
      <c r="P411" s="248"/>
      <c r="Q411" s="248"/>
      <c r="R411" s="248"/>
      <c r="S411" s="248"/>
      <c r="T411" s="249"/>
      <c r="AT411" s="250" t="s">
        <v>164</v>
      </c>
      <c r="AU411" s="250" t="s">
        <v>86</v>
      </c>
      <c r="AV411" s="13" t="s">
        <v>84</v>
      </c>
      <c r="AW411" s="13" t="s">
        <v>38</v>
      </c>
      <c r="AX411" s="13" t="s">
        <v>77</v>
      </c>
      <c r="AY411" s="250" t="s">
        <v>152</v>
      </c>
    </row>
    <row r="412" spans="2:51" s="12" customFormat="1" ht="12">
      <c r="B412" s="230"/>
      <c r="C412" s="231"/>
      <c r="D412" s="227" t="s">
        <v>164</v>
      </c>
      <c r="E412" s="232" t="s">
        <v>75</v>
      </c>
      <c r="F412" s="233" t="s">
        <v>1529</v>
      </c>
      <c r="G412" s="231"/>
      <c r="H412" s="234">
        <v>10.3</v>
      </c>
      <c r="I412" s="235"/>
      <c r="J412" s="231"/>
      <c r="K412" s="231"/>
      <c r="L412" s="236"/>
      <c r="M412" s="237"/>
      <c r="N412" s="238"/>
      <c r="O412" s="238"/>
      <c r="P412" s="238"/>
      <c r="Q412" s="238"/>
      <c r="R412" s="238"/>
      <c r="S412" s="238"/>
      <c r="T412" s="239"/>
      <c r="AT412" s="240" t="s">
        <v>164</v>
      </c>
      <c r="AU412" s="240" t="s">
        <v>86</v>
      </c>
      <c r="AV412" s="12" t="s">
        <v>86</v>
      </c>
      <c r="AW412" s="12" t="s">
        <v>38</v>
      </c>
      <c r="AX412" s="12" t="s">
        <v>84</v>
      </c>
      <c r="AY412" s="240" t="s">
        <v>152</v>
      </c>
    </row>
    <row r="413" spans="2:65" s="1" customFormat="1" ht="16.5" customHeight="1">
      <c r="B413" s="38"/>
      <c r="C413" s="251" t="s">
        <v>854</v>
      </c>
      <c r="D413" s="251" t="s">
        <v>238</v>
      </c>
      <c r="E413" s="252" t="s">
        <v>802</v>
      </c>
      <c r="F413" s="253" t="s">
        <v>803</v>
      </c>
      <c r="G413" s="254" t="s">
        <v>176</v>
      </c>
      <c r="H413" s="255">
        <v>38.5</v>
      </c>
      <c r="I413" s="256"/>
      <c r="J413" s="257">
        <f>ROUND(I413*H413,2)</f>
        <v>0</v>
      </c>
      <c r="K413" s="253" t="s">
        <v>177</v>
      </c>
      <c r="L413" s="258"/>
      <c r="M413" s="259" t="s">
        <v>75</v>
      </c>
      <c r="N413" s="260" t="s">
        <v>47</v>
      </c>
      <c r="O413" s="79"/>
      <c r="P413" s="224">
        <f>O413*H413</f>
        <v>0</v>
      </c>
      <c r="Q413" s="224">
        <v>0.00026</v>
      </c>
      <c r="R413" s="224">
        <f>Q413*H413</f>
        <v>0.01001</v>
      </c>
      <c r="S413" s="224">
        <v>0</v>
      </c>
      <c r="T413" s="225">
        <f>S413*H413</f>
        <v>0</v>
      </c>
      <c r="AR413" s="17" t="s">
        <v>241</v>
      </c>
      <c r="AT413" s="17" t="s">
        <v>238</v>
      </c>
      <c r="AU413" s="17" t="s">
        <v>86</v>
      </c>
      <c r="AY413" s="17" t="s">
        <v>152</v>
      </c>
      <c r="BE413" s="226">
        <f>IF(N413="základní",J413,0)</f>
        <v>0</v>
      </c>
      <c r="BF413" s="226">
        <f>IF(N413="snížená",J413,0)</f>
        <v>0</v>
      </c>
      <c r="BG413" s="226">
        <f>IF(N413="zákl. přenesená",J413,0)</f>
        <v>0</v>
      </c>
      <c r="BH413" s="226">
        <f>IF(N413="sníž. přenesená",J413,0)</f>
        <v>0</v>
      </c>
      <c r="BI413" s="226">
        <f>IF(N413="nulová",J413,0)</f>
        <v>0</v>
      </c>
      <c r="BJ413" s="17" t="s">
        <v>84</v>
      </c>
      <c r="BK413" s="226">
        <f>ROUND(I413*H413,2)</f>
        <v>0</v>
      </c>
      <c r="BL413" s="17" t="s">
        <v>227</v>
      </c>
      <c r="BM413" s="17" t="s">
        <v>1530</v>
      </c>
    </row>
    <row r="414" spans="2:47" s="1" customFormat="1" ht="12">
      <c r="B414" s="38"/>
      <c r="C414" s="39"/>
      <c r="D414" s="227" t="s">
        <v>243</v>
      </c>
      <c r="E414" s="39"/>
      <c r="F414" s="228" t="s">
        <v>795</v>
      </c>
      <c r="G414" s="39"/>
      <c r="H414" s="39"/>
      <c r="I414" s="142"/>
      <c r="J414" s="39"/>
      <c r="K414" s="39"/>
      <c r="L414" s="43"/>
      <c r="M414" s="229"/>
      <c r="N414" s="79"/>
      <c r="O414" s="79"/>
      <c r="P414" s="79"/>
      <c r="Q414" s="79"/>
      <c r="R414" s="79"/>
      <c r="S414" s="79"/>
      <c r="T414" s="80"/>
      <c r="AT414" s="17" t="s">
        <v>243</v>
      </c>
      <c r="AU414" s="17" t="s">
        <v>86</v>
      </c>
    </row>
    <row r="415" spans="2:51" s="12" customFormat="1" ht="12">
      <c r="B415" s="230"/>
      <c r="C415" s="231"/>
      <c r="D415" s="227" t="s">
        <v>164</v>
      </c>
      <c r="E415" s="231"/>
      <c r="F415" s="233" t="s">
        <v>1531</v>
      </c>
      <c r="G415" s="231"/>
      <c r="H415" s="234">
        <v>38.5</v>
      </c>
      <c r="I415" s="235"/>
      <c r="J415" s="231"/>
      <c r="K415" s="231"/>
      <c r="L415" s="236"/>
      <c r="M415" s="237"/>
      <c r="N415" s="238"/>
      <c r="O415" s="238"/>
      <c r="P415" s="238"/>
      <c r="Q415" s="238"/>
      <c r="R415" s="238"/>
      <c r="S415" s="238"/>
      <c r="T415" s="239"/>
      <c r="AT415" s="240" t="s">
        <v>164</v>
      </c>
      <c r="AU415" s="240" t="s">
        <v>86</v>
      </c>
      <c r="AV415" s="12" t="s">
        <v>86</v>
      </c>
      <c r="AW415" s="12" t="s">
        <v>4</v>
      </c>
      <c r="AX415" s="12" t="s">
        <v>84</v>
      </c>
      <c r="AY415" s="240" t="s">
        <v>152</v>
      </c>
    </row>
    <row r="416" spans="2:65" s="1" customFormat="1" ht="16.5" customHeight="1">
      <c r="B416" s="38"/>
      <c r="C416" s="215" t="s">
        <v>858</v>
      </c>
      <c r="D416" s="215" t="s">
        <v>155</v>
      </c>
      <c r="E416" s="216" t="s">
        <v>807</v>
      </c>
      <c r="F416" s="217" t="s">
        <v>808</v>
      </c>
      <c r="G416" s="218" t="s">
        <v>158</v>
      </c>
      <c r="H416" s="219">
        <v>7.487</v>
      </c>
      <c r="I416" s="220"/>
      <c r="J416" s="221">
        <f>ROUND(I416*H416,2)</f>
        <v>0</v>
      </c>
      <c r="K416" s="217" t="s">
        <v>159</v>
      </c>
      <c r="L416" s="43"/>
      <c r="M416" s="222" t="s">
        <v>75</v>
      </c>
      <c r="N416" s="223" t="s">
        <v>47</v>
      </c>
      <c r="O416" s="79"/>
      <c r="P416" s="224">
        <f>O416*H416</f>
        <v>0</v>
      </c>
      <c r="Q416" s="224">
        <v>0</v>
      </c>
      <c r="R416" s="224">
        <f>Q416*H416</f>
        <v>0</v>
      </c>
      <c r="S416" s="224">
        <v>0</v>
      </c>
      <c r="T416" s="225">
        <f>S416*H416</f>
        <v>0</v>
      </c>
      <c r="AR416" s="17" t="s">
        <v>227</v>
      </c>
      <c r="AT416" s="17" t="s">
        <v>155</v>
      </c>
      <c r="AU416" s="17" t="s">
        <v>86</v>
      </c>
      <c r="AY416" s="17" t="s">
        <v>152</v>
      </c>
      <c r="BE416" s="226">
        <f>IF(N416="základní",J416,0)</f>
        <v>0</v>
      </c>
      <c r="BF416" s="226">
        <f>IF(N416="snížená",J416,0)</f>
        <v>0</v>
      </c>
      <c r="BG416" s="226">
        <f>IF(N416="zákl. přenesená",J416,0)</f>
        <v>0</v>
      </c>
      <c r="BH416" s="226">
        <f>IF(N416="sníž. přenesená",J416,0)</f>
        <v>0</v>
      </c>
      <c r="BI416" s="226">
        <f>IF(N416="nulová",J416,0)</f>
        <v>0</v>
      </c>
      <c r="BJ416" s="17" t="s">
        <v>84</v>
      </c>
      <c r="BK416" s="226">
        <f>ROUND(I416*H416,2)</f>
        <v>0</v>
      </c>
      <c r="BL416" s="17" t="s">
        <v>227</v>
      </c>
      <c r="BM416" s="17" t="s">
        <v>1532</v>
      </c>
    </row>
    <row r="417" spans="2:47" s="1" customFormat="1" ht="12">
      <c r="B417" s="38"/>
      <c r="C417" s="39"/>
      <c r="D417" s="227" t="s">
        <v>162</v>
      </c>
      <c r="E417" s="39"/>
      <c r="F417" s="228" t="s">
        <v>810</v>
      </c>
      <c r="G417" s="39"/>
      <c r="H417" s="39"/>
      <c r="I417" s="142"/>
      <c r="J417" s="39"/>
      <c r="K417" s="39"/>
      <c r="L417" s="43"/>
      <c r="M417" s="229"/>
      <c r="N417" s="79"/>
      <c r="O417" s="79"/>
      <c r="P417" s="79"/>
      <c r="Q417" s="79"/>
      <c r="R417" s="79"/>
      <c r="S417" s="79"/>
      <c r="T417" s="80"/>
      <c r="AT417" s="17" t="s">
        <v>162</v>
      </c>
      <c r="AU417" s="17" t="s">
        <v>86</v>
      </c>
    </row>
    <row r="418" spans="2:65" s="1" customFormat="1" ht="16.5" customHeight="1">
      <c r="B418" s="38"/>
      <c r="C418" s="215" t="s">
        <v>863</v>
      </c>
      <c r="D418" s="215" t="s">
        <v>155</v>
      </c>
      <c r="E418" s="216" t="s">
        <v>1533</v>
      </c>
      <c r="F418" s="217" t="s">
        <v>1534</v>
      </c>
      <c r="G418" s="218" t="s">
        <v>158</v>
      </c>
      <c r="H418" s="219">
        <v>1.96</v>
      </c>
      <c r="I418" s="220"/>
      <c r="J418" s="221">
        <f>ROUND(I418*H418,2)</f>
        <v>0</v>
      </c>
      <c r="K418" s="217" t="s">
        <v>159</v>
      </c>
      <c r="L418" s="43"/>
      <c r="M418" s="222" t="s">
        <v>75</v>
      </c>
      <c r="N418" s="223" t="s">
        <v>47</v>
      </c>
      <c r="O418" s="79"/>
      <c r="P418" s="224">
        <f>O418*H418</f>
        <v>0</v>
      </c>
      <c r="Q418" s="224">
        <v>0.00463</v>
      </c>
      <c r="R418" s="224">
        <f>Q418*H418</f>
        <v>0.0090748</v>
      </c>
      <c r="S418" s="224">
        <v>0</v>
      </c>
      <c r="T418" s="225">
        <f>S418*H418</f>
        <v>0</v>
      </c>
      <c r="AR418" s="17" t="s">
        <v>227</v>
      </c>
      <c r="AT418" s="17" t="s">
        <v>155</v>
      </c>
      <c r="AU418" s="17" t="s">
        <v>86</v>
      </c>
      <c r="AY418" s="17" t="s">
        <v>152</v>
      </c>
      <c r="BE418" s="226">
        <f>IF(N418="základní",J418,0)</f>
        <v>0</v>
      </c>
      <c r="BF418" s="226">
        <f>IF(N418="snížená",J418,0)</f>
        <v>0</v>
      </c>
      <c r="BG418" s="226">
        <f>IF(N418="zákl. přenesená",J418,0)</f>
        <v>0</v>
      </c>
      <c r="BH418" s="226">
        <f>IF(N418="sníž. přenesená",J418,0)</f>
        <v>0</v>
      </c>
      <c r="BI418" s="226">
        <f>IF(N418="nulová",J418,0)</f>
        <v>0</v>
      </c>
      <c r="BJ418" s="17" t="s">
        <v>84</v>
      </c>
      <c r="BK418" s="226">
        <f>ROUND(I418*H418,2)</f>
        <v>0</v>
      </c>
      <c r="BL418" s="17" t="s">
        <v>227</v>
      </c>
      <c r="BM418" s="17" t="s">
        <v>1535</v>
      </c>
    </row>
    <row r="419" spans="2:47" s="1" customFormat="1" ht="12">
      <c r="B419" s="38"/>
      <c r="C419" s="39"/>
      <c r="D419" s="227" t="s">
        <v>162</v>
      </c>
      <c r="E419" s="39"/>
      <c r="F419" s="228" t="s">
        <v>1536</v>
      </c>
      <c r="G419" s="39"/>
      <c r="H419" s="39"/>
      <c r="I419" s="142"/>
      <c r="J419" s="39"/>
      <c r="K419" s="39"/>
      <c r="L419" s="43"/>
      <c r="M419" s="229"/>
      <c r="N419" s="79"/>
      <c r="O419" s="79"/>
      <c r="P419" s="79"/>
      <c r="Q419" s="79"/>
      <c r="R419" s="79"/>
      <c r="S419" s="79"/>
      <c r="T419" s="80"/>
      <c r="AT419" s="17" t="s">
        <v>162</v>
      </c>
      <c r="AU419" s="17" t="s">
        <v>86</v>
      </c>
    </row>
    <row r="420" spans="2:51" s="13" customFormat="1" ht="12">
      <c r="B420" s="241"/>
      <c r="C420" s="242"/>
      <c r="D420" s="227" t="s">
        <v>164</v>
      </c>
      <c r="E420" s="243" t="s">
        <v>75</v>
      </c>
      <c r="F420" s="244" t="s">
        <v>1319</v>
      </c>
      <c r="G420" s="242"/>
      <c r="H420" s="243" t="s">
        <v>75</v>
      </c>
      <c r="I420" s="245"/>
      <c r="J420" s="242"/>
      <c r="K420" s="242"/>
      <c r="L420" s="246"/>
      <c r="M420" s="247"/>
      <c r="N420" s="248"/>
      <c r="O420" s="248"/>
      <c r="P420" s="248"/>
      <c r="Q420" s="248"/>
      <c r="R420" s="248"/>
      <c r="S420" s="248"/>
      <c r="T420" s="249"/>
      <c r="AT420" s="250" t="s">
        <v>164</v>
      </c>
      <c r="AU420" s="250" t="s">
        <v>86</v>
      </c>
      <c r="AV420" s="13" t="s">
        <v>84</v>
      </c>
      <c r="AW420" s="13" t="s">
        <v>38</v>
      </c>
      <c r="AX420" s="13" t="s">
        <v>77</v>
      </c>
      <c r="AY420" s="250" t="s">
        <v>152</v>
      </c>
    </row>
    <row r="421" spans="2:51" s="12" customFormat="1" ht="12">
      <c r="B421" s="230"/>
      <c r="C421" s="231"/>
      <c r="D421" s="227" t="s">
        <v>164</v>
      </c>
      <c r="E421" s="232" t="s">
        <v>75</v>
      </c>
      <c r="F421" s="233" t="s">
        <v>1389</v>
      </c>
      <c r="G421" s="231"/>
      <c r="H421" s="234">
        <v>1.96</v>
      </c>
      <c r="I421" s="235"/>
      <c r="J421" s="231"/>
      <c r="K421" s="231"/>
      <c r="L421" s="236"/>
      <c r="M421" s="237"/>
      <c r="N421" s="238"/>
      <c r="O421" s="238"/>
      <c r="P421" s="238"/>
      <c r="Q421" s="238"/>
      <c r="R421" s="238"/>
      <c r="S421" s="238"/>
      <c r="T421" s="239"/>
      <c r="AT421" s="240" t="s">
        <v>164</v>
      </c>
      <c r="AU421" s="240" t="s">
        <v>86</v>
      </c>
      <c r="AV421" s="12" t="s">
        <v>86</v>
      </c>
      <c r="AW421" s="12" t="s">
        <v>38</v>
      </c>
      <c r="AX421" s="12" t="s">
        <v>84</v>
      </c>
      <c r="AY421" s="240" t="s">
        <v>152</v>
      </c>
    </row>
    <row r="422" spans="2:65" s="1" customFormat="1" ht="16.5" customHeight="1">
      <c r="B422" s="38"/>
      <c r="C422" s="215" t="s">
        <v>868</v>
      </c>
      <c r="D422" s="215" t="s">
        <v>155</v>
      </c>
      <c r="E422" s="216" t="s">
        <v>1537</v>
      </c>
      <c r="F422" s="217" t="s">
        <v>1538</v>
      </c>
      <c r="G422" s="218" t="s">
        <v>176</v>
      </c>
      <c r="H422" s="219">
        <v>1</v>
      </c>
      <c r="I422" s="220"/>
      <c r="J422" s="221">
        <f>ROUND(I422*H422,2)</f>
        <v>0</v>
      </c>
      <c r="K422" s="217" t="s">
        <v>159</v>
      </c>
      <c r="L422" s="43"/>
      <c r="M422" s="222" t="s">
        <v>75</v>
      </c>
      <c r="N422" s="223" t="s">
        <v>47</v>
      </c>
      <c r="O422" s="79"/>
      <c r="P422" s="224">
        <f>O422*H422</f>
        <v>0</v>
      </c>
      <c r="Q422" s="224">
        <v>0.00022</v>
      </c>
      <c r="R422" s="224">
        <f>Q422*H422</f>
        <v>0.00022</v>
      </c>
      <c r="S422" s="224">
        <v>0</v>
      </c>
      <c r="T422" s="225">
        <f>S422*H422</f>
        <v>0</v>
      </c>
      <c r="AR422" s="17" t="s">
        <v>227</v>
      </c>
      <c r="AT422" s="17" t="s">
        <v>155</v>
      </c>
      <c r="AU422" s="17" t="s">
        <v>86</v>
      </c>
      <c r="AY422" s="17" t="s">
        <v>152</v>
      </c>
      <c r="BE422" s="226">
        <f>IF(N422="základní",J422,0)</f>
        <v>0</v>
      </c>
      <c r="BF422" s="226">
        <f>IF(N422="snížená",J422,0)</f>
        <v>0</v>
      </c>
      <c r="BG422" s="226">
        <f>IF(N422="zákl. přenesená",J422,0)</f>
        <v>0</v>
      </c>
      <c r="BH422" s="226">
        <f>IF(N422="sníž. přenesená",J422,0)</f>
        <v>0</v>
      </c>
      <c r="BI422" s="226">
        <f>IF(N422="nulová",J422,0)</f>
        <v>0</v>
      </c>
      <c r="BJ422" s="17" t="s">
        <v>84</v>
      </c>
      <c r="BK422" s="226">
        <f>ROUND(I422*H422,2)</f>
        <v>0</v>
      </c>
      <c r="BL422" s="17" t="s">
        <v>227</v>
      </c>
      <c r="BM422" s="17" t="s">
        <v>1539</v>
      </c>
    </row>
    <row r="423" spans="2:47" s="1" customFormat="1" ht="12">
      <c r="B423" s="38"/>
      <c r="C423" s="39"/>
      <c r="D423" s="227" t="s">
        <v>162</v>
      </c>
      <c r="E423" s="39"/>
      <c r="F423" s="228" t="s">
        <v>1536</v>
      </c>
      <c r="G423" s="39"/>
      <c r="H423" s="39"/>
      <c r="I423" s="142"/>
      <c r="J423" s="39"/>
      <c r="K423" s="39"/>
      <c r="L423" s="43"/>
      <c r="M423" s="229"/>
      <c r="N423" s="79"/>
      <c r="O423" s="79"/>
      <c r="P423" s="79"/>
      <c r="Q423" s="79"/>
      <c r="R423" s="79"/>
      <c r="S423" s="79"/>
      <c r="T423" s="80"/>
      <c r="AT423" s="17" t="s">
        <v>162</v>
      </c>
      <c r="AU423" s="17" t="s">
        <v>86</v>
      </c>
    </row>
    <row r="424" spans="2:51" s="13" customFormat="1" ht="12">
      <c r="B424" s="241"/>
      <c r="C424" s="242"/>
      <c r="D424" s="227" t="s">
        <v>164</v>
      </c>
      <c r="E424" s="243" t="s">
        <v>75</v>
      </c>
      <c r="F424" s="244" t="s">
        <v>1319</v>
      </c>
      <c r="G424" s="242"/>
      <c r="H424" s="243" t="s">
        <v>75</v>
      </c>
      <c r="I424" s="245"/>
      <c r="J424" s="242"/>
      <c r="K424" s="242"/>
      <c r="L424" s="246"/>
      <c r="M424" s="247"/>
      <c r="N424" s="248"/>
      <c r="O424" s="248"/>
      <c r="P424" s="248"/>
      <c r="Q424" s="248"/>
      <c r="R424" s="248"/>
      <c r="S424" s="248"/>
      <c r="T424" s="249"/>
      <c r="AT424" s="250" t="s">
        <v>164</v>
      </c>
      <c r="AU424" s="250" t="s">
        <v>86</v>
      </c>
      <c r="AV424" s="13" t="s">
        <v>84</v>
      </c>
      <c r="AW424" s="13" t="s">
        <v>38</v>
      </c>
      <c r="AX424" s="13" t="s">
        <v>77</v>
      </c>
      <c r="AY424" s="250" t="s">
        <v>152</v>
      </c>
    </row>
    <row r="425" spans="2:51" s="12" customFormat="1" ht="12">
      <c r="B425" s="230"/>
      <c r="C425" s="231"/>
      <c r="D425" s="227" t="s">
        <v>164</v>
      </c>
      <c r="E425" s="232" t="s">
        <v>75</v>
      </c>
      <c r="F425" s="233" t="s">
        <v>1437</v>
      </c>
      <c r="G425" s="231"/>
      <c r="H425" s="234">
        <v>1</v>
      </c>
      <c r="I425" s="235"/>
      <c r="J425" s="231"/>
      <c r="K425" s="231"/>
      <c r="L425" s="236"/>
      <c r="M425" s="237"/>
      <c r="N425" s="238"/>
      <c r="O425" s="238"/>
      <c r="P425" s="238"/>
      <c r="Q425" s="238"/>
      <c r="R425" s="238"/>
      <c r="S425" s="238"/>
      <c r="T425" s="239"/>
      <c r="AT425" s="240" t="s">
        <v>164</v>
      </c>
      <c r="AU425" s="240" t="s">
        <v>86</v>
      </c>
      <c r="AV425" s="12" t="s">
        <v>86</v>
      </c>
      <c r="AW425" s="12" t="s">
        <v>38</v>
      </c>
      <c r="AX425" s="12" t="s">
        <v>84</v>
      </c>
      <c r="AY425" s="240" t="s">
        <v>152</v>
      </c>
    </row>
    <row r="426" spans="2:65" s="1" customFormat="1" ht="16.5" customHeight="1">
      <c r="B426" s="38"/>
      <c r="C426" s="215" t="s">
        <v>872</v>
      </c>
      <c r="D426" s="215" t="s">
        <v>155</v>
      </c>
      <c r="E426" s="216" t="s">
        <v>1540</v>
      </c>
      <c r="F426" s="217" t="s">
        <v>1541</v>
      </c>
      <c r="G426" s="218" t="s">
        <v>168</v>
      </c>
      <c r="H426" s="219">
        <v>2.8</v>
      </c>
      <c r="I426" s="220"/>
      <c r="J426" s="221">
        <f>ROUND(I426*H426,2)</f>
        <v>0</v>
      </c>
      <c r="K426" s="217" t="s">
        <v>159</v>
      </c>
      <c r="L426" s="43"/>
      <c r="M426" s="222" t="s">
        <v>75</v>
      </c>
      <c r="N426" s="223" t="s">
        <v>47</v>
      </c>
      <c r="O426" s="79"/>
      <c r="P426" s="224">
        <f>O426*H426</f>
        <v>0</v>
      </c>
      <c r="Q426" s="224">
        <v>0.0004</v>
      </c>
      <c r="R426" s="224">
        <f>Q426*H426</f>
        <v>0.00112</v>
      </c>
      <c r="S426" s="224">
        <v>0</v>
      </c>
      <c r="T426" s="225">
        <f>S426*H426</f>
        <v>0</v>
      </c>
      <c r="AR426" s="17" t="s">
        <v>227</v>
      </c>
      <c r="AT426" s="17" t="s">
        <v>155</v>
      </c>
      <c r="AU426" s="17" t="s">
        <v>86</v>
      </c>
      <c r="AY426" s="17" t="s">
        <v>152</v>
      </c>
      <c r="BE426" s="226">
        <f>IF(N426="základní",J426,0)</f>
        <v>0</v>
      </c>
      <c r="BF426" s="226">
        <f>IF(N426="snížená",J426,0)</f>
        <v>0</v>
      </c>
      <c r="BG426" s="226">
        <f>IF(N426="zákl. přenesená",J426,0)</f>
        <v>0</v>
      </c>
      <c r="BH426" s="226">
        <f>IF(N426="sníž. přenesená",J426,0)</f>
        <v>0</v>
      </c>
      <c r="BI426" s="226">
        <f>IF(N426="nulová",J426,0)</f>
        <v>0</v>
      </c>
      <c r="BJ426" s="17" t="s">
        <v>84</v>
      </c>
      <c r="BK426" s="226">
        <f>ROUND(I426*H426,2)</f>
        <v>0</v>
      </c>
      <c r="BL426" s="17" t="s">
        <v>227</v>
      </c>
      <c r="BM426" s="17" t="s">
        <v>1542</v>
      </c>
    </row>
    <row r="427" spans="2:47" s="1" customFormat="1" ht="12">
      <c r="B427" s="38"/>
      <c r="C427" s="39"/>
      <c r="D427" s="227" t="s">
        <v>162</v>
      </c>
      <c r="E427" s="39"/>
      <c r="F427" s="228" t="s">
        <v>1536</v>
      </c>
      <c r="G427" s="39"/>
      <c r="H427" s="39"/>
      <c r="I427" s="142"/>
      <c r="J427" s="39"/>
      <c r="K427" s="39"/>
      <c r="L427" s="43"/>
      <c r="M427" s="229"/>
      <c r="N427" s="79"/>
      <c r="O427" s="79"/>
      <c r="P427" s="79"/>
      <c r="Q427" s="79"/>
      <c r="R427" s="79"/>
      <c r="S427" s="79"/>
      <c r="T427" s="80"/>
      <c r="AT427" s="17" t="s">
        <v>162</v>
      </c>
      <c r="AU427" s="17" t="s">
        <v>86</v>
      </c>
    </row>
    <row r="428" spans="2:51" s="13" customFormat="1" ht="12">
      <c r="B428" s="241"/>
      <c r="C428" s="242"/>
      <c r="D428" s="227" t="s">
        <v>164</v>
      </c>
      <c r="E428" s="243" t="s">
        <v>75</v>
      </c>
      <c r="F428" s="244" t="s">
        <v>1319</v>
      </c>
      <c r="G428" s="242"/>
      <c r="H428" s="243" t="s">
        <v>75</v>
      </c>
      <c r="I428" s="245"/>
      <c r="J428" s="242"/>
      <c r="K428" s="242"/>
      <c r="L428" s="246"/>
      <c r="M428" s="247"/>
      <c r="N428" s="248"/>
      <c r="O428" s="248"/>
      <c r="P428" s="248"/>
      <c r="Q428" s="248"/>
      <c r="R428" s="248"/>
      <c r="S428" s="248"/>
      <c r="T428" s="249"/>
      <c r="AT428" s="250" t="s">
        <v>164</v>
      </c>
      <c r="AU428" s="250" t="s">
        <v>86</v>
      </c>
      <c r="AV428" s="13" t="s">
        <v>84</v>
      </c>
      <c r="AW428" s="13" t="s">
        <v>38</v>
      </c>
      <c r="AX428" s="13" t="s">
        <v>77</v>
      </c>
      <c r="AY428" s="250" t="s">
        <v>152</v>
      </c>
    </row>
    <row r="429" spans="2:51" s="12" customFormat="1" ht="12">
      <c r="B429" s="230"/>
      <c r="C429" s="231"/>
      <c r="D429" s="227" t="s">
        <v>164</v>
      </c>
      <c r="E429" s="232" t="s">
        <v>75</v>
      </c>
      <c r="F429" s="233" t="s">
        <v>1543</v>
      </c>
      <c r="G429" s="231"/>
      <c r="H429" s="234">
        <v>2.8</v>
      </c>
      <c r="I429" s="235"/>
      <c r="J429" s="231"/>
      <c r="K429" s="231"/>
      <c r="L429" s="236"/>
      <c r="M429" s="237"/>
      <c r="N429" s="238"/>
      <c r="O429" s="238"/>
      <c r="P429" s="238"/>
      <c r="Q429" s="238"/>
      <c r="R429" s="238"/>
      <c r="S429" s="238"/>
      <c r="T429" s="239"/>
      <c r="AT429" s="240" t="s">
        <v>164</v>
      </c>
      <c r="AU429" s="240" t="s">
        <v>86</v>
      </c>
      <c r="AV429" s="12" t="s">
        <v>86</v>
      </c>
      <c r="AW429" s="12" t="s">
        <v>38</v>
      </c>
      <c r="AX429" s="12" t="s">
        <v>84</v>
      </c>
      <c r="AY429" s="240" t="s">
        <v>152</v>
      </c>
    </row>
    <row r="430" spans="2:65" s="1" customFormat="1" ht="22.5" customHeight="1">
      <c r="B430" s="38"/>
      <c r="C430" s="215" t="s">
        <v>875</v>
      </c>
      <c r="D430" s="215" t="s">
        <v>155</v>
      </c>
      <c r="E430" s="216" t="s">
        <v>812</v>
      </c>
      <c r="F430" s="217" t="s">
        <v>813</v>
      </c>
      <c r="G430" s="218" t="s">
        <v>248</v>
      </c>
      <c r="H430" s="261"/>
      <c r="I430" s="220"/>
      <c r="J430" s="221">
        <f>ROUND(I430*H430,2)</f>
        <v>0</v>
      </c>
      <c r="K430" s="217" t="s">
        <v>159</v>
      </c>
      <c r="L430" s="43"/>
      <c r="M430" s="222" t="s">
        <v>75</v>
      </c>
      <c r="N430" s="223" t="s">
        <v>47</v>
      </c>
      <c r="O430" s="79"/>
      <c r="P430" s="224">
        <f>O430*H430</f>
        <v>0</v>
      </c>
      <c r="Q430" s="224">
        <v>0</v>
      </c>
      <c r="R430" s="224">
        <f>Q430*H430</f>
        <v>0</v>
      </c>
      <c r="S430" s="224">
        <v>0</v>
      </c>
      <c r="T430" s="225">
        <f>S430*H430</f>
        <v>0</v>
      </c>
      <c r="AR430" s="17" t="s">
        <v>227</v>
      </c>
      <c r="AT430" s="17" t="s">
        <v>155</v>
      </c>
      <c r="AU430" s="17" t="s">
        <v>86</v>
      </c>
      <c r="AY430" s="17" t="s">
        <v>152</v>
      </c>
      <c r="BE430" s="226">
        <f>IF(N430="základní",J430,0)</f>
        <v>0</v>
      </c>
      <c r="BF430" s="226">
        <f>IF(N430="snížená",J430,0)</f>
        <v>0</v>
      </c>
      <c r="BG430" s="226">
        <f>IF(N430="zákl. přenesená",J430,0)</f>
        <v>0</v>
      </c>
      <c r="BH430" s="226">
        <f>IF(N430="sníž. přenesená",J430,0)</f>
        <v>0</v>
      </c>
      <c r="BI430" s="226">
        <f>IF(N430="nulová",J430,0)</f>
        <v>0</v>
      </c>
      <c r="BJ430" s="17" t="s">
        <v>84</v>
      </c>
      <c r="BK430" s="226">
        <f>ROUND(I430*H430,2)</f>
        <v>0</v>
      </c>
      <c r="BL430" s="17" t="s">
        <v>227</v>
      </c>
      <c r="BM430" s="17" t="s">
        <v>1544</v>
      </c>
    </row>
    <row r="431" spans="2:47" s="1" customFormat="1" ht="12">
      <c r="B431" s="38"/>
      <c r="C431" s="39"/>
      <c r="D431" s="227" t="s">
        <v>162</v>
      </c>
      <c r="E431" s="39"/>
      <c r="F431" s="228" t="s">
        <v>534</v>
      </c>
      <c r="G431" s="39"/>
      <c r="H431" s="39"/>
      <c r="I431" s="142"/>
      <c r="J431" s="39"/>
      <c r="K431" s="39"/>
      <c r="L431" s="43"/>
      <c r="M431" s="229"/>
      <c r="N431" s="79"/>
      <c r="O431" s="79"/>
      <c r="P431" s="79"/>
      <c r="Q431" s="79"/>
      <c r="R431" s="79"/>
      <c r="S431" s="79"/>
      <c r="T431" s="80"/>
      <c r="AT431" s="17" t="s">
        <v>162</v>
      </c>
      <c r="AU431" s="17" t="s">
        <v>86</v>
      </c>
    </row>
    <row r="432" spans="2:63" s="11" customFormat="1" ht="22.8" customHeight="1">
      <c r="B432" s="199"/>
      <c r="C432" s="200"/>
      <c r="D432" s="201" t="s">
        <v>76</v>
      </c>
      <c r="E432" s="213" t="s">
        <v>815</v>
      </c>
      <c r="F432" s="213" t="s">
        <v>816</v>
      </c>
      <c r="G432" s="200"/>
      <c r="H432" s="200"/>
      <c r="I432" s="203"/>
      <c r="J432" s="214">
        <f>BK432</f>
        <v>0</v>
      </c>
      <c r="K432" s="200"/>
      <c r="L432" s="205"/>
      <c r="M432" s="206"/>
      <c r="N432" s="207"/>
      <c r="O432" s="207"/>
      <c r="P432" s="208">
        <f>SUM(P433:P473)</f>
        <v>0</v>
      </c>
      <c r="Q432" s="207"/>
      <c r="R432" s="208">
        <f>SUM(R433:R473)</f>
        <v>0.14247059999999998</v>
      </c>
      <c r="S432" s="207"/>
      <c r="T432" s="209">
        <f>SUM(T433:T473)</f>
        <v>0</v>
      </c>
      <c r="AR432" s="210" t="s">
        <v>86</v>
      </c>
      <c r="AT432" s="211" t="s">
        <v>76</v>
      </c>
      <c r="AU432" s="211" t="s">
        <v>84</v>
      </c>
      <c r="AY432" s="210" t="s">
        <v>152</v>
      </c>
      <c r="BK432" s="212">
        <f>SUM(BK433:BK473)</f>
        <v>0</v>
      </c>
    </row>
    <row r="433" spans="2:65" s="1" customFormat="1" ht="16.5" customHeight="1">
      <c r="B433" s="38"/>
      <c r="C433" s="215" t="s">
        <v>881</v>
      </c>
      <c r="D433" s="215" t="s">
        <v>155</v>
      </c>
      <c r="E433" s="216" t="s">
        <v>818</v>
      </c>
      <c r="F433" s="217" t="s">
        <v>819</v>
      </c>
      <c r="G433" s="218" t="s">
        <v>158</v>
      </c>
      <c r="H433" s="219">
        <v>21.352</v>
      </c>
      <c r="I433" s="220"/>
      <c r="J433" s="221">
        <f>ROUND(I433*H433,2)</f>
        <v>0</v>
      </c>
      <c r="K433" s="217" t="s">
        <v>159</v>
      </c>
      <c r="L433" s="43"/>
      <c r="M433" s="222" t="s">
        <v>75</v>
      </c>
      <c r="N433" s="223" t="s">
        <v>47</v>
      </c>
      <c r="O433" s="79"/>
      <c r="P433" s="224">
        <f>O433*H433</f>
        <v>0</v>
      </c>
      <c r="Q433" s="224">
        <v>0.0003</v>
      </c>
      <c r="R433" s="224">
        <f>Q433*H433</f>
        <v>0.006405599999999999</v>
      </c>
      <c r="S433" s="224">
        <v>0</v>
      </c>
      <c r="T433" s="225">
        <f>S433*H433</f>
        <v>0</v>
      </c>
      <c r="AR433" s="17" t="s">
        <v>227</v>
      </c>
      <c r="AT433" s="17" t="s">
        <v>155</v>
      </c>
      <c r="AU433" s="17" t="s">
        <v>86</v>
      </c>
      <c r="AY433" s="17" t="s">
        <v>152</v>
      </c>
      <c r="BE433" s="226">
        <f>IF(N433="základní",J433,0)</f>
        <v>0</v>
      </c>
      <c r="BF433" s="226">
        <f>IF(N433="snížená",J433,0)</f>
        <v>0</v>
      </c>
      <c r="BG433" s="226">
        <f>IF(N433="zákl. přenesená",J433,0)</f>
        <v>0</v>
      </c>
      <c r="BH433" s="226">
        <f>IF(N433="sníž. přenesená",J433,0)</f>
        <v>0</v>
      </c>
      <c r="BI433" s="226">
        <f>IF(N433="nulová",J433,0)</f>
        <v>0</v>
      </c>
      <c r="BJ433" s="17" t="s">
        <v>84</v>
      </c>
      <c r="BK433" s="226">
        <f>ROUND(I433*H433,2)</f>
        <v>0</v>
      </c>
      <c r="BL433" s="17" t="s">
        <v>227</v>
      </c>
      <c r="BM433" s="17" t="s">
        <v>1545</v>
      </c>
    </row>
    <row r="434" spans="2:47" s="1" customFormat="1" ht="12">
      <c r="B434" s="38"/>
      <c r="C434" s="39"/>
      <c r="D434" s="227" t="s">
        <v>162</v>
      </c>
      <c r="E434" s="39"/>
      <c r="F434" s="228" t="s">
        <v>821</v>
      </c>
      <c r="G434" s="39"/>
      <c r="H434" s="39"/>
      <c r="I434" s="142"/>
      <c r="J434" s="39"/>
      <c r="K434" s="39"/>
      <c r="L434" s="43"/>
      <c r="M434" s="229"/>
      <c r="N434" s="79"/>
      <c r="O434" s="79"/>
      <c r="P434" s="79"/>
      <c r="Q434" s="79"/>
      <c r="R434" s="79"/>
      <c r="S434" s="79"/>
      <c r="T434" s="80"/>
      <c r="AT434" s="17" t="s">
        <v>162</v>
      </c>
      <c r="AU434" s="17" t="s">
        <v>86</v>
      </c>
    </row>
    <row r="435" spans="2:51" s="13" customFormat="1" ht="12">
      <c r="B435" s="241"/>
      <c r="C435" s="242"/>
      <c r="D435" s="227" t="s">
        <v>164</v>
      </c>
      <c r="E435" s="243" t="s">
        <v>75</v>
      </c>
      <c r="F435" s="244" t="s">
        <v>1319</v>
      </c>
      <c r="G435" s="242"/>
      <c r="H435" s="243" t="s">
        <v>75</v>
      </c>
      <c r="I435" s="245"/>
      <c r="J435" s="242"/>
      <c r="K435" s="242"/>
      <c r="L435" s="246"/>
      <c r="M435" s="247"/>
      <c r="N435" s="248"/>
      <c r="O435" s="248"/>
      <c r="P435" s="248"/>
      <c r="Q435" s="248"/>
      <c r="R435" s="248"/>
      <c r="S435" s="248"/>
      <c r="T435" s="249"/>
      <c r="AT435" s="250" t="s">
        <v>164</v>
      </c>
      <c r="AU435" s="250" t="s">
        <v>86</v>
      </c>
      <c r="AV435" s="13" t="s">
        <v>84</v>
      </c>
      <c r="AW435" s="13" t="s">
        <v>38</v>
      </c>
      <c r="AX435" s="13" t="s">
        <v>77</v>
      </c>
      <c r="AY435" s="250" t="s">
        <v>152</v>
      </c>
    </row>
    <row r="436" spans="2:51" s="13" customFormat="1" ht="12">
      <c r="B436" s="241"/>
      <c r="C436" s="242"/>
      <c r="D436" s="227" t="s">
        <v>164</v>
      </c>
      <c r="E436" s="243" t="s">
        <v>75</v>
      </c>
      <c r="F436" s="244" t="s">
        <v>1322</v>
      </c>
      <c r="G436" s="242"/>
      <c r="H436" s="243" t="s">
        <v>75</v>
      </c>
      <c r="I436" s="245"/>
      <c r="J436" s="242"/>
      <c r="K436" s="242"/>
      <c r="L436" s="246"/>
      <c r="M436" s="247"/>
      <c r="N436" s="248"/>
      <c r="O436" s="248"/>
      <c r="P436" s="248"/>
      <c r="Q436" s="248"/>
      <c r="R436" s="248"/>
      <c r="S436" s="248"/>
      <c r="T436" s="249"/>
      <c r="AT436" s="250" t="s">
        <v>164</v>
      </c>
      <c r="AU436" s="250" t="s">
        <v>86</v>
      </c>
      <c r="AV436" s="13" t="s">
        <v>84</v>
      </c>
      <c r="AW436" s="13" t="s">
        <v>38</v>
      </c>
      <c r="AX436" s="13" t="s">
        <v>77</v>
      </c>
      <c r="AY436" s="250" t="s">
        <v>152</v>
      </c>
    </row>
    <row r="437" spans="2:51" s="12" customFormat="1" ht="12">
      <c r="B437" s="230"/>
      <c r="C437" s="231"/>
      <c r="D437" s="227" t="s">
        <v>164</v>
      </c>
      <c r="E437" s="232" t="s">
        <v>75</v>
      </c>
      <c r="F437" s="233" t="s">
        <v>1546</v>
      </c>
      <c r="G437" s="231"/>
      <c r="H437" s="234">
        <v>20.627</v>
      </c>
      <c r="I437" s="235"/>
      <c r="J437" s="231"/>
      <c r="K437" s="231"/>
      <c r="L437" s="236"/>
      <c r="M437" s="237"/>
      <c r="N437" s="238"/>
      <c r="O437" s="238"/>
      <c r="P437" s="238"/>
      <c r="Q437" s="238"/>
      <c r="R437" s="238"/>
      <c r="S437" s="238"/>
      <c r="T437" s="239"/>
      <c r="AT437" s="240" t="s">
        <v>164</v>
      </c>
      <c r="AU437" s="240" t="s">
        <v>86</v>
      </c>
      <c r="AV437" s="12" t="s">
        <v>86</v>
      </c>
      <c r="AW437" s="12" t="s">
        <v>38</v>
      </c>
      <c r="AX437" s="12" t="s">
        <v>77</v>
      </c>
      <c r="AY437" s="240" t="s">
        <v>152</v>
      </c>
    </row>
    <row r="438" spans="2:51" s="13" customFormat="1" ht="12">
      <c r="B438" s="241"/>
      <c r="C438" s="242"/>
      <c r="D438" s="227" t="s">
        <v>164</v>
      </c>
      <c r="E438" s="243" t="s">
        <v>75</v>
      </c>
      <c r="F438" s="244" t="s">
        <v>1547</v>
      </c>
      <c r="G438" s="242"/>
      <c r="H438" s="243" t="s">
        <v>75</v>
      </c>
      <c r="I438" s="245"/>
      <c r="J438" s="242"/>
      <c r="K438" s="242"/>
      <c r="L438" s="246"/>
      <c r="M438" s="247"/>
      <c r="N438" s="248"/>
      <c r="O438" s="248"/>
      <c r="P438" s="248"/>
      <c r="Q438" s="248"/>
      <c r="R438" s="248"/>
      <c r="S438" s="248"/>
      <c r="T438" s="249"/>
      <c r="AT438" s="250" t="s">
        <v>164</v>
      </c>
      <c r="AU438" s="250" t="s">
        <v>86</v>
      </c>
      <c r="AV438" s="13" t="s">
        <v>84</v>
      </c>
      <c r="AW438" s="13" t="s">
        <v>38</v>
      </c>
      <c r="AX438" s="13" t="s">
        <v>77</v>
      </c>
      <c r="AY438" s="250" t="s">
        <v>152</v>
      </c>
    </row>
    <row r="439" spans="2:51" s="12" customFormat="1" ht="12">
      <c r="B439" s="230"/>
      <c r="C439" s="231"/>
      <c r="D439" s="227" t="s">
        <v>164</v>
      </c>
      <c r="E439" s="232" t="s">
        <v>75</v>
      </c>
      <c r="F439" s="233" t="s">
        <v>1548</v>
      </c>
      <c r="G439" s="231"/>
      <c r="H439" s="234">
        <v>0.725</v>
      </c>
      <c r="I439" s="235"/>
      <c r="J439" s="231"/>
      <c r="K439" s="231"/>
      <c r="L439" s="236"/>
      <c r="M439" s="237"/>
      <c r="N439" s="238"/>
      <c r="O439" s="238"/>
      <c r="P439" s="238"/>
      <c r="Q439" s="238"/>
      <c r="R439" s="238"/>
      <c r="S439" s="238"/>
      <c r="T439" s="239"/>
      <c r="AT439" s="240" t="s">
        <v>164</v>
      </c>
      <c r="AU439" s="240" t="s">
        <v>86</v>
      </c>
      <c r="AV439" s="12" t="s">
        <v>86</v>
      </c>
      <c r="AW439" s="12" t="s">
        <v>38</v>
      </c>
      <c r="AX439" s="12" t="s">
        <v>77</v>
      </c>
      <c r="AY439" s="240" t="s">
        <v>152</v>
      </c>
    </row>
    <row r="440" spans="2:51" s="14" customFormat="1" ht="12">
      <c r="B440" s="267"/>
      <c r="C440" s="268"/>
      <c r="D440" s="227" t="s">
        <v>164</v>
      </c>
      <c r="E440" s="269" t="s">
        <v>75</v>
      </c>
      <c r="F440" s="270" t="s">
        <v>287</v>
      </c>
      <c r="G440" s="268"/>
      <c r="H440" s="271">
        <v>21.352</v>
      </c>
      <c r="I440" s="272"/>
      <c r="J440" s="268"/>
      <c r="K440" s="268"/>
      <c r="L440" s="273"/>
      <c r="M440" s="274"/>
      <c r="N440" s="275"/>
      <c r="O440" s="275"/>
      <c r="P440" s="275"/>
      <c r="Q440" s="275"/>
      <c r="R440" s="275"/>
      <c r="S440" s="275"/>
      <c r="T440" s="276"/>
      <c r="AT440" s="277" t="s">
        <v>164</v>
      </c>
      <c r="AU440" s="277" t="s">
        <v>86</v>
      </c>
      <c r="AV440" s="14" t="s">
        <v>160</v>
      </c>
      <c r="AW440" s="14" t="s">
        <v>38</v>
      </c>
      <c r="AX440" s="14" t="s">
        <v>84</v>
      </c>
      <c r="AY440" s="277" t="s">
        <v>152</v>
      </c>
    </row>
    <row r="441" spans="2:65" s="1" customFormat="1" ht="16.5" customHeight="1">
      <c r="B441" s="38"/>
      <c r="C441" s="215" t="s">
        <v>886</v>
      </c>
      <c r="D441" s="215" t="s">
        <v>155</v>
      </c>
      <c r="E441" s="216" t="s">
        <v>824</v>
      </c>
      <c r="F441" s="217" t="s">
        <v>825</v>
      </c>
      <c r="G441" s="218" t="s">
        <v>158</v>
      </c>
      <c r="H441" s="219">
        <v>20.627</v>
      </c>
      <c r="I441" s="220"/>
      <c r="J441" s="221">
        <f>ROUND(I441*H441,2)</f>
        <v>0</v>
      </c>
      <c r="K441" s="217" t="s">
        <v>159</v>
      </c>
      <c r="L441" s="43"/>
      <c r="M441" s="222" t="s">
        <v>75</v>
      </c>
      <c r="N441" s="223" t="s">
        <v>47</v>
      </c>
      <c r="O441" s="79"/>
      <c r="P441" s="224">
        <f>O441*H441</f>
        <v>0</v>
      </c>
      <c r="Q441" s="224">
        <v>0.006</v>
      </c>
      <c r="R441" s="224">
        <f>Q441*H441</f>
        <v>0.123762</v>
      </c>
      <c r="S441" s="224">
        <v>0</v>
      </c>
      <c r="T441" s="225">
        <f>S441*H441</f>
        <v>0</v>
      </c>
      <c r="AR441" s="17" t="s">
        <v>227</v>
      </c>
      <c r="AT441" s="17" t="s">
        <v>155</v>
      </c>
      <c r="AU441" s="17" t="s">
        <v>86</v>
      </c>
      <c r="AY441" s="17" t="s">
        <v>152</v>
      </c>
      <c r="BE441" s="226">
        <f>IF(N441="základní",J441,0)</f>
        <v>0</v>
      </c>
      <c r="BF441" s="226">
        <f>IF(N441="snížená",J441,0)</f>
        <v>0</v>
      </c>
      <c r="BG441" s="226">
        <f>IF(N441="zákl. přenesená",J441,0)</f>
        <v>0</v>
      </c>
      <c r="BH441" s="226">
        <f>IF(N441="sníž. přenesená",J441,0)</f>
        <v>0</v>
      </c>
      <c r="BI441" s="226">
        <f>IF(N441="nulová",J441,0)</f>
        <v>0</v>
      </c>
      <c r="BJ441" s="17" t="s">
        <v>84</v>
      </c>
      <c r="BK441" s="226">
        <f>ROUND(I441*H441,2)</f>
        <v>0</v>
      </c>
      <c r="BL441" s="17" t="s">
        <v>227</v>
      </c>
      <c r="BM441" s="17" t="s">
        <v>1549</v>
      </c>
    </row>
    <row r="442" spans="2:47" s="1" customFormat="1" ht="12">
      <c r="B442" s="38"/>
      <c r="C442" s="39"/>
      <c r="D442" s="227" t="s">
        <v>162</v>
      </c>
      <c r="E442" s="39"/>
      <c r="F442" s="228" t="s">
        <v>827</v>
      </c>
      <c r="G442" s="39"/>
      <c r="H442" s="39"/>
      <c r="I442" s="142"/>
      <c r="J442" s="39"/>
      <c r="K442" s="39"/>
      <c r="L442" s="43"/>
      <c r="M442" s="229"/>
      <c r="N442" s="79"/>
      <c r="O442" s="79"/>
      <c r="P442" s="79"/>
      <c r="Q442" s="79"/>
      <c r="R442" s="79"/>
      <c r="S442" s="79"/>
      <c r="T442" s="80"/>
      <c r="AT442" s="17" t="s">
        <v>162</v>
      </c>
      <c r="AU442" s="17" t="s">
        <v>86</v>
      </c>
    </row>
    <row r="443" spans="2:65" s="1" customFormat="1" ht="22.5" customHeight="1">
      <c r="B443" s="38"/>
      <c r="C443" s="251" t="s">
        <v>890</v>
      </c>
      <c r="D443" s="251" t="s">
        <v>238</v>
      </c>
      <c r="E443" s="252" t="s">
        <v>829</v>
      </c>
      <c r="F443" s="253" t="s">
        <v>830</v>
      </c>
      <c r="G443" s="254" t="s">
        <v>158</v>
      </c>
      <c r="H443" s="255">
        <v>23.721</v>
      </c>
      <c r="I443" s="256"/>
      <c r="J443" s="257">
        <f>ROUND(I443*H443,2)</f>
        <v>0</v>
      </c>
      <c r="K443" s="253" t="s">
        <v>177</v>
      </c>
      <c r="L443" s="258"/>
      <c r="M443" s="259" t="s">
        <v>75</v>
      </c>
      <c r="N443" s="260" t="s">
        <v>47</v>
      </c>
      <c r="O443" s="79"/>
      <c r="P443" s="224">
        <f>O443*H443</f>
        <v>0</v>
      </c>
      <c r="Q443" s="224">
        <v>0</v>
      </c>
      <c r="R443" s="224">
        <f>Q443*H443</f>
        <v>0</v>
      </c>
      <c r="S443" s="224">
        <v>0</v>
      </c>
      <c r="T443" s="225">
        <f>S443*H443</f>
        <v>0</v>
      </c>
      <c r="AR443" s="17" t="s">
        <v>241</v>
      </c>
      <c r="AT443" s="17" t="s">
        <v>238</v>
      </c>
      <c r="AU443" s="17" t="s">
        <v>86</v>
      </c>
      <c r="AY443" s="17" t="s">
        <v>152</v>
      </c>
      <c r="BE443" s="226">
        <f>IF(N443="základní",J443,0)</f>
        <v>0</v>
      </c>
      <c r="BF443" s="226">
        <f>IF(N443="snížená",J443,0)</f>
        <v>0</v>
      </c>
      <c r="BG443" s="226">
        <f>IF(N443="zákl. přenesená",J443,0)</f>
        <v>0</v>
      </c>
      <c r="BH443" s="226">
        <f>IF(N443="sníž. přenesená",J443,0)</f>
        <v>0</v>
      </c>
      <c r="BI443" s="226">
        <f>IF(N443="nulová",J443,0)</f>
        <v>0</v>
      </c>
      <c r="BJ443" s="17" t="s">
        <v>84</v>
      </c>
      <c r="BK443" s="226">
        <f>ROUND(I443*H443,2)</f>
        <v>0</v>
      </c>
      <c r="BL443" s="17" t="s">
        <v>227</v>
      </c>
      <c r="BM443" s="17" t="s">
        <v>1550</v>
      </c>
    </row>
    <row r="444" spans="2:47" s="1" customFormat="1" ht="12">
      <c r="B444" s="38"/>
      <c r="C444" s="39"/>
      <c r="D444" s="227" t="s">
        <v>243</v>
      </c>
      <c r="E444" s="39"/>
      <c r="F444" s="228" t="s">
        <v>795</v>
      </c>
      <c r="G444" s="39"/>
      <c r="H444" s="39"/>
      <c r="I444" s="142"/>
      <c r="J444" s="39"/>
      <c r="K444" s="39"/>
      <c r="L444" s="43"/>
      <c r="M444" s="229"/>
      <c r="N444" s="79"/>
      <c r="O444" s="79"/>
      <c r="P444" s="79"/>
      <c r="Q444" s="79"/>
      <c r="R444" s="79"/>
      <c r="S444" s="79"/>
      <c r="T444" s="80"/>
      <c r="AT444" s="17" t="s">
        <v>243</v>
      </c>
      <c r="AU444" s="17" t="s">
        <v>86</v>
      </c>
    </row>
    <row r="445" spans="2:51" s="12" customFormat="1" ht="12">
      <c r="B445" s="230"/>
      <c r="C445" s="231"/>
      <c r="D445" s="227" t="s">
        <v>164</v>
      </c>
      <c r="E445" s="231"/>
      <c r="F445" s="233" t="s">
        <v>1551</v>
      </c>
      <c r="G445" s="231"/>
      <c r="H445" s="234">
        <v>23.721</v>
      </c>
      <c r="I445" s="235"/>
      <c r="J445" s="231"/>
      <c r="K445" s="231"/>
      <c r="L445" s="236"/>
      <c r="M445" s="237"/>
      <c r="N445" s="238"/>
      <c r="O445" s="238"/>
      <c r="P445" s="238"/>
      <c r="Q445" s="238"/>
      <c r="R445" s="238"/>
      <c r="S445" s="238"/>
      <c r="T445" s="239"/>
      <c r="AT445" s="240" t="s">
        <v>164</v>
      </c>
      <c r="AU445" s="240" t="s">
        <v>86</v>
      </c>
      <c r="AV445" s="12" t="s">
        <v>86</v>
      </c>
      <c r="AW445" s="12" t="s">
        <v>4</v>
      </c>
      <c r="AX445" s="12" t="s">
        <v>84</v>
      </c>
      <c r="AY445" s="240" t="s">
        <v>152</v>
      </c>
    </row>
    <row r="446" spans="2:65" s="1" customFormat="1" ht="16.5" customHeight="1">
      <c r="B446" s="38"/>
      <c r="C446" s="215" t="s">
        <v>895</v>
      </c>
      <c r="D446" s="215" t="s">
        <v>155</v>
      </c>
      <c r="E446" s="216" t="s">
        <v>834</v>
      </c>
      <c r="F446" s="217" t="s">
        <v>835</v>
      </c>
      <c r="G446" s="218" t="s">
        <v>158</v>
      </c>
      <c r="H446" s="219">
        <v>0.725</v>
      </c>
      <c r="I446" s="220"/>
      <c r="J446" s="221">
        <f>ROUND(I446*H446,2)</f>
        <v>0</v>
      </c>
      <c r="K446" s="217" t="s">
        <v>159</v>
      </c>
      <c r="L446" s="43"/>
      <c r="M446" s="222" t="s">
        <v>75</v>
      </c>
      <c r="N446" s="223" t="s">
        <v>47</v>
      </c>
      <c r="O446" s="79"/>
      <c r="P446" s="224">
        <f>O446*H446</f>
        <v>0</v>
      </c>
      <c r="Q446" s="224">
        <v>0.005</v>
      </c>
      <c r="R446" s="224">
        <f>Q446*H446</f>
        <v>0.0036249999999999998</v>
      </c>
      <c r="S446" s="224">
        <v>0</v>
      </c>
      <c r="T446" s="225">
        <f>S446*H446</f>
        <v>0</v>
      </c>
      <c r="AR446" s="17" t="s">
        <v>227</v>
      </c>
      <c r="AT446" s="17" t="s">
        <v>155</v>
      </c>
      <c r="AU446" s="17" t="s">
        <v>86</v>
      </c>
      <c r="AY446" s="17" t="s">
        <v>152</v>
      </c>
      <c r="BE446" s="226">
        <f>IF(N446="základní",J446,0)</f>
        <v>0</v>
      </c>
      <c r="BF446" s="226">
        <f>IF(N446="snížená",J446,0)</f>
        <v>0</v>
      </c>
      <c r="BG446" s="226">
        <f>IF(N446="zákl. přenesená",J446,0)</f>
        <v>0</v>
      </c>
      <c r="BH446" s="226">
        <f>IF(N446="sníž. přenesená",J446,0)</f>
        <v>0</v>
      </c>
      <c r="BI446" s="226">
        <f>IF(N446="nulová",J446,0)</f>
        <v>0</v>
      </c>
      <c r="BJ446" s="17" t="s">
        <v>84</v>
      </c>
      <c r="BK446" s="226">
        <f>ROUND(I446*H446,2)</f>
        <v>0</v>
      </c>
      <c r="BL446" s="17" t="s">
        <v>227</v>
      </c>
      <c r="BM446" s="17" t="s">
        <v>1552</v>
      </c>
    </row>
    <row r="447" spans="2:47" s="1" customFormat="1" ht="12">
      <c r="B447" s="38"/>
      <c r="C447" s="39"/>
      <c r="D447" s="227" t="s">
        <v>162</v>
      </c>
      <c r="E447" s="39"/>
      <c r="F447" s="228" t="s">
        <v>827</v>
      </c>
      <c r="G447" s="39"/>
      <c r="H447" s="39"/>
      <c r="I447" s="142"/>
      <c r="J447" s="39"/>
      <c r="K447" s="39"/>
      <c r="L447" s="43"/>
      <c r="M447" s="229"/>
      <c r="N447" s="79"/>
      <c r="O447" s="79"/>
      <c r="P447" s="79"/>
      <c r="Q447" s="79"/>
      <c r="R447" s="79"/>
      <c r="S447" s="79"/>
      <c r="T447" s="80"/>
      <c r="AT447" s="17" t="s">
        <v>162</v>
      </c>
      <c r="AU447" s="17" t="s">
        <v>86</v>
      </c>
    </row>
    <row r="448" spans="2:51" s="13" customFormat="1" ht="12">
      <c r="B448" s="241"/>
      <c r="C448" s="242"/>
      <c r="D448" s="227" t="s">
        <v>164</v>
      </c>
      <c r="E448" s="243" t="s">
        <v>75</v>
      </c>
      <c r="F448" s="244" t="s">
        <v>837</v>
      </c>
      <c r="G448" s="242"/>
      <c r="H448" s="243" t="s">
        <v>75</v>
      </c>
      <c r="I448" s="245"/>
      <c r="J448" s="242"/>
      <c r="K448" s="242"/>
      <c r="L448" s="246"/>
      <c r="M448" s="247"/>
      <c r="N448" s="248"/>
      <c r="O448" s="248"/>
      <c r="P448" s="248"/>
      <c r="Q448" s="248"/>
      <c r="R448" s="248"/>
      <c r="S448" s="248"/>
      <c r="T448" s="249"/>
      <c r="AT448" s="250" t="s">
        <v>164</v>
      </c>
      <c r="AU448" s="250" t="s">
        <v>86</v>
      </c>
      <c r="AV448" s="13" t="s">
        <v>84</v>
      </c>
      <c r="AW448" s="13" t="s">
        <v>38</v>
      </c>
      <c r="AX448" s="13" t="s">
        <v>77</v>
      </c>
      <c r="AY448" s="250" t="s">
        <v>152</v>
      </c>
    </row>
    <row r="449" spans="2:51" s="12" customFormat="1" ht="12">
      <c r="B449" s="230"/>
      <c r="C449" s="231"/>
      <c r="D449" s="227" t="s">
        <v>164</v>
      </c>
      <c r="E449" s="232" t="s">
        <v>75</v>
      </c>
      <c r="F449" s="233" t="s">
        <v>1548</v>
      </c>
      <c r="G449" s="231"/>
      <c r="H449" s="234">
        <v>0.725</v>
      </c>
      <c r="I449" s="235"/>
      <c r="J449" s="231"/>
      <c r="K449" s="231"/>
      <c r="L449" s="236"/>
      <c r="M449" s="237"/>
      <c r="N449" s="238"/>
      <c r="O449" s="238"/>
      <c r="P449" s="238"/>
      <c r="Q449" s="238"/>
      <c r="R449" s="238"/>
      <c r="S449" s="238"/>
      <c r="T449" s="239"/>
      <c r="AT449" s="240" t="s">
        <v>164</v>
      </c>
      <c r="AU449" s="240" t="s">
        <v>86</v>
      </c>
      <c r="AV449" s="12" t="s">
        <v>86</v>
      </c>
      <c r="AW449" s="12" t="s">
        <v>38</v>
      </c>
      <c r="AX449" s="12" t="s">
        <v>84</v>
      </c>
      <c r="AY449" s="240" t="s">
        <v>152</v>
      </c>
    </row>
    <row r="450" spans="2:65" s="1" customFormat="1" ht="22.5" customHeight="1">
      <c r="B450" s="38"/>
      <c r="C450" s="251" t="s">
        <v>897</v>
      </c>
      <c r="D450" s="251" t="s">
        <v>238</v>
      </c>
      <c r="E450" s="252" t="s">
        <v>840</v>
      </c>
      <c r="F450" s="253" t="s">
        <v>841</v>
      </c>
      <c r="G450" s="254" t="s">
        <v>842</v>
      </c>
      <c r="H450" s="255">
        <v>63.8</v>
      </c>
      <c r="I450" s="256"/>
      <c r="J450" s="257">
        <f>ROUND(I450*H450,2)</f>
        <v>0</v>
      </c>
      <c r="K450" s="253" t="s">
        <v>177</v>
      </c>
      <c r="L450" s="258"/>
      <c r="M450" s="259" t="s">
        <v>75</v>
      </c>
      <c r="N450" s="260" t="s">
        <v>47</v>
      </c>
      <c r="O450" s="79"/>
      <c r="P450" s="224">
        <f>O450*H450</f>
        <v>0</v>
      </c>
      <c r="Q450" s="224">
        <v>0</v>
      </c>
      <c r="R450" s="224">
        <f>Q450*H450</f>
        <v>0</v>
      </c>
      <c r="S450" s="224">
        <v>0</v>
      </c>
      <c r="T450" s="225">
        <f>S450*H450</f>
        <v>0</v>
      </c>
      <c r="AR450" s="17" t="s">
        <v>241</v>
      </c>
      <c r="AT450" s="17" t="s">
        <v>238</v>
      </c>
      <c r="AU450" s="17" t="s">
        <v>86</v>
      </c>
      <c r="AY450" s="17" t="s">
        <v>152</v>
      </c>
      <c r="BE450" s="226">
        <f>IF(N450="základní",J450,0)</f>
        <v>0</v>
      </c>
      <c r="BF450" s="226">
        <f>IF(N450="snížená",J450,0)</f>
        <v>0</v>
      </c>
      <c r="BG450" s="226">
        <f>IF(N450="zákl. přenesená",J450,0)</f>
        <v>0</v>
      </c>
      <c r="BH450" s="226">
        <f>IF(N450="sníž. přenesená",J450,0)</f>
        <v>0</v>
      </c>
      <c r="BI450" s="226">
        <f>IF(N450="nulová",J450,0)</f>
        <v>0</v>
      </c>
      <c r="BJ450" s="17" t="s">
        <v>84</v>
      </c>
      <c r="BK450" s="226">
        <f>ROUND(I450*H450,2)</f>
        <v>0</v>
      </c>
      <c r="BL450" s="17" t="s">
        <v>227</v>
      </c>
      <c r="BM450" s="17" t="s">
        <v>1553</v>
      </c>
    </row>
    <row r="451" spans="2:47" s="1" customFormat="1" ht="12">
      <c r="B451" s="38"/>
      <c r="C451" s="39"/>
      <c r="D451" s="227" t="s">
        <v>243</v>
      </c>
      <c r="E451" s="39"/>
      <c r="F451" s="228" t="s">
        <v>795</v>
      </c>
      <c r="G451" s="39"/>
      <c r="H451" s="39"/>
      <c r="I451" s="142"/>
      <c r="J451" s="39"/>
      <c r="K451" s="39"/>
      <c r="L451" s="43"/>
      <c r="M451" s="229"/>
      <c r="N451" s="79"/>
      <c r="O451" s="79"/>
      <c r="P451" s="79"/>
      <c r="Q451" s="79"/>
      <c r="R451" s="79"/>
      <c r="S451" s="79"/>
      <c r="T451" s="80"/>
      <c r="AT451" s="17" t="s">
        <v>243</v>
      </c>
      <c r="AU451" s="17" t="s">
        <v>86</v>
      </c>
    </row>
    <row r="452" spans="2:51" s="12" customFormat="1" ht="12">
      <c r="B452" s="230"/>
      <c r="C452" s="231"/>
      <c r="D452" s="227" t="s">
        <v>164</v>
      </c>
      <c r="E452" s="231"/>
      <c r="F452" s="233" t="s">
        <v>1554</v>
      </c>
      <c r="G452" s="231"/>
      <c r="H452" s="234">
        <v>63.8</v>
      </c>
      <c r="I452" s="235"/>
      <c r="J452" s="231"/>
      <c r="K452" s="231"/>
      <c r="L452" s="236"/>
      <c r="M452" s="237"/>
      <c r="N452" s="238"/>
      <c r="O452" s="238"/>
      <c r="P452" s="238"/>
      <c r="Q452" s="238"/>
      <c r="R452" s="238"/>
      <c r="S452" s="238"/>
      <c r="T452" s="239"/>
      <c r="AT452" s="240" t="s">
        <v>164</v>
      </c>
      <c r="AU452" s="240" t="s">
        <v>86</v>
      </c>
      <c r="AV452" s="12" t="s">
        <v>86</v>
      </c>
      <c r="AW452" s="12" t="s">
        <v>4</v>
      </c>
      <c r="AX452" s="12" t="s">
        <v>84</v>
      </c>
      <c r="AY452" s="240" t="s">
        <v>152</v>
      </c>
    </row>
    <row r="453" spans="2:65" s="1" customFormat="1" ht="16.5" customHeight="1">
      <c r="B453" s="38"/>
      <c r="C453" s="215" t="s">
        <v>899</v>
      </c>
      <c r="D453" s="215" t="s">
        <v>155</v>
      </c>
      <c r="E453" s="216" t="s">
        <v>846</v>
      </c>
      <c r="F453" s="217" t="s">
        <v>847</v>
      </c>
      <c r="G453" s="218" t="s">
        <v>158</v>
      </c>
      <c r="H453" s="219">
        <v>21.352</v>
      </c>
      <c r="I453" s="220"/>
      <c r="J453" s="221">
        <f>ROUND(I453*H453,2)</f>
        <v>0</v>
      </c>
      <c r="K453" s="217" t="s">
        <v>159</v>
      </c>
      <c r="L453" s="43"/>
      <c r="M453" s="222" t="s">
        <v>75</v>
      </c>
      <c r="N453" s="223" t="s">
        <v>47</v>
      </c>
      <c r="O453" s="79"/>
      <c r="P453" s="224">
        <f>O453*H453</f>
        <v>0</v>
      </c>
      <c r="Q453" s="224">
        <v>0</v>
      </c>
      <c r="R453" s="224">
        <f>Q453*H453</f>
        <v>0</v>
      </c>
      <c r="S453" s="224">
        <v>0</v>
      </c>
      <c r="T453" s="225">
        <f>S453*H453</f>
        <v>0</v>
      </c>
      <c r="AR453" s="17" t="s">
        <v>227</v>
      </c>
      <c r="AT453" s="17" t="s">
        <v>155</v>
      </c>
      <c r="AU453" s="17" t="s">
        <v>86</v>
      </c>
      <c r="AY453" s="17" t="s">
        <v>152</v>
      </c>
      <c r="BE453" s="226">
        <f>IF(N453="základní",J453,0)</f>
        <v>0</v>
      </c>
      <c r="BF453" s="226">
        <f>IF(N453="snížená",J453,0)</f>
        <v>0</v>
      </c>
      <c r="BG453" s="226">
        <f>IF(N453="zákl. přenesená",J453,0)</f>
        <v>0</v>
      </c>
      <c r="BH453" s="226">
        <f>IF(N453="sníž. přenesená",J453,0)</f>
        <v>0</v>
      </c>
      <c r="BI453" s="226">
        <f>IF(N453="nulová",J453,0)</f>
        <v>0</v>
      </c>
      <c r="BJ453" s="17" t="s">
        <v>84</v>
      </c>
      <c r="BK453" s="226">
        <f>ROUND(I453*H453,2)</f>
        <v>0</v>
      </c>
      <c r="BL453" s="17" t="s">
        <v>227</v>
      </c>
      <c r="BM453" s="17" t="s">
        <v>1555</v>
      </c>
    </row>
    <row r="454" spans="2:47" s="1" customFormat="1" ht="12">
      <c r="B454" s="38"/>
      <c r="C454" s="39"/>
      <c r="D454" s="227" t="s">
        <v>162</v>
      </c>
      <c r="E454" s="39"/>
      <c r="F454" s="228" t="s">
        <v>827</v>
      </c>
      <c r="G454" s="39"/>
      <c r="H454" s="39"/>
      <c r="I454" s="142"/>
      <c r="J454" s="39"/>
      <c r="K454" s="39"/>
      <c r="L454" s="43"/>
      <c r="M454" s="229"/>
      <c r="N454" s="79"/>
      <c r="O454" s="79"/>
      <c r="P454" s="79"/>
      <c r="Q454" s="79"/>
      <c r="R454" s="79"/>
      <c r="S454" s="79"/>
      <c r="T454" s="80"/>
      <c r="AT454" s="17" t="s">
        <v>162</v>
      </c>
      <c r="AU454" s="17" t="s">
        <v>86</v>
      </c>
    </row>
    <row r="455" spans="2:65" s="1" customFormat="1" ht="16.5" customHeight="1">
      <c r="B455" s="38"/>
      <c r="C455" s="215" t="s">
        <v>1191</v>
      </c>
      <c r="D455" s="215" t="s">
        <v>155</v>
      </c>
      <c r="E455" s="216" t="s">
        <v>850</v>
      </c>
      <c r="F455" s="217" t="s">
        <v>851</v>
      </c>
      <c r="G455" s="218" t="s">
        <v>168</v>
      </c>
      <c r="H455" s="219">
        <v>16</v>
      </c>
      <c r="I455" s="220"/>
      <c r="J455" s="221">
        <f>ROUND(I455*H455,2)</f>
        <v>0</v>
      </c>
      <c r="K455" s="217" t="s">
        <v>159</v>
      </c>
      <c r="L455" s="43"/>
      <c r="M455" s="222" t="s">
        <v>75</v>
      </c>
      <c r="N455" s="223" t="s">
        <v>47</v>
      </c>
      <c r="O455" s="79"/>
      <c r="P455" s="224">
        <f>O455*H455</f>
        <v>0</v>
      </c>
      <c r="Q455" s="224">
        <v>0.00031</v>
      </c>
      <c r="R455" s="224">
        <f>Q455*H455</f>
        <v>0.00496</v>
      </c>
      <c r="S455" s="224">
        <v>0</v>
      </c>
      <c r="T455" s="225">
        <f>S455*H455</f>
        <v>0</v>
      </c>
      <c r="AR455" s="17" t="s">
        <v>227</v>
      </c>
      <c r="AT455" s="17" t="s">
        <v>155</v>
      </c>
      <c r="AU455" s="17" t="s">
        <v>86</v>
      </c>
      <c r="AY455" s="17" t="s">
        <v>152</v>
      </c>
      <c r="BE455" s="226">
        <f>IF(N455="základní",J455,0)</f>
        <v>0</v>
      </c>
      <c r="BF455" s="226">
        <f>IF(N455="snížená",J455,0)</f>
        <v>0</v>
      </c>
      <c r="BG455" s="226">
        <f>IF(N455="zákl. přenesená",J455,0)</f>
        <v>0</v>
      </c>
      <c r="BH455" s="226">
        <f>IF(N455="sníž. přenesená",J455,0)</f>
        <v>0</v>
      </c>
      <c r="BI455" s="226">
        <f>IF(N455="nulová",J455,0)</f>
        <v>0</v>
      </c>
      <c r="BJ455" s="17" t="s">
        <v>84</v>
      </c>
      <c r="BK455" s="226">
        <f>ROUND(I455*H455,2)</f>
        <v>0</v>
      </c>
      <c r="BL455" s="17" t="s">
        <v>227</v>
      </c>
      <c r="BM455" s="17" t="s">
        <v>1556</v>
      </c>
    </row>
    <row r="456" spans="2:47" s="1" customFormat="1" ht="12">
      <c r="B456" s="38"/>
      <c r="C456" s="39"/>
      <c r="D456" s="227" t="s">
        <v>162</v>
      </c>
      <c r="E456" s="39"/>
      <c r="F456" s="228" t="s">
        <v>853</v>
      </c>
      <c r="G456" s="39"/>
      <c r="H456" s="39"/>
      <c r="I456" s="142"/>
      <c r="J456" s="39"/>
      <c r="K456" s="39"/>
      <c r="L456" s="43"/>
      <c r="M456" s="229"/>
      <c r="N456" s="79"/>
      <c r="O456" s="79"/>
      <c r="P456" s="79"/>
      <c r="Q456" s="79"/>
      <c r="R456" s="79"/>
      <c r="S456" s="79"/>
      <c r="T456" s="80"/>
      <c r="AT456" s="17" t="s">
        <v>162</v>
      </c>
      <c r="AU456" s="17" t="s">
        <v>86</v>
      </c>
    </row>
    <row r="457" spans="2:51" s="13" customFormat="1" ht="12">
      <c r="B457" s="241"/>
      <c r="C457" s="242"/>
      <c r="D457" s="227" t="s">
        <v>164</v>
      </c>
      <c r="E457" s="243" t="s">
        <v>75</v>
      </c>
      <c r="F457" s="244" t="s">
        <v>1319</v>
      </c>
      <c r="G457" s="242"/>
      <c r="H457" s="243" t="s">
        <v>75</v>
      </c>
      <c r="I457" s="245"/>
      <c r="J457" s="242"/>
      <c r="K457" s="242"/>
      <c r="L457" s="246"/>
      <c r="M457" s="247"/>
      <c r="N457" s="248"/>
      <c r="O457" s="248"/>
      <c r="P457" s="248"/>
      <c r="Q457" s="248"/>
      <c r="R457" s="248"/>
      <c r="S457" s="248"/>
      <c r="T457" s="249"/>
      <c r="AT457" s="250" t="s">
        <v>164</v>
      </c>
      <c r="AU457" s="250" t="s">
        <v>86</v>
      </c>
      <c r="AV457" s="13" t="s">
        <v>84</v>
      </c>
      <c r="AW457" s="13" t="s">
        <v>38</v>
      </c>
      <c r="AX457" s="13" t="s">
        <v>77</v>
      </c>
      <c r="AY457" s="250" t="s">
        <v>152</v>
      </c>
    </row>
    <row r="458" spans="2:51" s="12" customFormat="1" ht="12">
      <c r="B458" s="230"/>
      <c r="C458" s="231"/>
      <c r="D458" s="227" t="s">
        <v>164</v>
      </c>
      <c r="E458" s="232" t="s">
        <v>75</v>
      </c>
      <c r="F458" s="233" t="s">
        <v>1557</v>
      </c>
      <c r="G458" s="231"/>
      <c r="H458" s="234">
        <v>16</v>
      </c>
      <c r="I458" s="235"/>
      <c r="J458" s="231"/>
      <c r="K458" s="231"/>
      <c r="L458" s="236"/>
      <c r="M458" s="237"/>
      <c r="N458" s="238"/>
      <c r="O458" s="238"/>
      <c r="P458" s="238"/>
      <c r="Q458" s="238"/>
      <c r="R458" s="238"/>
      <c r="S458" s="238"/>
      <c r="T458" s="239"/>
      <c r="AT458" s="240" t="s">
        <v>164</v>
      </c>
      <c r="AU458" s="240" t="s">
        <v>86</v>
      </c>
      <c r="AV458" s="12" t="s">
        <v>86</v>
      </c>
      <c r="AW458" s="12" t="s">
        <v>38</v>
      </c>
      <c r="AX458" s="12" t="s">
        <v>84</v>
      </c>
      <c r="AY458" s="240" t="s">
        <v>152</v>
      </c>
    </row>
    <row r="459" spans="2:65" s="1" customFormat="1" ht="16.5" customHeight="1">
      <c r="B459" s="38"/>
      <c r="C459" s="215" t="s">
        <v>1195</v>
      </c>
      <c r="D459" s="215" t="s">
        <v>155</v>
      </c>
      <c r="E459" s="216" t="s">
        <v>855</v>
      </c>
      <c r="F459" s="217" t="s">
        <v>856</v>
      </c>
      <c r="G459" s="218" t="s">
        <v>168</v>
      </c>
      <c r="H459" s="219">
        <v>14.3</v>
      </c>
      <c r="I459" s="220"/>
      <c r="J459" s="221">
        <f>ROUND(I459*H459,2)</f>
        <v>0</v>
      </c>
      <c r="K459" s="217" t="s">
        <v>159</v>
      </c>
      <c r="L459" s="43"/>
      <c r="M459" s="222" t="s">
        <v>75</v>
      </c>
      <c r="N459" s="223" t="s">
        <v>47</v>
      </c>
      <c r="O459" s="79"/>
      <c r="P459" s="224">
        <f>O459*H459</f>
        <v>0</v>
      </c>
      <c r="Q459" s="224">
        <v>0.00026</v>
      </c>
      <c r="R459" s="224">
        <f>Q459*H459</f>
        <v>0.003718</v>
      </c>
      <c r="S459" s="224">
        <v>0</v>
      </c>
      <c r="T459" s="225">
        <f>S459*H459</f>
        <v>0</v>
      </c>
      <c r="AR459" s="17" t="s">
        <v>227</v>
      </c>
      <c r="AT459" s="17" t="s">
        <v>155</v>
      </c>
      <c r="AU459" s="17" t="s">
        <v>86</v>
      </c>
      <c r="AY459" s="17" t="s">
        <v>152</v>
      </c>
      <c r="BE459" s="226">
        <f>IF(N459="základní",J459,0)</f>
        <v>0</v>
      </c>
      <c r="BF459" s="226">
        <f>IF(N459="snížená",J459,0)</f>
        <v>0</v>
      </c>
      <c r="BG459" s="226">
        <f>IF(N459="zákl. přenesená",J459,0)</f>
        <v>0</v>
      </c>
      <c r="BH459" s="226">
        <f>IF(N459="sníž. přenesená",J459,0)</f>
        <v>0</v>
      </c>
      <c r="BI459" s="226">
        <f>IF(N459="nulová",J459,0)</f>
        <v>0</v>
      </c>
      <c r="BJ459" s="17" t="s">
        <v>84</v>
      </c>
      <c r="BK459" s="226">
        <f>ROUND(I459*H459,2)</f>
        <v>0</v>
      </c>
      <c r="BL459" s="17" t="s">
        <v>227</v>
      </c>
      <c r="BM459" s="17" t="s">
        <v>1558</v>
      </c>
    </row>
    <row r="460" spans="2:47" s="1" customFormat="1" ht="12">
      <c r="B460" s="38"/>
      <c r="C460" s="39"/>
      <c r="D460" s="227" t="s">
        <v>162</v>
      </c>
      <c r="E460" s="39"/>
      <c r="F460" s="228" t="s">
        <v>853</v>
      </c>
      <c r="G460" s="39"/>
      <c r="H460" s="39"/>
      <c r="I460" s="142"/>
      <c r="J460" s="39"/>
      <c r="K460" s="39"/>
      <c r="L460" s="43"/>
      <c r="M460" s="229"/>
      <c r="N460" s="79"/>
      <c r="O460" s="79"/>
      <c r="P460" s="79"/>
      <c r="Q460" s="79"/>
      <c r="R460" s="79"/>
      <c r="S460" s="79"/>
      <c r="T460" s="80"/>
      <c r="AT460" s="17" t="s">
        <v>162</v>
      </c>
      <c r="AU460" s="17" t="s">
        <v>86</v>
      </c>
    </row>
    <row r="461" spans="2:51" s="13" customFormat="1" ht="12">
      <c r="B461" s="241"/>
      <c r="C461" s="242"/>
      <c r="D461" s="227" t="s">
        <v>164</v>
      </c>
      <c r="E461" s="243" t="s">
        <v>75</v>
      </c>
      <c r="F461" s="244" t="s">
        <v>1319</v>
      </c>
      <c r="G461" s="242"/>
      <c r="H461" s="243" t="s">
        <v>75</v>
      </c>
      <c r="I461" s="245"/>
      <c r="J461" s="242"/>
      <c r="K461" s="242"/>
      <c r="L461" s="246"/>
      <c r="M461" s="247"/>
      <c r="N461" s="248"/>
      <c r="O461" s="248"/>
      <c r="P461" s="248"/>
      <c r="Q461" s="248"/>
      <c r="R461" s="248"/>
      <c r="S461" s="248"/>
      <c r="T461" s="249"/>
      <c r="AT461" s="250" t="s">
        <v>164</v>
      </c>
      <c r="AU461" s="250" t="s">
        <v>86</v>
      </c>
      <c r="AV461" s="13" t="s">
        <v>84</v>
      </c>
      <c r="AW461" s="13" t="s">
        <v>38</v>
      </c>
      <c r="AX461" s="13" t="s">
        <v>77</v>
      </c>
      <c r="AY461" s="250" t="s">
        <v>152</v>
      </c>
    </row>
    <row r="462" spans="2:51" s="13" customFormat="1" ht="12">
      <c r="B462" s="241"/>
      <c r="C462" s="242"/>
      <c r="D462" s="227" t="s">
        <v>164</v>
      </c>
      <c r="E462" s="243" t="s">
        <v>75</v>
      </c>
      <c r="F462" s="244" t="s">
        <v>1322</v>
      </c>
      <c r="G462" s="242"/>
      <c r="H462" s="243" t="s">
        <v>75</v>
      </c>
      <c r="I462" s="245"/>
      <c r="J462" s="242"/>
      <c r="K462" s="242"/>
      <c r="L462" s="246"/>
      <c r="M462" s="247"/>
      <c r="N462" s="248"/>
      <c r="O462" s="248"/>
      <c r="P462" s="248"/>
      <c r="Q462" s="248"/>
      <c r="R462" s="248"/>
      <c r="S462" s="248"/>
      <c r="T462" s="249"/>
      <c r="AT462" s="250" t="s">
        <v>164</v>
      </c>
      <c r="AU462" s="250" t="s">
        <v>86</v>
      </c>
      <c r="AV462" s="13" t="s">
        <v>84</v>
      </c>
      <c r="AW462" s="13" t="s">
        <v>38</v>
      </c>
      <c r="AX462" s="13" t="s">
        <v>77</v>
      </c>
      <c r="AY462" s="250" t="s">
        <v>152</v>
      </c>
    </row>
    <row r="463" spans="2:51" s="12" customFormat="1" ht="12">
      <c r="B463" s="230"/>
      <c r="C463" s="231"/>
      <c r="D463" s="227" t="s">
        <v>164</v>
      </c>
      <c r="E463" s="232" t="s">
        <v>75</v>
      </c>
      <c r="F463" s="233" t="s">
        <v>1559</v>
      </c>
      <c r="G463" s="231"/>
      <c r="H463" s="234">
        <v>14.3</v>
      </c>
      <c r="I463" s="235"/>
      <c r="J463" s="231"/>
      <c r="K463" s="231"/>
      <c r="L463" s="236"/>
      <c r="M463" s="237"/>
      <c r="N463" s="238"/>
      <c r="O463" s="238"/>
      <c r="P463" s="238"/>
      <c r="Q463" s="238"/>
      <c r="R463" s="238"/>
      <c r="S463" s="238"/>
      <c r="T463" s="239"/>
      <c r="AT463" s="240" t="s">
        <v>164</v>
      </c>
      <c r="AU463" s="240" t="s">
        <v>86</v>
      </c>
      <c r="AV463" s="12" t="s">
        <v>86</v>
      </c>
      <c r="AW463" s="12" t="s">
        <v>38</v>
      </c>
      <c r="AX463" s="12" t="s">
        <v>84</v>
      </c>
      <c r="AY463" s="240" t="s">
        <v>152</v>
      </c>
    </row>
    <row r="464" spans="2:65" s="1" customFormat="1" ht="16.5" customHeight="1">
      <c r="B464" s="38"/>
      <c r="C464" s="215" t="s">
        <v>1200</v>
      </c>
      <c r="D464" s="215" t="s">
        <v>155</v>
      </c>
      <c r="E464" s="216" t="s">
        <v>1256</v>
      </c>
      <c r="F464" s="217" t="s">
        <v>1257</v>
      </c>
      <c r="G464" s="218" t="s">
        <v>176</v>
      </c>
      <c r="H464" s="219">
        <v>1</v>
      </c>
      <c r="I464" s="220"/>
      <c r="J464" s="221">
        <f>ROUND(I464*H464,2)</f>
        <v>0</v>
      </c>
      <c r="K464" s="217" t="s">
        <v>159</v>
      </c>
      <c r="L464" s="43"/>
      <c r="M464" s="222" t="s">
        <v>75</v>
      </c>
      <c r="N464" s="223" t="s">
        <v>47</v>
      </c>
      <c r="O464" s="79"/>
      <c r="P464" s="224">
        <f>O464*H464</f>
        <v>0</v>
      </c>
      <c r="Q464" s="224">
        <v>0</v>
      </c>
      <c r="R464" s="224">
        <f>Q464*H464</f>
        <v>0</v>
      </c>
      <c r="S464" s="224">
        <v>0</v>
      </c>
      <c r="T464" s="225">
        <f>S464*H464</f>
        <v>0</v>
      </c>
      <c r="AR464" s="17" t="s">
        <v>227</v>
      </c>
      <c r="AT464" s="17" t="s">
        <v>155</v>
      </c>
      <c r="AU464" s="17" t="s">
        <v>86</v>
      </c>
      <c r="AY464" s="17" t="s">
        <v>152</v>
      </c>
      <c r="BE464" s="226">
        <f>IF(N464="základní",J464,0)</f>
        <v>0</v>
      </c>
      <c r="BF464" s="226">
        <f>IF(N464="snížená",J464,0)</f>
        <v>0</v>
      </c>
      <c r="BG464" s="226">
        <f>IF(N464="zákl. přenesená",J464,0)</f>
        <v>0</v>
      </c>
      <c r="BH464" s="226">
        <f>IF(N464="sníž. přenesená",J464,0)</f>
        <v>0</v>
      </c>
      <c r="BI464" s="226">
        <f>IF(N464="nulová",J464,0)</f>
        <v>0</v>
      </c>
      <c r="BJ464" s="17" t="s">
        <v>84</v>
      </c>
      <c r="BK464" s="226">
        <f>ROUND(I464*H464,2)</f>
        <v>0</v>
      </c>
      <c r="BL464" s="17" t="s">
        <v>227</v>
      </c>
      <c r="BM464" s="17" t="s">
        <v>1560</v>
      </c>
    </row>
    <row r="465" spans="2:47" s="1" customFormat="1" ht="12">
      <c r="B465" s="38"/>
      <c r="C465" s="39"/>
      <c r="D465" s="227" t="s">
        <v>162</v>
      </c>
      <c r="E465" s="39"/>
      <c r="F465" s="228" t="s">
        <v>853</v>
      </c>
      <c r="G465" s="39"/>
      <c r="H465" s="39"/>
      <c r="I465" s="142"/>
      <c r="J465" s="39"/>
      <c r="K465" s="39"/>
      <c r="L465" s="43"/>
      <c r="M465" s="229"/>
      <c r="N465" s="79"/>
      <c r="O465" s="79"/>
      <c r="P465" s="79"/>
      <c r="Q465" s="79"/>
      <c r="R465" s="79"/>
      <c r="S465" s="79"/>
      <c r="T465" s="80"/>
      <c r="AT465" s="17" t="s">
        <v>162</v>
      </c>
      <c r="AU465" s="17" t="s">
        <v>86</v>
      </c>
    </row>
    <row r="466" spans="2:51" s="13" customFormat="1" ht="12">
      <c r="B466" s="241"/>
      <c r="C466" s="242"/>
      <c r="D466" s="227" t="s">
        <v>164</v>
      </c>
      <c r="E466" s="243" t="s">
        <v>75</v>
      </c>
      <c r="F466" s="244" t="s">
        <v>1319</v>
      </c>
      <c r="G466" s="242"/>
      <c r="H466" s="243" t="s">
        <v>75</v>
      </c>
      <c r="I466" s="245"/>
      <c r="J466" s="242"/>
      <c r="K466" s="242"/>
      <c r="L466" s="246"/>
      <c r="M466" s="247"/>
      <c r="N466" s="248"/>
      <c r="O466" s="248"/>
      <c r="P466" s="248"/>
      <c r="Q466" s="248"/>
      <c r="R466" s="248"/>
      <c r="S466" s="248"/>
      <c r="T466" s="249"/>
      <c r="AT466" s="250" t="s">
        <v>164</v>
      </c>
      <c r="AU466" s="250" t="s">
        <v>86</v>
      </c>
      <c r="AV466" s="13" t="s">
        <v>84</v>
      </c>
      <c r="AW466" s="13" t="s">
        <v>38</v>
      </c>
      <c r="AX466" s="13" t="s">
        <v>77</v>
      </c>
      <c r="AY466" s="250" t="s">
        <v>152</v>
      </c>
    </row>
    <row r="467" spans="2:51" s="12" customFormat="1" ht="12">
      <c r="B467" s="230"/>
      <c r="C467" s="231"/>
      <c r="D467" s="227" t="s">
        <v>164</v>
      </c>
      <c r="E467" s="232" t="s">
        <v>75</v>
      </c>
      <c r="F467" s="233" t="s">
        <v>1437</v>
      </c>
      <c r="G467" s="231"/>
      <c r="H467" s="234">
        <v>1</v>
      </c>
      <c r="I467" s="235"/>
      <c r="J467" s="231"/>
      <c r="K467" s="231"/>
      <c r="L467" s="236"/>
      <c r="M467" s="237"/>
      <c r="N467" s="238"/>
      <c r="O467" s="238"/>
      <c r="P467" s="238"/>
      <c r="Q467" s="238"/>
      <c r="R467" s="238"/>
      <c r="S467" s="238"/>
      <c r="T467" s="239"/>
      <c r="AT467" s="240" t="s">
        <v>164</v>
      </c>
      <c r="AU467" s="240" t="s">
        <v>86</v>
      </c>
      <c r="AV467" s="12" t="s">
        <v>86</v>
      </c>
      <c r="AW467" s="12" t="s">
        <v>38</v>
      </c>
      <c r="AX467" s="12" t="s">
        <v>84</v>
      </c>
      <c r="AY467" s="240" t="s">
        <v>152</v>
      </c>
    </row>
    <row r="468" spans="2:65" s="1" customFormat="1" ht="16.5" customHeight="1">
      <c r="B468" s="38"/>
      <c r="C468" s="215" t="s">
        <v>1205</v>
      </c>
      <c r="D468" s="215" t="s">
        <v>155</v>
      </c>
      <c r="E468" s="216" t="s">
        <v>1260</v>
      </c>
      <c r="F468" s="217" t="s">
        <v>1261</v>
      </c>
      <c r="G468" s="218" t="s">
        <v>176</v>
      </c>
      <c r="H468" s="219">
        <v>1</v>
      </c>
      <c r="I468" s="220"/>
      <c r="J468" s="221">
        <f>ROUND(I468*H468,2)</f>
        <v>0</v>
      </c>
      <c r="K468" s="217" t="s">
        <v>159</v>
      </c>
      <c r="L468" s="43"/>
      <c r="M468" s="222" t="s">
        <v>75</v>
      </c>
      <c r="N468" s="223" t="s">
        <v>47</v>
      </c>
      <c r="O468" s="79"/>
      <c r="P468" s="224">
        <f>O468*H468</f>
        <v>0</v>
      </c>
      <c r="Q468" s="224">
        <v>0</v>
      </c>
      <c r="R468" s="224">
        <f>Q468*H468</f>
        <v>0</v>
      </c>
      <c r="S468" s="224">
        <v>0</v>
      </c>
      <c r="T468" s="225">
        <f>S468*H468</f>
        <v>0</v>
      </c>
      <c r="AR468" s="17" t="s">
        <v>227</v>
      </c>
      <c r="AT468" s="17" t="s">
        <v>155</v>
      </c>
      <c r="AU468" s="17" t="s">
        <v>86</v>
      </c>
      <c r="AY468" s="17" t="s">
        <v>152</v>
      </c>
      <c r="BE468" s="226">
        <f>IF(N468="základní",J468,0)</f>
        <v>0</v>
      </c>
      <c r="BF468" s="226">
        <f>IF(N468="snížená",J468,0)</f>
        <v>0</v>
      </c>
      <c r="BG468" s="226">
        <f>IF(N468="zákl. přenesená",J468,0)</f>
        <v>0</v>
      </c>
      <c r="BH468" s="226">
        <f>IF(N468="sníž. přenesená",J468,0)</f>
        <v>0</v>
      </c>
      <c r="BI468" s="226">
        <f>IF(N468="nulová",J468,0)</f>
        <v>0</v>
      </c>
      <c r="BJ468" s="17" t="s">
        <v>84</v>
      </c>
      <c r="BK468" s="226">
        <f>ROUND(I468*H468,2)</f>
        <v>0</v>
      </c>
      <c r="BL468" s="17" t="s">
        <v>227</v>
      </c>
      <c r="BM468" s="17" t="s">
        <v>1561</v>
      </c>
    </row>
    <row r="469" spans="2:47" s="1" customFormat="1" ht="12">
      <c r="B469" s="38"/>
      <c r="C469" s="39"/>
      <c r="D469" s="227" t="s">
        <v>162</v>
      </c>
      <c r="E469" s="39"/>
      <c r="F469" s="228" t="s">
        <v>853</v>
      </c>
      <c r="G469" s="39"/>
      <c r="H469" s="39"/>
      <c r="I469" s="142"/>
      <c r="J469" s="39"/>
      <c r="K469" s="39"/>
      <c r="L469" s="43"/>
      <c r="M469" s="229"/>
      <c r="N469" s="79"/>
      <c r="O469" s="79"/>
      <c r="P469" s="79"/>
      <c r="Q469" s="79"/>
      <c r="R469" s="79"/>
      <c r="S469" s="79"/>
      <c r="T469" s="80"/>
      <c r="AT469" s="17" t="s">
        <v>162</v>
      </c>
      <c r="AU469" s="17" t="s">
        <v>86</v>
      </c>
    </row>
    <row r="470" spans="2:51" s="13" customFormat="1" ht="12">
      <c r="B470" s="241"/>
      <c r="C470" s="242"/>
      <c r="D470" s="227" t="s">
        <v>164</v>
      </c>
      <c r="E470" s="243" t="s">
        <v>75</v>
      </c>
      <c r="F470" s="244" t="s">
        <v>1319</v>
      </c>
      <c r="G470" s="242"/>
      <c r="H470" s="243" t="s">
        <v>75</v>
      </c>
      <c r="I470" s="245"/>
      <c r="J470" s="242"/>
      <c r="K470" s="242"/>
      <c r="L470" s="246"/>
      <c r="M470" s="247"/>
      <c r="N470" s="248"/>
      <c r="O470" s="248"/>
      <c r="P470" s="248"/>
      <c r="Q470" s="248"/>
      <c r="R470" s="248"/>
      <c r="S470" s="248"/>
      <c r="T470" s="249"/>
      <c r="AT470" s="250" t="s">
        <v>164</v>
      </c>
      <c r="AU470" s="250" t="s">
        <v>86</v>
      </c>
      <c r="AV470" s="13" t="s">
        <v>84</v>
      </c>
      <c r="AW470" s="13" t="s">
        <v>38</v>
      </c>
      <c r="AX470" s="13" t="s">
        <v>77</v>
      </c>
      <c r="AY470" s="250" t="s">
        <v>152</v>
      </c>
    </row>
    <row r="471" spans="2:51" s="12" customFormat="1" ht="12">
      <c r="B471" s="230"/>
      <c r="C471" s="231"/>
      <c r="D471" s="227" t="s">
        <v>164</v>
      </c>
      <c r="E471" s="232" t="s">
        <v>75</v>
      </c>
      <c r="F471" s="233" t="s">
        <v>1437</v>
      </c>
      <c r="G471" s="231"/>
      <c r="H471" s="234">
        <v>1</v>
      </c>
      <c r="I471" s="235"/>
      <c r="J471" s="231"/>
      <c r="K471" s="231"/>
      <c r="L471" s="236"/>
      <c r="M471" s="237"/>
      <c r="N471" s="238"/>
      <c r="O471" s="238"/>
      <c r="P471" s="238"/>
      <c r="Q471" s="238"/>
      <c r="R471" s="238"/>
      <c r="S471" s="238"/>
      <c r="T471" s="239"/>
      <c r="AT471" s="240" t="s">
        <v>164</v>
      </c>
      <c r="AU471" s="240" t="s">
        <v>86</v>
      </c>
      <c r="AV471" s="12" t="s">
        <v>86</v>
      </c>
      <c r="AW471" s="12" t="s">
        <v>38</v>
      </c>
      <c r="AX471" s="12" t="s">
        <v>84</v>
      </c>
      <c r="AY471" s="240" t="s">
        <v>152</v>
      </c>
    </row>
    <row r="472" spans="2:65" s="1" customFormat="1" ht="22.5" customHeight="1">
      <c r="B472" s="38"/>
      <c r="C472" s="215" t="s">
        <v>1209</v>
      </c>
      <c r="D472" s="215" t="s">
        <v>155</v>
      </c>
      <c r="E472" s="216" t="s">
        <v>869</v>
      </c>
      <c r="F472" s="217" t="s">
        <v>870</v>
      </c>
      <c r="G472" s="218" t="s">
        <v>248</v>
      </c>
      <c r="H472" s="261"/>
      <c r="I472" s="220"/>
      <c r="J472" s="221">
        <f>ROUND(I472*H472,2)</f>
        <v>0</v>
      </c>
      <c r="K472" s="217" t="s">
        <v>159</v>
      </c>
      <c r="L472" s="43"/>
      <c r="M472" s="222" t="s">
        <v>75</v>
      </c>
      <c r="N472" s="223" t="s">
        <v>47</v>
      </c>
      <c r="O472" s="79"/>
      <c r="P472" s="224">
        <f>O472*H472</f>
        <v>0</v>
      </c>
      <c r="Q472" s="224">
        <v>0</v>
      </c>
      <c r="R472" s="224">
        <f>Q472*H472</f>
        <v>0</v>
      </c>
      <c r="S472" s="224">
        <v>0</v>
      </c>
      <c r="T472" s="225">
        <f>S472*H472</f>
        <v>0</v>
      </c>
      <c r="AR472" s="17" t="s">
        <v>227</v>
      </c>
      <c r="AT472" s="17" t="s">
        <v>155</v>
      </c>
      <c r="AU472" s="17" t="s">
        <v>86</v>
      </c>
      <c r="AY472" s="17" t="s">
        <v>152</v>
      </c>
      <c r="BE472" s="226">
        <f>IF(N472="základní",J472,0)</f>
        <v>0</v>
      </c>
      <c r="BF472" s="226">
        <f>IF(N472="snížená",J472,0)</f>
        <v>0</v>
      </c>
      <c r="BG472" s="226">
        <f>IF(N472="zákl. přenesená",J472,0)</f>
        <v>0</v>
      </c>
      <c r="BH472" s="226">
        <f>IF(N472="sníž. přenesená",J472,0)</f>
        <v>0</v>
      </c>
      <c r="BI472" s="226">
        <f>IF(N472="nulová",J472,0)</f>
        <v>0</v>
      </c>
      <c r="BJ472" s="17" t="s">
        <v>84</v>
      </c>
      <c r="BK472" s="226">
        <f>ROUND(I472*H472,2)</f>
        <v>0</v>
      </c>
      <c r="BL472" s="17" t="s">
        <v>227</v>
      </c>
      <c r="BM472" s="17" t="s">
        <v>1562</v>
      </c>
    </row>
    <row r="473" spans="2:47" s="1" customFormat="1" ht="12">
      <c r="B473" s="38"/>
      <c r="C473" s="39"/>
      <c r="D473" s="227" t="s">
        <v>162</v>
      </c>
      <c r="E473" s="39"/>
      <c r="F473" s="228" t="s">
        <v>534</v>
      </c>
      <c r="G473" s="39"/>
      <c r="H473" s="39"/>
      <c r="I473" s="142"/>
      <c r="J473" s="39"/>
      <c r="K473" s="39"/>
      <c r="L473" s="43"/>
      <c r="M473" s="229"/>
      <c r="N473" s="79"/>
      <c r="O473" s="79"/>
      <c r="P473" s="79"/>
      <c r="Q473" s="79"/>
      <c r="R473" s="79"/>
      <c r="S473" s="79"/>
      <c r="T473" s="80"/>
      <c r="AT473" s="17" t="s">
        <v>162</v>
      </c>
      <c r="AU473" s="17" t="s">
        <v>86</v>
      </c>
    </row>
    <row r="474" spans="2:63" s="11" customFormat="1" ht="22.8" customHeight="1">
      <c r="B474" s="199"/>
      <c r="C474" s="200"/>
      <c r="D474" s="201" t="s">
        <v>76</v>
      </c>
      <c r="E474" s="213" t="s">
        <v>376</v>
      </c>
      <c r="F474" s="213" t="s">
        <v>377</v>
      </c>
      <c r="G474" s="200"/>
      <c r="H474" s="200"/>
      <c r="I474" s="203"/>
      <c r="J474" s="214">
        <f>BK474</f>
        <v>0</v>
      </c>
      <c r="K474" s="200"/>
      <c r="L474" s="205"/>
      <c r="M474" s="206"/>
      <c r="N474" s="207"/>
      <c r="O474" s="207"/>
      <c r="P474" s="208">
        <f>SUM(P475:P477)</f>
        <v>0</v>
      </c>
      <c r="Q474" s="207"/>
      <c r="R474" s="208">
        <f>SUM(R475:R477)</f>
        <v>0.0001278</v>
      </c>
      <c r="S474" s="207"/>
      <c r="T474" s="209">
        <f>SUM(T475:T477)</f>
        <v>0</v>
      </c>
      <c r="AR474" s="210" t="s">
        <v>86</v>
      </c>
      <c r="AT474" s="211" t="s">
        <v>76</v>
      </c>
      <c r="AU474" s="211" t="s">
        <v>84</v>
      </c>
      <c r="AY474" s="210" t="s">
        <v>152</v>
      </c>
      <c r="BK474" s="212">
        <f>SUM(BK475:BK477)</f>
        <v>0</v>
      </c>
    </row>
    <row r="475" spans="2:65" s="1" customFormat="1" ht="16.5" customHeight="1">
      <c r="B475" s="38"/>
      <c r="C475" s="215" t="s">
        <v>1214</v>
      </c>
      <c r="D475" s="215" t="s">
        <v>155</v>
      </c>
      <c r="E475" s="216" t="s">
        <v>379</v>
      </c>
      <c r="F475" s="217" t="s">
        <v>380</v>
      </c>
      <c r="G475" s="218" t="s">
        <v>158</v>
      </c>
      <c r="H475" s="219">
        <v>1.065</v>
      </c>
      <c r="I475" s="220"/>
      <c r="J475" s="221">
        <f>ROUND(I475*H475,2)</f>
        <v>0</v>
      </c>
      <c r="K475" s="217" t="s">
        <v>159</v>
      </c>
      <c r="L475" s="43"/>
      <c r="M475" s="222" t="s">
        <v>75</v>
      </c>
      <c r="N475" s="223" t="s">
        <v>47</v>
      </c>
      <c r="O475" s="79"/>
      <c r="P475" s="224">
        <f>O475*H475</f>
        <v>0</v>
      </c>
      <c r="Q475" s="224">
        <v>0.00012</v>
      </c>
      <c r="R475" s="224">
        <f>Q475*H475</f>
        <v>0.0001278</v>
      </c>
      <c r="S475" s="224">
        <v>0</v>
      </c>
      <c r="T475" s="225">
        <f>S475*H475</f>
        <v>0</v>
      </c>
      <c r="AR475" s="17" t="s">
        <v>227</v>
      </c>
      <c r="AT475" s="17" t="s">
        <v>155</v>
      </c>
      <c r="AU475" s="17" t="s">
        <v>86</v>
      </c>
      <c r="AY475" s="17" t="s">
        <v>152</v>
      </c>
      <c r="BE475" s="226">
        <f>IF(N475="základní",J475,0)</f>
        <v>0</v>
      </c>
      <c r="BF475" s="226">
        <f>IF(N475="snížená",J475,0)</f>
        <v>0</v>
      </c>
      <c r="BG475" s="226">
        <f>IF(N475="zákl. přenesená",J475,0)</f>
        <v>0</v>
      </c>
      <c r="BH475" s="226">
        <f>IF(N475="sníž. přenesená",J475,0)</f>
        <v>0</v>
      </c>
      <c r="BI475" s="226">
        <f>IF(N475="nulová",J475,0)</f>
        <v>0</v>
      </c>
      <c r="BJ475" s="17" t="s">
        <v>84</v>
      </c>
      <c r="BK475" s="226">
        <f>ROUND(I475*H475,2)</f>
        <v>0</v>
      </c>
      <c r="BL475" s="17" t="s">
        <v>227</v>
      </c>
      <c r="BM475" s="17" t="s">
        <v>1563</v>
      </c>
    </row>
    <row r="476" spans="2:51" s="13" customFormat="1" ht="12">
      <c r="B476" s="241"/>
      <c r="C476" s="242"/>
      <c r="D476" s="227" t="s">
        <v>164</v>
      </c>
      <c r="E476" s="243" t="s">
        <v>75</v>
      </c>
      <c r="F476" s="244" t="s">
        <v>1342</v>
      </c>
      <c r="G476" s="242"/>
      <c r="H476" s="243" t="s">
        <v>75</v>
      </c>
      <c r="I476" s="245"/>
      <c r="J476" s="242"/>
      <c r="K476" s="242"/>
      <c r="L476" s="246"/>
      <c r="M476" s="247"/>
      <c r="N476" s="248"/>
      <c r="O476" s="248"/>
      <c r="P476" s="248"/>
      <c r="Q476" s="248"/>
      <c r="R476" s="248"/>
      <c r="S476" s="248"/>
      <c r="T476" s="249"/>
      <c r="AT476" s="250" t="s">
        <v>164</v>
      </c>
      <c r="AU476" s="250" t="s">
        <v>86</v>
      </c>
      <c r="AV476" s="13" t="s">
        <v>84</v>
      </c>
      <c r="AW476" s="13" t="s">
        <v>38</v>
      </c>
      <c r="AX476" s="13" t="s">
        <v>77</v>
      </c>
      <c r="AY476" s="250" t="s">
        <v>152</v>
      </c>
    </row>
    <row r="477" spans="2:51" s="12" customFormat="1" ht="12">
      <c r="B477" s="230"/>
      <c r="C477" s="231"/>
      <c r="D477" s="227" t="s">
        <v>164</v>
      </c>
      <c r="E477" s="232" t="s">
        <v>75</v>
      </c>
      <c r="F477" s="233" t="s">
        <v>1564</v>
      </c>
      <c r="G477" s="231"/>
      <c r="H477" s="234">
        <v>1.065</v>
      </c>
      <c r="I477" s="235"/>
      <c r="J477" s="231"/>
      <c r="K477" s="231"/>
      <c r="L477" s="236"/>
      <c r="M477" s="237"/>
      <c r="N477" s="238"/>
      <c r="O477" s="238"/>
      <c r="P477" s="238"/>
      <c r="Q477" s="238"/>
      <c r="R477" s="238"/>
      <c r="S477" s="238"/>
      <c r="T477" s="239"/>
      <c r="AT477" s="240" t="s">
        <v>164</v>
      </c>
      <c r="AU477" s="240" t="s">
        <v>86</v>
      </c>
      <c r="AV477" s="12" t="s">
        <v>86</v>
      </c>
      <c r="AW477" s="12" t="s">
        <v>38</v>
      </c>
      <c r="AX477" s="12" t="s">
        <v>84</v>
      </c>
      <c r="AY477" s="240" t="s">
        <v>152</v>
      </c>
    </row>
    <row r="478" spans="2:63" s="11" customFormat="1" ht="22.8" customHeight="1">
      <c r="B478" s="199"/>
      <c r="C478" s="200"/>
      <c r="D478" s="201" t="s">
        <v>76</v>
      </c>
      <c r="E478" s="213" t="s">
        <v>251</v>
      </c>
      <c r="F478" s="213" t="s">
        <v>252</v>
      </c>
      <c r="G478" s="200"/>
      <c r="H478" s="200"/>
      <c r="I478" s="203"/>
      <c r="J478" s="214">
        <f>BK478</f>
        <v>0</v>
      </c>
      <c r="K478" s="200"/>
      <c r="L478" s="205"/>
      <c r="M478" s="206"/>
      <c r="N478" s="207"/>
      <c r="O478" s="207"/>
      <c r="P478" s="208">
        <f>SUM(P479:P491)</f>
        <v>0</v>
      </c>
      <c r="Q478" s="207"/>
      <c r="R478" s="208">
        <f>SUM(R479:R491)</f>
        <v>0.039144570000000004</v>
      </c>
      <c r="S478" s="207"/>
      <c r="T478" s="209">
        <f>SUM(T479:T491)</f>
        <v>0.0070025899999999995</v>
      </c>
      <c r="AR478" s="210" t="s">
        <v>86</v>
      </c>
      <c r="AT478" s="211" t="s">
        <v>76</v>
      </c>
      <c r="AU478" s="211" t="s">
        <v>84</v>
      </c>
      <c r="AY478" s="210" t="s">
        <v>152</v>
      </c>
      <c r="BK478" s="212">
        <f>SUM(BK479:BK491)</f>
        <v>0</v>
      </c>
    </row>
    <row r="479" spans="2:65" s="1" customFormat="1" ht="16.5" customHeight="1">
      <c r="B479" s="38"/>
      <c r="C479" s="215" t="s">
        <v>1218</v>
      </c>
      <c r="D479" s="215" t="s">
        <v>155</v>
      </c>
      <c r="E479" s="216" t="s">
        <v>876</v>
      </c>
      <c r="F479" s="217" t="s">
        <v>877</v>
      </c>
      <c r="G479" s="218" t="s">
        <v>158</v>
      </c>
      <c r="H479" s="219">
        <v>22.589</v>
      </c>
      <c r="I479" s="220"/>
      <c r="J479" s="221">
        <f>ROUND(I479*H479,2)</f>
        <v>0</v>
      </c>
      <c r="K479" s="217" t="s">
        <v>159</v>
      </c>
      <c r="L479" s="43"/>
      <c r="M479" s="222" t="s">
        <v>75</v>
      </c>
      <c r="N479" s="223" t="s">
        <v>47</v>
      </c>
      <c r="O479" s="79"/>
      <c r="P479" s="224">
        <f>O479*H479</f>
        <v>0</v>
      </c>
      <c r="Q479" s="224">
        <v>0.001</v>
      </c>
      <c r="R479" s="224">
        <f>Q479*H479</f>
        <v>0.022588999999999998</v>
      </c>
      <c r="S479" s="224">
        <v>0.00031</v>
      </c>
      <c r="T479" s="225">
        <f>S479*H479</f>
        <v>0.0070025899999999995</v>
      </c>
      <c r="AR479" s="17" t="s">
        <v>227</v>
      </c>
      <c r="AT479" s="17" t="s">
        <v>155</v>
      </c>
      <c r="AU479" s="17" t="s">
        <v>86</v>
      </c>
      <c r="AY479" s="17" t="s">
        <v>152</v>
      </c>
      <c r="BE479" s="226">
        <f>IF(N479="základní",J479,0)</f>
        <v>0</v>
      </c>
      <c r="BF479" s="226">
        <f>IF(N479="snížená",J479,0)</f>
        <v>0</v>
      </c>
      <c r="BG479" s="226">
        <f>IF(N479="zákl. přenesená",J479,0)</f>
        <v>0</v>
      </c>
      <c r="BH479" s="226">
        <f>IF(N479="sníž. přenesená",J479,0)</f>
        <v>0</v>
      </c>
      <c r="BI479" s="226">
        <f>IF(N479="nulová",J479,0)</f>
        <v>0</v>
      </c>
      <c r="BJ479" s="17" t="s">
        <v>84</v>
      </c>
      <c r="BK479" s="226">
        <f>ROUND(I479*H479,2)</f>
        <v>0</v>
      </c>
      <c r="BL479" s="17" t="s">
        <v>227</v>
      </c>
      <c r="BM479" s="17" t="s">
        <v>1565</v>
      </c>
    </row>
    <row r="480" spans="2:47" s="1" customFormat="1" ht="12">
      <c r="B480" s="38"/>
      <c r="C480" s="39"/>
      <c r="D480" s="227" t="s">
        <v>162</v>
      </c>
      <c r="E480" s="39"/>
      <c r="F480" s="228" t="s">
        <v>879</v>
      </c>
      <c r="G480" s="39"/>
      <c r="H480" s="39"/>
      <c r="I480" s="142"/>
      <c r="J480" s="39"/>
      <c r="K480" s="39"/>
      <c r="L480" s="43"/>
      <c r="M480" s="229"/>
      <c r="N480" s="79"/>
      <c r="O480" s="79"/>
      <c r="P480" s="79"/>
      <c r="Q480" s="79"/>
      <c r="R480" s="79"/>
      <c r="S480" s="79"/>
      <c r="T480" s="80"/>
      <c r="AT480" s="17" t="s">
        <v>162</v>
      </c>
      <c r="AU480" s="17" t="s">
        <v>86</v>
      </c>
    </row>
    <row r="481" spans="2:51" s="12" customFormat="1" ht="12">
      <c r="B481" s="230"/>
      <c r="C481" s="231"/>
      <c r="D481" s="227" t="s">
        <v>164</v>
      </c>
      <c r="E481" s="232" t="s">
        <v>75</v>
      </c>
      <c r="F481" s="233" t="s">
        <v>1566</v>
      </c>
      <c r="G481" s="231"/>
      <c r="H481" s="234">
        <v>22.589</v>
      </c>
      <c r="I481" s="235"/>
      <c r="J481" s="231"/>
      <c r="K481" s="231"/>
      <c r="L481" s="236"/>
      <c r="M481" s="237"/>
      <c r="N481" s="238"/>
      <c r="O481" s="238"/>
      <c r="P481" s="238"/>
      <c r="Q481" s="238"/>
      <c r="R481" s="238"/>
      <c r="S481" s="238"/>
      <c r="T481" s="239"/>
      <c r="AT481" s="240" t="s">
        <v>164</v>
      </c>
      <c r="AU481" s="240" t="s">
        <v>86</v>
      </c>
      <c r="AV481" s="12" t="s">
        <v>86</v>
      </c>
      <c r="AW481" s="12" t="s">
        <v>38</v>
      </c>
      <c r="AX481" s="12" t="s">
        <v>84</v>
      </c>
      <c r="AY481" s="240" t="s">
        <v>152</v>
      </c>
    </row>
    <row r="482" spans="2:65" s="1" customFormat="1" ht="16.5" customHeight="1">
      <c r="B482" s="38"/>
      <c r="C482" s="215" t="s">
        <v>1222</v>
      </c>
      <c r="D482" s="215" t="s">
        <v>155</v>
      </c>
      <c r="E482" s="216" t="s">
        <v>882</v>
      </c>
      <c r="F482" s="217" t="s">
        <v>883</v>
      </c>
      <c r="G482" s="218" t="s">
        <v>158</v>
      </c>
      <c r="H482" s="219">
        <v>6.56</v>
      </c>
      <c r="I482" s="220"/>
      <c r="J482" s="221">
        <f>ROUND(I482*H482,2)</f>
        <v>0</v>
      </c>
      <c r="K482" s="217" t="s">
        <v>159</v>
      </c>
      <c r="L482" s="43"/>
      <c r="M482" s="222" t="s">
        <v>75</v>
      </c>
      <c r="N482" s="223" t="s">
        <v>47</v>
      </c>
      <c r="O482" s="79"/>
      <c r="P482" s="224">
        <f>O482*H482</f>
        <v>0</v>
      </c>
      <c r="Q482" s="224">
        <v>0</v>
      </c>
      <c r="R482" s="224">
        <f>Q482*H482</f>
        <v>0</v>
      </c>
      <c r="S482" s="224">
        <v>0</v>
      </c>
      <c r="T482" s="225">
        <f>S482*H482</f>
        <v>0</v>
      </c>
      <c r="AR482" s="17" t="s">
        <v>227</v>
      </c>
      <c r="AT482" s="17" t="s">
        <v>155</v>
      </c>
      <c r="AU482" s="17" t="s">
        <v>86</v>
      </c>
      <c r="AY482" s="17" t="s">
        <v>152</v>
      </c>
      <c r="BE482" s="226">
        <f>IF(N482="základní",J482,0)</f>
        <v>0</v>
      </c>
      <c r="BF482" s="226">
        <f>IF(N482="snížená",J482,0)</f>
        <v>0</v>
      </c>
      <c r="BG482" s="226">
        <f>IF(N482="zákl. přenesená",J482,0)</f>
        <v>0</v>
      </c>
      <c r="BH482" s="226">
        <f>IF(N482="sníž. přenesená",J482,0)</f>
        <v>0</v>
      </c>
      <c r="BI482" s="226">
        <f>IF(N482="nulová",J482,0)</f>
        <v>0</v>
      </c>
      <c r="BJ482" s="17" t="s">
        <v>84</v>
      </c>
      <c r="BK482" s="226">
        <f>ROUND(I482*H482,2)</f>
        <v>0</v>
      </c>
      <c r="BL482" s="17" t="s">
        <v>227</v>
      </c>
      <c r="BM482" s="17" t="s">
        <v>1567</v>
      </c>
    </row>
    <row r="483" spans="2:47" s="1" customFormat="1" ht="12">
      <c r="B483" s="38"/>
      <c r="C483" s="39"/>
      <c r="D483" s="227" t="s">
        <v>162</v>
      </c>
      <c r="E483" s="39"/>
      <c r="F483" s="228" t="s">
        <v>885</v>
      </c>
      <c r="G483" s="39"/>
      <c r="H483" s="39"/>
      <c r="I483" s="142"/>
      <c r="J483" s="39"/>
      <c r="K483" s="39"/>
      <c r="L483" s="43"/>
      <c r="M483" s="229"/>
      <c r="N483" s="79"/>
      <c r="O483" s="79"/>
      <c r="P483" s="79"/>
      <c r="Q483" s="79"/>
      <c r="R483" s="79"/>
      <c r="S483" s="79"/>
      <c r="T483" s="80"/>
      <c r="AT483" s="17" t="s">
        <v>162</v>
      </c>
      <c r="AU483" s="17" t="s">
        <v>86</v>
      </c>
    </row>
    <row r="484" spans="2:51" s="13" customFormat="1" ht="12">
      <c r="B484" s="241"/>
      <c r="C484" s="242"/>
      <c r="D484" s="227" t="s">
        <v>164</v>
      </c>
      <c r="E484" s="243" t="s">
        <v>75</v>
      </c>
      <c r="F484" s="244" t="s">
        <v>1319</v>
      </c>
      <c r="G484" s="242"/>
      <c r="H484" s="243" t="s">
        <v>75</v>
      </c>
      <c r="I484" s="245"/>
      <c r="J484" s="242"/>
      <c r="K484" s="242"/>
      <c r="L484" s="246"/>
      <c r="M484" s="247"/>
      <c r="N484" s="248"/>
      <c r="O484" s="248"/>
      <c r="P484" s="248"/>
      <c r="Q484" s="248"/>
      <c r="R484" s="248"/>
      <c r="S484" s="248"/>
      <c r="T484" s="249"/>
      <c r="AT484" s="250" t="s">
        <v>164</v>
      </c>
      <c r="AU484" s="250" t="s">
        <v>86</v>
      </c>
      <c r="AV484" s="13" t="s">
        <v>84</v>
      </c>
      <c r="AW484" s="13" t="s">
        <v>38</v>
      </c>
      <c r="AX484" s="13" t="s">
        <v>77</v>
      </c>
      <c r="AY484" s="250" t="s">
        <v>152</v>
      </c>
    </row>
    <row r="485" spans="2:51" s="12" customFormat="1" ht="12">
      <c r="B485" s="230"/>
      <c r="C485" s="231"/>
      <c r="D485" s="227" t="s">
        <v>164</v>
      </c>
      <c r="E485" s="232" t="s">
        <v>75</v>
      </c>
      <c r="F485" s="233" t="s">
        <v>1333</v>
      </c>
      <c r="G485" s="231"/>
      <c r="H485" s="234">
        <v>6.56</v>
      </c>
      <c r="I485" s="235"/>
      <c r="J485" s="231"/>
      <c r="K485" s="231"/>
      <c r="L485" s="236"/>
      <c r="M485" s="237"/>
      <c r="N485" s="238"/>
      <c r="O485" s="238"/>
      <c r="P485" s="238"/>
      <c r="Q485" s="238"/>
      <c r="R485" s="238"/>
      <c r="S485" s="238"/>
      <c r="T485" s="239"/>
      <c r="AT485" s="240" t="s">
        <v>164</v>
      </c>
      <c r="AU485" s="240" t="s">
        <v>86</v>
      </c>
      <c r="AV485" s="12" t="s">
        <v>86</v>
      </c>
      <c r="AW485" s="12" t="s">
        <v>38</v>
      </c>
      <c r="AX485" s="12" t="s">
        <v>84</v>
      </c>
      <c r="AY485" s="240" t="s">
        <v>152</v>
      </c>
    </row>
    <row r="486" spans="2:65" s="1" customFormat="1" ht="16.5" customHeight="1">
      <c r="B486" s="38"/>
      <c r="C486" s="251" t="s">
        <v>1228</v>
      </c>
      <c r="D486" s="251" t="s">
        <v>238</v>
      </c>
      <c r="E486" s="252" t="s">
        <v>887</v>
      </c>
      <c r="F486" s="253" t="s">
        <v>888</v>
      </c>
      <c r="G486" s="254" t="s">
        <v>158</v>
      </c>
      <c r="H486" s="255">
        <v>7.544</v>
      </c>
      <c r="I486" s="256"/>
      <c r="J486" s="257">
        <f>ROUND(I486*H486,2)</f>
        <v>0</v>
      </c>
      <c r="K486" s="253" t="s">
        <v>159</v>
      </c>
      <c r="L486" s="258"/>
      <c r="M486" s="259" t="s">
        <v>75</v>
      </c>
      <c r="N486" s="260" t="s">
        <v>47</v>
      </c>
      <c r="O486" s="79"/>
      <c r="P486" s="224">
        <f>O486*H486</f>
        <v>0</v>
      </c>
      <c r="Q486" s="224">
        <v>0</v>
      </c>
      <c r="R486" s="224">
        <f>Q486*H486</f>
        <v>0</v>
      </c>
      <c r="S486" s="224">
        <v>0</v>
      </c>
      <c r="T486" s="225">
        <f>S486*H486</f>
        <v>0</v>
      </c>
      <c r="AR486" s="17" t="s">
        <v>241</v>
      </c>
      <c r="AT486" s="17" t="s">
        <v>238</v>
      </c>
      <c r="AU486" s="17" t="s">
        <v>86</v>
      </c>
      <c r="AY486" s="17" t="s">
        <v>152</v>
      </c>
      <c r="BE486" s="226">
        <f>IF(N486="základní",J486,0)</f>
        <v>0</v>
      </c>
      <c r="BF486" s="226">
        <f>IF(N486="snížená",J486,0)</f>
        <v>0</v>
      </c>
      <c r="BG486" s="226">
        <f>IF(N486="zákl. přenesená",J486,0)</f>
        <v>0</v>
      </c>
      <c r="BH486" s="226">
        <f>IF(N486="sníž. přenesená",J486,0)</f>
        <v>0</v>
      </c>
      <c r="BI486" s="226">
        <f>IF(N486="nulová",J486,0)</f>
        <v>0</v>
      </c>
      <c r="BJ486" s="17" t="s">
        <v>84</v>
      </c>
      <c r="BK486" s="226">
        <f>ROUND(I486*H486,2)</f>
        <v>0</v>
      </c>
      <c r="BL486" s="17" t="s">
        <v>227</v>
      </c>
      <c r="BM486" s="17" t="s">
        <v>1568</v>
      </c>
    </row>
    <row r="487" spans="2:51" s="12" customFormat="1" ht="12">
      <c r="B487" s="230"/>
      <c r="C487" s="231"/>
      <c r="D487" s="227" t="s">
        <v>164</v>
      </c>
      <c r="E487" s="231"/>
      <c r="F487" s="233" t="s">
        <v>1527</v>
      </c>
      <c r="G487" s="231"/>
      <c r="H487" s="234">
        <v>7.544</v>
      </c>
      <c r="I487" s="235"/>
      <c r="J487" s="231"/>
      <c r="K487" s="231"/>
      <c r="L487" s="236"/>
      <c r="M487" s="237"/>
      <c r="N487" s="238"/>
      <c r="O487" s="238"/>
      <c r="P487" s="238"/>
      <c r="Q487" s="238"/>
      <c r="R487" s="238"/>
      <c r="S487" s="238"/>
      <c r="T487" s="239"/>
      <c r="AT487" s="240" t="s">
        <v>164</v>
      </c>
      <c r="AU487" s="240" t="s">
        <v>86</v>
      </c>
      <c r="AV487" s="12" t="s">
        <v>86</v>
      </c>
      <c r="AW487" s="12" t="s">
        <v>4</v>
      </c>
      <c r="AX487" s="12" t="s">
        <v>84</v>
      </c>
      <c r="AY487" s="240" t="s">
        <v>152</v>
      </c>
    </row>
    <row r="488" spans="2:65" s="1" customFormat="1" ht="16.5" customHeight="1">
      <c r="B488" s="38"/>
      <c r="C488" s="215" t="s">
        <v>1230</v>
      </c>
      <c r="D488" s="215" t="s">
        <v>155</v>
      </c>
      <c r="E488" s="216" t="s">
        <v>891</v>
      </c>
      <c r="F488" s="217" t="s">
        <v>892</v>
      </c>
      <c r="G488" s="218" t="s">
        <v>158</v>
      </c>
      <c r="H488" s="219">
        <v>22.589</v>
      </c>
      <c r="I488" s="220"/>
      <c r="J488" s="221">
        <f>ROUND(I488*H488,2)</f>
        <v>0</v>
      </c>
      <c r="K488" s="217" t="s">
        <v>159</v>
      </c>
      <c r="L488" s="43"/>
      <c r="M488" s="222" t="s">
        <v>75</v>
      </c>
      <c r="N488" s="223" t="s">
        <v>47</v>
      </c>
      <c r="O488" s="79"/>
      <c r="P488" s="224">
        <f>O488*H488</f>
        <v>0</v>
      </c>
      <c r="Q488" s="224">
        <v>0.00021</v>
      </c>
      <c r="R488" s="224">
        <f>Q488*H488</f>
        <v>0.00474369</v>
      </c>
      <c r="S488" s="224">
        <v>0</v>
      </c>
      <c r="T488" s="225">
        <f>S488*H488</f>
        <v>0</v>
      </c>
      <c r="AR488" s="17" t="s">
        <v>227</v>
      </c>
      <c r="AT488" s="17" t="s">
        <v>155</v>
      </c>
      <c r="AU488" s="17" t="s">
        <v>86</v>
      </c>
      <c r="AY488" s="17" t="s">
        <v>152</v>
      </c>
      <c r="BE488" s="226">
        <f>IF(N488="základní",J488,0)</f>
        <v>0</v>
      </c>
      <c r="BF488" s="226">
        <f>IF(N488="snížená",J488,0)</f>
        <v>0</v>
      </c>
      <c r="BG488" s="226">
        <f>IF(N488="zákl. přenesená",J488,0)</f>
        <v>0</v>
      </c>
      <c r="BH488" s="226">
        <f>IF(N488="sníž. přenesená",J488,0)</f>
        <v>0</v>
      </c>
      <c r="BI488" s="226">
        <f>IF(N488="nulová",J488,0)</f>
        <v>0</v>
      </c>
      <c r="BJ488" s="17" t="s">
        <v>84</v>
      </c>
      <c r="BK488" s="226">
        <f>ROUND(I488*H488,2)</f>
        <v>0</v>
      </c>
      <c r="BL488" s="17" t="s">
        <v>227</v>
      </c>
      <c r="BM488" s="17" t="s">
        <v>1569</v>
      </c>
    </row>
    <row r="489" spans="2:65" s="1" customFormat="1" ht="16.5" customHeight="1">
      <c r="B489" s="38"/>
      <c r="C489" s="215" t="s">
        <v>1233</v>
      </c>
      <c r="D489" s="215" t="s">
        <v>155</v>
      </c>
      <c r="E489" s="216" t="s">
        <v>253</v>
      </c>
      <c r="F489" s="217" t="s">
        <v>254</v>
      </c>
      <c r="G489" s="218" t="s">
        <v>158</v>
      </c>
      <c r="H489" s="219">
        <v>22.589</v>
      </c>
      <c r="I489" s="220"/>
      <c r="J489" s="221">
        <f>ROUND(I489*H489,2)</f>
        <v>0</v>
      </c>
      <c r="K489" s="217" t="s">
        <v>159</v>
      </c>
      <c r="L489" s="43"/>
      <c r="M489" s="222" t="s">
        <v>75</v>
      </c>
      <c r="N489" s="223" t="s">
        <v>47</v>
      </c>
      <c r="O489" s="79"/>
      <c r="P489" s="224">
        <f>O489*H489</f>
        <v>0</v>
      </c>
      <c r="Q489" s="224">
        <v>0.0002</v>
      </c>
      <c r="R489" s="224">
        <f>Q489*H489</f>
        <v>0.0045178</v>
      </c>
      <c r="S489" s="224">
        <v>0</v>
      </c>
      <c r="T489" s="225">
        <f>S489*H489</f>
        <v>0</v>
      </c>
      <c r="AR489" s="17" t="s">
        <v>227</v>
      </c>
      <c r="AT489" s="17" t="s">
        <v>155</v>
      </c>
      <c r="AU489" s="17" t="s">
        <v>86</v>
      </c>
      <c r="AY489" s="17" t="s">
        <v>152</v>
      </c>
      <c r="BE489" s="226">
        <f>IF(N489="základní",J489,0)</f>
        <v>0</v>
      </c>
      <c r="BF489" s="226">
        <f>IF(N489="snížená",J489,0)</f>
        <v>0</v>
      </c>
      <c r="BG489" s="226">
        <f>IF(N489="zákl. přenesená",J489,0)</f>
        <v>0</v>
      </c>
      <c r="BH489" s="226">
        <f>IF(N489="sníž. přenesená",J489,0)</f>
        <v>0</v>
      </c>
      <c r="BI489" s="226">
        <f>IF(N489="nulová",J489,0)</f>
        <v>0</v>
      </c>
      <c r="BJ489" s="17" t="s">
        <v>84</v>
      </c>
      <c r="BK489" s="226">
        <f>ROUND(I489*H489,2)</f>
        <v>0</v>
      </c>
      <c r="BL489" s="17" t="s">
        <v>227</v>
      </c>
      <c r="BM489" s="17" t="s">
        <v>1570</v>
      </c>
    </row>
    <row r="490" spans="2:65" s="1" customFormat="1" ht="22.5" customHeight="1">
      <c r="B490" s="38"/>
      <c r="C490" s="215" t="s">
        <v>1236</v>
      </c>
      <c r="D490" s="215" t="s">
        <v>155</v>
      </c>
      <c r="E490" s="216" t="s">
        <v>257</v>
      </c>
      <c r="F490" s="217" t="s">
        <v>258</v>
      </c>
      <c r="G490" s="218" t="s">
        <v>158</v>
      </c>
      <c r="H490" s="219">
        <v>22.589</v>
      </c>
      <c r="I490" s="220"/>
      <c r="J490" s="221">
        <f>ROUND(I490*H490,2)</f>
        <v>0</v>
      </c>
      <c r="K490" s="217" t="s">
        <v>159</v>
      </c>
      <c r="L490" s="43"/>
      <c r="M490" s="222" t="s">
        <v>75</v>
      </c>
      <c r="N490" s="223" t="s">
        <v>47</v>
      </c>
      <c r="O490" s="79"/>
      <c r="P490" s="224">
        <f>O490*H490</f>
        <v>0</v>
      </c>
      <c r="Q490" s="224">
        <v>0.00032</v>
      </c>
      <c r="R490" s="224">
        <f>Q490*H490</f>
        <v>0.00722848</v>
      </c>
      <c r="S490" s="224">
        <v>0</v>
      </c>
      <c r="T490" s="225">
        <f>S490*H490</f>
        <v>0</v>
      </c>
      <c r="AR490" s="17" t="s">
        <v>227</v>
      </c>
      <c r="AT490" s="17" t="s">
        <v>155</v>
      </c>
      <c r="AU490" s="17" t="s">
        <v>86</v>
      </c>
      <c r="AY490" s="17" t="s">
        <v>152</v>
      </c>
      <c r="BE490" s="226">
        <f>IF(N490="základní",J490,0)</f>
        <v>0</v>
      </c>
      <c r="BF490" s="226">
        <f>IF(N490="snížená",J490,0)</f>
        <v>0</v>
      </c>
      <c r="BG490" s="226">
        <f>IF(N490="zákl. přenesená",J490,0)</f>
        <v>0</v>
      </c>
      <c r="BH490" s="226">
        <f>IF(N490="sníž. přenesená",J490,0)</f>
        <v>0</v>
      </c>
      <c r="BI490" s="226">
        <f>IF(N490="nulová",J490,0)</f>
        <v>0</v>
      </c>
      <c r="BJ490" s="17" t="s">
        <v>84</v>
      </c>
      <c r="BK490" s="226">
        <f>ROUND(I490*H490,2)</f>
        <v>0</v>
      </c>
      <c r="BL490" s="17" t="s">
        <v>227</v>
      </c>
      <c r="BM490" s="17" t="s">
        <v>1571</v>
      </c>
    </row>
    <row r="491" spans="2:65" s="1" customFormat="1" ht="16.5" customHeight="1">
      <c r="B491" s="38"/>
      <c r="C491" s="215" t="s">
        <v>1239</v>
      </c>
      <c r="D491" s="215" t="s">
        <v>155</v>
      </c>
      <c r="E491" s="216" t="s">
        <v>266</v>
      </c>
      <c r="F491" s="217" t="s">
        <v>267</v>
      </c>
      <c r="G491" s="218" t="s">
        <v>158</v>
      </c>
      <c r="H491" s="219">
        <v>6.56</v>
      </c>
      <c r="I491" s="220"/>
      <c r="J491" s="221">
        <f>ROUND(I491*H491,2)</f>
        <v>0</v>
      </c>
      <c r="K491" s="217" t="s">
        <v>159</v>
      </c>
      <c r="L491" s="43"/>
      <c r="M491" s="262" t="s">
        <v>75</v>
      </c>
      <c r="N491" s="263" t="s">
        <v>47</v>
      </c>
      <c r="O491" s="264"/>
      <c r="P491" s="265">
        <f>O491*H491</f>
        <v>0</v>
      </c>
      <c r="Q491" s="265">
        <v>1E-05</v>
      </c>
      <c r="R491" s="265">
        <f>Q491*H491</f>
        <v>6.56E-05</v>
      </c>
      <c r="S491" s="265">
        <v>0</v>
      </c>
      <c r="T491" s="266">
        <f>S491*H491</f>
        <v>0</v>
      </c>
      <c r="AR491" s="17" t="s">
        <v>227</v>
      </c>
      <c r="AT491" s="17" t="s">
        <v>155</v>
      </c>
      <c r="AU491" s="17" t="s">
        <v>86</v>
      </c>
      <c r="AY491" s="17" t="s">
        <v>152</v>
      </c>
      <c r="BE491" s="226">
        <f>IF(N491="základní",J491,0)</f>
        <v>0</v>
      </c>
      <c r="BF491" s="226">
        <f>IF(N491="snížená",J491,0)</f>
        <v>0</v>
      </c>
      <c r="BG491" s="226">
        <f>IF(N491="zákl. přenesená",J491,0)</f>
        <v>0</v>
      </c>
      <c r="BH491" s="226">
        <f>IF(N491="sníž. přenesená",J491,0)</f>
        <v>0</v>
      </c>
      <c r="BI491" s="226">
        <f>IF(N491="nulová",J491,0)</f>
        <v>0</v>
      </c>
      <c r="BJ491" s="17" t="s">
        <v>84</v>
      </c>
      <c r="BK491" s="226">
        <f>ROUND(I491*H491,2)</f>
        <v>0</v>
      </c>
      <c r="BL491" s="17" t="s">
        <v>227</v>
      </c>
      <c r="BM491" s="17" t="s">
        <v>1572</v>
      </c>
    </row>
    <row r="492" spans="2:12" s="1" customFormat="1" ht="6.95" customHeight="1">
      <c r="B492" s="57"/>
      <c r="C492" s="58"/>
      <c r="D492" s="58"/>
      <c r="E492" s="58"/>
      <c r="F492" s="58"/>
      <c r="G492" s="58"/>
      <c r="H492" s="58"/>
      <c r="I492" s="166"/>
      <c r="J492" s="58"/>
      <c r="K492" s="58"/>
      <c r="L492" s="43"/>
    </row>
  </sheetData>
  <sheetProtection password="CC35" sheet="1" objects="1" scenarios="1" formatColumns="0" formatRows="0" autoFilter="0"/>
  <autoFilter ref="C103:K491"/>
  <mergeCells count="12">
    <mergeCell ref="E7:H7"/>
    <mergeCell ref="E9:H9"/>
    <mergeCell ref="E11:H11"/>
    <mergeCell ref="E20:H20"/>
    <mergeCell ref="E29:H29"/>
    <mergeCell ref="E50:H50"/>
    <mergeCell ref="E52:H52"/>
    <mergeCell ref="E54:H54"/>
    <mergeCell ref="E92:H92"/>
    <mergeCell ref="E94:H94"/>
    <mergeCell ref="E96:H9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32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106</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1573</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ROUND(J103,2)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ROUND((SUM(BE103:BE326)),2)</f>
        <v>0</v>
      </c>
      <c r="I35" s="155">
        <v>0.21</v>
      </c>
      <c r="J35" s="154">
        <f>ROUND(((SUM(BE103:BE326))*I35),2)</f>
        <v>0</v>
      </c>
      <c r="L35" s="43"/>
    </row>
    <row r="36" spans="2:12" s="1" customFormat="1" ht="14.4" customHeight="1">
      <c r="B36" s="43"/>
      <c r="E36" s="140" t="s">
        <v>48</v>
      </c>
      <c r="F36" s="154">
        <f>ROUND((SUM(BF103:BF326)),2)</f>
        <v>0</v>
      </c>
      <c r="I36" s="155">
        <v>0.15</v>
      </c>
      <c r="J36" s="154">
        <f>ROUND(((SUM(BF103:BF326))*I36),2)</f>
        <v>0</v>
      </c>
      <c r="L36" s="43"/>
    </row>
    <row r="37" spans="2:12" s="1" customFormat="1" ht="14.4" customHeight="1" hidden="1">
      <c r="B37" s="43"/>
      <c r="E37" s="140" t="s">
        <v>49</v>
      </c>
      <c r="F37" s="154">
        <f>ROUND((SUM(BG103:BG326)),2)</f>
        <v>0</v>
      </c>
      <c r="I37" s="155">
        <v>0.21</v>
      </c>
      <c r="J37" s="154">
        <f>0</f>
        <v>0</v>
      </c>
      <c r="L37" s="43"/>
    </row>
    <row r="38" spans="2:12" s="1" customFormat="1" ht="14.4" customHeight="1" hidden="1">
      <c r="B38" s="43"/>
      <c r="E38" s="140" t="s">
        <v>50</v>
      </c>
      <c r="F38" s="154">
        <f>ROUND((SUM(BH103:BH326)),2)</f>
        <v>0</v>
      </c>
      <c r="I38" s="155">
        <v>0.15</v>
      </c>
      <c r="J38" s="154">
        <f>0</f>
        <v>0</v>
      </c>
      <c r="L38" s="43"/>
    </row>
    <row r="39" spans="2:12" s="1" customFormat="1" ht="14.4" customHeight="1" hidden="1">
      <c r="B39" s="43"/>
      <c r="E39" s="140" t="s">
        <v>51</v>
      </c>
      <c r="F39" s="154">
        <f>ROUND((SUM(BI103:BI326)),2)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01.07 - Výtah pro osoby s omezenou schopností pohybu a orientace (výkr.č.20)</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J103</f>
        <v>0</v>
      </c>
      <c r="K63" s="39"/>
      <c r="L63" s="43"/>
      <c r="AU63" s="17" t="s">
        <v>128</v>
      </c>
    </row>
    <row r="64" spans="2:12" s="8" customFormat="1" ht="24.95" customHeight="1">
      <c r="B64" s="176"/>
      <c r="C64" s="177"/>
      <c r="D64" s="178" t="s">
        <v>129</v>
      </c>
      <c r="E64" s="179"/>
      <c r="F64" s="179"/>
      <c r="G64" s="179"/>
      <c r="H64" s="179"/>
      <c r="I64" s="180"/>
      <c r="J64" s="181">
        <f>J104</f>
        <v>0</v>
      </c>
      <c r="K64" s="177"/>
      <c r="L64" s="182"/>
    </row>
    <row r="65" spans="2:12" s="9" customFormat="1" ht="19.9" customHeight="1">
      <c r="B65" s="183"/>
      <c r="C65" s="121"/>
      <c r="D65" s="184" t="s">
        <v>1574</v>
      </c>
      <c r="E65" s="185"/>
      <c r="F65" s="185"/>
      <c r="G65" s="185"/>
      <c r="H65" s="185"/>
      <c r="I65" s="186"/>
      <c r="J65" s="187">
        <f>J105</f>
        <v>0</v>
      </c>
      <c r="K65" s="121"/>
      <c r="L65" s="188"/>
    </row>
    <row r="66" spans="2:12" s="9" customFormat="1" ht="19.9" customHeight="1">
      <c r="B66" s="183"/>
      <c r="C66" s="121"/>
      <c r="D66" s="184" t="s">
        <v>1575</v>
      </c>
      <c r="E66" s="185"/>
      <c r="F66" s="185"/>
      <c r="G66" s="185"/>
      <c r="H66" s="185"/>
      <c r="I66" s="186"/>
      <c r="J66" s="187">
        <f>J132</f>
        <v>0</v>
      </c>
      <c r="K66" s="121"/>
      <c r="L66" s="188"/>
    </row>
    <row r="67" spans="2:12" s="9" customFormat="1" ht="19.9" customHeight="1">
      <c r="B67" s="183"/>
      <c r="C67" s="121"/>
      <c r="D67" s="184" t="s">
        <v>270</v>
      </c>
      <c r="E67" s="185"/>
      <c r="F67" s="185"/>
      <c r="G67" s="185"/>
      <c r="H67" s="185"/>
      <c r="I67" s="186"/>
      <c r="J67" s="187">
        <f>J141</f>
        <v>0</v>
      </c>
      <c r="K67" s="121"/>
      <c r="L67" s="188"/>
    </row>
    <row r="68" spans="2:12" s="9" customFormat="1" ht="19.9" customHeight="1">
      <c r="B68" s="183"/>
      <c r="C68" s="121"/>
      <c r="D68" s="184" t="s">
        <v>1576</v>
      </c>
      <c r="E68" s="185"/>
      <c r="F68" s="185"/>
      <c r="G68" s="185"/>
      <c r="H68" s="185"/>
      <c r="I68" s="186"/>
      <c r="J68" s="187">
        <f>J174</f>
        <v>0</v>
      </c>
      <c r="K68" s="121"/>
      <c r="L68" s="188"/>
    </row>
    <row r="69" spans="2:12" s="9" customFormat="1" ht="19.9" customHeight="1">
      <c r="B69" s="183"/>
      <c r="C69" s="121"/>
      <c r="D69" s="184" t="s">
        <v>130</v>
      </c>
      <c r="E69" s="185"/>
      <c r="F69" s="185"/>
      <c r="G69" s="185"/>
      <c r="H69" s="185"/>
      <c r="I69" s="186"/>
      <c r="J69" s="187">
        <f>J179</f>
        <v>0</v>
      </c>
      <c r="K69" s="121"/>
      <c r="L69" s="188"/>
    </row>
    <row r="70" spans="2:12" s="9" customFormat="1" ht="19.9" customHeight="1">
      <c r="B70" s="183"/>
      <c r="C70" s="121"/>
      <c r="D70" s="184" t="s">
        <v>131</v>
      </c>
      <c r="E70" s="185"/>
      <c r="F70" s="185"/>
      <c r="G70" s="185"/>
      <c r="H70" s="185"/>
      <c r="I70" s="186"/>
      <c r="J70" s="187">
        <f>J212</f>
        <v>0</v>
      </c>
      <c r="K70" s="121"/>
      <c r="L70" s="188"/>
    </row>
    <row r="71" spans="2:12" s="9" customFormat="1" ht="19.9" customHeight="1">
      <c r="B71" s="183"/>
      <c r="C71" s="121"/>
      <c r="D71" s="184" t="s">
        <v>132</v>
      </c>
      <c r="E71" s="185"/>
      <c r="F71" s="185"/>
      <c r="G71" s="185"/>
      <c r="H71" s="185"/>
      <c r="I71" s="186"/>
      <c r="J71" s="187">
        <f>J240</f>
        <v>0</v>
      </c>
      <c r="K71" s="121"/>
      <c r="L71" s="188"/>
    </row>
    <row r="72" spans="2:12" s="9" customFormat="1" ht="19.9" customHeight="1">
      <c r="B72" s="183"/>
      <c r="C72" s="121"/>
      <c r="D72" s="184" t="s">
        <v>133</v>
      </c>
      <c r="E72" s="185"/>
      <c r="F72" s="185"/>
      <c r="G72" s="185"/>
      <c r="H72" s="185"/>
      <c r="I72" s="186"/>
      <c r="J72" s="187">
        <f>J250</f>
        <v>0</v>
      </c>
      <c r="K72" s="121"/>
      <c r="L72" s="188"/>
    </row>
    <row r="73" spans="2:12" s="8" customFormat="1" ht="24.95" customHeight="1">
      <c r="B73" s="176"/>
      <c r="C73" s="177"/>
      <c r="D73" s="178" t="s">
        <v>134</v>
      </c>
      <c r="E73" s="179"/>
      <c r="F73" s="179"/>
      <c r="G73" s="179"/>
      <c r="H73" s="179"/>
      <c r="I73" s="180"/>
      <c r="J73" s="181">
        <f>J253</f>
        <v>0</v>
      </c>
      <c r="K73" s="177"/>
      <c r="L73" s="182"/>
    </row>
    <row r="74" spans="2:12" s="9" customFormat="1" ht="19.9" customHeight="1">
      <c r="B74" s="183"/>
      <c r="C74" s="121"/>
      <c r="D74" s="184" t="s">
        <v>397</v>
      </c>
      <c r="E74" s="185"/>
      <c r="F74" s="185"/>
      <c r="G74" s="185"/>
      <c r="H74" s="185"/>
      <c r="I74" s="186"/>
      <c r="J74" s="187">
        <f>J254</f>
        <v>0</v>
      </c>
      <c r="K74" s="121"/>
      <c r="L74" s="188"/>
    </row>
    <row r="75" spans="2:12" s="9" customFormat="1" ht="19.9" customHeight="1">
      <c r="B75" s="183"/>
      <c r="C75" s="121"/>
      <c r="D75" s="184" t="s">
        <v>400</v>
      </c>
      <c r="E75" s="185"/>
      <c r="F75" s="185"/>
      <c r="G75" s="185"/>
      <c r="H75" s="185"/>
      <c r="I75" s="186"/>
      <c r="J75" s="187">
        <f>J267</f>
        <v>0</v>
      </c>
      <c r="K75" s="121"/>
      <c r="L75" s="188"/>
    </row>
    <row r="76" spans="2:12" s="9" customFormat="1" ht="19.9" customHeight="1">
      <c r="B76" s="183"/>
      <c r="C76" s="121"/>
      <c r="D76" s="184" t="s">
        <v>135</v>
      </c>
      <c r="E76" s="185"/>
      <c r="F76" s="185"/>
      <c r="G76" s="185"/>
      <c r="H76" s="185"/>
      <c r="I76" s="186"/>
      <c r="J76" s="187">
        <f>J280</f>
        <v>0</v>
      </c>
      <c r="K76" s="121"/>
      <c r="L76" s="188"/>
    </row>
    <row r="77" spans="2:12" s="9" customFormat="1" ht="19.9" customHeight="1">
      <c r="B77" s="183"/>
      <c r="C77" s="121"/>
      <c r="D77" s="184" t="s">
        <v>403</v>
      </c>
      <c r="E77" s="185"/>
      <c r="F77" s="185"/>
      <c r="G77" s="185"/>
      <c r="H77" s="185"/>
      <c r="I77" s="186"/>
      <c r="J77" s="187">
        <f>J293</f>
        <v>0</v>
      </c>
      <c r="K77" s="121"/>
      <c r="L77" s="188"/>
    </row>
    <row r="78" spans="2:12" s="9" customFormat="1" ht="19.9" customHeight="1">
      <c r="B78" s="183"/>
      <c r="C78" s="121"/>
      <c r="D78" s="184" t="s">
        <v>271</v>
      </c>
      <c r="E78" s="185"/>
      <c r="F78" s="185"/>
      <c r="G78" s="185"/>
      <c r="H78" s="185"/>
      <c r="I78" s="186"/>
      <c r="J78" s="187">
        <f>J312</f>
        <v>0</v>
      </c>
      <c r="K78" s="121"/>
      <c r="L78" s="188"/>
    </row>
    <row r="79" spans="2:12" s="9" customFormat="1" ht="19.9" customHeight="1">
      <c r="B79" s="183"/>
      <c r="C79" s="121"/>
      <c r="D79" s="184" t="s">
        <v>136</v>
      </c>
      <c r="E79" s="185"/>
      <c r="F79" s="185"/>
      <c r="G79" s="185"/>
      <c r="H79" s="185"/>
      <c r="I79" s="186"/>
      <c r="J79" s="187">
        <f>J315</f>
        <v>0</v>
      </c>
      <c r="K79" s="121"/>
      <c r="L79" s="188"/>
    </row>
    <row r="80" spans="2:12" s="8" customFormat="1" ht="24.95" customHeight="1">
      <c r="B80" s="176"/>
      <c r="C80" s="177"/>
      <c r="D80" s="178" t="s">
        <v>1577</v>
      </c>
      <c r="E80" s="179"/>
      <c r="F80" s="179"/>
      <c r="G80" s="179"/>
      <c r="H80" s="179"/>
      <c r="I80" s="180"/>
      <c r="J80" s="181">
        <f>J323</f>
        <v>0</v>
      </c>
      <c r="K80" s="177"/>
      <c r="L80" s="182"/>
    </row>
    <row r="81" spans="2:12" s="9" customFormat="1" ht="19.9" customHeight="1">
      <c r="B81" s="183"/>
      <c r="C81" s="121"/>
      <c r="D81" s="184" t="s">
        <v>1578</v>
      </c>
      <c r="E81" s="185"/>
      <c r="F81" s="185"/>
      <c r="G81" s="185"/>
      <c r="H81" s="185"/>
      <c r="I81" s="186"/>
      <c r="J81" s="187">
        <f>J324</f>
        <v>0</v>
      </c>
      <c r="K81" s="121"/>
      <c r="L81" s="188"/>
    </row>
    <row r="82" spans="2:12" s="1" customFormat="1" ht="21.8" customHeight="1">
      <c r="B82" s="38"/>
      <c r="C82" s="39"/>
      <c r="D82" s="39"/>
      <c r="E82" s="39"/>
      <c r="F82" s="39"/>
      <c r="G82" s="39"/>
      <c r="H82" s="39"/>
      <c r="I82" s="142"/>
      <c r="J82" s="39"/>
      <c r="K82" s="39"/>
      <c r="L82" s="43"/>
    </row>
    <row r="83" spans="2:12" s="1" customFormat="1" ht="6.95" customHeight="1">
      <c r="B83" s="57"/>
      <c r="C83" s="58"/>
      <c r="D83" s="58"/>
      <c r="E83" s="58"/>
      <c r="F83" s="58"/>
      <c r="G83" s="58"/>
      <c r="H83" s="58"/>
      <c r="I83" s="166"/>
      <c r="J83" s="58"/>
      <c r="K83" s="58"/>
      <c r="L83" s="43"/>
    </row>
    <row r="87" spans="2:12" s="1" customFormat="1" ht="6.95" customHeight="1">
      <c r="B87" s="59"/>
      <c r="C87" s="60"/>
      <c r="D87" s="60"/>
      <c r="E87" s="60"/>
      <c r="F87" s="60"/>
      <c r="G87" s="60"/>
      <c r="H87" s="60"/>
      <c r="I87" s="169"/>
      <c r="J87" s="60"/>
      <c r="K87" s="60"/>
      <c r="L87" s="43"/>
    </row>
    <row r="88" spans="2:12" s="1" customFormat="1" ht="24.95" customHeight="1">
      <c r="B88" s="38"/>
      <c r="C88" s="23" t="s">
        <v>137</v>
      </c>
      <c r="D88" s="39"/>
      <c r="E88" s="39"/>
      <c r="F88" s="39"/>
      <c r="G88" s="39"/>
      <c r="H88" s="39"/>
      <c r="I88" s="142"/>
      <c r="J88" s="39"/>
      <c r="K88" s="39"/>
      <c r="L88" s="43"/>
    </row>
    <row r="89" spans="2:12" s="1" customFormat="1" ht="6.95" customHeight="1">
      <c r="B89" s="38"/>
      <c r="C89" s="39"/>
      <c r="D89" s="39"/>
      <c r="E89" s="39"/>
      <c r="F89" s="39"/>
      <c r="G89" s="39"/>
      <c r="H89" s="39"/>
      <c r="I89" s="142"/>
      <c r="J89" s="39"/>
      <c r="K89" s="39"/>
      <c r="L89" s="43"/>
    </row>
    <row r="90" spans="2:12" s="1" customFormat="1" ht="12" customHeight="1">
      <c r="B90" s="38"/>
      <c r="C90" s="32" t="s">
        <v>16</v>
      </c>
      <c r="D90" s="39"/>
      <c r="E90" s="39"/>
      <c r="F90" s="39"/>
      <c r="G90" s="39"/>
      <c r="H90" s="39"/>
      <c r="I90" s="142"/>
      <c r="J90" s="39"/>
      <c r="K90" s="39"/>
      <c r="L90" s="43"/>
    </row>
    <row r="91" spans="2:12" s="1" customFormat="1" ht="16.5" customHeight="1">
      <c r="B91" s="38"/>
      <c r="C91" s="39"/>
      <c r="D91" s="39"/>
      <c r="E91" s="170" t="str">
        <f>E7</f>
        <v>Město bez bariér - ZŠ, Školní 786, Horní Slavkov, ETAPA 1</v>
      </c>
      <c r="F91" s="32"/>
      <c r="G91" s="32"/>
      <c r="H91" s="32"/>
      <c r="I91" s="142"/>
      <c r="J91" s="39"/>
      <c r="K91" s="39"/>
      <c r="L91" s="43"/>
    </row>
    <row r="92" spans="2:12" ht="12" customHeight="1">
      <c r="B92" s="21"/>
      <c r="C92" s="32" t="s">
        <v>121</v>
      </c>
      <c r="D92" s="22"/>
      <c r="E92" s="22"/>
      <c r="F92" s="22"/>
      <c r="G92" s="22"/>
      <c r="H92" s="22"/>
      <c r="I92" s="135"/>
      <c r="J92" s="22"/>
      <c r="K92" s="22"/>
      <c r="L92" s="20"/>
    </row>
    <row r="93" spans="2:12" s="1" customFormat="1" ht="16.5" customHeight="1">
      <c r="B93" s="38"/>
      <c r="C93" s="39"/>
      <c r="D93" s="39"/>
      <c r="E93" s="170" t="s">
        <v>122</v>
      </c>
      <c r="F93" s="39"/>
      <c r="G93" s="39"/>
      <c r="H93" s="39"/>
      <c r="I93" s="142"/>
      <c r="J93" s="39"/>
      <c r="K93" s="39"/>
      <c r="L93" s="43"/>
    </row>
    <row r="94" spans="2:12" s="1" customFormat="1" ht="12" customHeight="1">
      <c r="B94" s="38"/>
      <c r="C94" s="32" t="s">
        <v>123</v>
      </c>
      <c r="D94" s="39"/>
      <c r="E94" s="39"/>
      <c r="F94" s="39"/>
      <c r="G94" s="39"/>
      <c r="H94" s="39"/>
      <c r="I94" s="142"/>
      <c r="J94" s="39"/>
      <c r="K94" s="39"/>
      <c r="L94" s="43"/>
    </row>
    <row r="95" spans="2:12" s="1" customFormat="1" ht="16.5" customHeight="1">
      <c r="B95" s="38"/>
      <c r="C95" s="39"/>
      <c r="D95" s="39"/>
      <c r="E95" s="64" t="str">
        <f>E11</f>
        <v>01.07 - Výtah pro osoby s omezenou schopností pohybu a orientace (výkr.č.20)</v>
      </c>
      <c r="F95" s="39"/>
      <c r="G95" s="39"/>
      <c r="H95" s="39"/>
      <c r="I95" s="142"/>
      <c r="J95" s="39"/>
      <c r="K95" s="39"/>
      <c r="L95" s="43"/>
    </row>
    <row r="96" spans="2:12" s="1" customFormat="1" ht="6.95" customHeight="1">
      <c r="B96" s="38"/>
      <c r="C96" s="39"/>
      <c r="D96" s="39"/>
      <c r="E96" s="39"/>
      <c r="F96" s="39"/>
      <c r="G96" s="39"/>
      <c r="H96" s="39"/>
      <c r="I96" s="142"/>
      <c r="J96" s="39"/>
      <c r="K96" s="39"/>
      <c r="L96" s="43"/>
    </row>
    <row r="97" spans="2:12" s="1" customFormat="1" ht="12" customHeight="1">
      <c r="B97" s="38"/>
      <c r="C97" s="32" t="s">
        <v>22</v>
      </c>
      <c r="D97" s="39"/>
      <c r="E97" s="39"/>
      <c r="F97" s="27" t="str">
        <f>F14</f>
        <v>Horní Slavkov</v>
      </c>
      <c r="G97" s="39"/>
      <c r="H97" s="39"/>
      <c r="I97" s="144" t="s">
        <v>24</v>
      </c>
      <c r="J97" s="67" t="str">
        <f>IF(J14="","",J14)</f>
        <v>10. 12. 2018</v>
      </c>
      <c r="K97" s="39"/>
      <c r="L97" s="43"/>
    </row>
    <row r="98" spans="2:12" s="1" customFormat="1" ht="6.95" customHeight="1">
      <c r="B98" s="38"/>
      <c r="C98" s="39"/>
      <c r="D98" s="39"/>
      <c r="E98" s="39"/>
      <c r="F98" s="39"/>
      <c r="G98" s="39"/>
      <c r="H98" s="39"/>
      <c r="I98" s="142"/>
      <c r="J98" s="39"/>
      <c r="K98" s="39"/>
      <c r="L98" s="43"/>
    </row>
    <row r="99" spans="2:12" s="1" customFormat="1" ht="13.65" customHeight="1">
      <c r="B99" s="38"/>
      <c r="C99" s="32" t="s">
        <v>26</v>
      </c>
      <c r="D99" s="39"/>
      <c r="E99" s="39"/>
      <c r="F99" s="27" t="str">
        <f>E17</f>
        <v>Město Horní Slavkov</v>
      </c>
      <c r="G99" s="39"/>
      <c r="H99" s="39"/>
      <c r="I99" s="144" t="s">
        <v>34</v>
      </c>
      <c r="J99" s="36" t="str">
        <f>E23</f>
        <v>CENTRA STAV s.r.o.</v>
      </c>
      <c r="K99" s="39"/>
      <c r="L99" s="43"/>
    </row>
    <row r="100" spans="2:12" s="1" customFormat="1" ht="13.65" customHeight="1">
      <c r="B100" s="38"/>
      <c r="C100" s="32" t="s">
        <v>32</v>
      </c>
      <c r="D100" s="39"/>
      <c r="E100" s="39"/>
      <c r="F100" s="27" t="str">
        <f>IF(E20="","",E20)</f>
        <v>Vyplň údaj</v>
      </c>
      <c r="G100" s="39"/>
      <c r="H100" s="39"/>
      <c r="I100" s="144" t="s">
        <v>39</v>
      </c>
      <c r="J100" s="36" t="str">
        <f>E26</f>
        <v>CENTRA STAV s.r.o.</v>
      </c>
      <c r="K100" s="39"/>
      <c r="L100" s="43"/>
    </row>
    <row r="101" spans="2:12" s="1" customFormat="1" ht="10.3" customHeight="1">
      <c r="B101" s="38"/>
      <c r="C101" s="39"/>
      <c r="D101" s="39"/>
      <c r="E101" s="39"/>
      <c r="F101" s="39"/>
      <c r="G101" s="39"/>
      <c r="H101" s="39"/>
      <c r="I101" s="142"/>
      <c r="J101" s="39"/>
      <c r="K101" s="39"/>
      <c r="L101" s="43"/>
    </row>
    <row r="102" spans="2:20" s="10" customFormat="1" ht="29.25" customHeight="1">
      <c r="B102" s="189"/>
      <c r="C102" s="190" t="s">
        <v>138</v>
      </c>
      <c r="D102" s="191" t="s">
        <v>61</v>
      </c>
      <c r="E102" s="191" t="s">
        <v>57</v>
      </c>
      <c r="F102" s="191" t="s">
        <v>58</v>
      </c>
      <c r="G102" s="191" t="s">
        <v>139</v>
      </c>
      <c r="H102" s="191" t="s">
        <v>140</v>
      </c>
      <c r="I102" s="192" t="s">
        <v>141</v>
      </c>
      <c r="J102" s="191" t="s">
        <v>127</v>
      </c>
      <c r="K102" s="193" t="s">
        <v>142</v>
      </c>
      <c r="L102" s="194"/>
      <c r="M102" s="87" t="s">
        <v>75</v>
      </c>
      <c r="N102" s="88" t="s">
        <v>46</v>
      </c>
      <c r="O102" s="88" t="s">
        <v>143</v>
      </c>
      <c r="P102" s="88" t="s">
        <v>144</v>
      </c>
      <c r="Q102" s="88" t="s">
        <v>145</v>
      </c>
      <c r="R102" s="88" t="s">
        <v>146</v>
      </c>
      <c r="S102" s="88" t="s">
        <v>147</v>
      </c>
      <c r="T102" s="89" t="s">
        <v>148</v>
      </c>
    </row>
    <row r="103" spans="2:63" s="1" customFormat="1" ht="22.8" customHeight="1">
      <c r="B103" s="38"/>
      <c r="C103" s="94" t="s">
        <v>149</v>
      </c>
      <c r="D103" s="39"/>
      <c r="E103" s="39"/>
      <c r="F103" s="39"/>
      <c r="G103" s="39"/>
      <c r="H103" s="39"/>
      <c r="I103" s="142"/>
      <c r="J103" s="195">
        <f>BK103</f>
        <v>0</v>
      </c>
      <c r="K103" s="39"/>
      <c r="L103" s="43"/>
      <c r="M103" s="90"/>
      <c r="N103" s="91"/>
      <c r="O103" s="91"/>
      <c r="P103" s="196">
        <f>P104+P253+P323</f>
        <v>0</v>
      </c>
      <c r="Q103" s="91"/>
      <c r="R103" s="196">
        <f>R104+R253+R323</f>
        <v>44.11165358</v>
      </c>
      <c r="S103" s="91"/>
      <c r="T103" s="197">
        <f>T104+T253+T323</f>
        <v>12.92787</v>
      </c>
      <c r="AT103" s="17" t="s">
        <v>76</v>
      </c>
      <c r="AU103" s="17" t="s">
        <v>128</v>
      </c>
      <c r="BK103" s="198">
        <f>BK104+BK253+BK323</f>
        <v>0</v>
      </c>
    </row>
    <row r="104" spans="2:63" s="11" customFormat="1" ht="25.9" customHeight="1">
      <c r="B104" s="199"/>
      <c r="C104" s="200"/>
      <c r="D104" s="201" t="s">
        <v>76</v>
      </c>
      <c r="E104" s="202" t="s">
        <v>150</v>
      </c>
      <c r="F104" s="202" t="s">
        <v>151</v>
      </c>
      <c r="G104" s="200"/>
      <c r="H104" s="200"/>
      <c r="I104" s="203"/>
      <c r="J104" s="204">
        <f>BK104</f>
        <v>0</v>
      </c>
      <c r="K104" s="200"/>
      <c r="L104" s="205"/>
      <c r="M104" s="206"/>
      <c r="N104" s="207"/>
      <c r="O104" s="207"/>
      <c r="P104" s="208">
        <f>P105+P132+P141+P174+P179+P212+P240+P250</f>
        <v>0</v>
      </c>
      <c r="Q104" s="207"/>
      <c r="R104" s="208">
        <f>R105+R132+R141+R174+R179+R212+R240+R250</f>
        <v>43.89303393</v>
      </c>
      <c r="S104" s="207"/>
      <c r="T104" s="209">
        <f>T105+T132+T141+T174+T179+T212+T240+T250</f>
        <v>12.9013</v>
      </c>
      <c r="AR104" s="210" t="s">
        <v>84</v>
      </c>
      <c r="AT104" s="211" t="s">
        <v>76</v>
      </c>
      <c r="AU104" s="211" t="s">
        <v>77</v>
      </c>
      <c r="AY104" s="210" t="s">
        <v>152</v>
      </c>
      <c r="BK104" s="212">
        <f>BK105+BK132+BK141+BK174+BK179+BK212+BK240+BK250</f>
        <v>0</v>
      </c>
    </row>
    <row r="105" spans="2:63" s="11" customFormat="1" ht="22.8" customHeight="1">
      <c r="B105" s="199"/>
      <c r="C105" s="200"/>
      <c r="D105" s="201" t="s">
        <v>76</v>
      </c>
      <c r="E105" s="213" t="s">
        <v>84</v>
      </c>
      <c r="F105" s="213" t="s">
        <v>1579</v>
      </c>
      <c r="G105" s="200"/>
      <c r="H105" s="200"/>
      <c r="I105" s="203"/>
      <c r="J105" s="214">
        <f>BK105</f>
        <v>0</v>
      </c>
      <c r="K105" s="200"/>
      <c r="L105" s="205"/>
      <c r="M105" s="206"/>
      <c r="N105" s="207"/>
      <c r="O105" s="207"/>
      <c r="P105" s="208">
        <f>SUM(P106:P131)</f>
        <v>0</v>
      </c>
      <c r="Q105" s="207"/>
      <c r="R105" s="208">
        <f>SUM(R106:R131)</f>
        <v>0</v>
      </c>
      <c r="S105" s="207"/>
      <c r="T105" s="209">
        <f>SUM(T106:T131)</f>
        <v>0.9503</v>
      </c>
      <c r="AR105" s="210" t="s">
        <v>84</v>
      </c>
      <c r="AT105" s="211" t="s">
        <v>76</v>
      </c>
      <c r="AU105" s="211" t="s">
        <v>84</v>
      </c>
      <c r="AY105" s="210" t="s">
        <v>152</v>
      </c>
      <c r="BK105" s="212">
        <f>SUM(BK106:BK131)</f>
        <v>0</v>
      </c>
    </row>
    <row r="106" spans="2:65" s="1" customFormat="1" ht="22.5" customHeight="1">
      <c r="B106" s="38"/>
      <c r="C106" s="215" t="s">
        <v>84</v>
      </c>
      <c r="D106" s="215" t="s">
        <v>155</v>
      </c>
      <c r="E106" s="216" t="s">
        <v>1580</v>
      </c>
      <c r="F106" s="217" t="s">
        <v>1581</v>
      </c>
      <c r="G106" s="218" t="s">
        <v>1582</v>
      </c>
      <c r="H106" s="219">
        <v>0.731</v>
      </c>
      <c r="I106" s="220"/>
      <c r="J106" s="221">
        <f>ROUND(I106*H106,2)</f>
        <v>0</v>
      </c>
      <c r="K106" s="217" t="s">
        <v>159</v>
      </c>
      <c r="L106" s="43"/>
      <c r="M106" s="222" t="s">
        <v>75</v>
      </c>
      <c r="N106" s="223" t="s">
        <v>47</v>
      </c>
      <c r="O106" s="79"/>
      <c r="P106" s="224">
        <f>O106*H106</f>
        <v>0</v>
      </c>
      <c r="Q106" s="224">
        <v>0</v>
      </c>
      <c r="R106" s="224">
        <f>Q106*H106</f>
        <v>0</v>
      </c>
      <c r="S106" s="224">
        <v>1.3</v>
      </c>
      <c r="T106" s="225">
        <f>S106*H106</f>
        <v>0.9503</v>
      </c>
      <c r="AR106" s="17" t="s">
        <v>160</v>
      </c>
      <c r="AT106" s="17" t="s">
        <v>155</v>
      </c>
      <c r="AU106" s="17" t="s">
        <v>86</v>
      </c>
      <c r="AY106" s="17" t="s">
        <v>152</v>
      </c>
      <c r="BE106" s="226">
        <f>IF(N106="základní",J106,0)</f>
        <v>0</v>
      </c>
      <c r="BF106" s="226">
        <f>IF(N106="snížená",J106,0)</f>
        <v>0</v>
      </c>
      <c r="BG106" s="226">
        <f>IF(N106="zákl. přenesená",J106,0)</f>
        <v>0</v>
      </c>
      <c r="BH106" s="226">
        <f>IF(N106="sníž. přenesená",J106,0)</f>
        <v>0</v>
      </c>
      <c r="BI106" s="226">
        <f>IF(N106="nulová",J106,0)</f>
        <v>0</v>
      </c>
      <c r="BJ106" s="17" t="s">
        <v>84</v>
      </c>
      <c r="BK106" s="226">
        <f>ROUND(I106*H106,2)</f>
        <v>0</v>
      </c>
      <c r="BL106" s="17" t="s">
        <v>160</v>
      </c>
      <c r="BM106" s="17" t="s">
        <v>1583</v>
      </c>
    </row>
    <row r="107" spans="2:47" s="1" customFormat="1" ht="12">
      <c r="B107" s="38"/>
      <c r="C107" s="39"/>
      <c r="D107" s="227" t="s">
        <v>162</v>
      </c>
      <c r="E107" s="39"/>
      <c r="F107" s="228" t="s">
        <v>1584</v>
      </c>
      <c r="G107" s="39"/>
      <c r="H107" s="39"/>
      <c r="I107" s="142"/>
      <c r="J107" s="39"/>
      <c r="K107" s="39"/>
      <c r="L107" s="43"/>
      <c r="M107" s="229"/>
      <c r="N107" s="79"/>
      <c r="O107" s="79"/>
      <c r="P107" s="79"/>
      <c r="Q107" s="79"/>
      <c r="R107" s="79"/>
      <c r="S107" s="79"/>
      <c r="T107" s="80"/>
      <c r="AT107" s="17" t="s">
        <v>162</v>
      </c>
      <c r="AU107" s="17" t="s">
        <v>86</v>
      </c>
    </row>
    <row r="108" spans="2:51" s="13" customFormat="1" ht="12">
      <c r="B108" s="241"/>
      <c r="C108" s="242"/>
      <c r="D108" s="227" t="s">
        <v>164</v>
      </c>
      <c r="E108" s="243" t="s">
        <v>75</v>
      </c>
      <c r="F108" s="244" t="s">
        <v>1585</v>
      </c>
      <c r="G108" s="242"/>
      <c r="H108" s="243" t="s">
        <v>75</v>
      </c>
      <c r="I108" s="245"/>
      <c r="J108" s="242"/>
      <c r="K108" s="242"/>
      <c r="L108" s="246"/>
      <c r="M108" s="247"/>
      <c r="N108" s="248"/>
      <c r="O108" s="248"/>
      <c r="P108" s="248"/>
      <c r="Q108" s="248"/>
      <c r="R108" s="248"/>
      <c r="S108" s="248"/>
      <c r="T108" s="249"/>
      <c r="AT108" s="250" t="s">
        <v>164</v>
      </c>
      <c r="AU108" s="250" t="s">
        <v>86</v>
      </c>
      <c r="AV108" s="13" t="s">
        <v>84</v>
      </c>
      <c r="AW108" s="13" t="s">
        <v>38</v>
      </c>
      <c r="AX108" s="13" t="s">
        <v>77</v>
      </c>
      <c r="AY108" s="250" t="s">
        <v>152</v>
      </c>
    </row>
    <row r="109" spans="2:51" s="12" customFormat="1" ht="12">
      <c r="B109" s="230"/>
      <c r="C109" s="231"/>
      <c r="D109" s="227" t="s">
        <v>164</v>
      </c>
      <c r="E109" s="232" t="s">
        <v>75</v>
      </c>
      <c r="F109" s="233" t="s">
        <v>1586</v>
      </c>
      <c r="G109" s="231"/>
      <c r="H109" s="234">
        <v>0.731</v>
      </c>
      <c r="I109" s="235"/>
      <c r="J109" s="231"/>
      <c r="K109" s="231"/>
      <c r="L109" s="236"/>
      <c r="M109" s="237"/>
      <c r="N109" s="238"/>
      <c r="O109" s="238"/>
      <c r="P109" s="238"/>
      <c r="Q109" s="238"/>
      <c r="R109" s="238"/>
      <c r="S109" s="238"/>
      <c r="T109" s="239"/>
      <c r="AT109" s="240" t="s">
        <v>164</v>
      </c>
      <c r="AU109" s="240" t="s">
        <v>86</v>
      </c>
      <c r="AV109" s="12" t="s">
        <v>86</v>
      </c>
      <c r="AW109" s="12" t="s">
        <v>38</v>
      </c>
      <c r="AX109" s="12" t="s">
        <v>84</v>
      </c>
      <c r="AY109" s="240" t="s">
        <v>152</v>
      </c>
    </row>
    <row r="110" spans="2:65" s="1" customFormat="1" ht="22.5" customHeight="1">
      <c r="B110" s="38"/>
      <c r="C110" s="215" t="s">
        <v>86</v>
      </c>
      <c r="D110" s="215" t="s">
        <v>155</v>
      </c>
      <c r="E110" s="216" t="s">
        <v>1587</v>
      </c>
      <c r="F110" s="217" t="s">
        <v>1588</v>
      </c>
      <c r="G110" s="218" t="s">
        <v>1582</v>
      </c>
      <c r="H110" s="219">
        <v>2.088</v>
      </c>
      <c r="I110" s="220"/>
      <c r="J110" s="221">
        <f>ROUND(I110*H110,2)</f>
        <v>0</v>
      </c>
      <c r="K110" s="217" t="s">
        <v>159</v>
      </c>
      <c r="L110" s="43"/>
      <c r="M110" s="222" t="s">
        <v>75</v>
      </c>
      <c r="N110" s="223" t="s">
        <v>47</v>
      </c>
      <c r="O110" s="79"/>
      <c r="P110" s="224">
        <f>O110*H110</f>
        <v>0</v>
      </c>
      <c r="Q110" s="224">
        <v>0</v>
      </c>
      <c r="R110" s="224">
        <f>Q110*H110</f>
        <v>0</v>
      </c>
      <c r="S110" s="224">
        <v>0</v>
      </c>
      <c r="T110" s="225">
        <f>S110*H110</f>
        <v>0</v>
      </c>
      <c r="AR110" s="17" t="s">
        <v>160</v>
      </c>
      <c r="AT110" s="17" t="s">
        <v>155</v>
      </c>
      <c r="AU110" s="17" t="s">
        <v>86</v>
      </c>
      <c r="AY110" s="17" t="s">
        <v>152</v>
      </c>
      <c r="BE110" s="226">
        <f>IF(N110="základní",J110,0)</f>
        <v>0</v>
      </c>
      <c r="BF110" s="226">
        <f>IF(N110="snížená",J110,0)</f>
        <v>0</v>
      </c>
      <c r="BG110" s="226">
        <f>IF(N110="zákl. přenesená",J110,0)</f>
        <v>0</v>
      </c>
      <c r="BH110" s="226">
        <f>IF(N110="sníž. přenesená",J110,0)</f>
        <v>0</v>
      </c>
      <c r="BI110" s="226">
        <f>IF(N110="nulová",J110,0)</f>
        <v>0</v>
      </c>
      <c r="BJ110" s="17" t="s">
        <v>84</v>
      </c>
      <c r="BK110" s="226">
        <f>ROUND(I110*H110,2)</f>
        <v>0</v>
      </c>
      <c r="BL110" s="17" t="s">
        <v>160</v>
      </c>
      <c r="BM110" s="17" t="s">
        <v>1589</v>
      </c>
    </row>
    <row r="111" spans="2:47" s="1" customFormat="1" ht="12">
      <c r="B111" s="38"/>
      <c r="C111" s="39"/>
      <c r="D111" s="227" t="s">
        <v>162</v>
      </c>
      <c r="E111" s="39"/>
      <c r="F111" s="228" t="s">
        <v>1590</v>
      </c>
      <c r="G111" s="39"/>
      <c r="H111" s="39"/>
      <c r="I111" s="142"/>
      <c r="J111" s="39"/>
      <c r="K111" s="39"/>
      <c r="L111" s="43"/>
      <c r="M111" s="229"/>
      <c r="N111" s="79"/>
      <c r="O111" s="79"/>
      <c r="P111" s="79"/>
      <c r="Q111" s="79"/>
      <c r="R111" s="79"/>
      <c r="S111" s="79"/>
      <c r="T111" s="80"/>
      <c r="AT111" s="17" t="s">
        <v>162</v>
      </c>
      <c r="AU111" s="17" t="s">
        <v>86</v>
      </c>
    </row>
    <row r="112" spans="2:51" s="13" customFormat="1" ht="12">
      <c r="B112" s="241"/>
      <c r="C112" s="242"/>
      <c r="D112" s="227" t="s">
        <v>164</v>
      </c>
      <c r="E112" s="243" t="s">
        <v>75</v>
      </c>
      <c r="F112" s="244" t="s">
        <v>1585</v>
      </c>
      <c r="G112" s="242"/>
      <c r="H112" s="243" t="s">
        <v>75</v>
      </c>
      <c r="I112" s="245"/>
      <c r="J112" s="242"/>
      <c r="K112" s="242"/>
      <c r="L112" s="246"/>
      <c r="M112" s="247"/>
      <c r="N112" s="248"/>
      <c r="O112" s="248"/>
      <c r="P112" s="248"/>
      <c r="Q112" s="248"/>
      <c r="R112" s="248"/>
      <c r="S112" s="248"/>
      <c r="T112" s="249"/>
      <c r="AT112" s="250" t="s">
        <v>164</v>
      </c>
      <c r="AU112" s="250" t="s">
        <v>86</v>
      </c>
      <c r="AV112" s="13" t="s">
        <v>84</v>
      </c>
      <c r="AW112" s="13" t="s">
        <v>38</v>
      </c>
      <c r="AX112" s="13" t="s">
        <v>77</v>
      </c>
      <c r="AY112" s="250" t="s">
        <v>152</v>
      </c>
    </row>
    <row r="113" spans="2:51" s="12" customFormat="1" ht="12">
      <c r="B113" s="230"/>
      <c r="C113" s="231"/>
      <c r="D113" s="227" t="s">
        <v>164</v>
      </c>
      <c r="E113" s="232" t="s">
        <v>75</v>
      </c>
      <c r="F113" s="233" t="s">
        <v>1591</v>
      </c>
      <c r="G113" s="231"/>
      <c r="H113" s="234">
        <v>2.088</v>
      </c>
      <c r="I113" s="235"/>
      <c r="J113" s="231"/>
      <c r="K113" s="231"/>
      <c r="L113" s="236"/>
      <c r="M113" s="237"/>
      <c r="N113" s="238"/>
      <c r="O113" s="238"/>
      <c r="P113" s="238"/>
      <c r="Q113" s="238"/>
      <c r="R113" s="238"/>
      <c r="S113" s="238"/>
      <c r="T113" s="239"/>
      <c r="AT113" s="240" t="s">
        <v>164</v>
      </c>
      <c r="AU113" s="240" t="s">
        <v>86</v>
      </c>
      <c r="AV113" s="12" t="s">
        <v>86</v>
      </c>
      <c r="AW113" s="12" t="s">
        <v>38</v>
      </c>
      <c r="AX113" s="12" t="s">
        <v>84</v>
      </c>
      <c r="AY113" s="240" t="s">
        <v>152</v>
      </c>
    </row>
    <row r="114" spans="2:65" s="1" customFormat="1" ht="22.5" customHeight="1">
      <c r="B114" s="38"/>
      <c r="C114" s="215" t="s">
        <v>173</v>
      </c>
      <c r="D114" s="215" t="s">
        <v>155</v>
      </c>
      <c r="E114" s="216" t="s">
        <v>1592</v>
      </c>
      <c r="F114" s="217" t="s">
        <v>1593</v>
      </c>
      <c r="G114" s="218" t="s">
        <v>1582</v>
      </c>
      <c r="H114" s="219">
        <v>1.044</v>
      </c>
      <c r="I114" s="220"/>
      <c r="J114" s="221">
        <f>ROUND(I114*H114,2)</f>
        <v>0</v>
      </c>
      <c r="K114" s="217" t="s">
        <v>159</v>
      </c>
      <c r="L114" s="43"/>
      <c r="M114" s="222" t="s">
        <v>75</v>
      </c>
      <c r="N114" s="223" t="s">
        <v>47</v>
      </c>
      <c r="O114" s="79"/>
      <c r="P114" s="224">
        <f>O114*H114</f>
        <v>0</v>
      </c>
      <c r="Q114" s="224">
        <v>0</v>
      </c>
      <c r="R114" s="224">
        <f>Q114*H114</f>
        <v>0</v>
      </c>
      <c r="S114" s="224">
        <v>0</v>
      </c>
      <c r="T114" s="225">
        <f>S114*H114</f>
        <v>0</v>
      </c>
      <c r="AR114" s="17" t="s">
        <v>160</v>
      </c>
      <c r="AT114" s="17" t="s">
        <v>155</v>
      </c>
      <c r="AU114" s="17" t="s">
        <v>86</v>
      </c>
      <c r="AY114" s="17" t="s">
        <v>152</v>
      </c>
      <c r="BE114" s="226">
        <f>IF(N114="základní",J114,0)</f>
        <v>0</v>
      </c>
      <c r="BF114" s="226">
        <f>IF(N114="snížená",J114,0)</f>
        <v>0</v>
      </c>
      <c r="BG114" s="226">
        <f>IF(N114="zákl. přenesená",J114,0)</f>
        <v>0</v>
      </c>
      <c r="BH114" s="226">
        <f>IF(N114="sníž. přenesená",J114,0)</f>
        <v>0</v>
      </c>
      <c r="BI114" s="226">
        <f>IF(N114="nulová",J114,0)</f>
        <v>0</v>
      </c>
      <c r="BJ114" s="17" t="s">
        <v>84</v>
      </c>
      <c r="BK114" s="226">
        <f>ROUND(I114*H114,2)</f>
        <v>0</v>
      </c>
      <c r="BL114" s="17" t="s">
        <v>160</v>
      </c>
      <c r="BM114" s="17" t="s">
        <v>1594</v>
      </c>
    </row>
    <row r="115" spans="2:47" s="1" customFormat="1" ht="12">
      <c r="B115" s="38"/>
      <c r="C115" s="39"/>
      <c r="D115" s="227" t="s">
        <v>162</v>
      </c>
      <c r="E115" s="39"/>
      <c r="F115" s="228" t="s">
        <v>1590</v>
      </c>
      <c r="G115" s="39"/>
      <c r="H115" s="39"/>
      <c r="I115" s="142"/>
      <c r="J115" s="39"/>
      <c r="K115" s="39"/>
      <c r="L115" s="43"/>
      <c r="M115" s="229"/>
      <c r="N115" s="79"/>
      <c r="O115" s="79"/>
      <c r="P115" s="79"/>
      <c r="Q115" s="79"/>
      <c r="R115" s="79"/>
      <c r="S115" s="79"/>
      <c r="T115" s="80"/>
      <c r="AT115" s="17" t="s">
        <v>162</v>
      </c>
      <c r="AU115" s="17" t="s">
        <v>86</v>
      </c>
    </row>
    <row r="116" spans="2:51" s="12" customFormat="1" ht="12">
      <c r="B116" s="230"/>
      <c r="C116" s="231"/>
      <c r="D116" s="227" t="s">
        <v>164</v>
      </c>
      <c r="E116" s="232" t="s">
        <v>75</v>
      </c>
      <c r="F116" s="233" t="s">
        <v>1595</v>
      </c>
      <c r="G116" s="231"/>
      <c r="H116" s="234">
        <v>1.044</v>
      </c>
      <c r="I116" s="235"/>
      <c r="J116" s="231"/>
      <c r="K116" s="231"/>
      <c r="L116" s="236"/>
      <c r="M116" s="237"/>
      <c r="N116" s="238"/>
      <c r="O116" s="238"/>
      <c r="P116" s="238"/>
      <c r="Q116" s="238"/>
      <c r="R116" s="238"/>
      <c r="S116" s="238"/>
      <c r="T116" s="239"/>
      <c r="AT116" s="240" t="s">
        <v>164</v>
      </c>
      <c r="AU116" s="240" t="s">
        <v>86</v>
      </c>
      <c r="AV116" s="12" t="s">
        <v>86</v>
      </c>
      <c r="AW116" s="12" t="s">
        <v>38</v>
      </c>
      <c r="AX116" s="12" t="s">
        <v>84</v>
      </c>
      <c r="AY116" s="240" t="s">
        <v>152</v>
      </c>
    </row>
    <row r="117" spans="2:65" s="1" customFormat="1" ht="22.5" customHeight="1">
      <c r="B117" s="38"/>
      <c r="C117" s="215" t="s">
        <v>160</v>
      </c>
      <c r="D117" s="215" t="s">
        <v>155</v>
      </c>
      <c r="E117" s="216" t="s">
        <v>1596</v>
      </c>
      <c r="F117" s="217" t="s">
        <v>1597</v>
      </c>
      <c r="G117" s="218" t="s">
        <v>1582</v>
      </c>
      <c r="H117" s="219">
        <v>2.088</v>
      </c>
      <c r="I117" s="220"/>
      <c r="J117" s="221">
        <f>ROUND(I117*H117,2)</f>
        <v>0</v>
      </c>
      <c r="K117" s="217" t="s">
        <v>159</v>
      </c>
      <c r="L117" s="43"/>
      <c r="M117" s="222" t="s">
        <v>75</v>
      </c>
      <c r="N117" s="223" t="s">
        <v>47</v>
      </c>
      <c r="O117" s="79"/>
      <c r="P117" s="224">
        <f>O117*H117</f>
        <v>0</v>
      </c>
      <c r="Q117" s="224">
        <v>0</v>
      </c>
      <c r="R117" s="224">
        <f>Q117*H117</f>
        <v>0</v>
      </c>
      <c r="S117" s="224">
        <v>0</v>
      </c>
      <c r="T117" s="225">
        <f>S117*H117</f>
        <v>0</v>
      </c>
      <c r="AR117" s="17" t="s">
        <v>160</v>
      </c>
      <c r="AT117" s="17" t="s">
        <v>155</v>
      </c>
      <c r="AU117" s="17" t="s">
        <v>86</v>
      </c>
      <c r="AY117" s="17" t="s">
        <v>152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160</v>
      </c>
      <c r="BM117" s="17" t="s">
        <v>1598</v>
      </c>
    </row>
    <row r="118" spans="2:47" s="1" customFormat="1" ht="12">
      <c r="B118" s="38"/>
      <c r="C118" s="39"/>
      <c r="D118" s="227" t="s">
        <v>162</v>
      </c>
      <c r="E118" s="39"/>
      <c r="F118" s="228" t="s">
        <v>1599</v>
      </c>
      <c r="G118" s="39"/>
      <c r="H118" s="39"/>
      <c r="I118" s="142"/>
      <c r="J118" s="39"/>
      <c r="K118" s="39"/>
      <c r="L118" s="43"/>
      <c r="M118" s="229"/>
      <c r="N118" s="79"/>
      <c r="O118" s="79"/>
      <c r="P118" s="79"/>
      <c r="Q118" s="79"/>
      <c r="R118" s="79"/>
      <c r="S118" s="79"/>
      <c r="T118" s="80"/>
      <c r="AT118" s="17" t="s">
        <v>162</v>
      </c>
      <c r="AU118" s="17" t="s">
        <v>86</v>
      </c>
    </row>
    <row r="119" spans="2:65" s="1" customFormat="1" ht="16.5" customHeight="1">
      <c r="B119" s="38"/>
      <c r="C119" s="215" t="s">
        <v>186</v>
      </c>
      <c r="D119" s="215" t="s">
        <v>155</v>
      </c>
      <c r="E119" s="216" t="s">
        <v>1600</v>
      </c>
      <c r="F119" s="217" t="s">
        <v>1601</v>
      </c>
      <c r="G119" s="218" t="s">
        <v>1582</v>
      </c>
      <c r="H119" s="219">
        <v>2.088</v>
      </c>
      <c r="I119" s="220"/>
      <c r="J119" s="221">
        <f>ROUND(I119*H119,2)</f>
        <v>0</v>
      </c>
      <c r="K119" s="217" t="s">
        <v>159</v>
      </c>
      <c r="L119" s="43"/>
      <c r="M119" s="222" t="s">
        <v>75</v>
      </c>
      <c r="N119" s="223" t="s">
        <v>47</v>
      </c>
      <c r="O119" s="79"/>
      <c r="P119" s="224">
        <f>O119*H119</f>
        <v>0</v>
      </c>
      <c r="Q119" s="224">
        <v>0</v>
      </c>
      <c r="R119" s="224">
        <f>Q119*H119</f>
        <v>0</v>
      </c>
      <c r="S119" s="224">
        <v>0</v>
      </c>
      <c r="T119" s="225">
        <f>S119*H119</f>
        <v>0</v>
      </c>
      <c r="AR119" s="17" t="s">
        <v>160</v>
      </c>
      <c r="AT119" s="17" t="s">
        <v>155</v>
      </c>
      <c r="AU119" s="17" t="s">
        <v>86</v>
      </c>
      <c r="AY119" s="17" t="s">
        <v>152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160</v>
      </c>
      <c r="BM119" s="17" t="s">
        <v>1602</v>
      </c>
    </row>
    <row r="120" spans="2:47" s="1" customFormat="1" ht="12">
      <c r="B120" s="38"/>
      <c r="C120" s="39"/>
      <c r="D120" s="227" t="s">
        <v>162</v>
      </c>
      <c r="E120" s="39"/>
      <c r="F120" s="228" t="s">
        <v>1603</v>
      </c>
      <c r="G120" s="39"/>
      <c r="H120" s="39"/>
      <c r="I120" s="142"/>
      <c r="J120" s="39"/>
      <c r="K120" s="39"/>
      <c r="L120" s="43"/>
      <c r="M120" s="229"/>
      <c r="N120" s="79"/>
      <c r="O120" s="79"/>
      <c r="P120" s="79"/>
      <c r="Q120" s="79"/>
      <c r="R120" s="79"/>
      <c r="S120" s="79"/>
      <c r="T120" s="80"/>
      <c r="AT120" s="17" t="s">
        <v>162</v>
      </c>
      <c r="AU120" s="17" t="s">
        <v>86</v>
      </c>
    </row>
    <row r="121" spans="2:65" s="1" customFormat="1" ht="22.5" customHeight="1">
      <c r="B121" s="38"/>
      <c r="C121" s="215" t="s">
        <v>153</v>
      </c>
      <c r="D121" s="215" t="s">
        <v>155</v>
      </c>
      <c r="E121" s="216" t="s">
        <v>1604</v>
      </c>
      <c r="F121" s="217" t="s">
        <v>1605</v>
      </c>
      <c r="G121" s="218" t="s">
        <v>1582</v>
      </c>
      <c r="H121" s="219">
        <v>2.088</v>
      </c>
      <c r="I121" s="220"/>
      <c r="J121" s="221">
        <f>ROUND(I121*H121,2)</f>
        <v>0</v>
      </c>
      <c r="K121" s="217" t="s">
        <v>159</v>
      </c>
      <c r="L121" s="43"/>
      <c r="M121" s="222" t="s">
        <v>75</v>
      </c>
      <c r="N121" s="223" t="s">
        <v>47</v>
      </c>
      <c r="O121" s="79"/>
      <c r="P121" s="224">
        <f>O121*H121</f>
        <v>0</v>
      </c>
      <c r="Q121" s="224">
        <v>0</v>
      </c>
      <c r="R121" s="224">
        <f>Q121*H121</f>
        <v>0</v>
      </c>
      <c r="S121" s="224">
        <v>0</v>
      </c>
      <c r="T121" s="225">
        <f>S121*H121</f>
        <v>0</v>
      </c>
      <c r="AR121" s="17" t="s">
        <v>160</v>
      </c>
      <c r="AT121" s="17" t="s">
        <v>155</v>
      </c>
      <c r="AU121" s="17" t="s">
        <v>86</v>
      </c>
      <c r="AY121" s="17" t="s">
        <v>152</v>
      </c>
      <c r="BE121" s="226">
        <f>IF(N121="základní",J121,0)</f>
        <v>0</v>
      </c>
      <c r="BF121" s="226">
        <f>IF(N121="snížená",J121,0)</f>
        <v>0</v>
      </c>
      <c r="BG121" s="226">
        <f>IF(N121="zákl. přenesená",J121,0)</f>
        <v>0</v>
      </c>
      <c r="BH121" s="226">
        <f>IF(N121="sníž. přenesená",J121,0)</f>
        <v>0</v>
      </c>
      <c r="BI121" s="226">
        <f>IF(N121="nulová",J121,0)</f>
        <v>0</v>
      </c>
      <c r="BJ121" s="17" t="s">
        <v>84</v>
      </c>
      <c r="BK121" s="226">
        <f>ROUND(I121*H121,2)</f>
        <v>0</v>
      </c>
      <c r="BL121" s="17" t="s">
        <v>160</v>
      </c>
      <c r="BM121" s="17" t="s">
        <v>1606</v>
      </c>
    </row>
    <row r="122" spans="2:65" s="1" customFormat="1" ht="22.5" customHeight="1">
      <c r="B122" s="38"/>
      <c r="C122" s="215" t="s">
        <v>198</v>
      </c>
      <c r="D122" s="215" t="s">
        <v>155</v>
      </c>
      <c r="E122" s="216" t="s">
        <v>1607</v>
      </c>
      <c r="F122" s="217" t="s">
        <v>1608</v>
      </c>
      <c r="G122" s="218" t="s">
        <v>1582</v>
      </c>
      <c r="H122" s="219">
        <v>2.088</v>
      </c>
      <c r="I122" s="220"/>
      <c r="J122" s="221">
        <f>ROUND(I122*H122,2)</f>
        <v>0</v>
      </c>
      <c r="K122" s="217" t="s">
        <v>159</v>
      </c>
      <c r="L122" s="43"/>
      <c r="M122" s="222" t="s">
        <v>75</v>
      </c>
      <c r="N122" s="223" t="s">
        <v>47</v>
      </c>
      <c r="O122" s="79"/>
      <c r="P122" s="224">
        <f>O122*H122</f>
        <v>0</v>
      </c>
      <c r="Q122" s="224">
        <v>0</v>
      </c>
      <c r="R122" s="224">
        <f>Q122*H122</f>
        <v>0</v>
      </c>
      <c r="S122" s="224">
        <v>0</v>
      </c>
      <c r="T122" s="225">
        <f>S122*H122</f>
        <v>0</v>
      </c>
      <c r="AR122" s="17" t="s">
        <v>160</v>
      </c>
      <c r="AT122" s="17" t="s">
        <v>155</v>
      </c>
      <c r="AU122" s="17" t="s">
        <v>86</v>
      </c>
      <c r="AY122" s="17" t="s">
        <v>152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160</v>
      </c>
      <c r="BM122" s="17" t="s">
        <v>1609</v>
      </c>
    </row>
    <row r="123" spans="2:47" s="1" customFormat="1" ht="12">
      <c r="B123" s="38"/>
      <c r="C123" s="39"/>
      <c r="D123" s="227" t="s">
        <v>162</v>
      </c>
      <c r="E123" s="39"/>
      <c r="F123" s="228" t="s">
        <v>1610</v>
      </c>
      <c r="G123" s="39"/>
      <c r="H123" s="39"/>
      <c r="I123" s="142"/>
      <c r="J123" s="39"/>
      <c r="K123" s="39"/>
      <c r="L123" s="43"/>
      <c r="M123" s="229"/>
      <c r="N123" s="79"/>
      <c r="O123" s="79"/>
      <c r="P123" s="79"/>
      <c r="Q123" s="79"/>
      <c r="R123" s="79"/>
      <c r="S123" s="79"/>
      <c r="T123" s="80"/>
      <c r="AT123" s="17" t="s">
        <v>162</v>
      </c>
      <c r="AU123" s="17" t="s">
        <v>86</v>
      </c>
    </row>
    <row r="124" spans="2:65" s="1" customFormat="1" ht="22.5" customHeight="1">
      <c r="B124" s="38"/>
      <c r="C124" s="215" t="s">
        <v>203</v>
      </c>
      <c r="D124" s="215" t="s">
        <v>155</v>
      </c>
      <c r="E124" s="216" t="s">
        <v>1611</v>
      </c>
      <c r="F124" s="217" t="s">
        <v>1612</v>
      </c>
      <c r="G124" s="218" t="s">
        <v>1582</v>
      </c>
      <c r="H124" s="219">
        <v>31.32</v>
      </c>
      <c r="I124" s="220"/>
      <c r="J124" s="221">
        <f>ROUND(I124*H124,2)</f>
        <v>0</v>
      </c>
      <c r="K124" s="217" t="s">
        <v>159</v>
      </c>
      <c r="L124" s="43"/>
      <c r="M124" s="222" t="s">
        <v>75</v>
      </c>
      <c r="N124" s="223" t="s">
        <v>47</v>
      </c>
      <c r="O124" s="79"/>
      <c r="P124" s="224">
        <f>O124*H124</f>
        <v>0</v>
      </c>
      <c r="Q124" s="224">
        <v>0</v>
      </c>
      <c r="R124" s="224">
        <f>Q124*H124</f>
        <v>0</v>
      </c>
      <c r="S124" s="224">
        <v>0</v>
      </c>
      <c r="T124" s="225">
        <f>S124*H124</f>
        <v>0</v>
      </c>
      <c r="AR124" s="17" t="s">
        <v>160</v>
      </c>
      <c r="AT124" s="17" t="s">
        <v>155</v>
      </c>
      <c r="AU124" s="17" t="s">
        <v>86</v>
      </c>
      <c r="AY124" s="17" t="s">
        <v>152</v>
      </c>
      <c r="BE124" s="226">
        <f>IF(N124="základní",J124,0)</f>
        <v>0</v>
      </c>
      <c r="BF124" s="226">
        <f>IF(N124="snížená",J124,0)</f>
        <v>0</v>
      </c>
      <c r="BG124" s="226">
        <f>IF(N124="zákl. přenesená",J124,0)</f>
        <v>0</v>
      </c>
      <c r="BH124" s="226">
        <f>IF(N124="sníž. přenesená",J124,0)</f>
        <v>0</v>
      </c>
      <c r="BI124" s="226">
        <f>IF(N124="nulová",J124,0)</f>
        <v>0</v>
      </c>
      <c r="BJ124" s="17" t="s">
        <v>84</v>
      </c>
      <c r="BK124" s="226">
        <f>ROUND(I124*H124,2)</f>
        <v>0</v>
      </c>
      <c r="BL124" s="17" t="s">
        <v>160</v>
      </c>
      <c r="BM124" s="17" t="s">
        <v>1613</v>
      </c>
    </row>
    <row r="125" spans="2:47" s="1" customFormat="1" ht="12">
      <c r="B125" s="38"/>
      <c r="C125" s="39"/>
      <c r="D125" s="227" t="s">
        <v>162</v>
      </c>
      <c r="E125" s="39"/>
      <c r="F125" s="228" t="s">
        <v>1610</v>
      </c>
      <c r="G125" s="39"/>
      <c r="H125" s="39"/>
      <c r="I125" s="142"/>
      <c r="J125" s="39"/>
      <c r="K125" s="39"/>
      <c r="L125" s="43"/>
      <c r="M125" s="229"/>
      <c r="N125" s="79"/>
      <c r="O125" s="79"/>
      <c r="P125" s="79"/>
      <c r="Q125" s="79"/>
      <c r="R125" s="79"/>
      <c r="S125" s="79"/>
      <c r="T125" s="80"/>
      <c r="AT125" s="17" t="s">
        <v>162</v>
      </c>
      <c r="AU125" s="17" t="s">
        <v>86</v>
      </c>
    </row>
    <row r="126" spans="2:51" s="12" customFormat="1" ht="12">
      <c r="B126" s="230"/>
      <c r="C126" s="231"/>
      <c r="D126" s="227" t="s">
        <v>164</v>
      </c>
      <c r="E126" s="231"/>
      <c r="F126" s="233" t="s">
        <v>1614</v>
      </c>
      <c r="G126" s="231"/>
      <c r="H126" s="234">
        <v>31.32</v>
      </c>
      <c r="I126" s="235"/>
      <c r="J126" s="231"/>
      <c r="K126" s="231"/>
      <c r="L126" s="236"/>
      <c r="M126" s="237"/>
      <c r="N126" s="238"/>
      <c r="O126" s="238"/>
      <c r="P126" s="238"/>
      <c r="Q126" s="238"/>
      <c r="R126" s="238"/>
      <c r="S126" s="238"/>
      <c r="T126" s="239"/>
      <c r="AT126" s="240" t="s">
        <v>164</v>
      </c>
      <c r="AU126" s="240" t="s">
        <v>86</v>
      </c>
      <c r="AV126" s="12" t="s">
        <v>86</v>
      </c>
      <c r="AW126" s="12" t="s">
        <v>4</v>
      </c>
      <c r="AX126" s="12" t="s">
        <v>84</v>
      </c>
      <c r="AY126" s="240" t="s">
        <v>152</v>
      </c>
    </row>
    <row r="127" spans="2:65" s="1" customFormat="1" ht="16.5" customHeight="1">
      <c r="B127" s="38"/>
      <c r="C127" s="215" t="s">
        <v>179</v>
      </c>
      <c r="D127" s="215" t="s">
        <v>155</v>
      </c>
      <c r="E127" s="216" t="s">
        <v>1615</v>
      </c>
      <c r="F127" s="217" t="s">
        <v>1616</v>
      </c>
      <c r="G127" s="218" t="s">
        <v>1582</v>
      </c>
      <c r="H127" s="219">
        <v>2.088</v>
      </c>
      <c r="I127" s="220"/>
      <c r="J127" s="221">
        <f>ROUND(I127*H127,2)</f>
        <v>0</v>
      </c>
      <c r="K127" s="217" t="s">
        <v>159</v>
      </c>
      <c r="L127" s="43"/>
      <c r="M127" s="222" t="s">
        <v>75</v>
      </c>
      <c r="N127" s="223" t="s">
        <v>47</v>
      </c>
      <c r="O127" s="79"/>
      <c r="P127" s="224">
        <f>O127*H127</f>
        <v>0</v>
      </c>
      <c r="Q127" s="224">
        <v>0</v>
      </c>
      <c r="R127" s="224">
        <f>Q127*H127</f>
        <v>0</v>
      </c>
      <c r="S127" s="224">
        <v>0</v>
      </c>
      <c r="T127" s="225">
        <f>S127*H127</f>
        <v>0</v>
      </c>
      <c r="AR127" s="17" t="s">
        <v>160</v>
      </c>
      <c r="AT127" s="17" t="s">
        <v>155</v>
      </c>
      <c r="AU127" s="17" t="s">
        <v>86</v>
      </c>
      <c r="AY127" s="17" t="s">
        <v>152</v>
      </c>
      <c r="BE127" s="226">
        <f>IF(N127="základní",J127,0)</f>
        <v>0</v>
      </c>
      <c r="BF127" s="226">
        <f>IF(N127="snížená",J127,0)</f>
        <v>0</v>
      </c>
      <c r="BG127" s="226">
        <f>IF(N127="zákl. přenesená",J127,0)</f>
        <v>0</v>
      </c>
      <c r="BH127" s="226">
        <f>IF(N127="sníž. přenesená",J127,0)</f>
        <v>0</v>
      </c>
      <c r="BI127" s="226">
        <f>IF(N127="nulová",J127,0)</f>
        <v>0</v>
      </c>
      <c r="BJ127" s="17" t="s">
        <v>84</v>
      </c>
      <c r="BK127" s="226">
        <f>ROUND(I127*H127,2)</f>
        <v>0</v>
      </c>
      <c r="BL127" s="17" t="s">
        <v>160</v>
      </c>
      <c r="BM127" s="17" t="s">
        <v>1617</v>
      </c>
    </row>
    <row r="128" spans="2:47" s="1" customFormat="1" ht="12">
      <c r="B128" s="38"/>
      <c r="C128" s="39"/>
      <c r="D128" s="227" t="s">
        <v>162</v>
      </c>
      <c r="E128" s="39"/>
      <c r="F128" s="228" t="s">
        <v>1618</v>
      </c>
      <c r="G128" s="39"/>
      <c r="H128" s="39"/>
      <c r="I128" s="142"/>
      <c r="J128" s="39"/>
      <c r="K128" s="39"/>
      <c r="L128" s="43"/>
      <c r="M128" s="229"/>
      <c r="N128" s="79"/>
      <c r="O128" s="79"/>
      <c r="P128" s="79"/>
      <c r="Q128" s="79"/>
      <c r="R128" s="79"/>
      <c r="S128" s="79"/>
      <c r="T128" s="80"/>
      <c r="AT128" s="17" t="s">
        <v>162</v>
      </c>
      <c r="AU128" s="17" t="s">
        <v>86</v>
      </c>
    </row>
    <row r="129" spans="2:65" s="1" customFormat="1" ht="22.5" customHeight="1">
      <c r="B129" s="38"/>
      <c r="C129" s="215" t="s">
        <v>215</v>
      </c>
      <c r="D129" s="215" t="s">
        <v>155</v>
      </c>
      <c r="E129" s="216" t="s">
        <v>1619</v>
      </c>
      <c r="F129" s="217" t="s">
        <v>1620</v>
      </c>
      <c r="G129" s="218" t="s">
        <v>195</v>
      </c>
      <c r="H129" s="219">
        <v>4.176</v>
      </c>
      <c r="I129" s="220"/>
      <c r="J129" s="221">
        <f>ROUND(I129*H129,2)</f>
        <v>0</v>
      </c>
      <c r="K129" s="217" t="s">
        <v>159</v>
      </c>
      <c r="L129" s="43"/>
      <c r="M129" s="222" t="s">
        <v>75</v>
      </c>
      <c r="N129" s="223" t="s">
        <v>47</v>
      </c>
      <c r="O129" s="79"/>
      <c r="P129" s="224">
        <f>O129*H129</f>
        <v>0</v>
      </c>
      <c r="Q129" s="224">
        <v>0</v>
      </c>
      <c r="R129" s="224">
        <f>Q129*H129</f>
        <v>0</v>
      </c>
      <c r="S129" s="224">
        <v>0</v>
      </c>
      <c r="T129" s="225">
        <f>S129*H129</f>
        <v>0</v>
      </c>
      <c r="AR129" s="17" t="s">
        <v>160</v>
      </c>
      <c r="AT129" s="17" t="s">
        <v>155</v>
      </c>
      <c r="AU129" s="17" t="s">
        <v>86</v>
      </c>
      <c r="AY129" s="17" t="s">
        <v>152</v>
      </c>
      <c r="BE129" s="226">
        <f>IF(N129="základní",J129,0)</f>
        <v>0</v>
      </c>
      <c r="BF129" s="226">
        <f>IF(N129="snížená",J129,0)</f>
        <v>0</v>
      </c>
      <c r="BG129" s="226">
        <f>IF(N129="zákl. přenesená",J129,0)</f>
        <v>0</v>
      </c>
      <c r="BH129" s="226">
        <f>IF(N129="sníž. přenesená",J129,0)</f>
        <v>0</v>
      </c>
      <c r="BI129" s="226">
        <f>IF(N129="nulová",J129,0)</f>
        <v>0</v>
      </c>
      <c r="BJ129" s="17" t="s">
        <v>84</v>
      </c>
      <c r="BK129" s="226">
        <f>ROUND(I129*H129,2)</f>
        <v>0</v>
      </c>
      <c r="BL129" s="17" t="s">
        <v>160</v>
      </c>
      <c r="BM129" s="17" t="s">
        <v>1621</v>
      </c>
    </row>
    <row r="130" spans="2:47" s="1" customFormat="1" ht="12">
      <c r="B130" s="38"/>
      <c r="C130" s="39"/>
      <c r="D130" s="227" t="s">
        <v>162</v>
      </c>
      <c r="E130" s="39"/>
      <c r="F130" s="228" t="s">
        <v>1622</v>
      </c>
      <c r="G130" s="39"/>
      <c r="H130" s="39"/>
      <c r="I130" s="142"/>
      <c r="J130" s="39"/>
      <c r="K130" s="39"/>
      <c r="L130" s="43"/>
      <c r="M130" s="229"/>
      <c r="N130" s="79"/>
      <c r="O130" s="79"/>
      <c r="P130" s="79"/>
      <c r="Q130" s="79"/>
      <c r="R130" s="79"/>
      <c r="S130" s="79"/>
      <c r="T130" s="80"/>
      <c r="AT130" s="17" t="s">
        <v>162</v>
      </c>
      <c r="AU130" s="17" t="s">
        <v>86</v>
      </c>
    </row>
    <row r="131" spans="2:51" s="12" customFormat="1" ht="12">
      <c r="B131" s="230"/>
      <c r="C131" s="231"/>
      <c r="D131" s="227" t="s">
        <v>164</v>
      </c>
      <c r="E131" s="231"/>
      <c r="F131" s="233" t="s">
        <v>1623</v>
      </c>
      <c r="G131" s="231"/>
      <c r="H131" s="234">
        <v>4.176</v>
      </c>
      <c r="I131" s="235"/>
      <c r="J131" s="231"/>
      <c r="K131" s="231"/>
      <c r="L131" s="236"/>
      <c r="M131" s="237"/>
      <c r="N131" s="238"/>
      <c r="O131" s="238"/>
      <c r="P131" s="238"/>
      <c r="Q131" s="238"/>
      <c r="R131" s="238"/>
      <c r="S131" s="238"/>
      <c r="T131" s="239"/>
      <c r="AT131" s="240" t="s">
        <v>164</v>
      </c>
      <c r="AU131" s="240" t="s">
        <v>86</v>
      </c>
      <c r="AV131" s="12" t="s">
        <v>86</v>
      </c>
      <c r="AW131" s="12" t="s">
        <v>4</v>
      </c>
      <c r="AX131" s="12" t="s">
        <v>84</v>
      </c>
      <c r="AY131" s="240" t="s">
        <v>152</v>
      </c>
    </row>
    <row r="132" spans="2:63" s="11" customFormat="1" ht="22.8" customHeight="1">
      <c r="B132" s="199"/>
      <c r="C132" s="200"/>
      <c r="D132" s="201" t="s">
        <v>76</v>
      </c>
      <c r="E132" s="213" t="s">
        <v>86</v>
      </c>
      <c r="F132" s="213" t="s">
        <v>1624</v>
      </c>
      <c r="G132" s="200"/>
      <c r="H132" s="200"/>
      <c r="I132" s="203"/>
      <c r="J132" s="214">
        <f>BK132</f>
        <v>0</v>
      </c>
      <c r="K132" s="200"/>
      <c r="L132" s="205"/>
      <c r="M132" s="206"/>
      <c r="N132" s="207"/>
      <c r="O132" s="207"/>
      <c r="P132" s="208">
        <f>SUM(P133:P140)</f>
        <v>0</v>
      </c>
      <c r="Q132" s="207"/>
      <c r="R132" s="208">
        <f>SUM(R133:R140)</f>
        <v>5.838570000000001</v>
      </c>
      <c r="S132" s="207"/>
      <c r="T132" s="209">
        <f>SUM(T133:T140)</f>
        <v>0</v>
      </c>
      <c r="AR132" s="210" t="s">
        <v>84</v>
      </c>
      <c r="AT132" s="211" t="s">
        <v>76</v>
      </c>
      <c r="AU132" s="211" t="s">
        <v>84</v>
      </c>
      <c r="AY132" s="210" t="s">
        <v>152</v>
      </c>
      <c r="BK132" s="212">
        <f>SUM(BK133:BK140)</f>
        <v>0</v>
      </c>
    </row>
    <row r="133" spans="2:65" s="1" customFormat="1" ht="16.5" customHeight="1">
      <c r="B133" s="38"/>
      <c r="C133" s="215" t="s">
        <v>224</v>
      </c>
      <c r="D133" s="215" t="s">
        <v>155</v>
      </c>
      <c r="E133" s="216" t="s">
        <v>1625</v>
      </c>
      <c r="F133" s="217" t="s">
        <v>1626</v>
      </c>
      <c r="G133" s="218" t="s">
        <v>1582</v>
      </c>
      <c r="H133" s="219">
        <v>0.261</v>
      </c>
      <c r="I133" s="220"/>
      <c r="J133" s="221">
        <f>ROUND(I133*H133,2)</f>
        <v>0</v>
      </c>
      <c r="K133" s="217" t="s">
        <v>159</v>
      </c>
      <c r="L133" s="43"/>
      <c r="M133" s="222" t="s">
        <v>75</v>
      </c>
      <c r="N133" s="223" t="s">
        <v>47</v>
      </c>
      <c r="O133" s="79"/>
      <c r="P133" s="224">
        <f>O133*H133</f>
        <v>0</v>
      </c>
      <c r="Q133" s="224">
        <v>2.16</v>
      </c>
      <c r="R133" s="224">
        <f>Q133*H133</f>
        <v>0.56376</v>
      </c>
      <c r="S133" s="224">
        <v>0</v>
      </c>
      <c r="T133" s="225">
        <f>S133*H133</f>
        <v>0</v>
      </c>
      <c r="AR133" s="17" t="s">
        <v>160</v>
      </c>
      <c r="AT133" s="17" t="s">
        <v>155</v>
      </c>
      <c r="AU133" s="17" t="s">
        <v>86</v>
      </c>
      <c r="AY133" s="17" t="s">
        <v>152</v>
      </c>
      <c r="BE133" s="226">
        <f>IF(N133="základní",J133,0)</f>
        <v>0</v>
      </c>
      <c r="BF133" s="226">
        <f>IF(N133="snížená",J133,0)</f>
        <v>0</v>
      </c>
      <c r="BG133" s="226">
        <f>IF(N133="zákl. přenesená",J133,0)</f>
        <v>0</v>
      </c>
      <c r="BH133" s="226">
        <f>IF(N133="sníž. přenesená",J133,0)</f>
        <v>0</v>
      </c>
      <c r="BI133" s="226">
        <f>IF(N133="nulová",J133,0)</f>
        <v>0</v>
      </c>
      <c r="BJ133" s="17" t="s">
        <v>84</v>
      </c>
      <c r="BK133" s="226">
        <f>ROUND(I133*H133,2)</f>
        <v>0</v>
      </c>
      <c r="BL133" s="17" t="s">
        <v>160</v>
      </c>
      <c r="BM133" s="17" t="s">
        <v>1627</v>
      </c>
    </row>
    <row r="134" spans="2:47" s="1" customFormat="1" ht="12">
      <c r="B134" s="38"/>
      <c r="C134" s="39"/>
      <c r="D134" s="227" t="s">
        <v>162</v>
      </c>
      <c r="E134" s="39"/>
      <c r="F134" s="228" t="s">
        <v>1628</v>
      </c>
      <c r="G134" s="39"/>
      <c r="H134" s="39"/>
      <c r="I134" s="142"/>
      <c r="J134" s="39"/>
      <c r="K134" s="39"/>
      <c r="L134" s="43"/>
      <c r="M134" s="229"/>
      <c r="N134" s="79"/>
      <c r="O134" s="79"/>
      <c r="P134" s="79"/>
      <c r="Q134" s="79"/>
      <c r="R134" s="79"/>
      <c r="S134" s="79"/>
      <c r="T134" s="80"/>
      <c r="AT134" s="17" t="s">
        <v>162</v>
      </c>
      <c r="AU134" s="17" t="s">
        <v>86</v>
      </c>
    </row>
    <row r="135" spans="2:51" s="13" customFormat="1" ht="12">
      <c r="B135" s="241"/>
      <c r="C135" s="242"/>
      <c r="D135" s="227" t="s">
        <v>164</v>
      </c>
      <c r="E135" s="243" t="s">
        <v>75</v>
      </c>
      <c r="F135" s="244" t="s">
        <v>1629</v>
      </c>
      <c r="G135" s="242"/>
      <c r="H135" s="243" t="s">
        <v>75</v>
      </c>
      <c r="I135" s="245"/>
      <c r="J135" s="242"/>
      <c r="K135" s="242"/>
      <c r="L135" s="246"/>
      <c r="M135" s="247"/>
      <c r="N135" s="248"/>
      <c r="O135" s="248"/>
      <c r="P135" s="248"/>
      <c r="Q135" s="248"/>
      <c r="R135" s="248"/>
      <c r="S135" s="248"/>
      <c r="T135" s="249"/>
      <c r="AT135" s="250" t="s">
        <v>164</v>
      </c>
      <c r="AU135" s="250" t="s">
        <v>86</v>
      </c>
      <c r="AV135" s="13" t="s">
        <v>84</v>
      </c>
      <c r="AW135" s="13" t="s">
        <v>38</v>
      </c>
      <c r="AX135" s="13" t="s">
        <v>77</v>
      </c>
      <c r="AY135" s="250" t="s">
        <v>152</v>
      </c>
    </row>
    <row r="136" spans="2:51" s="12" customFormat="1" ht="12">
      <c r="B136" s="230"/>
      <c r="C136" s="231"/>
      <c r="D136" s="227" t="s">
        <v>164</v>
      </c>
      <c r="E136" s="232" t="s">
        <v>75</v>
      </c>
      <c r="F136" s="233" t="s">
        <v>1630</v>
      </c>
      <c r="G136" s="231"/>
      <c r="H136" s="234">
        <v>0.261</v>
      </c>
      <c r="I136" s="235"/>
      <c r="J136" s="231"/>
      <c r="K136" s="231"/>
      <c r="L136" s="236"/>
      <c r="M136" s="237"/>
      <c r="N136" s="238"/>
      <c r="O136" s="238"/>
      <c r="P136" s="238"/>
      <c r="Q136" s="238"/>
      <c r="R136" s="238"/>
      <c r="S136" s="238"/>
      <c r="T136" s="239"/>
      <c r="AT136" s="240" t="s">
        <v>164</v>
      </c>
      <c r="AU136" s="240" t="s">
        <v>86</v>
      </c>
      <c r="AV136" s="12" t="s">
        <v>86</v>
      </c>
      <c r="AW136" s="12" t="s">
        <v>38</v>
      </c>
      <c r="AX136" s="12" t="s">
        <v>84</v>
      </c>
      <c r="AY136" s="240" t="s">
        <v>152</v>
      </c>
    </row>
    <row r="137" spans="2:65" s="1" customFormat="1" ht="16.5" customHeight="1">
      <c r="B137" s="38"/>
      <c r="C137" s="215" t="s">
        <v>231</v>
      </c>
      <c r="D137" s="215" t="s">
        <v>155</v>
      </c>
      <c r="E137" s="216" t="s">
        <v>1631</v>
      </c>
      <c r="F137" s="217" t="s">
        <v>1632</v>
      </c>
      <c r="G137" s="218" t="s">
        <v>1582</v>
      </c>
      <c r="H137" s="219">
        <v>2.088</v>
      </c>
      <c r="I137" s="220"/>
      <c r="J137" s="221">
        <f>ROUND(I137*H137,2)</f>
        <v>0</v>
      </c>
      <c r="K137" s="217" t="s">
        <v>159</v>
      </c>
      <c r="L137" s="43"/>
      <c r="M137" s="222" t="s">
        <v>75</v>
      </c>
      <c r="N137" s="223" t="s">
        <v>47</v>
      </c>
      <c r="O137" s="79"/>
      <c r="P137" s="224">
        <f>O137*H137</f>
        <v>0</v>
      </c>
      <c r="Q137" s="224">
        <v>2.52625</v>
      </c>
      <c r="R137" s="224">
        <f>Q137*H137</f>
        <v>5.27481</v>
      </c>
      <c r="S137" s="224">
        <v>0</v>
      </c>
      <c r="T137" s="225">
        <f>S137*H137</f>
        <v>0</v>
      </c>
      <c r="AR137" s="17" t="s">
        <v>160</v>
      </c>
      <c r="AT137" s="17" t="s">
        <v>155</v>
      </c>
      <c r="AU137" s="17" t="s">
        <v>86</v>
      </c>
      <c r="AY137" s="17" t="s">
        <v>152</v>
      </c>
      <c r="BE137" s="226">
        <f>IF(N137="základní",J137,0)</f>
        <v>0</v>
      </c>
      <c r="BF137" s="226">
        <f>IF(N137="snížená",J137,0)</f>
        <v>0</v>
      </c>
      <c r="BG137" s="226">
        <f>IF(N137="zákl. přenesená",J137,0)</f>
        <v>0</v>
      </c>
      <c r="BH137" s="226">
        <f>IF(N137="sníž. přenesená",J137,0)</f>
        <v>0</v>
      </c>
      <c r="BI137" s="226">
        <f>IF(N137="nulová",J137,0)</f>
        <v>0</v>
      </c>
      <c r="BJ137" s="17" t="s">
        <v>84</v>
      </c>
      <c r="BK137" s="226">
        <f>ROUND(I137*H137,2)</f>
        <v>0</v>
      </c>
      <c r="BL137" s="17" t="s">
        <v>160</v>
      </c>
      <c r="BM137" s="17" t="s">
        <v>1633</v>
      </c>
    </row>
    <row r="138" spans="2:47" s="1" customFormat="1" ht="12">
      <c r="B138" s="38"/>
      <c r="C138" s="39"/>
      <c r="D138" s="227" t="s">
        <v>162</v>
      </c>
      <c r="E138" s="39"/>
      <c r="F138" s="228" t="s">
        <v>1634</v>
      </c>
      <c r="G138" s="39"/>
      <c r="H138" s="39"/>
      <c r="I138" s="142"/>
      <c r="J138" s="39"/>
      <c r="K138" s="39"/>
      <c r="L138" s="43"/>
      <c r="M138" s="229"/>
      <c r="N138" s="79"/>
      <c r="O138" s="79"/>
      <c r="P138" s="79"/>
      <c r="Q138" s="79"/>
      <c r="R138" s="79"/>
      <c r="S138" s="79"/>
      <c r="T138" s="80"/>
      <c r="AT138" s="17" t="s">
        <v>162</v>
      </c>
      <c r="AU138" s="17" t="s">
        <v>86</v>
      </c>
    </row>
    <row r="139" spans="2:51" s="13" customFormat="1" ht="12">
      <c r="B139" s="241"/>
      <c r="C139" s="242"/>
      <c r="D139" s="227" t="s">
        <v>164</v>
      </c>
      <c r="E139" s="243" t="s">
        <v>75</v>
      </c>
      <c r="F139" s="244" t="s">
        <v>1629</v>
      </c>
      <c r="G139" s="242"/>
      <c r="H139" s="243" t="s">
        <v>75</v>
      </c>
      <c r="I139" s="245"/>
      <c r="J139" s="242"/>
      <c r="K139" s="242"/>
      <c r="L139" s="246"/>
      <c r="M139" s="247"/>
      <c r="N139" s="248"/>
      <c r="O139" s="248"/>
      <c r="P139" s="248"/>
      <c r="Q139" s="248"/>
      <c r="R139" s="248"/>
      <c r="S139" s="248"/>
      <c r="T139" s="249"/>
      <c r="AT139" s="250" t="s">
        <v>164</v>
      </c>
      <c r="AU139" s="250" t="s">
        <v>86</v>
      </c>
      <c r="AV139" s="13" t="s">
        <v>84</v>
      </c>
      <c r="AW139" s="13" t="s">
        <v>38</v>
      </c>
      <c r="AX139" s="13" t="s">
        <v>77</v>
      </c>
      <c r="AY139" s="250" t="s">
        <v>152</v>
      </c>
    </row>
    <row r="140" spans="2:51" s="12" customFormat="1" ht="12">
      <c r="B140" s="230"/>
      <c r="C140" s="231"/>
      <c r="D140" s="227" t="s">
        <v>164</v>
      </c>
      <c r="E140" s="232" t="s">
        <v>75</v>
      </c>
      <c r="F140" s="233" t="s">
        <v>1591</v>
      </c>
      <c r="G140" s="231"/>
      <c r="H140" s="234">
        <v>2.088</v>
      </c>
      <c r="I140" s="235"/>
      <c r="J140" s="231"/>
      <c r="K140" s="231"/>
      <c r="L140" s="236"/>
      <c r="M140" s="237"/>
      <c r="N140" s="238"/>
      <c r="O140" s="238"/>
      <c r="P140" s="238"/>
      <c r="Q140" s="238"/>
      <c r="R140" s="238"/>
      <c r="S140" s="238"/>
      <c r="T140" s="239"/>
      <c r="AT140" s="240" t="s">
        <v>164</v>
      </c>
      <c r="AU140" s="240" t="s">
        <v>86</v>
      </c>
      <c r="AV140" s="12" t="s">
        <v>86</v>
      </c>
      <c r="AW140" s="12" t="s">
        <v>38</v>
      </c>
      <c r="AX140" s="12" t="s">
        <v>84</v>
      </c>
      <c r="AY140" s="240" t="s">
        <v>152</v>
      </c>
    </row>
    <row r="141" spans="2:63" s="11" customFormat="1" ht="22.8" customHeight="1">
      <c r="B141" s="199"/>
      <c r="C141" s="200"/>
      <c r="D141" s="201" t="s">
        <v>76</v>
      </c>
      <c r="E141" s="213" t="s">
        <v>173</v>
      </c>
      <c r="F141" s="213" t="s">
        <v>272</v>
      </c>
      <c r="G141" s="200"/>
      <c r="H141" s="200"/>
      <c r="I141" s="203"/>
      <c r="J141" s="214">
        <f>BK141</f>
        <v>0</v>
      </c>
      <c r="K141" s="200"/>
      <c r="L141" s="205"/>
      <c r="M141" s="206"/>
      <c r="N141" s="207"/>
      <c r="O141" s="207"/>
      <c r="P141" s="208">
        <f>SUM(P142:P173)</f>
        <v>0</v>
      </c>
      <c r="Q141" s="207"/>
      <c r="R141" s="208">
        <f>SUM(R142:R173)</f>
        <v>30.516436049999996</v>
      </c>
      <c r="S141" s="207"/>
      <c r="T141" s="209">
        <f>SUM(T142:T173)</f>
        <v>0</v>
      </c>
      <c r="AR141" s="210" t="s">
        <v>84</v>
      </c>
      <c r="AT141" s="211" t="s">
        <v>76</v>
      </c>
      <c r="AU141" s="211" t="s">
        <v>84</v>
      </c>
      <c r="AY141" s="210" t="s">
        <v>152</v>
      </c>
      <c r="BK141" s="212">
        <f>SUM(BK142:BK173)</f>
        <v>0</v>
      </c>
    </row>
    <row r="142" spans="2:65" s="1" customFormat="1" ht="16.5" customHeight="1">
      <c r="B142" s="38"/>
      <c r="C142" s="215" t="s">
        <v>237</v>
      </c>
      <c r="D142" s="215" t="s">
        <v>155</v>
      </c>
      <c r="E142" s="216" t="s">
        <v>1635</v>
      </c>
      <c r="F142" s="217" t="s">
        <v>1636</v>
      </c>
      <c r="G142" s="218" t="s">
        <v>1582</v>
      </c>
      <c r="H142" s="219">
        <v>0</v>
      </c>
      <c r="I142" s="220"/>
      <c r="J142" s="221">
        <f>ROUND(I142*H142,2)</f>
        <v>0</v>
      </c>
      <c r="K142" s="217" t="s">
        <v>159</v>
      </c>
      <c r="L142" s="43"/>
      <c r="M142" s="222" t="s">
        <v>75</v>
      </c>
      <c r="N142" s="223" t="s">
        <v>47</v>
      </c>
      <c r="O142" s="79"/>
      <c r="P142" s="224">
        <f>O142*H142</f>
        <v>0</v>
      </c>
      <c r="Q142" s="224">
        <v>1.8775</v>
      </c>
      <c r="R142" s="224">
        <f>Q142*H142</f>
        <v>0</v>
      </c>
      <c r="S142" s="224">
        <v>0</v>
      </c>
      <c r="T142" s="225">
        <f>S142*H142</f>
        <v>0</v>
      </c>
      <c r="AR142" s="17" t="s">
        <v>160</v>
      </c>
      <c r="AT142" s="17" t="s">
        <v>155</v>
      </c>
      <c r="AU142" s="17" t="s">
        <v>86</v>
      </c>
      <c r="AY142" s="17" t="s">
        <v>152</v>
      </c>
      <c r="BE142" s="226">
        <f>IF(N142="základní",J142,0)</f>
        <v>0</v>
      </c>
      <c r="BF142" s="226">
        <f>IF(N142="snížená",J142,0)</f>
        <v>0</v>
      </c>
      <c r="BG142" s="226">
        <f>IF(N142="zákl. přenesená",J142,0)</f>
        <v>0</v>
      </c>
      <c r="BH142" s="226">
        <f>IF(N142="sníž. přenesená",J142,0)</f>
        <v>0</v>
      </c>
      <c r="BI142" s="226">
        <f>IF(N142="nulová",J142,0)</f>
        <v>0</v>
      </c>
      <c r="BJ142" s="17" t="s">
        <v>84</v>
      </c>
      <c r="BK142" s="226">
        <f>ROUND(I142*H142,2)</f>
        <v>0</v>
      </c>
      <c r="BL142" s="17" t="s">
        <v>160</v>
      </c>
      <c r="BM142" s="17" t="s">
        <v>1637</v>
      </c>
    </row>
    <row r="143" spans="2:65" s="1" customFormat="1" ht="16.5" customHeight="1">
      <c r="B143" s="38"/>
      <c r="C143" s="215" t="s">
        <v>245</v>
      </c>
      <c r="D143" s="215" t="s">
        <v>155</v>
      </c>
      <c r="E143" s="216" t="s">
        <v>1635</v>
      </c>
      <c r="F143" s="217" t="s">
        <v>1636</v>
      </c>
      <c r="G143" s="218" t="s">
        <v>1582</v>
      </c>
      <c r="H143" s="219">
        <v>1.384</v>
      </c>
      <c r="I143" s="220"/>
      <c r="J143" s="221">
        <f>ROUND(I143*H143,2)</f>
        <v>0</v>
      </c>
      <c r="K143" s="217" t="s">
        <v>159</v>
      </c>
      <c r="L143" s="43"/>
      <c r="M143" s="222" t="s">
        <v>75</v>
      </c>
      <c r="N143" s="223" t="s">
        <v>47</v>
      </c>
      <c r="O143" s="79"/>
      <c r="P143" s="224">
        <f>O143*H143</f>
        <v>0</v>
      </c>
      <c r="Q143" s="224">
        <v>1.8775</v>
      </c>
      <c r="R143" s="224">
        <f>Q143*H143</f>
        <v>2.5984599999999998</v>
      </c>
      <c r="S143" s="224">
        <v>0</v>
      </c>
      <c r="T143" s="225">
        <f>S143*H143</f>
        <v>0</v>
      </c>
      <c r="AR143" s="17" t="s">
        <v>160</v>
      </c>
      <c r="AT143" s="17" t="s">
        <v>155</v>
      </c>
      <c r="AU143" s="17" t="s">
        <v>86</v>
      </c>
      <c r="AY143" s="17" t="s">
        <v>152</v>
      </c>
      <c r="BE143" s="226">
        <f>IF(N143="základní",J143,0)</f>
        <v>0</v>
      </c>
      <c r="BF143" s="226">
        <f>IF(N143="snížená",J143,0)</f>
        <v>0</v>
      </c>
      <c r="BG143" s="226">
        <f>IF(N143="zákl. přenesená",J143,0)</f>
        <v>0</v>
      </c>
      <c r="BH143" s="226">
        <f>IF(N143="sníž. přenesená",J143,0)</f>
        <v>0</v>
      </c>
      <c r="BI143" s="226">
        <f>IF(N143="nulová",J143,0)</f>
        <v>0</v>
      </c>
      <c r="BJ143" s="17" t="s">
        <v>84</v>
      </c>
      <c r="BK143" s="226">
        <f>ROUND(I143*H143,2)</f>
        <v>0</v>
      </c>
      <c r="BL143" s="17" t="s">
        <v>160</v>
      </c>
      <c r="BM143" s="17" t="s">
        <v>1638</v>
      </c>
    </row>
    <row r="144" spans="2:51" s="13" customFormat="1" ht="12">
      <c r="B144" s="241"/>
      <c r="C144" s="242"/>
      <c r="D144" s="227" t="s">
        <v>164</v>
      </c>
      <c r="E144" s="243" t="s">
        <v>75</v>
      </c>
      <c r="F144" s="244" t="s">
        <v>1629</v>
      </c>
      <c r="G144" s="242"/>
      <c r="H144" s="243" t="s">
        <v>75</v>
      </c>
      <c r="I144" s="245"/>
      <c r="J144" s="242"/>
      <c r="K144" s="242"/>
      <c r="L144" s="246"/>
      <c r="M144" s="247"/>
      <c r="N144" s="248"/>
      <c r="O144" s="248"/>
      <c r="P144" s="248"/>
      <c r="Q144" s="248"/>
      <c r="R144" s="248"/>
      <c r="S144" s="248"/>
      <c r="T144" s="249"/>
      <c r="AT144" s="250" t="s">
        <v>164</v>
      </c>
      <c r="AU144" s="250" t="s">
        <v>86</v>
      </c>
      <c r="AV144" s="13" t="s">
        <v>84</v>
      </c>
      <c r="AW144" s="13" t="s">
        <v>38</v>
      </c>
      <c r="AX144" s="13" t="s">
        <v>77</v>
      </c>
      <c r="AY144" s="250" t="s">
        <v>152</v>
      </c>
    </row>
    <row r="145" spans="2:51" s="12" customFormat="1" ht="12">
      <c r="B145" s="230"/>
      <c r="C145" s="231"/>
      <c r="D145" s="227" t="s">
        <v>164</v>
      </c>
      <c r="E145" s="232" t="s">
        <v>75</v>
      </c>
      <c r="F145" s="233" t="s">
        <v>1639</v>
      </c>
      <c r="G145" s="231"/>
      <c r="H145" s="234">
        <v>1.384</v>
      </c>
      <c r="I145" s="235"/>
      <c r="J145" s="231"/>
      <c r="K145" s="231"/>
      <c r="L145" s="236"/>
      <c r="M145" s="237"/>
      <c r="N145" s="238"/>
      <c r="O145" s="238"/>
      <c r="P145" s="238"/>
      <c r="Q145" s="238"/>
      <c r="R145" s="238"/>
      <c r="S145" s="238"/>
      <c r="T145" s="239"/>
      <c r="AT145" s="240" t="s">
        <v>164</v>
      </c>
      <c r="AU145" s="240" t="s">
        <v>86</v>
      </c>
      <c r="AV145" s="12" t="s">
        <v>86</v>
      </c>
      <c r="AW145" s="12" t="s">
        <v>38</v>
      </c>
      <c r="AX145" s="12" t="s">
        <v>84</v>
      </c>
      <c r="AY145" s="240" t="s">
        <v>152</v>
      </c>
    </row>
    <row r="146" spans="2:65" s="1" customFormat="1" ht="22.5" customHeight="1">
      <c r="B146" s="38"/>
      <c r="C146" s="215" t="s">
        <v>8</v>
      </c>
      <c r="D146" s="215" t="s">
        <v>155</v>
      </c>
      <c r="E146" s="216" t="s">
        <v>1640</v>
      </c>
      <c r="F146" s="217" t="s">
        <v>1641</v>
      </c>
      <c r="G146" s="218" t="s">
        <v>158</v>
      </c>
      <c r="H146" s="219">
        <v>15.921</v>
      </c>
      <c r="I146" s="220"/>
      <c r="J146" s="221">
        <f>ROUND(I146*H146,2)</f>
        <v>0</v>
      </c>
      <c r="K146" s="217" t="s">
        <v>159</v>
      </c>
      <c r="L146" s="43"/>
      <c r="M146" s="222" t="s">
        <v>75</v>
      </c>
      <c r="N146" s="223" t="s">
        <v>47</v>
      </c>
      <c r="O146" s="79"/>
      <c r="P146" s="224">
        <f>O146*H146</f>
        <v>0</v>
      </c>
      <c r="Q146" s="224">
        <v>0.90802</v>
      </c>
      <c r="R146" s="224">
        <f>Q146*H146</f>
        <v>14.45658642</v>
      </c>
      <c r="S146" s="224">
        <v>0</v>
      </c>
      <c r="T146" s="225">
        <f>S146*H146</f>
        <v>0</v>
      </c>
      <c r="AR146" s="17" t="s">
        <v>160</v>
      </c>
      <c r="AT146" s="17" t="s">
        <v>155</v>
      </c>
      <c r="AU146" s="17" t="s">
        <v>86</v>
      </c>
      <c r="AY146" s="17" t="s">
        <v>152</v>
      </c>
      <c r="BE146" s="226">
        <f>IF(N146="základní",J146,0)</f>
        <v>0</v>
      </c>
      <c r="BF146" s="226">
        <f>IF(N146="snížená",J146,0)</f>
        <v>0</v>
      </c>
      <c r="BG146" s="226">
        <f>IF(N146="zákl. přenesená",J146,0)</f>
        <v>0</v>
      </c>
      <c r="BH146" s="226">
        <f>IF(N146="sníž. přenesená",J146,0)</f>
        <v>0</v>
      </c>
      <c r="BI146" s="226">
        <f>IF(N146="nulová",J146,0)</f>
        <v>0</v>
      </c>
      <c r="BJ146" s="17" t="s">
        <v>84</v>
      </c>
      <c r="BK146" s="226">
        <f>ROUND(I146*H146,2)</f>
        <v>0</v>
      </c>
      <c r="BL146" s="17" t="s">
        <v>160</v>
      </c>
      <c r="BM146" s="17" t="s">
        <v>1642</v>
      </c>
    </row>
    <row r="147" spans="2:47" s="1" customFormat="1" ht="12">
      <c r="B147" s="38"/>
      <c r="C147" s="39"/>
      <c r="D147" s="227" t="s">
        <v>162</v>
      </c>
      <c r="E147" s="39"/>
      <c r="F147" s="228" t="s">
        <v>1643</v>
      </c>
      <c r="G147" s="39"/>
      <c r="H147" s="39"/>
      <c r="I147" s="142"/>
      <c r="J147" s="39"/>
      <c r="K147" s="39"/>
      <c r="L147" s="43"/>
      <c r="M147" s="229"/>
      <c r="N147" s="79"/>
      <c r="O147" s="79"/>
      <c r="P147" s="79"/>
      <c r="Q147" s="79"/>
      <c r="R147" s="79"/>
      <c r="S147" s="79"/>
      <c r="T147" s="80"/>
      <c r="AT147" s="17" t="s">
        <v>162</v>
      </c>
      <c r="AU147" s="17" t="s">
        <v>86</v>
      </c>
    </row>
    <row r="148" spans="2:51" s="13" customFormat="1" ht="12">
      <c r="B148" s="241"/>
      <c r="C148" s="242"/>
      <c r="D148" s="227" t="s">
        <v>164</v>
      </c>
      <c r="E148" s="243" t="s">
        <v>75</v>
      </c>
      <c r="F148" s="244" t="s">
        <v>1629</v>
      </c>
      <c r="G148" s="242"/>
      <c r="H148" s="243" t="s">
        <v>75</v>
      </c>
      <c r="I148" s="245"/>
      <c r="J148" s="242"/>
      <c r="K148" s="242"/>
      <c r="L148" s="246"/>
      <c r="M148" s="247"/>
      <c r="N148" s="248"/>
      <c r="O148" s="248"/>
      <c r="P148" s="248"/>
      <c r="Q148" s="248"/>
      <c r="R148" s="248"/>
      <c r="S148" s="248"/>
      <c r="T148" s="249"/>
      <c r="AT148" s="250" t="s">
        <v>164</v>
      </c>
      <c r="AU148" s="250" t="s">
        <v>86</v>
      </c>
      <c r="AV148" s="13" t="s">
        <v>84</v>
      </c>
      <c r="AW148" s="13" t="s">
        <v>38</v>
      </c>
      <c r="AX148" s="13" t="s">
        <v>77</v>
      </c>
      <c r="AY148" s="250" t="s">
        <v>152</v>
      </c>
    </row>
    <row r="149" spans="2:51" s="12" customFormat="1" ht="12">
      <c r="B149" s="230"/>
      <c r="C149" s="231"/>
      <c r="D149" s="227" t="s">
        <v>164</v>
      </c>
      <c r="E149" s="232" t="s">
        <v>75</v>
      </c>
      <c r="F149" s="233" t="s">
        <v>1644</v>
      </c>
      <c r="G149" s="231"/>
      <c r="H149" s="234">
        <v>15.921</v>
      </c>
      <c r="I149" s="235"/>
      <c r="J149" s="231"/>
      <c r="K149" s="231"/>
      <c r="L149" s="236"/>
      <c r="M149" s="237"/>
      <c r="N149" s="238"/>
      <c r="O149" s="238"/>
      <c r="P149" s="238"/>
      <c r="Q149" s="238"/>
      <c r="R149" s="238"/>
      <c r="S149" s="238"/>
      <c r="T149" s="239"/>
      <c r="AT149" s="240" t="s">
        <v>164</v>
      </c>
      <c r="AU149" s="240" t="s">
        <v>86</v>
      </c>
      <c r="AV149" s="12" t="s">
        <v>86</v>
      </c>
      <c r="AW149" s="12" t="s">
        <v>38</v>
      </c>
      <c r="AX149" s="12" t="s">
        <v>84</v>
      </c>
      <c r="AY149" s="240" t="s">
        <v>152</v>
      </c>
    </row>
    <row r="150" spans="2:65" s="1" customFormat="1" ht="22.5" customHeight="1">
      <c r="B150" s="38"/>
      <c r="C150" s="215" t="s">
        <v>227</v>
      </c>
      <c r="D150" s="215" t="s">
        <v>155</v>
      </c>
      <c r="E150" s="216" t="s">
        <v>1645</v>
      </c>
      <c r="F150" s="217" t="s">
        <v>1646</v>
      </c>
      <c r="G150" s="218" t="s">
        <v>195</v>
      </c>
      <c r="H150" s="219">
        <v>0.573</v>
      </c>
      <c r="I150" s="220"/>
      <c r="J150" s="221">
        <f>ROUND(I150*H150,2)</f>
        <v>0</v>
      </c>
      <c r="K150" s="217" t="s">
        <v>159</v>
      </c>
      <c r="L150" s="43"/>
      <c r="M150" s="222" t="s">
        <v>75</v>
      </c>
      <c r="N150" s="223" t="s">
        <v>47</v>
      </c>
      <c r="O150" s="79"/>
      <c r="P150" s="224">
        <f>O150*H150</f>
        <v>0</v>
      </c>
      <c r="Q150" s="224">
        <v>1.04881</v>
      </c>
      <c r="R150" s="224">
        <f>Q150*H150</f>
        <v>0.6009681299999999</v>
      </c>
      <c r="S150" s="224">
        <v>0</v>
      </c>
      <c r="T150" s="225">
        <f>S150*H150</f>
        <v>0</v>
      </c>
      <c r="AR150" s="17" t="s">
        <v>160</v>
      </c>
      <c r="AT150" s="17" t="s">
        <v>155</v>
      </c>
      <c r="AU150" s="17" t="s">
        <v>86</v>
      </c>
      <c r="AY150" s="17" t="s">
        <v>152</v>
      </c>
      <c r="BE150" s="226">
        <f>IF(N150="základní",J150,0)</f>
        <v>0</v>
      </c>
      <c r="BF150" s="226">
        <f>IF(N150="snížená",J150,0)</f>
        <v>0</v>
      </c>
      <c r="BG150" s="226">
        <f>IF(N150="zákl. přenesená",J150,0)</f>
        <v>0</v>
      </c>
      <c r="BH150" s="226">
        <f>IF(N150="sníž. přenesená",J150,0)</f>
        <v>0</v>
      </c>
      <c r="BI150" s="226">
        <f>IF(N150="nulová",J150,0)</f>
        <v>0</v>
      </c>
      <c r="BJ150" s="17" t="s">
        <v>84</v>
      </c>
      <c r="BK150" s="226">
        <f>ROUND(I150*H150,2)</f>
        <v>0</v>
      </c>
      <c r="BL150" s="17" t="s">
        <v>160</v>
      </c>
      <c r="BM150" s="17" t="s">
        <v>1647</v>
      </c>
    </row>
    <row r="151" spans="2:51" s="13" customFormat="1" ht="12">
      <c r="B151" s="241"/>
      <c r="C151" s="242"/>
      <c r="D151" s="227" t="s">
        <v>164</v>
      </c>
      <c r="E151" s="243" t="s">
        <v>75</v>
      </c>
      <c r="F151" s="244" t="s">
        <v>1648</v>
      </c>
      <c r="G151" s="242"/>
      <c r="H151" s="243" t="s">
        <v>75</v>
      </c>
      <c r="I151" s="245"/>
      <c r="J151" s="242"/>
      <c r="K151" s="242"/>
      <c r="L151" s="246"/>
      <c r="M151" s="247"/>
      <c r="N151" s="248"/>
      <c r="O151" s="248"/>
      <c r="P151" s="248"/>
      <c r="Q151" s="248"/>
      <c r="R151" s="248"/>
      <c r="S151" s="248"/>
      <c r="T151" s="249"/>
      <c r="AT151" s="250" t="s">
        <v>164</v>
      </c>
      <c r="AU151" s="250" t="s">
        <v>86</v>
      </c>
      <c r="AV151" s="13" t="s">
        <v>84</v>
      </c>
      <c r="AW151" s="13" t="s">
        <v>38</v>
      </c>
      <c r="AX151" s="13" t="s">
        <v>77</v>
      </c>
      <c r="AY151" s="250" t="s">
        <v>152</v>
      </c>
    </row>
    <row r="152" spans="2:51" s="12" customFormat="1" ht="12">
      <c r="B152" s="230"/>
      <c r="C152" s="231"/>
      <c r="D152" s="227" t="s">
        <v>164</v>
      </c>
      <c r="E152" s="232" t="s">
        <v>75</v>
      </c>
      <c r="F152" s="233" t="s">
        <v>1649</v>
      </c>
      <c r="G152" s="231"/>
      <c r="H152" s="234">
        <v>0.573</v>
      </c>
      <c r="I152" s="235"/>
      <c r="J152" s="231"/>
      <c r="K152" s="231"/>
      <c r="L152" s="236"/>
      <c r="M152" s="237"/>
      <c r="N152" s="238"/>
      <c r="O152" s="238"/>
      <c r="P152" s="238"/>
      <c r="Q152" s="238"/>
      <c r="R152" s="238"/>
      <c r="S152" s="238"/>
      <c r="T152" s="239"/>
      <c r="AT152" s="240" t="s">
        <v>164</v>
      </c>
      <c r="AU152" s="240" t="s">
        <v>86</v>
      </c>
      <c r="AV152" s="12" t="s">
        <v>86</v>
      </c>
      <c r="AW152" s="12" t="s">
        <v>38</v>
      </c>
      <c r="AX152" s="12" t="s">
        <v>84</v>
      </c>
      <c r="AY152" s="240" t="s">
        <v>152</v>
      </c>
    </row>
    <row r="153" spans="2:65" s="1" customFormat="1" ht="22.5" customHeight="1">
      <c r="B153" s="38"/>
      <c r="C153" s="215" t="s">
        <v>260</v>
      </c>
      <c r="D153" s="215" t="s">
        <v>155</v>
      </c>
      <c r="E153" s="216" t="s">
        <v>1650</v>
      </c>
      <c r="F153" s="217" t="s">
        <v>1651</v>
      </c>
      <c r="G153" s="218" t="s">
        <v>158</v>
      </c>
      <c r="H153" s="219">
        <v>32.663</v>
      </c>
      <c r="I153" s="220"/>
      <c r="J153" s="221">
        <f>ROUND(I153*H153,2)</f>
        <v>0</v>
      </c>
      <c r="K153" s="217" t="s">
        <v>159</v>
      </c>
      <c r="L153" s="43"/>
      <c r="M153" s="222" t="s">
        <v>75</v>
      </c>
      <c r="N153" s="223" t="s">
        <v>47</v>
      </c>
      <c r="O153" s="79"/>
      <c r="P153" s="224">
        <f>O153*H153</f>
        <v>0</v>
      </c>
      <c r="Q153" s="224">
        <v>0.2309</v>
      </c>
      <c r="R153" s="224">
        <f>Q153*H153</f>
        <v>7.541886699999999</v>
      </c>
      <c r="S153" s="224">
        <v>0</v>
      </c>
      <c r="T153" s="225">
        <f>S153*H153</f>
        <v>0</v>
      </c>
      <c r="AR153" s="17" t="s">
        <v>160</v>
      </c>
      <c r="AT153" s="17" t="s">
        <v>155</v>
      </c>
      <c r="AU153" s="17" t="s">
        <v>86</v>
      </c>
      <c r="AY153" s="17" t="s">
        <v>152</v>
      </c>
      <c r="BE153" s="226">
        <f>IF(N153="základní",J153,0)</f>
        <v>0</v>
      </c>
      <c r="BF153" s="226">
        <f>IF(N153="snížená",J153,0)</f>
        <v>0</v>
      </c>
      <c r="BG153" s="226">
        <f>IF(N153="zákl. přenesená",J153,0)</f>
        <v>0</v>
      </c>
      <c r="BH153" s="226">
        <f>IF(N153="sníž. přenesená",J153,0)</f>
        <v>0</v>
      </c>
      <c r="BI153" s="226">
        <f>IF(N153="nulová",J153,0)</f>
        <v>0</v>
      </c>
      <c r="BJ153" s="17" t="s">
        <v>84</v>
      </c>
      <c r="BK153" s="226">
        <f>ROUND(I153*H153,2)</f>
        <v>0</v>
      </c>
      <c r="BL153" s="17" t="s">
        <v>160</v>
      </c>
      <c r="BM153" s="17" t="s">
        <v>1652</v>
      </c>
    </row>
    <row r="154" spans="2:47" s="1" customFormat="1" ht="12">
      <c r="B154" s="38"/>
      <c r="C154" s="39"/>
      <c r="D154" s="227" t="s">
        <v>162</v>
      </c>
      <c r="E154" s="39"/>
      <c r="F154" s="228" t="s">
        <v>1653</v>
      </c>
      <c r="G154" s="39"/>
      <c r="H154" s="39"/>
      <c r="I154" s="142"/>
      <c r="J154" s="39"/>
      <c r="K154" s="39"/>
      <c r="L154" s="43"/>
      <c r="M154" s="229"/>
      <c r="N154" s="79"/>
      <c r="O154" s="79"/>
      <c r="P154" s="79"/>
      <c r="Q154" s="79"/>
      <c r="R154" s="79"/>
      <c r="S154" s="79"/>
      <c r="T154" s="80"/>
      <c r="AT154" s="17" t="s">
        <v>162</v>
      </c>
      <c r="AU154" s="17" t="s">
        <v>86</v>
      </c>
    </row>
    <row r="155" spans="2:51" s="13" customFormat="1" ht="12">
      <c r="B155" s="241"/>
      <c r="C155" s="242"/>
      <c r="D155" s="227" t="s">
        <v>164</v>
      </c>
      <c r="E155" s="243" t="s">
        <v>75</v>
      </c>
      <c r="F155" s="244" t="s">
        <v>1629</v>
      </c>
      <c r="G155" s="242"/>
      <c r="H155" s="243" t="s">
        <v>75</v>
      </c>
      <c r="I155" s="245"/>
      <c r="J155" s="242"/>
      <c r="K155" s="242"/>
      <c r="L155" s="246"/>
      <c r="M155" s="247"/>
      <c r="N155" s="248"/>
      <c r="O155" s="248"/>
      <c r="P155" s="248"/>
      <c r="Q155" s="248"/>
      <c r="R155" s="248"/>
      <c r="S155" s="248"/>
      <c r="T155" s="249"/>
      <c r="AT155" s="250" t="s">
        <v>164</v>
      </c>
      <c r="AU155" s="250" t="s">
        <v>86</v>
      </c>
      <c r="AV155" s="13" t="s">
        <v>84</v>
      </c>
      <c r="AW155" s="13" t="s">
        <v>38</v>
      </c>
      <c r="AX155" s="13" t="s">
        <v>77</v>
      </c>
      <c r="AY155" s="250" t="s">
        <v>152</v>
      </c>
    </row>
    <row r="156" spans="2:51" s="12" customFormat="1" ht="12">
      <c r="B156" s="230"/>
      <c r="C156" s="231"/>
      <c r="D156" s="227" t="s">
        <v>164</v>
      </c>
      <c r="E156" s="232" t="s">
        <v>75</v>
      </c>
      <c r="F156" s="233" t="s">
        <v>1654</v>
      </c>
      <c r="G156" s="231"/>
      <c r="H156" s="234">
        <v>32.663</v>
      </c>
      <c r="I156" s="235"/>
      <c r="J156" s="231"/>
      <c r="K156" s="231"/>
      <c r="L156" s="236"/>
      <c r="M156" s="237"/>
      <c r="N156" s="238"/>
      <c r="O156" s="238"/>
      <c r="P156" s="238"/>
      <c r="Q156" s="238"/>
      <c r="R156" s="238"/>
      <c r="S156" s="238"/>
      <c r="T156" s="239"/>
      <c r="AT156" s="240" t="s">
        <v>164</v>
      </c>
      <c r="AU156" s="240" t="s">
        <v>86</v>
      </c>
      <c r="AV156" s="12" t="s">
        <v>86</v>
      </c>
      <c r="AW156" s="12" t="s">
        <v>38</v>
      </c>
      <c r="AX156" s="12" t="s">
        <v>84</v>
      </c>
      <c r="AY156" s="240" t="s">
        <v>152</v>
      </c>
    </row>
    <row r="157" spans="2:65" s="1" customFormat="1" ht="22.5" customHeight="1">
      <c r="B157" s="38"/>
      <c r="C157" s="215" t="s">
        <v>265</v>
      </c>
      <c r="D157" s="215" t="s">
        <v>155</v>
      </c>
      <c r="E157" s="216" t="s">
        <v>1655</v>
      </c>
      <c r="F157" s="217" t="s">
        <v>1656</v>
      </c>
      <c r="G157" s="218" t="s">
        <v>158</v>
      </c>
      <c r="H157" s="219">
        <v>13.238</v>
      </c>
      <c r="I157" s="220"/>
      <c r="J157" s="221">
        <f>ROUND(I157*H157,2)</f>
        <v>0</v>
      </c>
      <c r="K157" s="217" t="s">
        <v>159</v>
      </c>
      <c r="L157" s="43"/>
      <c r="M157" s="222" t="s">
        <v>75</v>
      </c>
      <c r="N157" s="223" t="s">
        <v>47</v>
      </c>
      <c r="O157" s="79"/>
      <c r="P157" s="224">
        <f>O157*H157</f>
        <v>0</v>
      </c>
      <c r="Q157" s="224">
        <v>0.30727</v>
      </c>
      <c r="R157" s="224">
        <f>Q157*H157</f>
        <v>4.06764026</v>
      </c>
      <c r="S157" s="224">
        <v>0</v>
      </c>
      <c r="T157" s="225">
        <f>S157*H157</f>
        <v>0</v>
      </c>
      <c r="AR157" s="17" t="s">
        <v>160</v>
      </c>
      <c r="AT157" s="17" t="s">
        <v>155</v>
      </c>
      <c r="AU157" s="17" t="s">
        <v>86</v>
      </c>
      <c r="AY157" s="17" t="s">
        <v>152</v>
      </c>
      <c r="BE157" s="226">
        <f>IF(N157="základní",J157,0)</f>
        <v>0</v>
      </c>
      <c r="BF157" s="226">
        <f>IF(N157="snížená",J157,0)</f>
        <v>0</v>
      </c>
      <c r="BG157" s="226">
        <f>IF(N157="zákl. přenesená",J157,0)</f>
        <v>0</v>
      </c>
      <c r="BH157" s="226">
        <f>IF(N157="sníž. přenesená",J157,0)</f>
        <v>0</v>
      </c>
      <c r="BI157" s="226">
        <f>IF(N157="nulová",J157,0)</f>
        <v>0</v>
      </c>
      <c r="BJ157" s="17" t="s">
        <v>84</v>
      </c>
      <c r="BK157" s="226">
        <f>ROUND(I157*H157,2)</f>
        <v>0</v>
      </c>
      <c r="BL157" s="17" t="s">
        <v>160</v>
      </c>
      <c r="BM157" s="17" t="s">
        <v>1657</v>
      </c>
    </row>
    <row r="158" spans="2:47" s="1" customFormat="1" ht="12">
      <c r="B158" s="38"/>
      <c r="C158" s="39"/>
      <c r="D158" s="227" t="s">
        <v>162</v>
      </c>
      <c r="E158" s="39"/>
      <c r="F158" s="228" t="s">
        <v>1653</v>
      </c>
      <c r="G158" s="39"/>
      <c r="H158" s="39"/>
      <c r="I158" s="142"/>
      <c r="J158" s="39"/>
      <c r="K158" s="39"/>
      <c r="L158" s="43"/>
      <c r="M158" s="229"/>
      <c r="N158" s="79"/>
      <c r="O158" s="79"/>
      <c r="P158" s="79"/>
      <c r="Q158" s="79"/>
      <c r="R158" s="79"/>
      <c r="S158" s="79"/>
      <c r="T158" s="80"/>
      <c r="AT158" s="17" t="s">
        <v>162</v>
      </c>
      <c r="AU158" s="17" t="s">
        <v>86</v>
      </c>
    </row>
    <row r="159" spans="2:51" s="13" customFormat="1" ht="12">
      <c r="B159" s="241"/>
      <c r="C159" s="242"/>
      <c r="D159" s="227" t="s">
        <v>164</v>
      </c>
      <c r="E159" s="243" t="s">
        <v>75</v>
      </c>
      <c r="F159" s="244" t="s">
        <v>1629</v>
      </c>
      <c r="G159" s="242"/>
      <c r="H159" s="243" t="s">
        <v>75</v>
      </c>
      <c r="I159" s="245"/>
      <c r="J159" s="242"/>
      <c r="K159" s="242"/>
      <c r="L159" s="246"/>
      <c r="M159" s="247"/>
      <c r="N159" s="248"/>
      <c r="O159" s="248"/>
      <c r="P159" s="248"/>
      <c r="Q159" s="248"/>
      <c r="R159" s="248"/>
      <c r="S159" s="248"/>
      <c r="T159" s="249"/>
      <c r="AT159" s="250" t="s">
        <v>164</v>
      </c>
      <c r="AU159" s="250" t="s">
        <v>86</v>
      </c>
      <c r="AV159" s="13" t="s">
        <v>84</v>
      </c>
      <c r="AW159" s="13" t="s">
        <v>38</v>
      </c>
      <c r="AX159" s="13" t="s">
        <v>77</v>
      </c>
      <c r="AY159" s="250" t="s">
        <v>152</v>
      </c>
    </row>
    <row r="160" spans="2:51" s="12" customFormat="1" ht="12">
      <c r="B160" s="230"/>
      <c r="C160" s="231"/>
      <c r="D160" s="227" t="s">
        <v>164</v>
      </c>
      <c r="E160" s="232" t="s">
        <v>75</v>
      </c>
      <c r="F160" s="233" t="s">
        <v>1658</v>
      </c>
      <c r="G160" s="231"/>
      <c r="H160" s="234">
        <v>13.238</v>
      </c>
      <c r="I160" s="235"/>
      <c r="J160" s="231"/>
      <c r="K160" s="231"/>
      <c r="L160" s="236"/>
      <c r="M160" s="237"/>
      <c r="N160" s="238"/>
      <c r="O160" s="238"/>
      <c r="P160" s="238"/>
      <c r="Q160" s="238"/>
      <c r="R160" s="238"/>
      <c r="S160" s="238"/>
      <c r="T160" s="239"/>
      <c r="AT160" s="240" t="s">
        <v>164</v>
      </c>
      <c r="AU160" s="240" t="s">
        <v>86</v>
      </c>
      <c r="AV160" s="12" t="s">
        <v>86</v>
      </c>
      <c r="AW160" s="12" t="s">
        <v>38</v>
      </c>
      <c r="AX160" s="12" t="s">
        <v>84</v>
      </c>
      <c r="AY160" s="240" t="s">
        <v>152</v>
      </c>
    </row>
    <row r="161" spans="2:65" s="1" customFormat="1" ht="16.5" customHeight="1">
      <c r="B161" s="38"/>
      <c r="C161" s="215" t="s">
        <v>338</v>
      </c>
      <c r="D161" s="215" t="s">
        <v>155</v>
      </c>
      <c r="E161" s="216" t="s">
        <v>1659</v>
      </c>
      <c r="F161" s="217" t="s">
        <v>1660</v>
      </c>
      <c r="G161" s="218" t="s">
        <v>195</v>
      </c>
      <c r="H161" s="219">
        <v>0.311</v>
      </c>
      <c r="I161" s="220"/>
      <c r="J161" s="221">
        <f>ROUND(I161*H161,2)</f>
        <v>0</v>
      </c>
      <c r="K161" s="217" t="s">
        <v>159</v>
      </c>
      <c r="L161" s="43"/>
      <c r="M161" s="222" t="s">
        <v>75</v>
      </c>
      <c r="N161" s="223" t="s">
        <v>47</v>
      </c>
      <c r="O161" s="79"/>
      <c r="P161" s="224">
        <f>O161*H161</f>
        <v>0</v>
      </c>
      <c r="Q161" s="224">
        <v>0.01954</v>
      </c>
      <c r="R161" s="224">
        <f>Q161*H161</f>
        <v>0.006076939999999999</v>
      </c>
      <c r="S161" s="224">
        <v>0</v>
      </c>
      <c r="T161" s="225">
        <f>S161*H161</f>
        <v>0</v>
      </c>
      <c r="AR161" s="17" t="s">
        <v>160</v>
      </c>
      <c r="AT161" s="17" t="s">
        <v>155</v>
      </c>
      <c r="AU161" s="17" t="s">
        <v>86</v>
      </c>
      <c r="AY161" s="17" t="s">
        <v>152</v>
      </c>
      <c r="BE161" s="226">
        <f>IF(N161="základní",J161,0)</f>
        <v>0</v>
      </c>
      <c r="BF161" s="226">
        <f>IF(N161="snížená",J161,0)</f>
        <v>0</v>
      </c>
      <c r="BG161" s="226">
        <f>IF(N161="zákl. přenesená",J161,0)</f>
        <v>0</v>
      </c>
      <c r="BH161" s="226">
        <f>IF(N161="sníž. přenesená",J161,0)</f>
        <v>0</v>
      </c>
      <c r="BI161" s="226">
        <f>IF(N161="nulová",J161,0)</f>
        <v>0</v>
      </c>
      <c r="BJ161" s="17" t="s">
        <v>84</v>
      </c>
      <c r="BK161" s="226">
        <f>ROUND(I161*H161,2)</f>
        <v>0</v>
      </c>
      <c r="BL161" s="17" t="s">
        <v>160</v>
      </c>
      <c r="BM161" s="17" t="s">
        <v>1661</v>
      </c>
    </row>
    <row r="162" spans="2:47" s="1" customFormat="1" ht="12">
      <c r="B162" s="38"/>
      <c r="C162" s="39"/>
      <c r="D162" s="227" t="s">
        <v>162</v>
      </c>
      <c r="E162" s="39"/>
      <c r="F162" s="228" t="s">
        <v>1662</v>
      </c>
      <c r="G162" s="39"/>
      <c r="H162" s="39"/>
      <c r="I162" s="142"/>
      <c r="J162" s="39"/>
      <c r="K162" s="39"/>
      <c r="L162" s="43"/>
      <c r="M162" s="229"/>
      <c r="N162" s="79"/>
      <c r="O162" s="79"/>
      <c r="P162" s="79"/>
      <c r="Q162" s="79"/>
      <c r="R162" s="79"/>
      <c r="S162" s="79"/>
      <c r="T162" s="80"/>
      <c r="AT162" s="17" t="s">
        <v>162</v>
      </c>
      <c r="AU162" s="17" t="s">
        <v>86</v>
      </c>
    </row>
    <row r="163" spans="2:51" s="13" customFormat="1" ht="12">
      <c r="B163" s="241"/>
      <c r="C163" s="242"/>
      <c r="D163" s="227" t="s">
        <v>164</v>
      </c>
      <c r="E163" s="243" t="s">
        <v>75</v>
      </c>
      <c r="F163" s="244" t="s">
        <v>1629</v>
      </c>
      <c r="G163" s="242"/>
      <c r="H163" s="243" t="s">
        <v>75</v>
      </c>
      <c r="I163" s="245"/>
      <c r="J163" s="242"/>
      <c r="K163" s="242"/>
      <c r="L163" s="246"/>
      <c r="M163" s="247"/>
      <c r="N163" s="248"/>
      <c r="O163" s="248"/>
      <c r="P163" s="248"/>
      <c r="Q163" s="248"/>
      <c r="R163" s="248"/>
      <c r="S163" s="248"/>
      <c r="T163" s="249"/>
      <c r="AT163" s="250" t="s">
        <v>164</v>
      </c>
      <c r="AU163" s="250" t="s">
        <v>86</v>
      </c>
      <c r="AV163" s="13" t="s">
        <v>84</v>
      </c>
      <c r="AW163" s="13" t="s">
        <v>38</v>
      </c>
      <c r="AX163" s="13" t="s">
        <v>77</v>
      </c>
      <c r="AY163" s="250" t="s">
        <v>152</v>
      </c>
    </row>
    <row r="164" spans="2:51" s="12" customFormat="1" ht="12">
      <c r="B164" s="230"/>
      <c r="C164" s="231"/>
      <c r="D164" s="227" t="s">
        <v>164</v>
      </c>
      <c r="E164" s="232" t="s">
        <v>75</v>
      </c>
      <c r="F164" s="233" t="s">
        <v>1663</v>
      </c>
      <c r="G164" s="231"/>
      <c r="H164" s="234">
        <v>0.311</v>
      </c>
      <c r="I164" s="235"/>
      <c r="J164" s="231"/>
      <c r="K164" s="231"/>
      <c r="L164" s="236"/>
      <c r="M164" s="237"/>
      <c r="N164" s="238"/>
      <c r="O164" s="238"/>
      <c r="P164" s="238"/>
      <c r="Q164" s="238"/>
      <c r="R164" s="238"/>
      <c r="S164" s="238"/>
      <c r="T164" s="239"/>
      <c r="AT164" s="240" t="s">
        <v>164</v>
      </c>
      <c r="AU164" s="240" t="s">
        <v>86</v>
      </c>
      <c r="AV164" s="12" t="s">
        <v>86</v>
      </c>
      <c r="AW164" s="12" t="s">
        <v>38</v>
      </c>
      <c r="AX164" s="12" t="s">
        <v>84</v>
      </c>
      <c r="AY164" s="240" t="s">
        <v>152</v>
      </c>
    </row>
    <row r="165" spans="2:65" s="1" customFormat="1" ht="16.5" customHeight="1">
      <c r="B165" s="38"/>
      <c r="C165" s="251" t="s">
        <v>342</v>
      </c>
      <c r="D165" s="251" t="s">
        <v>238</v>
      </c>
      <c r="E165" s="252" t="s">
        <v>1664</v>
      </c>
      <c r="F165" s="253" t="s">
        <v>1665</v>
      </c>
      <c r="G165" s="254" t="s">
        <v>195</v>
      </c>
      <c r="H165" s="255">
        <v>0.342</v>
      </c>
      <c r="I165" s="256"/>
      <c r="J165" s="257">
        <f>ROUND(I165*H165,2)</f>
        <v>0</v>
      </c>
      <c r="K165" s="253" t="s">
        <v>159</v>
      </c>
      <c r="L165" s="258"/>
      <c r="M165" s="259" t="s">
        <v>75</v>
      </c>
      <c r="N165" s="260" t="s">
        <v>47</v>
      </c>
      <c r="O165" s="79"/>
      <c r="P165" s="224">
        <f>O165*H165</f>
        <v>0</v>
      </c>
      <c r="Q165" s="224">
        <v>1</v>
      </c>
      <c r="R165" s="224">
        <f>Q165*H165</f>
        <v>0.342</v>
      </c>
      <c r="S165" s="224">
        <v>0</v>
      </c>
      <c r="T165" s="225">
        <f>S165*H165</f>
        <v>0</v>
      </c>
      <c r="AR165" s="17" t="s">
        <v>203</v>
      </c>
      <c r="AT165" s="17" t="s">
        <v>238</v>
      </c>
      <c r="AU165" s="17" t="s">
        <v>86</v>
      </c>
      <c r="AY165" s="17" t="s">
        <v>152</v>
      </c>
      <c r="BE165" s="226">
        <f>IF(N165="základní",J165,0)</f>
        <v>0</v>
      </c>
      <c r="BF165" s="226">
        <f>IF(N165="snížená",J165,0)</f>
        <v>0</v>
      </c>
      <c r="BG165" s="226">
        <f>IF(N165="zákl. přenesená",J165,0)</f>
        <v>0</v>
      </c>
      <c r="BH165" s="226">
        <f>IF(N165="sníž. přenesená",J165,0)</f>
        <v>0</v>
      </c>
      <c r="BI165" s="226">
        <f>IF(N165="nulová",J165,0)</f>
        <v>0</v>
      </c>
      <c r="BJ165" s="17" t="s">
        <v>84</v>
      </c>
      <c r="BK165" s="226">
        <f>ROUND(I165*H165,2)</f>
        <v>0</v>
      </c>
      <c r="BL165" s="17" t="s">
        <v>160</v>
      </c>
      <c r="BM165" s="17" t="s">
        <v>1666</v>
      </c>
    </row>
    <row r="166" spans="2:51" s="12" customFormat="1" ht="12">
      <c r="B166" s="230"/>
      <c r="C166" s="231"/>
      <c r="D166" s="227" t="s">
        <v>164</v>
      </c>
      <c r="E166" s="231"/>
      <c r="F166" s="233" t="s">
        <v>1667</v>
      </c>
      <c r="G166" s="231"/>
      <c r="H166" s="234">
        <v>0.342</v>
      </c>
      <c r="I166" s="235"/>
      <c r="J166" s="231"/>
      <c r="K166" s="231"/>
      <c r="L166" s="236"/>
      <c r="M166" s="237"/>
      <c r="N166" s="238"/>
      <c r="O166" s="238"/>
      <c r="P166" s="238"/>
      <c r="Q166" s="238"/>
      <c r="R166" s="238"/>
      <c r="S166" s="238"/>
      <c r="T166" s="239"/>
      <c r="AT166" s="240" t="s">
        <v>164</v>
      </c>
      <c r="AU166" s="240" t="s">
        <v>86</v>
      </c>
      <c r="AV166" s="12" t="s">
        <v>86</v>
      </c>
      <c r="AW166" s="12" t="s">
        <v>4</v>
      </c>
      <c r="AX166" s="12" t="s">
        <v>84</v>
      </c>
      <c r="AY166" s="240" t="s">
        <v>152</v>
      </c>
    </row>
    <row r="167" spans="2:65" s="1" customFormat="1" ht="16.5" customHeight="1">
      <c r="B167" s="38"/>
      <c r="C167" s="215" t="s">
        <v>7</v>
      </c>
      <c r="D167" s="215" t="s">
        <v>155</v>
      </c>
      <c r="E167" s="216" t="s">
        <v>911</v>
      </c>
      <c r="F167" s="217" t="s">
        <v>912</v>
      </c>
      <c r="G167" s="218" t="s">
        <v>158</v>
      </c>
      <c r="H167" s="219">
        <v>3.72</v>
      </c>
      <c r="I167" s="220"/>
      <c r="J167" s="221">
        <f>ROUND(I167*H167,2)</f>
        <v>0</v>
      </c>
      <c r="K167" s="217" t="s">
        <v>159</v>
      </c>
      <c r="L167" s="43"/>
      <c r="M167" s="222" t="s">
        <v>75</v>
      </c>
      <c r="N167" s="223" t="s">
        <v>47</v>
      </c>
      <c r="O167" s="79"/>
      <c r="P167" s="224">
        <f>O167*H167</f>
        <v>0</v>
      </c>
      <c r="Q167" s="224">
        <v>0.17818</v>
      </c>
      <c r="R167" s="224">
        <f>Q167*H167</f>
        <v>0.6628296</v>
      </c>
      <c r="S167" s="224">
        <v>0</v>
      </c>
      <c r="T167" s="225">
        <f>S167*H167</f>
        <v>0</v>
      </c>
      <c r="AR167" s="17" t="s">
        <v>160</v>
      </c>
      <c r="AT167" s="17" t="s">
        <v>155</v>
      </c>
      <c r="AU167" s="17" t="s">
        <v>86</v>
      </c>
      <c r="AY167" s="17" t="s">
        <v>152</v>
      </c>
      <c r="BE167" s="226">
        <f>IF(N167="základní",J167,0)</f>
        <v>0</v>
      </c>
      <c r="BF167" s="226">
        <f>IF(N167="snížená",J167,0)</f>
        <v>0</v>
      </c>
      <c r="BG167" s="226">
        <f>IF(N167="zákl. přenesená",J167,0)</f>
        <v>0</v>
      </c>
      <c r="BH167" s="226">
        <f>IF(N167="sníž. přenesená",J167,0)</f>
        <v>0</v>
      </c>
      <c r="BI167" s="226">
        <f>IF(N167="nulová",J167,0)</f>
        <v>0</v>
      </c>
      <c r="BJ167" s="17" t="s">
        <v>84</v>
      </c>
      <c r="BK167" s="226">
        <f>ROUND(I167*H167,2)</f>
        <v>0</v>
      </c>
      <c r="BL167" s="17" t="s">
        <v>160</v>
      </c>
      <c r="BM167" s="17" t="s">
        <v>1668</v>
      </c>
    </row>
    <row r="168" spans="2:51" s="13" customFormat="1" ht="12">
      <c r="B168" s="241"/>
      <c r="C168" s="242"/>
      <c r="D168" s="227" t="s">
        <v>164</v>
      </c>
      <c r="E168" s="243" t="s">
        <v>75</v>
      </c>
      <c r="F168" s="244" t="s">
        <v>1585</v>
      </c>
      <c r="G168" s="242"/>
      <c r="H168" s="243" t="s">
        <v>75</v>
      </c>
      <c r="I168" s="245"/>
      <c r="J168" s="242"/>
      <c r="K168" s="242"/>
      <c r="L168" s="246"/>
      <c r="M168" s="247"/>
      <c r="N168" s="248"/>
      <c r="O168" s="248"/>
      <c r="P168" s="248"/>
      <c r="Q168" s="248"/>
      <c r="R168" s="248"/>
      <c r="S168" s="248"/>
      <c r="T168" s="249"/>
      <c r="AT168" s="250" t="s">
        <v>164</v>
      </c>
      <c r="AU168" s="250" t="s">
        <v>86</v>
      </c>
      <c r="AV168" s="13" t="s">
        <v>84</v>
      </c>
      <c r="AW168" s="13" t="s">
        <v>38</v>
      </c>
      <c r="AX168" s="13" t="s">
        <v>77</v>
      </c>
      <c r="AY168" s="250" t="s">
        <v>152</v>
      </c>
    </row>
    <row r="169" spans="2:51" s="12" customFormat="1" ht="12">
      <c r="B169" s="230"/>
      <c r="C169" s="231"/>
      <c r="D169" s="227" t="s">
        <v>164</v>
      </c>
      <c r="E169" s="232" t="s">
        <v>75</v>
      </c>
      <c r="F169" s="233" t="s">
        <v>1669</v>
      </c>
      <c r="G169" s="231"/>
      <c r="H169" s="234">
        <v>3.72</v>
      </c>
      <c r="I169" s="235"/>
      <c r="J169" s="231"/>
      <c r="K169" s="231"/>
      <c r="L169" s="236"/>
      <c r="M169" s="237"/>
      <c r="N169" s="238"/>
      <c r="O169" s="238"/>
      <c r="P169" s="238"/>
      <c r="Q169" s="238"/>
      <c r="R169" s="238"/>
      <c r="S169" s="238"/>
      <c r="T169" s="239"/>
      <c r="AT169" s="240" t="s">
        <v>164</v>
      </c>
      <c r="AU169" s="240" t="s">
        <v>86</v>
      </c>
      <c r="AV169" s="12" t="s">
        <v>86</v>
      </c>
      <c r="AW169" s="12" t="s">
        <v>38</v>
      </c>
      <c r="AX169" s="12" t="s">
        <v>84</v>
      </c>
      <c r="AY169" s="240" t="s">
        <v>152</v>
      </c>
    </row>
    <row r="170" spans="2:65" s="1" customFormat="1" ht="16.5" customHeight="1">
      <c r="B170" s="38"/>
      <c r="C170" s="215" t="s">
        <v>348</v>
      </c>
      <c r="D170" s="215" t="s">
        <v>155</v>
      </c>
      <c r="E170" s="216" t="s">
        <v>1670</v>
      </c>
      <c r="F170" s="217" t="s">
        <v>1671</v>
      </c>
      <c r="G170" s="218" t="s">
        <v>158</v>
      </c>
      <c r="H170" s="219">
        <v>8.4</v>
      </c>
      <c r="I170" s="220"/>
      <c r="J170" s="221">
        <f>ROUND(I170*H170,2)</f>
        <v>0</v>
      </c>
      <c r="K170" s="217" t="s">
        <v>159</v>
      </c>
      <c r="L170" s="43"/>
      <c r="M170" s="222" t="s">
        <v>75</v>
      </c>
      <c r="N170" s="223" t="s">
        <v>47</v>
      </c>
      <c r="O170" s="79"/>
      <c r="P170" s="224">
        <f>O170*H170</f>
        <v>0</v>
      </c>
      <c r="Q170" s="224">
        <v>0.02857</v>
      </c>
      <c r="R170" s="224">
        <f>Q170*H170</f>
        <v>0.23998800000000003</v>
      </c>
      <c r="S170" s="224">
        <v>0</v>
      </c>
      <c r="T170" s="225">
        <f>S170*H170</f>
        <v>0</v>
      </c>
      <c r="AR170" s="17" t="s">
        <v>160</v>
      </c>
      <c r="AT170" s="17" t="s">
        <v>155</v>
      </c>
      <c r="AU170" s="17" t="s">
        <v>86</v>
      </c>
      <c r="AY170" s="17" t="s">
        <v>152</v>
      </c>
      <c r="BE170" s="226">
        <f>IF(N170="základní",J170,0)</f>
        <v>0</v>
      </c>
      <c r="BF170" s="226">
        <f>IF(N170="snížená",J170,0)</f>
        <v>0</v>
      </c>
      <c r="BG170" s="226">
        <f>IF(N170="zákl. přenesená",J170,0)</f>
        <v>0</v>
      </c>
      <c r="BH170" s="226">
        <f>IF(N170="sníž. přenesená",J170,0)</f>
        <v>0</v>
      </c>
      <c r="BI170" s="226">
        <f>IF(N170="nulová",J170,0)</f>
        <v>0</v>
      </c>
      <c r="BJ170" s="17" t="s">
        <v>84</v>
      </c>
      <c r="BK170" s="226">
        <f>ROUND(I170*H170,2)</f>
        <v>0</v>
      </c>
      <c r="BL170" s="17" t="s">
        <v>160</v>
      </c>
      <c r="BM170" s="17" t="s">
        <v>1672</v>
      </c>
    </row>
    <row r="171" spans="2:51" s="13" customFormat="1" ht="12">
      <c r="B171" s="241"/>
      <c r="C171" s="242"/>
      <c r="D171" s="227" t="s">
        <v>164</v>
      </c>
      <c r="E171" s="243" t="s">
        <v>75</v>
      </c>
      <c r="F171" s="244" t="s">
        <v>1585</v>
      </c>
      <c r="G171" s="242"/>
      <c r="H171" s="243" t="s">
        <v>75</v>
      </c>
      <c r="I171" s="245"/>
      <c r="J171" s="242"/>
      <c r="K171" s="242"/>
      <c r="L171" s="246"/>
      <c r="M171" s="247"/>
      <c r="N171" s="248"/>
      <c r="O171" s="248"/>
      <c r="P171" s="248"/>
      <c r="Q171" s="248"/>
      <c r="R171" s="248"/>
      <c r="S171" s="248"/>
      <c r="T171" s="249"/>
      <c r="AT171" s="250" t="s">
        <v>164</v>
      </c>
      <c r="AU171" s="250" t="s">
        <v>86</v>
      </c>
      <c r="AV171" s="13" t="s">
        <v>84</v>
      </c>
      <c r="AW171" s="13" t="s">
        <v>38</v>
      </c>
      <c r="AX171" s="13" t="s">
        <v>77</v>
      </c>
      <c r="AY171" s="250" t="s">
        <v>152</v>
      </c>
    </row>
    <row r="172" spans="2:51" s="13" customFormat="1" ht="12">
      <c r="B172" s="241"/>
      <c r="C172" s="242"/>
      <c r="D172" s="227" t="s">
        <v>164</v>
      </c>
      <c r="E172" s="243" t="s">
        <v>75</v>
      </c>
      <c r="F172" s="244" t="s">
        <v>1673</v>
      </c>
      <c r="G172" s="242"/>
      <c r="H172" s="243" t="s">
        <v>75</v>
      </c>
      <c r="I172" s="245"/>
      <c r="J172" s="242"/>
      <c r="K172" s="242"/>
      <c r="L172" s="246"/>
      <c r="M172" s="247"/>
      <c r="N172" s="248"/>
      <c r="O172" s="248"/>
      <c r="P172" s="248"/>
      <c r="Q172" s="248"/>
      <c r="R172" s="248"/>
      <c r="S172" s="248"/>
      <c r="T172" s="249"/>
      <c r="AT172" s="250" t="s">
        <v>164</v>
      </c>
      <c r="AU172" s="250" t="s">
        <v>86</v>
      </c>
      <c r="AV172" s="13" t="s">
        <v>84</v>
      </c>
      <c r="AW172" s="13" t="s">
        <v>38</v>
      </c>
      <c r="AX172" s="13" t="s">
        <v>77</v>
      </c>
      <c r="AY172" s="250" t="s">
        <v>152</v>
      </c>
    </row>
    <row r="173" spans="2:51" s="12" customFormat="1" ht="12">
      <c r="B173" s="230"/>
      <c r="C173" s="231"/>
      <c r="D173" s="227" t="s">
        <v>164</v>
      </c>
      <c r="E173" s="232" t="s">
        <v>75</v>
      </c>
      <c r="F173" s="233" t="s">
        <v>1674</v>
      </c>
      <c r="G173" s="231"/>
      <c r="H173" s="234">
        <v>8.4</v>
      </c>
      <c r="I173" s="235"/>
      <c r="J173" s="231"/>
      <c r="K173" s="231"/>
      <c r="L173" s="236"/>
      <c r="M173" s="237"/>
      <c r="N173" s="238"/>
      <c r="O173" s="238"/>
      <c r="P173" s="238"/>
      <c r="Q173" s="238"/>
      <c r="R173" s="238"/>
      <c r="S173" s="238"/>
      <c r="T173" s="239"/>
      <c r="AT173" s="240" t="s">
        <v>164</v>
      </c>
      <c r="AU173" s="240" t="s">
        <v>86</v>
      </c>
      <c r="AV173" s="12" t="s">
        <v>86</v>
      </c>
      <c r="AW173" s="12" t="s">
        <v>38</v>
      </c>
      <c r="AX173" s="12" t="s">
        <v>84</v>
      </c>
      <c r="AY173" s="240" t="s">
        <v>152</v>
      </c>
    </row>
    <row r="174" spans="2:63" s="11" customFormat="1" ht="22.8" customHeight="1">
      <c r="B174" s="199"/>
      <c r="C174" s="200"/>
      <c r="D174" s="201" t="s">
        <v>76</v>
      </c>
      <c r="E174" s="213" t="s">
        <v>160</v>
      </c>
      <c r="F174" s="213" t="s">
        <v>1675</v>
      </c>
      <c r="G174" s="200"/>
      <c r="H174" s="200"/>
      <c r="I174" s="203"/>
      <c r="J174" s="214">
        <f>BK174</f>
        <v>0</v>
      </c>
      <c r="K174" s="200"/>
      <c r="L174" s="205"/>
      <c r="M174" s="206"/>
      <c r="N174" s="207"/>
      <c r="O174" s="207"/>
      <c r="P174" s="208">
        <f>SUM(P175:P178)</f>
        <v>0</v>
      </c>
      <c r="Q174" s="207"/>
      <c r="R174" s="208">
        <f>SUM(R175:R178)</f>
        <v>0.0824568</v>
      </c>
      <c r="S174" s="207"/>
      <c r="T174" s="209">
        <f>SUM(T175:T178)</f>
        <v>0</v>
      </c>
      <c r="AR174" s="210" t="s">
        <v>84</v>
      </c>
      <c r="AT174" s="211" t="s">
        <v>76</v>
      </c>
      <c r="AU174" s="211" t="s">
        <v>84</v>
      </c>
      <c r="AY174" s="210" t="s">
        <v>152</v>
      </c>
      <c r="BK174" s="212">
        <f>SUM(BK175:BK178)</f>
        <v>0</v>
      </c>
    </row>
    <row r="175" spans="2:65" s="1" customFormat="1" ht="45" customHeight="1">
      <c r="B175" s="38"/>
      <c r="C175" s="215" t="s">
        <v>352</v>
      </c>
      <c r="D175" s="215" t="s">
        <v>155</v>
      </c>
      <c r="E175" s="216" t="s">
        <v>1676</v>
      </c>
      <c r="F175" s="217" t="s">
        <v>1677</v>
      </c>
      <c r="G175" s="218" t="s">
        <v>158</v>
      </c>
      <c r="H175" s="219">
        <v>7.31</v>
      </c>
      <c r="I175" s="220"/>
      <c r="J175" s="221">
        <f>ROUND(I175*H175,2)</f>
        <v>0</v>
      </c>
      <c r="K175" s="217" t="s">
        <v>159</v>
      </c>
      <c r="L175" s="43"/>
      <c r="M175" s="222" t="s">
        <v>75</v>
      </c>
      <c r="N175" s="223" t="s">
        <v>47</v>
      </c>
      <c r="O175" s="79"/>
      <c r="P175" s="224">
        <f>O175*H175</f>
        <v>0</v>
      </c>
      <c r="Q175" s="224">
        <v>0.01128</v>
      </c>
      <c r="R175" s="224">
        <f>Q175*H175</f>
        <v>0.0824568</v>
      </c>
      <c r="S175" s="224">
        <v>0</v>
      </c>
      <c r="T175" s="225">
        <f>S175*H175</f>
        <v>0</v>
      </c>
      <c r="AR175" s="17" t="s">
        <v>160</v>
      </c>
      <c r="AT175" s="17" t="s">
        <v>155</v>
      </c>
      <c r="AU175" s="17" t="s">
        <v>86</v>
      </c>
      <c r="AY175" s="17" t="s">
        <v>152</v>
      </c>
      <c r="BE175" s="226">
        <f>IF(N175="základní",J175,0)</f>
        <v>0</v>
      </c>
      <c r="BF175" s="226">
        <f>IF(N175="snížená",J175,0)</f>
        <v>0</v>
      </c>
      <c r="BG175" s="226">
        <f>IF(N175="zákl. přenesená",J175,0)</f>
        <v>0</v>
      </c>
      <c r="BH175" s="226">
        <f>IF(N175="sníž. přenesená",J175,0)</f>
        <v>0</v>
      </c>
      <c r="BI175" s="226">
        <f>IF(N175="nulová",J175,0)</f>
        <v>0</v>
      </c>
      <c r="BJ175" s="17" t="s">
        <v>84</v>
      </c>
      <c r="BK175" s="226">
        <f>ROUND(I175*H175,2)</f>
        <v>0</v>
      </c>
      <c r="BL175" s="17" t="s">
        <v>160</v>
      </c>
      <c r="BM175" s="17" t="s">
        <v>1678</v>
      </c>
    </row>
    <row r="176" spans="2:47" s="1" customFormat="1" ht="12">
      <c r="B176" s="38"/>
      <c r="C176" s="39"/>
      <c r="D176" s="227" t="s">
        <v>162</v>
      </c>
      <c r="E176" s="39"/>
      <c r="F176" s="228" t="s">
        <v>1679</v>
      </c>
      <c r="G176" s="39"/>
      <c r="H176" s="39"/>
      <c r="I176" s="142"/>
      <c r="J176" s="39"/>
      <c r="K176" s="39"/>
      <c r="L176" s="43"/>
      <c r="M176" s="229"/>
      <c r="N176" s="79"/>
      <c r="O176" s="79"/>
      <c r="P176" s="79"/>
      <c r="Q176" s="79"/>
      <c r="R176" s="79"/>
      <c r="S176" s="79"/>
      <c r="T176" s="80"/>
      <c r="AT176" s="17" t="s">
        <v>162</v>
      </c>
      <c r="AU176" s="17" t="s">
        <v>86</v>
      </c>
    </row>
    <row r="177" spans="2:51" s="13" customFormat="1" ht="12">
      <c r="B177" s="241"/>
      <c r="C177" s="242"/>
      <c r="D177" s="227" t="s">
        <v>164</v>
      </c>
      <c r="E177" s="243" t="s">
        <v>75</v>
      </c>
      <c r="F177" s="244" t="s">
        <v>1629</v>
      </c>
      <c r="G177" s="242"/>
      <c r="H177" s="243" t="s">
        <v>75</v>
      </c>
      <c r="I177" s="245"/>
      <c r="J177" s="242"/>
      <c r="K177" s="242"/>
      <c r="L177" s="246"/>
      <c r="M177" s="247"/>
      <c r="N177" s="248"/>
      <c r="O177" s="248"/>
      <c r="P177" s="248"/>
      <c r="Q177" s="248"/>
      <c r="R177" s="248"/>
      <c r="S177" s="248"/>
      <c r="T177" s="249"/>
      <c r="AT177" s="250" t="s">
        <v>164</v>
      </c>
      <c r="AU177" s="250" t="s">
        <v>86</v>
      </c>
      <c r="AV177" s="13" t="s">
        <v>84</v>
      </c>
      <c r="AW177" s="13" t="s">
        <v>38</v>
      </c>
      <c r="AX177" s="13" t="s">
        <v>77</v>
      </c>
      <c r="AY177" s="250" t="s">
        <v>152</v>
      </c>
    </row>
    <row r="178" spans="2:51" s="12" customFormat="1" ht="12">
      <c r="B178" s="230"/>
      <c r="C178" s="231"/>
      <c r="D178" s="227" t="s">
        <v>164</v>
      </c>
      <c r="E178" s="232" t="s">
        <v>75</v>
      </c>
      <c r="F178" s="233" t="s">
        <v>1680</v>
      </c>
      <c r="G178" s="231"/>
      <c r="H178" s="234">
        <v>7.31</v>
      </c>
      <c r="I178" s="235"/>
      <c r="J178" s="231"/>
      <c r="K178" s="231"/>
      <c r="L178" s="236"/>
      <c r="M178" s="237"/>
      <c r="N178" s="238"/>
      <c r="O178" s="238"/>
      <c r="P178" s="238"/>
      <c r="Q178" s="238"/>
      <c r="R178" s="238"/>
      <c r="S178" s="238"/>
      <c r="T178" s="239"/>
      <c r="AT178" s="240" t="s">
        <v>164</v>
      </c>
      <c r="AU178" s="240" t="s">
        <v>86</v>
      </c>
      <c r="AV178" s="12" t="s">
        <v>86</v>
      </c>
      <c r="AW178" s="12" t="s">
        <v>38</v>
      </c>
      <c r="AX178" s="12" t="s">
        <v>84</v>
      </c>
      <c r="AY178" s="240" t="s">
        <v>152</v>
      </c>
    </row>
    <row r="179" spans="2:63" s="11" customFormat="1" ht="22.8" customHeight="1">
      <c r="B179" s="199"/>
      <c r="C179" s="200"/>
      <c r="D179" s="201" t="s">
        <v>76</v>
      </c>
      <c r="E179" s="213" t="s">
        <v>153</v>
      </c>
      <c r="F179" s="213" t="s">
        <v>154</v>
      </c>
      <c r="G179" s="200"/>
      <c r="H179" s="200"/>
      <c r="I179" s="203"/>
      <c r="J179" s="214">
        <f>BK179</f>
        <v>0</v>
      </c>
      <c r="K179" s="200"/>
      <c r="L179" s="205"/>
      <c r="M179" s="206"/>
      <c r="N179" s="207"/>
      <c r="O179" s="207"/>
      <c r="P179" s="208">
        <f>SUM(P180:P211)</f>
        <v>0</v>
      </c>
      <c r="Q179" s="207"/>
      <c r="R179" s="208">
        <f>SUM(R180:R211)</f>
        <v>7.453771079999999</v>
      </c>
      <c r="S179" s="207"/>
      <c r="T179" s="209">
        <f>SUM(T180:T211)</f>
        <v>0</v>
      </c>
      <c r="AR179" s="210" t="s">
        <v>84</v>
      </c>
      <c r="AT179" s="211" t="s">
        <v>76</v>
      </c>
      <c r="AU179" s="211" t="s">
        <v>84</v>
      </c>
      <c r="AY179" s="210" t="s">
        <v>152</v>
      </c>
      <c r="BK179" s="212">
        <f>SUM(BK180:BK211)</f>
        <v>0</v>
      </c>
    </row>
    <row r="180" spans="2:65" s="1" customFormat="1" ht="16.5" customHeight="1">
      <c r="B180" s="38"/>
      <c r="C180" s="215" t="s">
        <v>356</v>
      </c>
      <c r="D180" s="215" t="s">
        <v>155</v>
      </c>
      <c r="E180" s="216" t="s">
        <v>941</v>
      </c>
      <c r="F180" s="217" t="s">
        <v>942</v>
      </c>
      <c r="G180" s="218" t="s">
        <v>158</v>
      </c>
      <c r="H180" s="219">
        <v>87.773</v>
      </c>
      <c r="I180" s="220"/>
      <c r="J180" s="221">
        <f>ROUND(I180*H180,2)</f>
        <v>0</v>
      </c>
      <c r="K180" s="217" t="s">
        <v>159</v>
      </c>
      <c r="L180" s="43"/>
      <c r="M180" s="222" t="s">
        <v>75</v>
      </c>
      <c r="N180" s="223" t="s">
        <v>47</v>
      </c>
      <c r="O180" s="79"/>
      <c r="P180" s="224">
        <f>O180*H180</f>
        <v>0</v>
      </c>
      <c r="Q180" s="224">
        <v>0.00735</v>
      </c>
      <c r="R180" s="224">
        <f>Q180*H180</f>
        <v>0.64513155</v>
      </c>
      <c r="S180" s="224">
        <v>0</v>
      </c>
      <c r="T180" s="225">
        <f>S180*H180</f>
        <v>0</v>
      </c>
      <c r="AR180" s="17" t="s">
        <v>160</v>
      </c>
      <c r="AT180" s="17" t="s">
        <v>155</v>
      </c>
      <c r="AU180" s="17" t="s">
        <v>86</v>
      </c>
      <c r="AY180" s="17" t="s">
        <v>152</v>
      </c>
      <c r="BE180" s="226">
        <f>IF(N180="základní",J180,0)</f>
        <v>0</v>
      </c>
      <c r="BF180" s="226">
        <f>IF(N180="snížená",J180,0)</f>
        <v>0</v>
      </c>
      <c r="BG180" s="226">
        <f>IF(N180="zákl. přenesená",J180,0)</f>
        <v>0</v>
      </c>
      <c r="BH180" s="226">
        <f>IF(N180="sníž. přenesená",J180,0)</f>
        <v>0</v>
      </c>
      <c r="BI180" s="226">
        <f>IF(N180="nulová",J180,0)</f>
        <v>0</v>
      </c>
      <c r="BJ180" s="17" t="s">
        <v>84</v>
      </c>
      <c r="BK180" s="226">
        <f>ROUND(I180*H180,2)</f>
        <v>0</v>
      </c>
      <c r="BL180" s="17" t="s">
        <v>160</v>
      </c>
      <c r="BM180" s="17" t="s">
        <v>1681</v>
      </c>
    </row>
    <row r="181" spans="2:51" s="13" customFormat="1" ht="12">
      <c r="B181" s="241"/>
      <c r="C181" s="242"/>
      <c r="D181" s="227" t="s">
        <v>164</v>
      </c>
      <c r="E181" s="243" t="s">
        <v>75</v>
      </c>
      <c r="F181" s="244" t="s">
        <v>1629</v>
      </c>
      <c r="G181" s="242"/>
      <c r="H181" s="243" t="s">
        <v>75</v>
      </c>
      <c r="I181" s="245"/>
      <c r="J181" s="242"/>
      <c r="K181" s="242"/>
      <c r="L181" s="246"/>
      <c r="M181" s="247"/>
      <c r="N181" s="248"/>
      <c r="O181" s="248"/>
      <c r="P181" s="248"/>
      <c r="Q181" s="248"/>
      <c r="R181" s="248"/>
      <c r="S181" s="248"/>
      <c r="T181" s="249"/>
      <c r="AT181" s="250" t="s">
        <v>164</v>
      </c>
      <c r="AU181" s="250" t="s">
        <v>86</v>
      </c>
      <c r="AV181" s="13" t="s">
        <v>84</v>
      </c>
      <c r="AW181" s="13" t="s">
        <v>38</v>
      </c>
      <c r="AX181" s="13" t="s">
        <v>77</v>
      </c>
      <c r="AY181" s="250" t="s">
        <v>152</v>
      </c>
    </row>
    <row r="182" spans="2:51" s="12" customFormat="1" ht="12">
      <c r="B182" s="230"/>
      <c r="C182" s="231"/>
      <c r="D182" s="227" t="s">
        <v>164</v>
      </c>
      <c r="E182" s="232" t="s">
        <v>75</v>
      </c>
      <c r="F182" s="233" t="s">
        <v>1682</v>
      </c>
      <c r="G182" s="231"/>
      <c r="H182" s="234">
        <v>79.373</v>
      </c>
      <c r="I182" s="235"/>
      <c r="J182" s="231"/>
      <c r="K182" s="231"/>
      <c r="L182" s="236"/>
      <c r="M182" s="237"/>
      <c r="N182" s="238"/>
      <c r="O182" s="238"/>
      <c r="P182" s="238"/>
      <c r="Q182" s="238"/>
      <c r="R182" s="238"/>
      <c r="S182" s="238"/>
      <c r="T182" s="239"/>
      <c r="AT182" s="240" t="s">
        <v>164</v>
      </c>
      <c r="AU182" s="240" t="s">
        <v>86</v>
      </c>
      <c r="AV182" s="12" t="s">
        <v>86</v>
      </c>
      <c r="AW182" s="12" t="s">
        <v>38</v>
      </c>
      <c r="AX182" s="12" t="s">
        <v>77</v>
      </c>
      <c r="AY182" s="240" t="s">
        <v>152</v>
      </c>
    </row>
    <row r="183" spans="2:51" s="12" customFormat="1" ht="12">
      <c r="B183" s="230"/>
      <c r="C183" s="231"/>
      <c r="D183" s="227" t="s">
        <v>164</v>
      </c>
      <c r="E183" s="232" t="s">
        <v>75</v>
      </c>
      <c r="F183" s="233" t="s">
        <v>1683</v>
      </c>
      <c r="G183" s="231"/>
      <c r="H183" s="234">
        <v>8.4</v>
      </c>
      <c r="I183" s="235"/>
      <c r="J183" s="231"/>
      <c r="K183" s="231"/>
      <c r="L183" s="236"/>
      <c r="M183" s="237"/>
      <c r="N183" s="238"/>
      <c r="O183" s="238"/>
      <c r="P183" s="238"/>
      <c r="Q183" s="238"/>
      <c r="R183" s="238"/>
      <c r="S183" s="238"/>
      <c r="T183" s="239"/>
      <c r="AT183" s="240" t="s">
        <v>164</v>
      </c>
      <c r="AU183" s="240" t="s">
        <v>86</v>
      </c>
      <c r="AV183" s="12" t="s">
        <v>86</v>
      </c>
      <c r="AW183" s="12" t="s">
        <v>38</v>
      </c>
      <c r="AX183" s="12" t="s">
        <v>77</v>
      </c>
      <c r="AY183" s="240" t="s">
        <v>152</v>
      </c>
    </row>
    <row r="184" spans="2:51" s="14" customFormat="1" ht="12">
      <c r="B184" s="267"/>
      <c r="C184" s="268"/>
      <c r="D184" s="227" t="s">
        <v>164</v>
      </c>
      <c r="E184" s="269" t="s">
        <v>75</v>
      </c>
      <c r="F184" s="270" t="s">
        <v>287</v>
      </c>
      <c r="G184" s="268"/>
      <c r="H184" s="271">
        <v>87.77300000000001</v>
      </c>
      <c r="I184" s="272"/>
      <c r="J184" s="268"/>
      <c r="K184" s="268"/>
      <c r="L184" s="273"/>
      <c r="M184" s="274"/>
      <c r="N184" s="275"/>
      <c r="O184" s="275"/>
      <c r="P184" s="275"/>
      <c r="Q184" s="275"/>
      <c r="R184" s="275"/>
      <c r="S184" s="275"/>
      <c r="T184" s="276"/>
      <c r="AT184" s="277" t="s">
        <v>164</v>
      </c>
      <c r="AU184" s="277" t="s">
        <v>86</v>
      </c>
      <c r="AV184" s="14" t="s">
        <v>160</v>
      </c>
      <c r="AW184" s="14" t="s">
        <v>38</v>
      </c>
      <c r="AX184" s="14" t="s">
        <v>84</v>
      </c>
      <c r="AY184" s="277" t="s">
        <v>152</v>
      </c>
    </row>
    <row r="185" spans="2:65" s="1" customFormat="1" ht="16.5" customHeight="1">
      <c r="B185" s="38"/>
      <c r="C185" s="215" t="s">
        <v>360</v>
      </c>
      <c r="D185" s="215" t="s">
        <v>155</v>
      </c>
      <c r="E185" s="216" t="s">
        <v>945</v>
      </c>
      <c r="F185" s="217" t="s">
        <v>946</v>
      </c>
      <c r="G185" s="218" t="s">
        <v>158</v>
      </c>
      <c r="H185" s="219">
        <v>87.773</v>
      </c>
      <c r="I185" s="220"/>
      <c r="J185" s="221">
        <f>ROUND(I185*H185,2)</f>
        <v>0</v>
      </c>
      <c r="K185" s="217" t="s">
        <v>159</v>
      </c>
      <c r="L185" s="43"/>
      <c r="M185" s="222" t="s">
        <v>75</v>
      </c>
      <c r="N185" s="223" t="s">
        <v>47</v>
      </c>
      <c r="O185" s="79"/>
      <c r="P185" s="224">
        <f>O185*H185</f>
        <v>0</v>
      </c>
      <c r="Q185" s="224">
        <v>0.0154</v>
      </c>
      <c r="R185" s="224">
        <f>Q185*H185</f>
        <v>1.3517042</v>
      </c>
      <c r="S185" s="224">
        <v>0</v>
      </c>
      <c r="T185" s="225">
        <f>S185*H185</f>
        <v>0</v>
      </c>
      <c r="AR185" s="17" t="s">
        <v>160</v>
      </c>
      <c r="AT185" s="17" t="s">
        <v>155</v>
      </c>
      <c r="AU185" s="17" t="s">
        <v>86</v>
      </c>
      <c r="AY185" s="17" t="s">
        <v>152</v>
      </c>
      <c r="BE185" s="226">
        <f>IF(N185="základní",J185,0)</f>
        <v>0</v>
      </c>
      <c r="BF185" s="226">
        <f>IF(N185="snížená",J185,0)</f>
        <v>0</v>
      </c>
      <c r="BG185" s="226">
        <f>IF(N185="zákl. přenesená",J185,0)</f>
        <v>0</v>
      </c>
      <c r="BH185" s="226">
        <f>IF(N185="sníž. přenesená",J185,0)</f>
        <v>0</v>
      </c>
      <c r="BI185" s="226">
        <f>IF(N185="nulová",J185,0)</f>
        <v>0</v>
      </c>
      <c r="BJ185" s="17" t="s">
        <v>84</v>
      </c>
      <c r="BK185" s="226">
        <f>ROUND(I185*H185,2)</f>
        <v>0</v>
      </c>
      <c r="BL185" s="17" t="s">
        <v>160</v>
      </c>
      <c r="BM185" s="17" t="s">
        <v>1684</v>
      </c>
    </row>
    <row r="186" spans="2:47" s="1" customFormat="1" ht="12">
      <c r="B186" s="38"/>
      <c r="C186" s="39"/>
      <c r="D186" s="227" t="s">
        <v>162</v>
      </c>
      <c r="E186" s="39"/>
      <c r="F186" s="228" t="s">
        <v>948</v>
      </c>
      <c r="G186" s="39"/>
      <c r="H186" s="39"/>
      <c r="I186" s="142"/>
      <c r="J186" s="39"/>
      <c r="K186" s="39"/>
      <c r="L186" s="43"/>
      <c r="M186" s="229"/>
      <c r="N186" s="79"/>
      <c r="O186" s="79"/>
      <c r="P186" s="79"/>
      <c r="Q186" s="79"/>
      <c r="R186" s="79"/>
      <c r="S186" s="79"/>
      <c r="T186" s="80"/>
      <c r="AT186" s="17" t="s">
        <v>162</v>
      </c>
      <c r="AU186" s="17" t="s">
        <v>86</v>
      </c>
    </row>
    <row r="187" spans="2:65" s="1" customFormat="1" ht="16.5" customHeight="1">
      <c r="B187" s="38"/>
      <c r="C187" s="215" t="s">
        <v>364</v>
      </c>
      <c r="D187" s="215" t="s">
        <v>155</v>
      </c>
      <c r="E187" s="216" t="s">
        <v>293</v>
      </c>
      <c r="F187" s="217" t="s">
        <v>294</v>
      </c>
      <c r="G187" s="218" t="s">
        <v>158</v>
      </c>
      <c r="H187" s="219">
        <v>36.075</v>
      </c>
      <c r="I187" s="220"/>
      <c r="J187" s="221">
        <f>ROUND(I187*H187,2)</f>
        <v>0</v>
      </c>
      <c r="K187" s="217" t="s">
        <v>159</v>
      </c>
      <c r="L187" s="43"/>
      <c r="M187" s="222" t="s">
        <v>75</v>
      </c>
      <c r="N187" s="223" t="s">
        <v>47</v>
      </c>
      <c r="O187" s="79"/>
      <c r="P187" s="224">
        <f>O187*H187</f>
        <v>0</v>
      </c>
      <c r="Q187" s="224">
        <v>0.00438</v>
      </c>
      <c r="R187" s="224">
        <f>Q187*H187</f>
        <v>0.15800850000000002</v>
      </c>
      <c r="S187" s="224">
        <v>0</v>
      </c>
      <c r="T187" s="225">
        <f>S187*H187</f>
        <v>0</v>
      </c>
      <c r="AR187" s="17" t="s">
        <v>160</v>
      </c>
      <c r="AT187" s="17" t="s">
        <v>155</v>
      </c>
      <c r="AU187" s="17" t="s">
        <v>86</v>
      </c>
      <c r="AY187" s="17" t="s">
        <v>152</v>
      </c>
      <c r="BE187" s="226">
        <f>IF(N187="základní",J187,0)</f>
        <v>0</v>
      </c>
      <c r="BF187" s="226">
        <f>IF(N187="snížená",J187,0)</f>
        <v>0</v>
      </c>
      <c r="BG187" s="226">
        <f>IF(N187="zákl. přenesená",J187,0)</f>
        <v>0</v>
      </c>
      <c r="BH187" s="226">
        <f>IF(N187="sníž. přenesená",J187,0)</f>
        <v>0</v>
      </c>
      <c r="BI187" s="226">
        <f>IF(N187="nulová",J187,0)</f>
        <v>0</v>
      </c>
      <c r="BJ187" s="17" t="s">
        <v>84</v>
      </c>
      <c r="BK187" s="226">
        <f>ROUND(I187*H187,2)</f>
        <v>0</v>
      </c>
      <c r="BL187" s="17" t="s">
        <v>160</v>
      </c>
      <c r="BM187" s="17" t="s">
        <v>1685</v>
      </c>
    </row>
    <row r="188" spans="2:47" s="1" customFormat="1" ht="12">
      <c r="B188" s="38"/>
      <c r="C188" s="39"/>
      <c r="D188" s="227" t="s">
        <v>162</v>
      </c>
      <c r="E188" s="39"/>
      <c r="F188" s="228" t="s">
        <v>296</v>
      </c>
      <c r="G188" s="39"/>
      <c r="H188" s="39"/>
      <c r="I188" s="142"/>
      <c r="J188" s="39"/>
      <c r="K188" s="39"/>
      <c r="L188" s="43"/>
      <c r="M188" s="229"/>
      <c r="N188" s="79"/>
      <c r="O188" s="79"/>
      <c r="P188" s="79"/>
      <c r="Q188" s="79"/>
      <c r="R188" s="79"/>
      <c r="S188" s="79"/>
      <c r="T188" s="80"/>
      <c r="AT188" s="17" t="s">
        <v>162</v>
      </c>
      <c r="AU188" s="17" t="s">
        <v>86</v>
      </c>
    </row>
    <row r="189" spans="2:51" s="13" customFormat="1" ht="12">
      <c r="B189" s="241"/>
      <c r="C189" s="242"/>
      <c r="D189" s="227" t="s">
        <v>164</v>
      </c>
      <c r="E189" s="243" t="s">
        <v>75</v>
      </c>
      <c r="F189" s="244" t="s">
        <v>1629</v>
      </c>
      <c r="G189" s="242"/>
      <c r="H189" s="243" t="s">
        <v>75</v>
      </c>
      <c r="I189" s="245"/>
      <c r="J189" s="242"/>
      <c r="K189" s="242"/>
      <c r="L189" s="246"/>
      <c r="M189" s="247"/>
      <c r="N189" s="248"/>
      <c r="O189" s="248"/>
      <c r="P189" s="248"/>
      <c r="Q189" s="248"/>
      <c r="R189" s="248"/>
      <c r="S189" s="248"/>
      <c r="T189" s="249"/>
      <c r="AT189" s="250" t="s">
        <v>164</v>
      </c>
      <c r="AU189" s="250" t="s">
        <v>86</v>
      </c>
      <c r="AV189" s="13" t="s">
        <v>84</v>
      </c>
      <c r="AW189" s="13" t="s">
        <v>38</v>
      </c>
      <c r="AX189" s="13" t="s">
        <v>77</v>
      </c>
      <c r="AY189" s="250" t="s">
        <v>152</v>
      </c>
    </row>
    <row r="190" spans="2:51" s="12" customFormat="1" ht="12">
      <c r="B190" s="230"/>
      <c r="C190" s="231"/>
      <c r="D190" s="227" t="s">
        <v>164</v>
      </c>
      <c r="E190" s="232" t="s">
        <v>75</v>
      </c>
      <c r="F190" s="233" t="s">
        <v>1686</v>
      </c>
      <c r="G190" s="231"/>
      <c r="H190" s="234">
        <v>36.075</v>
      </c>
      <c r="I190" s="235"/>
      <c r="J190" s="231"/>
      <c r="K190" s="231"/>
      <c r="L190" s="236"/>
      <c r="M190" s="237"/>
      <c r="N190" s="238"/>
      <c r="O190" s="238"/>
      <c r="P190" s="238"/>
      <c r="Q190" s="238"/>
      <c r="R190" s="238"/>
      <c r="S190" s="238"/>
      <c r="T190" s="239"/>
      <c r="AT190" s="240" t="s">
        <v>164</v>
      </c>
      <c r="AU190" s="240" t="s">
        <v>86</v>
      </c>
      <c r="AV190" s="12" t="s">
        <v>86</v>
      </c>
      <c r="AW190" s="12" t="s">
        <v>38</v>
      </c>
      <c r="AX190" s="12" t="s">
        <v>84</v>
      </c>
      <c r="AY190" s="240" t="s">
        <v>152</v>
      </c>
    </row>
    <row r="191" spans="2:65" s="1" customFormat="1" ht="16.5" customHeight="1">
      <c r="B191" s="38"/>
      <c r="C191" s="215" t="s">
        <v>370</v>
      </c>
      <c r="D191" s="215" t="s">
        <v>155</v>
      </c>
      <c r="E191" s="216" t="s">
        <v>299</v>
      </c>
      <c r="F191" s="217" t="s">
        <v>300</v>
      </c>
      <c r="G191" s="218" t="s">
        <v>158</v>
      </c>
      <c r="H191" s="219">
        <v>123.848</v>
      </c>
      <c r="I191" s="220"/>
      <c r="J191" s="221">
        <f>ROUND(I191*H191,2)</f>
        <v>0</v>
      </c>
      <c r="K191" s="217" t="s">
        <v>159</v>
      </c>
      <c r="L191" s="43"/>
      <c r="M191" s="222" t="s">
        <v>75</v>
      </c>
      <c r="N191" s="223" t="s">
        <v>47</v>
      </c>
      <c r="O191" s="79"/>
      <c r="P191" s="224">
        <f>O191*H191</f>
        <v>0</v>
      </c>
      <c r="Q191" s="224">
        <v>0.003</v>
      </c>
      <c r="R191" s="224">
        <f>Q191*H191</f>
        <v>0.371544</v>
      </c>
      <c r="S191" s="224">
        <v>0</v>
      </c>
      <c r="T191" s="225">
        <f>S191*H191</f>
        <v>0</v>
      </c>
      <c r="AR191" s="17" t="s">
        <v>160</v>
      </c>
      <c r="AT191" s="17" t="s">
        <v>155</v>
      </c>
      <c r="AU191" s="17" t="s">
        <v>86</v>
      </c>
      <c r="AY191" s="17" t="s">
        <v>152</v>
      </c>
      <c r="BE191" s="226">
        <f>IF(N191="základní",J191,0)</f>
        <v>0</v>
      </c>
      <c r="BF191" s="226">
        <f>IF(N191="snížená",J191,0)</f>
        <v>0</v>
      </c>
      <c r="BG191" s="226">
        <f>IF(N191="zákl. přenesená",J191,0)</f>
        <v>0</v>
      </c>
      <c r="BH191" s="226">
        <f>IF(N191="sníž. přenesená",J191,0)</f>
        <v>0</v>
      </c>
      <c r="BI191" s="226">
        <f>IF(N191="nulová",J191,0)</f>
        <v>0</v>
      </c>
      <c r="BJ191" s="17" t="s">
        <v>84</v>
      </c>
      <c r="BK191" s="226">
        <f>ROUND(I191*H191,2)</f>
        <v>0</v>
      </c>
      <c r="BL191" s="17" t="s">
        <v>160</v>
      </c>
      <c r="BM191" s="17" t="s">
        <v>1687</v>
      </c>
    </row>
    <row r="192" spans="2:51" s="12" customFormat="1" ht="12">
      <c r="B192" s="230"/>
      <c r="C192" s="231"/>
      <c r="D192" s="227" t="s">
        <v>164</v>
      </c>
      <c r="E192" s="232" t="s">
        <v>75</v>
      </c>
      <c r="F192" s="233" t="s">
        <v>1688</v>
      </c>
      <c r="G192" s="231"/>
      <c r="H192" s="234">
        <v>123.848</v>
      </c>
      <c r="I192" s="235"/>
      <c r="J192" s="231"/>
      <c r="K192" s="231"/>
      <c r="L192" s="236"/>
      <c r="M192" s="237"/>
      <c r="N192" s="238"/>
      <c r="O192" s="238"/>
      <c r="P192" s="238"/>
      <c r="Q192" s="238"/>
      <c r="R192" s="238"/>
      <c r="S192" s="238"/>
      <c r="T192" s="239"/>
      <c r="AT192" s="240" t="s">
        <v>164</v>
      </c>
      <c r="AU192" s="240" t="s">
        <v>86</v>
      </c>
      <c r="AV192" s="12" t="s">
        <v>86</v>
      </c>
      <c r="AW192" s="12" t="s">
        <v>38</v>
      </c>
      <c r="AX192" s="12" t="s">
        <v>84</v>
      </c>
      <c r="AY192" s="240" t="s">
        <v>152</v>
      </c>
    </row>
    <row r="193" spans="2:65" s="1" customFormat="1" ht="16.5" customHeight="1">
      <c r="B193" s="38"/>
      <c r="C193" s="215" t="s">
        <v>374</v>
      </c>
      <c r="D193" s="215" t="s">
        <v>155</v>
      </c>
      <c r="E193" s="216" t="s">
        <v>1689</v>
      </c>
      <c r="F193" s="217" t="s">
        <v>1690</v>
      </c>
      <c r="G193" s="218" t="s">
        <v>1582</v>
      </c>
      <c r="H193" s="219">
        <v>0.841</v>
      </c>
      <c r="I193" s="220"/>
      <c r="J193" s="221">
        <f>ROUND(I193*H193,2)</f>
        <v>0</v>
      </c>
      <c r="K193" s="217" t="s">
        <v>159</v>
      </c>
      <c r="L193" s="43"/>
      <c r="M193" s="222" t="s">
        <v>75</v>
      </c>
      <c r="N193" s="223" t="s">
        <v>47</v>
      </c>
      <c r="O193" s="79"/>
      <c r="P193" s="224">
        <f>O193*H193</f>
        <v>0</v>
      </c>
      <c r="Q193" s="224">
        <v>2.45329</v>
      </c>
      <c r="R193" s="224">
        <f>Q193*H193</f>
        <v>2.06321689</v>
      </c>
      <c r="S193" s="224">
        <v>0</v>
      </c>
      <c r="T193" s="225">
        <f>S193*H193</f>
        <v>0</v>
      </c>
      <c r="AR193" s="17" t="s">
        <v>160</v>
      </c>
      <c r="AT193" s="17" t="s">
        <v>155</v>
      </c>
      <c r="AU193" s="17" t="s">
        <v>86</v>
      </c>
      <c r="AY193" s="17" t="s">
        <v>152</v>
      </c>
      <c r="BE193" s="226">
        <f>IF(N193="základní",J193,0)</f>
        <v>0</v>
      </c>
      <c r="BF193" s="226">
        <f>IF(N193="snížená",J193,0)</f>
        <v>0</v>
      </c>
      <c r="BG193" s="226">
        <f>IF(N193="zákl. přenesená",J193,0)</f>
        <v>0</v>
      </c>
      <c r="BH193" s="226">
        <f>IF(N193="sníž. přenesená",J193,0)</f>
        <v>0</v>
      </c>
      <c r="BI193" s="226">
        <f>IF(N193="nulová",J193,0)</f>
        <v>0</v>
      </c>
      <c r="BJ193" s="17" t="s">
        <v>84</v>
      </c>
      <c r="BK193" s="226">
        <f>ROUND(I193*H193,2)</f>
        <v>0</v>
      </c>
      <c r="BL193" s="17" t="s">
        <v>160</v>
      </c>
      <c r="BM193" s="17" t="s">
        <v>1691</v>
      </c>
    </row>
    <row r="194" spans="2:47" s="1" customFormat="1" ht="12">
      <c r="B194" s="38"/>
      <c r="C194" s="39"/>
      <c r="D194" s="227" t="s">
        <v>162</v>
      </c>
      <c r="E194" s="39"/>
      <c r="F194" s="228" t="s">
        <v>1692</v>
      </c>
      <c r="G194" s="39"/>
      <c r="H194" s="39"/>
      <c r="I194" s="142"/>
      <c r="J194" s="39"/>
      <c r="K194" s="39"/>
      <c r="L194" s="43"/>
      <c r="M194" s="229"/>
      <c r="N194" s="79"/>
      <c r="O194" s="79"/>
      <c r="P194" s="79"/>
      <c r="Q194" s="79"/>
      <c r="R194" s="79"/>
      <c r="S194" s="79"/>
      <c r="T194" s="80"/>
      <c r="AT194" s="17" t="s">
        <v>162</v>
      </c>
      <c r="AU194" s="17" t="s">
        <v>86</v>
      </c>
    </row>
    <row r="195" spans="2:51" s="13" customFormat="1" ht="12">
      <c r="B195" s="241"/>
      <c r="C195" s="242"/>
      <c r="D195" s="227" t="s">
        <v>164</v>
      </c>
      <c r="E195" s="243" t="s">
        <v>75</v>
      </c>
      <c r="F195" s="244" t="s">
        <v>1629</v>
      </c>
      <c r="G195" s="242"/>
      <c r="H195" s="243" t="s">
        <v>75</v>
      </c>
      <c r="I195" s="245"/>
      <c r="J195" s="242"/>
      <c r="K195" s="242"/>
      <c r="L195" s="246"/>
      <c r="M195" s="247"/>
      <c r="N195" s="248"/>
      <c r="O195" s="248"/>
      <c r="P195" s="248"/>
      <c r="Q195" s="248"/>
      <c r="R195" s="248"/>
      <c r="S195" s="248"/>
      <c r="T195" s="249"/>
      <c r="AT195" s="250" t="s">
        <v>164</v>
      </c>
      <c r="AU195" s="250" t="s">
        <v>86</v>
      </c>
      <c r="AV195" s="13" t="s">
        <v>84</v>
      </c>
      <c r="AW195" s="13" t="s">
        <v>38</v>
      </c>
      <c r="AX195" s="13" t="s">
        <v>77</v>
      </c>
      <c r="AY195" s="250" t="s">
        <v>152</v>
      </c>
    </row>
    <row r="196" spans="2:51" s="12" customFormat="1" ht="12">
      <c r="B196" s="230"/>
      <c r="C196" s="231"/>
      <c r="D196" s="227" t="s">
        <v>164</v>
      </c>
      <c r="E196" s="232" t="s">
        <v>75</v>
      </c>
      <c r="F196" s="233" t="s">
        <v>1693</v>
      </c>
      <c r="G196" s="231"/>
      <c r="H196" s="234">
        <v>0.841</v>
      </c>
      <c r="I196" s="235"/>
      <c r="J196" s="231"/>
      <c r="K196" s="231"/>
      <c r="L196" s="236"/>
      <c r="M196" s="237"/>
      <c r="N196" s="238"/>
      <c r="O196" s="238"/>
      <c r="P196" s="238"/>
      <c r="Q196" s="238"/>
      <c r="R196" s="238"/>
      <c r="S196" s="238"/>
      <c r="T196" s="239"/>
      <c r="AT196" s="240" t="s">
        <v>164</v>
      </c>
      <c r="AU196" s="240" t="s">
        <v>86</v>
      </c>
      <c r="AV196" s="12" t="s">
        <v>86</v>
      </c>
      <c r="AW196" s="12" t="s">
        <v>38</v>
      </c>
      <c r="AX196" s="12" t="s">
        <v>84</v>
      </c>
      <c r="AY196" s="240" t="s">
        <v>152</v>
      </c>
    </row>
    <row r="197" spans="2:65" s="1" customFormat="1" ht="16.5" customHeight="1">
      <c r="B197" s="38"/>
      <c r="C197" s="215" t="s">
        <v>378</v>
      </c>
      <c r="D197" s="215" t="s">
        <v>155</v>
      </c>
      <c r="E197" s="216" t="s">
        <v>1694</v>
      </c>
      <c r="F197" s="217" t="s">
        <v>1695</v>
      </c>
      <c r="G197" s="218" t="s">
        <v>1582</v>
      </c>
      <c r="H197" s="219">
        <v>1.097</v>
      </c>
      <c r="I197" s="220"/>
      <c r="J197" s="221">
        <f>ROUND(I197*H197,2)</f>
        <v>0</v>
      </c>
      <c r="K197" s="217" t="s">
        <v>159</v>
      </c>
      <c r="L197" s="43"/>
      <c r="M197" s="222" t="s">
        <v>75</v>
      </c>
      <c r="N197" s="223" t="s">
        <v>47</v>
      </c>
      <c r="O197" s="79"/>
      <c r="P197" s="224">
        <f>O197*H197</f>
        <v>0</v>
      </c>
      <c r="Q197" s="224">
        <v>2.45329</v>
      </c>
      <c r="R197" s="224">
        <f>Q197*H197</f>
        <v>2.6912591299999997</v>
      </c>
      <c r="S197" s="224">
        <v>0</v>
      </c>
      <c r="T197" s="225">
        <f>S197*H197</f>
        <v>0</v>
      </c>
      <c r="AR197" s="17" t="s">
        <v>160</v>
      </c>
      <c r="AT197" s="17" t="s">
        <v>155</v>
      </c>
      <c r="AU197" s="17" t="s">
        <v>86</v>
      </c>
      <c r="AY197" s="17" t="s">
        <v>152</v>
      </c>
      <c r="BE197" s="226">
        <f>IF(N197="základní",J197,0)</f>
        <v>0</v>
      </c>
      <c r="BF197" s="226">
        <f>IF(N197="snížená",J197,0)</f>
        <v>0</v>
      </c>
      <c r="BG197" s="226">
        <f>IF(N197="zákl. přenesená",J197,0)</f>
        <v>0</v>
      </c>
      <c r="BH197" s="226">
        <f>IF(N197="sníž. přenesená",J197,0)</f>
        <v>0</v>
      </c>
      <c r="BI197" s="226">
        <f>IF(N197="nulová",J197,0)</f>
        <v>0</v>
      </c>
      <c r="BJ197" s="17" t="s">
        <v>84</v>
      </c>
      <c r="BK197" s="226">
        <f>ROUND(I197*H197,2)</f>
        <v>0</v>
      </c>
      <c r="BL197" s="17" t="s">
        <v>160</v>
      </c>
      <c r="BM197" s="17" t="s">
        <v>1696</v>
      </c>
    </row>
    <row r="198" spans="2:47" s="1" customFormat="1" ht="12">
      <c r="B198" s="38"/>
      <c r="C198" s="39"/>
      <c r="D198" s="227" t="s">
        <v>162</v>
      </c>
      <c r="E198" s="39"/>
      <c r="F198" s="228" t="s">
        <v>1692</v>
      </c>
      <c r="G198" s="39"/>
      <c r="H198" s="39"/>
      <c r="I198" s="142"/>
      <c r="J198" s="39"/>
      <c r="K198" s="39"/>
      <c r="L198" s="43"/>
      <c r="M198" s="229"/>
      <c r="N198" s="79"/>
      <c r="O198" s="79"/>
      <c r="P198" s="79"/>
      <c r="Q198" s="79"/>
      <c r="R198" s="79"/>
      <c r="S198" s="79"/>
      <c r="T198" s="80"/>
      <c r="AT198" s="17" t="s">
        <v>162</v>
      </c>
      <c r="AU198" s="17" t="s">
        <v>86</v>
      </c>
    </row>
    <row r="199" spans="2:51" s="13" customFormat="1" ht="12">
      <c r="B199" s="241"/>
      <c r="C199" s="242"/>
      <c r="D199" s="227" t="s">
        <v>164</v>
      </c>
      <c r="E199" s="243" t="s">
        <v>75</v>
      </c>
      <c r="F199" s="244" t="s">
        <v>1629</v>
      </c>
      <c r="G199" s="242"/>
      <c r="H199" s="243" t="s">
        <v>75</v>
      </c>
      <c r="I199" s="245"/>
      <c r="J199" s="242"/>
      <c r="K199" s="242"/>
      <c r="L199" s="246"/>
      <c r="M199" s="247"/>
      <c r="N199" s="248"/>
      <c r="O199" s="248"/>
      <c r="P199" s="248"/>
      <c r="Q199" s="248"/>
      <c r="R199" s="248"/>
      <c r="S199" s="248"/>
      <c r="T199" s="249"/>
      <c r="AT199" s="250" t="s">
        <v>164</v>
      </c>
      <c r="AU199" s="250" t="s">
        <v>86</v>
      </c>
      <c r="AV199" s="13" t="s">
        <v>84</v>
      </c>
      <c r="AW199" s="13" t="s">
        <v>38</v>
      </c>
      <c r="AX199" s="13" t="s">
        <v>77</v>
      </c>
      <c r="AY199" s="250" t="s">
        <v>152</v>
      </c>
    </row>
    <row r="200" spans="2:51" s="12" customFormat="1" ht="12">
      <c r="B200" s="230"/>
      <c r="C200" s="231"/>
      <c r="D200" s="227" t="s">
        <v>164</v>
      </c>
      <c r="E200" s="232" t="s">
        <v>75</v>
      </c>
      <c r="F200" s="233" t="s">
        <v>1697</v>
      </c>
      <c r="G200" s="231"/>
      <c r="H200" s="234">
        <v>1.097</v>
      </c>
      <c r="I200" s="235"/>
      <c r="J200" s="231"/>
      <c r="K200" s="231"/>
      <c r="L200" s="236"/>
      <c r="M200" s="237"/>
      <c r="N200" s="238"/>
      <c r="O200" s="238"/>
      <c r="P200" s="238"/>
      <c r="Q200" s="238"/>
      <c r="R200" s="238"/>
      <c r="S200" s="238"/>
      <c r="T200" s="239"/>
      <c r="AT200" s="240" t="s">
        <v>164</v>
      </c>
      <c r="AU200" s="240" t="s">
        <v>86</v>
      </c>
      <c r="AV200" s="12" t="s">
        <v>86</v>
      </c>
      <c r="AW200" s="12" t="s">
        <v>38</v>
      </c>
      <c r="AX200" s="12" t="s">
        <v>84</v>
      </c>
      <c r="AY200" s="240" t="s">
        <v>152</v>
      </c>
    </row>
    <row r="201" spans="2:65" s="1" customFormat="1" ht="16.5" customHeight="1">
      <c r="B201" s="38"/>
      <c r="C201" s="215" t="s">
        <v>383</v>
      </c>
      <c r="D201" s="215" t="s">
        <v>155</v>
      </c>
      <c r="E201" s="216" t="s">
        <v>1698</v>
      </c>
      <c r="F201" s="217" t="s">
        <v>1699</v>
      </c>
      <c r="G201" s="218" t="s">
        <v>1582</v>
      </c>
      <c r="H201" s="219">
        <v>0.841</v>
      </c>
      <c r="I201" s="220"/>
      <c r="J201" s="221">
        <f>ROUND(I201*H201,2)</f>
        <v>0</v>
      </c>
      <c r="K201" s="217" t="s">
        <v>159</v>
      </c>
      <c r="L201" s="43"/>
      <c r="M201" s="222" t="s">
        <v>75</v>
      </c>
      <c r="N201" s="223" t="s">
        <v>47</v>
      </c>
      <c r="O201" s="79"/>
      <c r="P201" s="224">
        <f>O201*H201</f>
        <v>0</v>
      </c>
      <c r="Q201" s="224">
        <v>0</v>
      </c>
      <c r="R201" s="224">
        <f>Q201*H201</f>
        <v>0</v>
      </c>
      <c r="S201" s="224">
        <v>0</v>
      </c>
      <c r="T201" s="225">
        <f>S201*H201</f>
        <v>0</v>
      </c>
      <c r="AR201" s="17" t="s">
        <v>160</v>
      </c>
      <c r="AT201" s="17" t="s">
        <v>155</v>
      </c>
      <c r="AU201" s="17" t="s">
        <v>86</v>
      </c>
      <c r="AY201" s="17" t="s">
        <v>152</v>
      </c>
      <c r="BE201" s="226">
        <f>IF(N201="základní",J201,0)</f>
        <v>0</v>
      </c>
      <c r="BF201" s="226">
        <f>IF(N201="snížená",J201,0)</f>
        <v>0</v>
      </c>
      <c r="BG201" s="226">
        <f>IF(N201="zákl. přenesená",J201,0)</f>
        <v>0</v>
      </c>
      <c r="BH201" s="226">
        <f>IF(N201="sníž. přenesená",J201,0)</f>
        <v>0</v>
      </c>
      <c r="BI201" s="226">
        <f>IF(N201="nulová",J201,0)</f>
        <v>0</v>
      </c>
      <c r="BJ201" s="17" t="s">
        <v>84</v>
      </c>
      <c r="BK201" s="226">
        <f>ROUND(I201*H201,2)</f>
        <v>0</v>
      </c>
      <c r="BL201" s="17" t="s">
        <v>160</v>
      </c>
      <c r="BM201" s="17" t="s">
        <v>1700</v>
      </c>
    </row>
    <row r="202" spans="2:47" s="1" customFormat="1" ht="12">
      <c r="B202" s="38"/>
      <c r="C202" s="39"/>
      <c r="D202" s="227" t="s">
        <v>162</v>
      </c>
      <c r="E202" s="39"/>
      <c r="F202" s="228" t="s">
        <v>1701</v>
      </c>
      <c r="G202" s="39"/>
      <c r="H202" s="39"/>
      <c r="I202" s="142"/>
      <c r="J202" s="39"/>
      <c r="K202" s="39"/>
      <c r="L202" s="43"/>
      <c r="M202" s="229"/>
      <c r="N202" s="79"/>
      <c r="O202" s="79"/>
      <c r="P202" s="79"/>
      <c r="Q202" s="79"/>
      <c r="R202" s="79"/>
      <c r="S202" s="79"/>
      <c r="T202" s="80"/>
      <c r="AT202" s="17" t="s">
        <v>162</v>
      </c>
      <c r="AU202" s="17" t="s">
        <v>86</v>
      </c>
    </row>
    <row r="203" spans="2:65" s="1" customFormat="1" ht="22.5" customHeight="1">
      <c r="B203" s="38"/>
      <c r="C203" s="215" t="s">
        <v>388</v>
      </c>
      <c r="D203" s="215" t="s">
        <v>155</v>
      </c>
      <c r="E203" s="216" t="s">
        <v>1702</v>
      </c>
      <c r="F203" s="217" t="s">
        <v>1703</v>
      </c>
      <c r="G203" s="218" t="s">
        <v>1582</v>
      </c>
      <c r="H203" s="219">
        <v>0.841</v>
      </c>
      <c r="I203" s="220"/>
      <c r="J203" s="221">
        <f>ROUND(I203*H203,2)</f>
        <v>0</v>
      </c>
      <c r="K203" s="217" t="s">
        <v>159</v>
      </c>
      <c r="L203" s="43"/>
      <c r="M203" s="222" t="s">
        <v>75</v>
      </c>
      <c r="N203" s="223" t="s">
        <v>47</v>
      </c>
      <c r="O203" s="79"/>
      <c r="P203" s="224">
        <f>O203*H203</f>
        <v>0</v>
      </c>
      <c r="Q203" s="224">
        <v>0</v>
      </c>
      <c r="R203" s="224">
        <f>Q203*H203</f>
        <v>0</v>
      </c>
      <c r="S203" s="224">
        <v>0</v>
      </c>
      <c r="T203" s="225">
        <f>S203*H203</f>
        <v>0</v>
      </c>
      <c r="AR203" s="17" t="s">
        <v>160</v>
      </c>
      <c r="AT203" s="17" t="s">
        <v>155</v>
      </c>
      <c r="AU203" s="17" t="s">
        <v>86</v>
      </c>
      <c r="AY203" s="17" t="s">
        <v>152</v>
      </c>
      <c r="BE203" s="226">
        <f>IF(N203="základní",J203,0)</f>
        <v>0</v>
      </c>
      <c r="BF203" s="226">
        <f>IF(N203="snížená",J203,0)</f>
        <v>0</v>
      </c>
      <c r="BG203" s="226">
        <f>IF(N203="zákl. přenesená",J203,0)</f>
        <v>0</v>
      </c>
      <c r="BH203" s="226">
        <f>IF(N203="sníž. přenesená",J203,0)</f>
        <v>0</v>
      </c>
      <c r="BI203" s="226">
        <f>IF(N203="nulová",J203,0)</f>
        <v>0</v>
      </c>
      <c r="BJ203" s="17" t="s">
        <v>84</v>
      </c>
      <c r="BK203" s="226">
        <f>ROUND(I203*H203,2)</f>
        <v>0</v>
      </c>
      <c r="BL203" s="17" t="s">
        <v>160</v>
      </c>
      <c r="BM203" s="17" t="s">
        <v>1704</v>
      </c>
    </row>
    <row r="204" spans="2:47" s="1" customFormat="1" ht="12">
      <c r="B204" s="38"/>
      <c r="C204" s="39"/>
      <c r="D204" s="227" t="s">
        <v>162</v>
      </c>
      <c r="E204" s="39"/>
      <c r="F204" s="228" t="s">
        <v>1701</v>
      </c>
      <c r="G204" s="39"/>
      <c r="H204" s="39"/>
      <c r="I204" s="142"/>
      <c r="J204" s="39"/>
      <c r="K204" s="39"/>
      <c r="L204" s="43"/>
      <c r="M204" s="229"/>
      <c r="N204" s="79"/>
      <c r="O204" s="79"/>
      <c r="P204" s="79"/>
      <c r="Q204" s="79"/>
      <c r="R204" s="79"/>
      <c r="S204" s="79"/>
      <c r="T204" s="80"/>
      <c r="AT204" s="17" t="s">
        <v>162</v>
      </c>
      <c r="AU204" s="17" t="s">
        <v>86</v>
      </c>
    </row>
    <row r="205" spans="2:65" s="1" customFormat="1" ht="16.5" customHeight="1">
      <c r="B205" s="38"/>
      <c r="C205" s="215" t="s">
        <v>241</v>
      </c>
      <c r="D205" s="215" t="s">
        <v>155</v>
      </c>
      <c r="E205" s="216" t="s">
        <v>1705</v>
      </c>
      <c r="F205" s="217" t="s">
        <v>1706</v>
      </c>
      <c r="G205" s="218" t="s">
        <v>195</v>
      </c>
      <c r="H205" s="219">
        <v>0.053</v>
      </c>
      <c r="I205" s="220"/>
      <c r="J205" s="221">
        <f>ROUND(I205*H205,2)</f>
        <v>0</v>
      </c>
      <c r="K205" s="217" t="s">
        <v>159</v>
      </c>
      <c r="L205" s="43"/>
      <c r="M205" s="222" t="s">
        <v>75</v>
      </c>
      <c r="N205" s="223" t="s">
        <v>47</v>
      </c>
      <c r="O205" s="79"/>
      <c r="P205" s="224">
        <f>O205*H205</f>
        <v>0</v>
      </c>
      <c r="Q205" s="224">
        <v>1.06277</v>
      </c>
      <c r="R205" s="224">
        <f>Q205*H205</f>
        <v>0.05632681</v>
      </c>
      <c r="S205" s="224">
        <v>0</v>
      </c>
      <c r="T205" s="225">
        <f>S205*H205</f>
        <v>0</v>
      </c>
      <c r="AR205" s="17" t="s">
        <v>160</v>
      </c>
      <c r="AT205" s="17" t="s">
        <v>155</v>
      </c>
      <c r="AU205" s="17" t="s">
        <v>86</v>
      </c>
      <c r="AY205" s="17" t="s">
        <v>152</v>
      </c>
      <c r="BE205" s="226">
        <f>IF(N205="základní",J205,0)</f>
        <v>0</v>
      </c>
      <c r="BF205" s="226">
        <f>IF(N205="snížená",J205,0)</f>
        <v>0</v>
      </c>
      <c r="BG205" s="226">
        <f>IF(N205="zákl. přenesená",J205,0)</f>
        <v>0</v>
      </c>
      <c r="BH205" s="226">
        <f>IF(N205="sníž. přenesená",J205,0)</f>
        <v>0</v>
      </c>
      <c r="BI205" s="226">
        <f>IF(N205="nulová",J205,0)</f>
        <v>0</v>
      </c>
      <c r="BJ205" s="17" t="s">
        <v>84</v>
      </c>
      <c r="BK205" s="226">
        <f>ROUND(I205*H205,2)</f>
        <v>0</v>
      </c>
      <c r="BL205" s="17" t="s">
        <v>160</v>
      </c>
      <c r="BM205" s="17" t="s">
        <v>1707</v>
      </c>
    </row>
    <row r="206" spans="2:51" s="13" customFormat="1" ht="12">
      <c r="B206" s="241"/>
      <c r="C206" s="242"/>
      <c r="D206" s="227" t="s">
        <v>164</v>
      </c>
      <c r="E206" s="243" t="s">
        <v>75</v>
      </c>
      <c r="F206" s="244" t="s">
        <v>1629</v>
      </c>
      <c r="G206" s="242"/>
      <c r="H206" s="243" t="s">
        <v>75</v>
      </c>
      <c r="I206" s="245"/>
      <c r="J206" s="242"/>
      <c r="K206" s="242"/>
      <c r="L206" s="246"/>
      <c r="M206" s="247"/>
      <c r="N206" s="248"/>
      <c r="O206" s="248"/>
      <c r="P206" s="248"/>
      <c r="Q206" s="248"/>
      <c r="R206" s="248"/>
      <c r="S206" s="248"/>
      <c r="T206" s="249"/>
      <c r="AT206" s="250" t="s">
        <v>164</v>
      </c>
      <c r="AU206" s="250" t="s">
        <v>86</v>
      </c>
      <c r="AV206" s="13" t="s">
        <v>84</v>
      </c>
      <c r="AW206" s="13" t="s">
        <v>38</v>
      </c>
      <c r="AX206" s="13" t="s">
        <v>77</v>
      </c>
      <c r="AY206" s="250" t="s">
        <v>152</v>
      </c>
    </row>
    <row r="207" spans="2:51" s="12" customFormat="1" ht="12">
      <c r="B207" s="230"/>
      <c r="C207" s="231"/>
      <c r="D207" s="227" t="s">
        <v>164</v>
      </c>
      <c r="E207" s="232" t="s">
        <v>75</v>
      </c>
      <c r="F207" s="233" t="s">
        <v>1708</v>
      </c>
      <c r="G207" s="231"/>
      <c r="H207" s="234">
        <v>0.053</v>
      </c>
      <c r="I207" s="235"/>
      <c r="J207" s="231"/>
      <c r="K207" s="231"/>
      <c r="L207" s="236"/>
      <c r="M207" s="237"/>
      <c r="N207" s="238"/>
      <c r="O207" s="238"/>
      <c r="P207" s="238"/>
      <c r="Q207" s="238"/>
      <c r="R207" s="238"/>
      <c r="S207" s="238"/>
      <c r="T207" s="239"/>
      <c r="AT207" s="240" t="s">
        <v>164</v>
      </c>
      <c r="AU207" s="240" t="s">
        <v>86</v>
      </c>
      <c r="AV207" s="12" t="s">
        <v>86</v>
      </c>
      <c r="AW207" s="12" t="s">
        <v>38</v>
      </c>
      <c r="AX207" s="12" t="s">
        <v>84</v>
      </c>
      <c r="AY207" s="240" t="s">
        <v>152</v>
      </c>
    </row>
    <row r="208" spans="2:65" s="1" customFormat="1" ht="22.5" customHeight="1">
      <c r="B208" s="38"/>
      <c r="C208" s="215" t="s">
        <v>394</v>
      </c>
      <c r="D208" s="215" t="s">
        <v>155</v>
      </c>
      <c r="E208" s="216" t="s">
        <v>302</v>
      </c>
      <c r="F208" s="217" t="s">
        <v>303</v>
      </c>
      <c r="G208" s="218" t="s">
        <v>176</v>
      </c>
      <c r="H208" s="219">
        <v>3</v>
      </c>
      <c r="I208" s="220"/>
      <c r="J208" s="221">
        <f>ROUND(I208*H208,2)</f>
        <v>0</v>
      </c>
      <c r="K208" s="217" t="s">
        <v>159</v>
      </c>
      <c r="L208" s="43"/>
      <c r="M208" s="222" t="s">
        <v>75</v>
      </c>
      <c r="N208" s="223" t="s">
        <v>47</v>
      </c>
      <c r="O208" s="79"/>
      <c r="P208" s="224">
        <f>O208*H208</f>
        <v>0</v>
      </c>
      <c r="Q208" s="224">
        <v>0.01698</v>
      </c>
      <c r="R208" s="224">
        <f>Q208*H208</f>
        <v>0.05094</v>
      </c>
      <c r="S208" s="224">
        <v>0</v>
      </c>
      <c r="T208" s="225">
        <f>S208*H208</f>
        <v>0</v>
      </c>
      <c r="AR208" s="17" t="s">
        <v>160</v>
      </c>
      <c r="AT208" s="17" t="s">
        <v>155</v>
      </c>
      <c r="AU208" s="17" t="s">
        <v>86</v>
      </c>
      <c r="AY208" s="17" t="s">
        <v>152</v>
      </c>
      <c r="BE208" s="226">
        <f>IF(N208="základní",J208,0)</f>
        <v>0</v>
      </c>
      <c r="BF208" s="226">
        <f>IF(N208="snížená",J208,0)</f>
        <v>0</v>
      </c>
      <c r="BG208" s="226">
        <f>IF(N208="zákl. přenesená",J208,0)</f>
        <v>0</v>
      </c>
      <c r="BH208" s="226">
        <f>IF(N208="sníž. přenesená",J208,0)</f>
        <v>0</v>
      </c>
      <c r="BI208" s="226">
        <f>IF(N208="nulová",J208,0)</f>
        <v>0</v>
      </c>
      <c r="BJ208" s="17" t="s">
        <v>84</v>
      </c>
      <c r="BK208" s="226">
        <f>ROUND(I208*H208,2)</f>
        <v>0</v>
      </c>
      <c r="BL208" s="17" t="s">
        <v>160</v>
      </c>
      <c r="BM208" s="17" t="s">
        <v>1709</v>
      </c>
    </row>
    <row r="209" spans="2:47" s="1" customFormat="1" ht="12">
      <c r="B209" s="38"/>
      <c r="C209" s="39"/>
      <c r="D209" s="227" t="s">
        <v>162</v>
      </c>
      <c r="E209" s="39"/>
      <c r="F209" s="228" t="s">
        <v>305</v>
      </c>
      <c r="G209" s="39"/>
      <c r="H209" s="39"/>
      <c r="I209" s="142"/>
      <c r="J209" s="39"/>
      <c r="K209" s="39"/>
      <c r="L209" s="43"/>
      <c r="M209" s="229"/>
      <c r="N209" s="79"/>
      <c r="O209" s="79"/>
      <c r="P209" s="79"/>
      <c r="Q209" s="79"/>
      <c r="R209" s="79"/>
      <c r="S209" s="79"/>
      <c r="T209" s="80"/>
      <c r="AT209" s="17" t="s">
        <v>162</v>
      </c>
      <c r="AU209" s="17" t="s">
        <v>86</v>
      </c>
    </row>
    <row r="210" spans="2:51" s="12" customFormat="1" ht="12">
      <c r="B210" s="230"/>
      <c r="C210" s="231"/>
      <c r="D210" s="227" t="s">
        <v>164</v>
      </c>
      <c r="E210" s="232" t="s">
        <v>75</v>
      </c>
      <c r="F210" s="233" t="s">
        <v>1710</v>
      </c>
      <c r="G210" s="231"/>
      <c r="H210" s="234">
        <v>3</v>
      </c>
      <c r="I210" s="235"/>
      <c r="J210" s="231"/>
      <c r="K210" s="231"/>
      <c r="L210" s="236"/>
      <c r="M210" s="237"/>
      <c r="N210" s="238"/>
      <c r="O210" s="238"/>
      <c r="P210" s="238"/>
      <c r="Q210" s="238"/>
      <c r="R210" s="238"/>
      <c r="S210" s="238"/>
      <c r="T210" s="239"/>
      <c r="AT210" s="240" t="s">
        <v>164</v>
      </c>
      <c r="AU210" s="240" t="s">
        <v>86</v>
      </c>
      <c r="AV210" s="12" t="s">
        <v>86</v>
      </c>
      <c r="AW210" s="12" t="s">
        <v>38</v>
      </c>
      <c r="AX210" s="12" t="s">
        <v>84</v>
      </c>
      <c r="AY210" s="240" t="s">
        <v>152</v>
      </c>
    </row>
    <row r="211" spans="2:65" s="1" customFormat="1" ht="16.5" customHeight="1">
      <c r="B211" s="38"/>
      <c r="C211" s="251" t="s">
        <v>512</v>
      </c>
      <c r="D211" s="251" t="s">
        <v>238</v>
      </c>
      <c r="E211" s="252" t="s">
        <v>1711</v>
      </c>
      <c r="F211" s="253" t="s">
        <v>1712</v>
      </c>
      <c r="G211" s="254" t="s">
        <v>176</v>
      </c>
      <c r="H211" s="255">
        <v>3</v>
      </c>
      <c r="I211" s="256"/>
      <c r="J211" s="257">
        <f>ROUND(I211*H211,2)</f>
        <v>0</v>
      </c>
      <c r="K211" s="253" t="s">
        <v>159</v>
      </c>
      <c r="L211" s="258"/>
      <c r="M211" s="259" t="s">
        <v>75</v>
      </c>
      <c r="N211" s="260" t="s">
        <v>47</v>
      </c>
      <c r="O211" s="79"/>
      <c r="P211" s="224">
        <f>O211*H211</f>
        <v>0</v>
      </c>
      <c r="Q211" s="224">
        <v>0.02188</v>
      </c>
      <c r="R211" s="224">
        <f>Q211*H211</f>
        <v>0.06564</v>
      </c>
      <c r="S211" s="224">
        <v>0</v>
      </c>
      <c r="T211" s="225">
        <f>S211*H211</f>
        <v>0</v>
      </c>
      <c r="AR211" s="17" t="s">
        <v>203</v>
      </c>
      <c r="AT211" s="17" t="s">
        <v>238</v>
      </c>
      <c r="AU211" s="17" t="s">
        <v>86</v>
      </c>
      <c r="AY211" s="17" t="s">
        <v>152</v>
      </c>
      <c r="BE211" s="226">
        <f>IF(N211="základní",J211,0)</f>
        <v>0</v>
      </c>
      <c r="BF211" s="226">
        <f>IF(N211="snížená",J211,0)</f>
        <v>0</v>
      </c>
      <c r="BG211" s="226">
        <f>IF(N211="zákl. přenesená",J211,0)</f>
        <v>0</v>
      </c>
      <c r="BH211" s="226">
        <f>IF(N211="sníž. přenesená",J211,0)</f>
        <v>0</v>
      </c>
      <c r="BI211" s="226">
        <f>IF(N211="nulová",J211,0)</f>
        <v>0</v>
      </c>
      <c r="BJ211" s="17" t="s">
        <v>84</v>
      </c>
      <c r="BK211" s="226">
        <f>ROUND(I211*H211,2)</f>
        <v>0</v>
      </c>
      <c r="BL211" s="17" t="s">
        <v>160</v>
      </c>
      <c r="BM211" s="17" t="s">
        <v>1713</v>
      </c>
    </row>
    <row r="212" spans="2:63" s="11" customFormat="1" ht="22.8" customHeight="1">
      <c r="B212" s="199"/>
      <c r="C212" s="200"/>
      <c r="D212" s="201" t="s">
        <v>76</v>
      </c>
      <c r="E212" s="213" t="s">
        <v>179</v>
      </c>
      <c r="F212" s="213" t="s">
        <v>180</v>
      </c>
      <c r="G212" s="200"/>
      <c r="H212" s="200"/>
      <c r="I212" s="203"/>
      <c r="J212" s="214">
        <f>BK212</f>
        <v>0</v>
      </c>
      <c r="K212" s="200"/>
      <c r="L212" s="205"/>
      <c r="M212" s="206"/>
      <c r="N212" s="207"/>
      <c r="O212" s="207"/>
      <c r="P212" s="208">
        <f>SUM(P213:P239)</f>
        <v>0</v>
      </c>
      <c r="Q212" s="207"/>
      <c r="R212" s="208">
        <f>SUM(R213:R239)</f>
        <v>0.0018000000000000002</v>
      </c>
      <c r="S212" s="207"/>
      <c r="T212" s="209">
        <f>SUM(T213:T239)</f>
        <v>11.951</v>
      </c>
      <c r="AR212" s="210" t="s">
        <v>84</v>
      </c>
      <c r="AT212" s="211" t="s">
        <v>76</v>
      </c>
      <c r="AU212" s="211" t="s">
        <v>84</v>
      </c>
      <c r="AY212" s="210" t="s">
        <v>152</v>
      </c>
      <c r="BK212" s="212">
        <f>SUM(BK213:BK239)</f>
        <v>0</v>
      </c>
    </row>
    <row r="213" spans="2:65" s="1" customFormat="1" ht="22.5" customHeight="1">
      <c r="B213" s="38"/>
      <c r="C213" s="215" t="s">
        <v>517</v>
      </c>
      <c r="D213" s="215" t="s">
        <v>155</v>
      </c>
      <c r="E213" s="216" t="s">
        <v>1714</v>
      </c>
      <c r="F213" s="217" t="s">
        <v>1715</v>
      </c>
      <c r="G213" s="218" t="s">
        <v>1582</v>
      </c>
      <c r="H213" s="219">
        <v>27.648</v>
      </c>
      <c r="I213" s="220"/>
      <c r="J213" s="221">
        <f>ROUND(I213*H213,2)</f>
        <v>0</v>
      </c>
      <c r="K213" s="217" t="s">
        <v>159</v>
      </c>
      <c r="L213" s="43"/>
      <c r="M213" s="222" t="s">
        <v>75</v>
      </c>
      <c r="N213" s="223" t="s">
        <v>47</v>
      </c>
      <c r="O213" s="79"/>
      <c r="P213" s="224">
        <f>O213*H213</f>
        <v>0</v>
      </c>
      <c r="Q213" s="224">
        <v>0</v>
      </c>
      <c r="R213" s="224">
        <f>Q213*H213</f>
        <v>0</v>
      </c>
      <c r="S213" s="224">
        <v>0</v>
      </c>
      <c r="T213" s="225">
        <f>S213*H213</f>
        <v>0</v>
      </c>
      <c r="AR213" s="17" t="s">
        <v>160</v>
      </c>
      <c r="AT213" s="17" t="s">
        <v>155</v>
      </c>
      <c r="AU213" s="17" t="s">
        <v>86</v>
      </c>
      <c r="AY213" s="17" t="s">
        <v>152</v>
      </c>
      <c r="BE213" s="226">
        <f>IF(N213="základní",J213,0)</f>
        <v>0</v>
      </c>
      <c r="BF213" s="226">
        <f>IF(N213="snížená",J213,0)</f>
        <v>0</v>
      </c>
      <c r="BG213" s="226">
        <f>IF(N213="zákl. přenesená",J213,0)</f>
        <v>0</v>
      </c>
      <c r="BH213" s="226">
        <f>IF(N213="sníž. přenesená",J213,0)</f>
        <v>0</v>
      </c>
      <c r="BI213" s="226">
        <f>IF(N213="nulová",J213,0)</f>
        <v>0</v>
      </c>
      <c r="BJ213" s="17" t="s">
        <v>84</v>
      </c>
      <c r="BK213" s="226">
        <f>ROUND(I213*H213,2)</f>
        <v>0</v>
      </c>
      <c r="BL213" s="17" t="s">
        <v>160</v>
      </c>
      <c r="BM213" s="17" t="s">
        <v>1716</v>
      </c>
    </row>
    <row r="214" spans="2:47" s="1" customFormat="1" ht="12">
      <c r="B214" s="38"/>
      <c r="C214" s="39"/>
      <c r="D214" s="227" t="s">
        <v>162</v>
      </c>
      <c r="E214" s="39"/>
      <c r="F214" s="228" t="s">
        <v>1717</v>
      </c>
      <c r="G214" s="39"/>
      <c r="H214" s="39"/>
      <c r="I214" s="142"/>
      <c r="J214" s="39"/>
      <c r="K214" s="39"/>
      <c r="L214" s="43"/>
      <c r="M214" s="229"/>
      <c r="N214" s="79"/>
      <c r="O214" s="79"/>
      <c r="P214" s="79"/>
      <c r="Q214" s="79"/>
      <c r="R214" s="79"/>
      <c r="S214" s="79"/>
      <c r="T214" s="80"/>
      <c r="AT214" s="17" t="s">
        <v>162</v>
      </c>
      <c r="AU214" s="17" t="s">
        <v>86</v>
      </c>
    </row>
    <row r="215" spans="2:51" s="13" customFormat="1" ht="12">
      <c r="B215" s="241"/>
      <c r="C215" s="242"/>
      <c r="D215" s="227" t="s">
        <v>164</v>
      </c>
      <c r="E215" s="243" t="s">
        <v>75</v>
      </c>
      <c r="F215" s="244" t="s">
        <v>1585</v>
      </c>
      <c r="G215" s="242"/>
      <c r="H215" s="243" t="s">
        <v>75</v>
      </c>
      <c r="I215" s="245"/>
      <c r="J215" s="242"/>
      <c r="K215" s="242"/>
      <c r="L215" s="246"/>
      <c r="M215" s="247"/>
      <c r="N215" s="248"/>
      <c r="O215" s="248"/>
      <c r="P215" s="248"/>
      <c r="Q215" s="248"/>
      <c r="R215" s="248"/>
      <c r="S215" s="248"/>
      <c r="T215" s="249"/>
      <c r="AT215" s="250" t="s">
        <v>164</v>
      </c>
      <c r="AU215" s="250" t="s">
        <v>86</v>
      </c>
      <c r="AV215" s="13" t="s">
        <v>84</v>
      </c>
      <c r="AW215" s="13" t="s">
        <v>38</v>
      </c>
      <c r="AX215" s="13" t="s">
        <v>77</v>
      </c>
      <c r="AY215" s="250" t="s">
        <v>152</v>
      </c>
    </row>
    <row r="216" spans="2:51" s="12" customFormat="1" ht="12">
      <c r="B216" s="230"/>
      <c r="C216" s="231"/>
      <c r="D216" s="227" t="s">
        <v>164</v>
      </c>
      <c r="E216" s="232" t="s">
        <v>75</v>
      </c>
      <c r="F216" s="233" t="s">
        <v>1718</v>
      </c>
      <c r="G216" s="231"/>
      <c r="H216" s="234">
        <v>27.648</v>
      </c>
      <c r="I216" s="235"/>
      <c r="J216" s="231"/>
      <c r="K216" s="231"/>
      <c r="L216" s="236"/>
      <c r="M216" s="237"/>
      <c r="N216" s="238"/>
      <c r="O216" s="238"/>
      <c r="P216" s="238"/>
      <c r="Q216" s="238"/>
      <c r="R216" s="238"/>
      <c r="S216" s="238"/>
      <c r="T216" s="239"/>
      <c r="AT216" s="240" t="s">
        <v>164</v>
      </c>
      <c r="AU216" s="240" t="s">
        <v>86</v>
      </c>
      <c r="AV216" s="12" t="s">
        <v>86</v>
      </c>
      <c r="AW216" s="12" t="s">
        <v>38</v>
      </c>
      <c r="AX216" s="12" t="s">
        <v>84</v>
      </c>
      <c r="AY216" s="240" t="s">
        <v>152</v>
      </c>
    </row>
    <row r="217" spans="2:65" s="1" customFormat="1" ht="22.5" customHeight="1">
      <c r="B217" s="38"/>
      <c r="C217" s="215" t="s">
        <v>522</v>
      </c>
      <c r="D217" s="215" t="s">
        <v>155</v>
      </c>
      <c r="E217" s="216" t="s">
        <v>1719</v>
      </c>
      <c r="F217" s="217" t="s">
        <v>1720</v>
      </c>
      <c r="G217" s="218" t="s">
        <v>1582</v>
      </c>
      <c r="H217" s="219">
        <v>829.44</v>
      </c>
      <c r="I217" s="220"/>
      <c r="J217" s="221">
        <f>ROUND(I217*H217,2)</f>
        <v>0</v>
      </c>
      <c r="K217" s="217" t="s">
        <v>159</v>
      </c>
      <c r="L217" s="43"/>
      <c r="M217" s="222" t="s">
        <v>75</v>
      </c>
      <c r="N217" s="223" t="s">
        <v>47</v>
      </c>
      <c r="O217" s="79"/>
      <c r="P217" s="224">
        <f>O217*H217</f>
        <v>0</v>
      </c>
      <c r="Q217" s="224">
        <v>0</v>
      </c>
      <c r="R217" s="224">
        <f>Q217*H217</f>
        <v>0</v>
      </c>
      <c r="S217" s="224">
        <v>0</v>
      </c>
      <c r="T217" s="225">
        <f>S217*H217</f>
        <v>0</v>
      </c>
      <c r="AR217" s="17" t="s">
        <v>160</v>
      </c>
      <c r="AT217" s="17" t="s">
        <v>155</v>
      </c>
      <c r="AU217" s="17" t="s">
        <v>86</v>
      </c>
      <c r="AY217" s="17" t="s">
        <v>152</v>
      </c>
      <c r="BE217" s="226">
        <f>IF(N217="základní",J217,0)</f>
        <v>0</v>
      </c>
      <c r="BF217" s="226">
        <f>IF(N217="snížená",J217,0)</f>
        <v>0</v>
      </c>
      <c r="BG217" s="226">
        <f>IF(N217="zákl. přenesená",J217,0)</f>
        <v>0</v>
      </c>
      <c r="BH217" s="226">
        <f>IF(N217="sníž. přenesená",J217,0)</f>
        <v>0</v>
      </c>
      <c r="BI217" s="226">
        <f>IF(N217="nulová",J217,0)</f>
        <v>0</v>
      </c>
      <c r="BJ217" s="17" t="s">
        <v>84</v>
      </c>
      <c r="BK217" s="226">
        <f>ROUND(I217*H217,2)</f>
        <v>0</v>
      </c>
      <c r="BL217" s="17" t="s">
        <v>160</v>
      </c>
      <c r="BM217" s="17" t="s">
        <v>1721</v>
      </c>
    </row>
    <row r="218" spans="2:47" s="1" customFormat="1" ht="12">
      <c r="B218" s="38"/>
      <c r="C218" s="39"/>
      <c r="D218" s="227" t="s">
        <v>162</v>
      </c>
      <c r="E218" s="39"/>
      <c r="F218" s="228" t="s">
        <v>1717</v>
      </c>
      <c r="G218" s="39"/>
      <c r="H218" s="39"/>
      <c r="I218" s="142"/>
      <c r="J218" s="39"/>
      <c r="K218" s="39"/>
      <c r="L218" s="43"/>
      <c r="M218" s="229"/>
      <c r="N218" s="79"/>
      <c r="O218" s="79"/>
      <c r="P218" s="79"/>
      <c r="Q218" s="79"/>
      <c r="R218" s="79"/>
      <c r="S218" s="79"/>
      <c r="T218" s="80"/>
      <c r="AT218" s="17" t="s">
        <v>162</v>
      </c>
      <c r="AU218" s="17" t="s">
        <v>86</v>
      </c>
    </row>
    <row r="219" spans="2:51" s="12" customFormat="1" ht="12">
      <c r="B219" s="230"/>
      <c r="C219" s="231"/>
      <c r="D219" s="227" t="s">
        <v>164</v>
      </c>
      <c r="E219" s="232" t="s">
        <v>75</v>
      </c>
      <c r="F219" s="233" t="s">
        <v>1722</v>
      </c>
      <c r="G219" s="231"/>
      <c r="H219" s="234">
        <v>829.44</v>
      </c>
      <c r="I219" s="235"/>
      <c r="J219" s="231"/>
      <c r="K219" s="231"/>
      <c r="L219" s="236"/>
      <c r="M219" s="237"/>
      <c r="N219" s="238"/>
      <c r="O219" s="238"/>
      <c r="P219" s="238"/>
      <c r="Q219" s="238"/>
      <c r="R219" s="238"/>
      <c r="S219" s="238"/>
      <c r="T219" s="239"/>
      <c r="AT219" s="240" t="s">
        <v>164</v>
      </c>
      <c r="AU219" s="240" t="s">
        <v>86</v>
      </c>
      <c r="AV219" s="12" t="s">
        <v>86</v>
      </c>
      <c r="AW219" s="12" t="s">
        <v>38</v>
      </c>
      <c r="AX219" s="12" t="s">
        <v>84</v>
      </c>
      <c r="AY219" s="240" t="s">
        <v>152</v>
      </c>
    </row>
    <row r="220" spans="2:65" s="1" customFormat="1" ht="22.5" customHeight="1">
      <c r="B220" s="38"/>
      <c r="C220" s="215" t="s">
        <v>526</v>
      </c>
      <c r="D220" s="215" t="s">
        <v>155</v>
      </c>
      <c r="E220" s="216" t="s">
        <v>1723</v>
      </c>
      <c r="F220" s="217" t="s">
        <v>1724</v>
      </c>
      <c r="G220" s="218" t="s">
        <v>1582</v>
      </c>
      <c r="H220" s="219">
        <v>27.648</v>
      </c>
      <c r="I220" s="220"/>
      <c r="J220" s="221">
        <f>ROUND(I220*H220,2)</f>
        <v>0</v>
      </c>
      <c r="K220" s="217" t="s">
        <v>159</v>
      </c>
      <c r="L220" s="43"/>
      <c r="M220" s="222" t="s">
        <v>75</v>
      </c>
      <c r="N220" s="223" t="s">
        <v>47</v>
      </c>
      <c r="O220" s="79"/>
      <c r="P220" s="224">
        <f>O220*H220</f>
        <v>0</v>
      </c>
      <c r="Q220" s="224">
        <v>0</v>
      </c>
      <c r="R220" s="224">
        <f>Q220*H220</f>
        <v>0</v>
      </c>
      <c r="S220" s="224">
        <v>0</v>
      </c>
      <c r="T220" s="225">
        <f>S220*H220</f>
        <v>0</v>
      </c>
      <c r="AR220" s="17" t="s">
        <v>160</v>
      </c>
      <c r="AT220" s="17" t="s">
        <v>155</v>
      </c>
      <c r="AU220" s="17" t="s">
        <v>86</v>
      </c>
      <c r="AY220" s="17" t="s">
        <v>152</v>
      </c>
      <c r="BE220" s="226">
        <f>IF(N220="základní",J220,0)</f>
        <v>0</v>
      </c>
      <c r="BF220" s="226">
        <f>IF(N220="snížená",J220,0)</f>
        <v>0</v>
      </c>
      <c r="BG220" s="226">
        <f>IF(N220="zákl. přenesená",J220,0)</f>
        <v>0</v>
      </c>
      <c r="BH220" s="226">
        <f>IF(N220="sníž. přenesená",J220,0)</f>
        <v>0</v>
      </c>
      <c r="BI220" s="226">
        <f>IF(N220="nulová",J220,0)</f>
        <v>0</v>
      </c>
      <c r="BJ220" s="17" t="s">
        <v>84</v>
      </c>
      <c r="BK220" s="226">
        <f>ROUND(I220*H220,2)</f>
        <v>0</v>
      </c>
      <c r="BL220" s="17" t="s">
        <v>160</v>
      </c>
      <c r="BM220" s="17" t="s">
        <v>1725</v>
      </c>
    </row>
    <row r="221" spans="2:47" s="1" customFormat="1" ht="12">
      <c r="B221" s="38"/>
      <c r="C221" s="39"/>
      <c r="D221" s="227" t="s">
        <v>162</v>
      </c>
      <c r="E221" s="39"/>
      <c r="F221" s="228" t="s">
        <v>1726</v>
      </c>
      <c r="G221" s="39"/>
      <c r="H221" s="39"/>
      <c r="I221" s="142"/>
      <c r="J221" s="39"/>
      <c r="K221" s="39"/>
      <c r="L221" s="43"/>
      <c r="M221" s="229"/>
      <c r="N221" s="79"/>
      <c r="O221" s="79"/>
      <c r="P221" s="79"/>
      <c r="Q221" s="79"/>
      <c r="R221" s="79"/>
      <c r="S221" s="79"/>
      <c r="T221" s="80"/>
      <c r="AT221" s="17" t="s">
        <v>162</v>
      </c>
      <c r="AU221" s="17" t="s">
        <v>86</v>
      </c>
    </row>
    <row r="222" spans="2:65" s="1" customFormat="1" ht="16.5" customHeight="1">
      <c r="B222" s="38"/>
      <c r="C222" s="215" t="s">
        <v>530</v>
      </c>
      <c r="D222" s="215" t="s">
        <v>155</v>
      </c>
      <c r="E222" s="216" t="s">
        <v>1727</v>
      </c>
      <c r="F222" s="217" t="s">
        <v>1728</v>
      </c>
      <c r="G222" s="218" t="s">
        <v>1582</v>
      </c>
      <c r="H222" s="219">
        <v>27.648</v>
      </c>
      <c r="I222" s="220"/>
      <c r="J222" s="221">
        <f>ROUND(I222*H222,2)</f>
        <v>0</v>
      </c>
      <c r="K222" s="217" t="s">
        <v>159</v>
      </c>
      <c r="L222" s="43"/>
      <c r="M222" s="222" t="s">
        <v>75</v>
      </c>
      <c r="N222" s="223" t="s">
        <v>47</v>
      </c>
      <c r="O222" s="79"/>
      <c r="P222" s="224">
        <f>O222*H222</f>
        <v>0</v>
      </c>
      <c r="Q222" s="224">
        <v>0</v>
      </c>
      <c r="R222" s="224">
        <f>Q222*H222</f>
        <v>0</v>
      </c>
      <c r="S222" s="224">
        <v>0</v>
      </c>
      <c r="T222" s="225">
        <f>S222*H222</f>
        <v>0</v>
      </c>
      <c r="AR222" s="17" t="s">
        <v>160</v>
      </c>
      <c r="AT222" s="17" t="s">
        <v>155</v>
      </c>
      <c r="AU222" s="17" t="s">
        <v>86</v>
      </c>
      <c r="AY222" s="17" t="s">
        <v>152</v>
      </c>
      <c r="BE222" s="226">
        <f>IF(N222="základní",J222,0)</f>
        <v>0</v>
      </c>
      <c r="BF222" s="226">
        <f>IF(N222="snížená",J222,0)</f>
        <v>0</v>
      </c>
      <c r="BG222" s="226">
        <f>IF(N222="zákl. přenesená",J222,0)</f>
        <v>0</v>
      </c>
      <c r="BH222" s="226">
        <f>IF(N222="sníž. přenesená",J222,0)</f>
        <v>0</v>
      </c>
      <c r="BI222" s="226">
        <f>IF(N222="nulová",J222,0)</f>
        <v>0</v>
      </c>
      <c r="BJ222" s="17" t="s">
        <v>84</v>
      </c>
      <c r="BK222" s="226">
        <f>ROUND(I222*H222,2)</f>
        <v>0</v>
      </c>
      <c r="BL222" s="17" t="s">
        <v>160</v>
      </c>
      <c r="BM222" s="17" t="s">
        <v>1729</v>
      </c>
    </row>
    <row r="223" spans="2:47" s="1" customFormat="1" ht="12">
      <c r="B223" s="38"/>
      <c r="C223" s="39"/>
      <c r="D223" s="227" t="s">
        <v>162</v>
      </c>
      <c r="E223" s="39"/>
      <c r="F223" s="228" t="s">
        <v>1717</v>
      </c>
      <c r="G223" s="39"/>
      <c r="H223" s="39"/>
      <c r="I223" s="142"/>
      <c r="J223" s="39"/>
      <c r="K223" s="39"/>
      <c r="L223" s="43"/>
      <c r="M223" s="229"/>
      <c r="N223" s="79"/>
      <c r="O223" s="79"/>
      <c r="P223" s="79"/>
      <c r="Q223" s="79"/>
      <c r="R223" s="79"/>
      <c r="S223" s="79"/>
      <c r="T223" s="80"/>
      <c r="AT223" s="17" t="s">
        <v>162</v>
      </c>
      <c r="AU223" s="17" t="s">
        <v>86</v>
      </c>
    </row>
    <row r="224" spans="2:65" s="1" customFormat="1" ht="22.5" customHeight="1">
      <c r="B224" s="38"/>
      <c r="C224" s="215" t="s">
        <v>537</v>
      </c>
      <c r="D224" s="215" t="s">
        <v>155</v>
      </c>
      <c r="E224" s="216" t="s">
        <v>1730</v>
      </c>
      <c r="F224" s="217" t="s">
        <v>1731</v>
      </c>
      <c r="G224" s="218" t="s">
        <v>1582</v>
      </c>
      <c r="H224" s="219">
        <v>4.176</v>
      </c>
      <c r="I224" s="220"/>
      <c r="J224" s="221">
        <f>ROUND(I224*H224,2)</f>
        <v>0</v>
      </c>
      <c r="K224" s="217" t="s">
        <v>159</v>
      </c>
      <c r="L224" s="43"/>
      <c r="M224" s="222" t="s">
        <v>75</v>
      </c>
      <c r="N224" s="223" t="s">
        <v>47</v>
      </c>
      <c r="O224" s="79"/>
      <c r="P224" s="224">
        <f>O224*H224</f>
        <v>0</v>
      </c>
      <c r="Q224" s="224">
        <v>0</v>
      </c>
      <c r="R224" s="224">
        <f>Q224*H224</f>
        <v>0</v>
      </c>
      <c r="S224" s="224">
        <v>1.6</v>
      </c>
      <c r="T224" s="225">
        <f>S224*H224</f>
        <v>6.6816</v>
      </c>
      <c r="AR224" s="17" t="s">
        <v>160</v>
      </c>
      <c r="AT224" s="17" t="s">
        <v>155</v>
      </c>
      <c r="AU224" s="17" t="s">
        <v>86</v>
      </c>
      <c r="AY224" s="17" t="s">
        <v>152</v>
      </c>
      <c r="BE224" s="226">
        <f>IF(N224="základní",J224,0)</f>
        <v>0</v>
      </c>
      <c r="BF224" s="226">
        <f>IF(N224="snížená",J224,0)</f>
        <v>0</v>
      </c>
      <c r="BG224" s="226">
        <f>IF(N224="zákl. přenesená",J224,0)</f>
        <v>0</v>
      </c>
      <c r="BH224" s="226">
        <f>IF(N224="sníž. přenesená",J224,0)</f>
        <v>0</v>
      </c>
      <c r="BI224" s="226">
        <f>IF(N224="nulová",J224,0)</f>
        <v>0</v>
      </c>
      <c r="BJ224" s="17" t="s">
        <v>84</v>
      </c>
      <c r="BK224" s="226">
        <f>ROUND(I224*H224,2)</f>
        <v>0</v>
      </c>
      <c r="BL224" s="17" t="s">
        <v>160</v>
      </c>
      <c r="BM224" s="17" t="s">
        <v>1732</v>
      </c>
    </row>
    <row r="225" spans="2:47" s="1" customFormat="1" ht="12">
      <c r="B225" s="38"/>
      <c r="C225" s="39"/>
      <c r="D225" s="227" t="s">
        <v>162</v>
      </c>
      <c r="E225" s="39"/>
      <c r="F225" s="228" t="s">
        <v>1733</v>
      </c>
      <c r="G225" s="39"/>
      <c r="H225" s="39"/>
      <c r="I225" s="142"/>
      <c r="J225" s="39"/>
      <c r="K225" s="39"/>
      <c r="L225" s="43"/>
      <c r="M225" s="229"/>
      <c r="N225" s="79"/>
      <c r="O225" s="79"/>
      <c r="P225" s="79"/>
      <c r="Q225" s="79"/>
      <c r="R225" s="79"/>
      <c r="S225" s="79"/>
      <c r="T225" s="80"/>
      <c r="AT225" s="17" t="s">
        <v>162</v>
      </c>
      <c r="AU225" s="17" t="s">
        <v>86</v>
      </c>
    </row>
    <row r="226" spans="2:51" s="13" customFormat="1" ht="12">
      <c r="B226" s="241"/>
      <c r="C226" s="242"/>
      <c r="D226" s="227" t="s">
        <v>164</v>
      </c>
      <c r="E226" s="243" t="s">
        <v>75</v>
      </c>
      <c r="F226" s="244" t="s">
        <v>1629</v>
      </c>
      <c r="G226" s="242"/>
      <c r="H226" s="243" t="s">
        <v>75</v>
      </c>
      <c r="I226" s="245"/>
      <c r="J226" s="242"/>
      <c r="K226" s="242"/>
      <c r="L226" s="246"/>
      <c r="M226" s="247"/>
      <c r="N226" s="248"/>
      <c r="O226" s="248"/>
      <c r="P226" s="248"/>
      <c r="Q226" s="248"/>
      <c r="R226" s="248"/>
      <c r="S226" s="248"/>
      <c r="T226" s="249"/>
      <c r="AT226" s="250" t="s">
        <v>164</v>
      </c>
      <c r="AU226" s="250" t="s">
        <v>86</v>
      </c>
      <c r="AV226" s="13" t="s">
        <v>84</v>
      </c>
      <c r="AW226" s="13" t="s">
        <v>38</v>
      </c>
      <c r="AX226" s="13" t="s">
        <v>77</v>
      </c>
      <c r="AY226" s="250" t="s">
        <v>152</v>
      </c>
    </row>
    <row r="227" spans="2:51" s="12" customFormat="1" ht="12">
      <c r="B227" s="230"/>
      <c r="C227" s="231"/>
      <c r="D227" s="227" t="s">
        <v>164</v>
      </c>
      <c r="E227" s="232" t="s">
        <v>75</v>
      </c>
      <c r="F227" s="233" t="s">
        <v>1734</v>
      </c>
      <c r="G227" s="231"/>
      <c r="H227" s="234">
        <v>4.176</v>
      </c>
      <c r="I227" s="235"/>
      <c r="J227" s="231"/>
      <c r="K227" s="231"/>
      <c r="L227" s="236"/>
      <c r="M227" s="237"/>
      <c r="N227" s="238"/>
      <c r="O227" s="238"/>
      <c r="P227" s="238"/>
      <c r="Q227" s="238"/>
      <c r="R227" s="238"/>
      <c r="S227" s="238"/>
      <c r="T227" s="239"/>
      <c r="AT227" s="240" t="s">
        <v>164</v>
      </c>
      <c r="AU227" s="240" t="s">
        <v>86</v>
      </c>
      <c r="AV227" s="12" t="s">
        <v>86</v>
      </c>
      <c r="AW227" s="12" t="s">
        <v>38</v>
      </c>
      <c r="AX227" s="12" t="s">
        <v>84</v>
      </c>
      <c r="AY227" s="240" t="s">
        <v>152</v>
      </c>
    </row>
    <row r="228" spans="2:65" s="1" customFormat="1" ht="16.5" customHeight="1">
      <c r="B228" s="38"/>
      <c r="C228" s="215" t="s">
        <v>542</v>
      </c>
      <c r="D228" s="215" t="s">
        <v>155</v>
      </c>
      <c r="E228" s="216" t="s">
        <v>1735</v>
      </c>
      <c r="F228" s="217" t="s">
        <v>1736</v>
      </c>
      <c r="G228" s="218" t="s">
        <v>1582</v>
      </c>
      <c r="H228" s="219">
        <v>1.097</v>
      </c>
      <c r="I228" s="220"/>
      <c r="J228" s="221">
        <f>ROUND(I228*H228,2)</f>
        <v>0</v>
      </c>
      <c r="K228" s="217" t="s">
        <v>159</v>
      </c>
      <c r="L228" s="43"/>
      <c r="M228" s="222" t="s">
        <v>75</v>
      </c>
      <c r="N228" s="223" t="s">
        <v>47</v>
      </c>
      <c r="O228" s="79"/>
      <c r="P228" s="224">
        <f>O228*H228</f>
        <v>0</v>
      </c>
      <c r="Q228" s="224">
        <v>0</v>
      </c>
      <c r="R228" s="224">
        <f>Q228*H228</f>
        <v>0</v>
      </c>
      <c r="S228" s="224">
        <v>2.2</v>
      </c>
      <c r="T228" s="225">
        <f>S228*H228</f>
        <v>2.4134</v>
      </c>
      <c r="AR228" s="17" t="s">
        <v>160</v>
      </c>
      <c r="AT228" s="17" t="s">
        <v>155</v>
      </c>
      <c r="AU228" s="17" t="s">
        <v>86</v>
      </c>
      <c r="AY228" s="17" t="s">
        <v>152</v>
      </c>
      <c r="BE228" s="226">
        <f>IF(N228="základní",J228,0)</f>
        <v>0</v>
      </c>
      <c r="BF228" s="226">
        <f>IF(N228="snížená",J228,0)</f>
        <v>0</v>
      </c>
      <c r="BG228" s="226">
        <f>IF(N228="zákl. přenesená",J228,0)</f>
        <v>0</v>
      </c>
      <c r="BH228" s="226">
        <f>IF(N228="sníž. přenesená",J228,0)</f>
        <v>0</v>
      </c>
      <c r="BI228" s="226">
        <f>IF(N228="nulová",J228,0)</f>
        <v>0</v>
      </c>
      <c r="BJ228" s="17" t="s">
        <v>84</v>
      </c>
      <c r="BK228" s="226">
        <f>ROUND(I228*H228,2)</f>
        <v>0</v>
      </c>
      <c r="BL228" s="17" t="s">
        <v>160</v>
      </c>
      <c r="BM228" s="17" t="s">
        <v>1737</v>
      </c>
    </row>
    <row r="229" spans="2:51" s="13" customFormat="1" ht="12">
      <c r="B229" s="241"/>
      <c r="C229" s="242"/>
      <c r="D229" s="227" t="s">
        <v>164</v>
      </c>
      <c r="E229" s="243" t="s">
        <v>75</v>
      </c>
      <c r="F229" s="244" t="s">
        <v>1629</v>
      </c>
      <c r="G229" s="242"/>
      <c r="H229" s="243" t="s">
        <v>75</v>
      </c>
      <c r="I229" s="245"/>
      <c r="J229" s="242"/>
      <c r="K229" s="242"/>
      <c r="L229" s="246"/>
      <c r="M229" s="247"/>
      <c r="N229" s="248"/>
      <c r="O229" s="248"/>
      <c r="P229" s="248"/>
      <c r="Q229" s="248"/>
      <c r="R229" s="248"/>
      <c r="S229" s="248"/>
      <c r="T229" s="249"/>
      <c r="AT229" s="250" t="s">
        <v>164</v>
      </c>
      <c r="AU229" s="250" t="s">
        <v>86</v>
      </c>
      <c r="AV229" s="13" t="s">
        <v>84</v>
      </c>
      <c r="AW229" s="13" t="s">
        <v>38</v>
      </c>
      <c r="AX229" s="13" t="s">
        <v>77</v>
      </c>
      <c r="AY229" s="250" t="s">
        <v>152</v>
      </c>
    </row>
    <row r="230" spans="2:51" s="12" customFormat="1" ht="12">
      <c r="B230" s="230"/>
      <c r="C230" s="231"/>
      <c r="D230" s="227" t="s">
        <v>164</v>
      </c>
      <c r="E230" s="232" t="s">
        <v>75</v>
      </c>
      <c r="F230" s="233" t="s">
        <v>1697</v>
      </c>
      <c r="G230" s="231"/>
      <c r="H230" s="234">
        <v>1.097</v>
      </c>
      <c r="I230" s="235"/>
      <c r="J230" s="231"/>
      <c r="K230" s="231"/>
      <c r="L230" s="236"/>
      <c r="M230" s="237"/>
      <c r="N230" s="238"/>
      <c r="O230" s="238"/>
      <c r="P230" s="238"/>
      <c r="Q230" s="238"/>
      <c r="R230" s="238"/>
      <c r="S230" s="238"/>
      <c r="T230" s="239"/>
      <c r="AT230" s="240" t="s">
        <v>164</v>
      </c>
      <c r="AU230" s="240" t="s">
        <v>86</v>
      </c>
      <c r="AV230" s="12" t="s">
        <v>86</v>
      </c>
      <c r="AW230" s="12" t="s">
        <v>38</v>
      </c>
      <c r="AX230" s="12" t="s">
        <v>84</v>
      </c>
      <c r="AY230" s="240" t="s">
        <v>152</v>
      </c>
    </row>
    <row r="231" spans="2:65" s="1" customFormat="1" ht="16.5" customHeight="1">
      <c r="B231" s="38"/>
      <c r="C231" s="215" t="s">
        <v>548</v>
      </c>
      <c r="D231" s="215" t="s">
        <v>155</v>
      </c>
      <c r="E231" s="216" t="s">
        <v>318</v>
      </c>
      <c r="F231" s="217" t="s">
        <v>319</v>
      </c>
      <c r="G231" s="218" t="s">
        <v>158</v>
      </c>
      <c r="H231" s="219">
        <v>4.8</v>
      </c>
      <c r="I231" s="220"/>
      <c r="J231" s="221">
        <f>ROUND(I231*H231,2)</f>
        <v>0</v>
      </c>
      <c r="K231" s="217" t="s">
        <v>159</v>
      </c>
      <c r="L231" s="43"/>
      <c r="M231" s="222" t="s">
        <v>75</v>
      </c>
      <c r="N231" s="223" t="s">
        <v>47</v>
      </c>
      <c r="O231" s="79"/>
      <c r="P231" s="224">
        <f>O231*H231</f>
        <v>0</v>
      </c>
      <c r="Q231" s="224">
        <v>0</v>
      </c>
      <c r="R231" s="224">
        <f>Q231*H231</f>
        <v>0</v>
      </c>
      <c r="S231" s="224">
        <v>0.076</v>
      </c>
      <c r="T231" s="225">
        <f>S231*H231</f>
        <v>0.36479999999999996</v>
      </c>
      <c r="AR231" s="17" t="s">
        <v>160</v>
      </c>
      <c r="AT231" s="17" t="s">
        <v>155</v>
      </c>
      <c r="AU231" s="17" t="s">
        <v>86</v>
      </c>
      <c r="AY231" s="17" t="s">
        <v>152</v>
      </c>
      <c r="BE231" s="226">
        <f>IF(N231="základní",J231,0)</f>
        <v>0</v>
      </c>
      <c r="BF231" s="226">
        <f>IF(N231="snížená",J231,0)</f>
        <v>0</v>
      </c>
      <c r="BG231" s="226">
        <f>IF(N231="zákl. přenesená",J231,0)</f>
        <v>0</v>
      </c>
      <c r="BH231" s="226">
        <f>IF(N231="sníž. přenesená",J231,0)</f>
        <v>0</v>
      </c>
      <c r="BI231" s="226">
        <f>IF(N231="nulová",J231,0)</f>
        <v>0</v>
      </c>
      <c r="BJ231" s="17" t="s">
        <v>84</v>
      </c>
      <c r="BK231" s="226">
        <f>ROUND(I231*H231,2)</f>
        <v>0</v>
      </c>
      <c r="BL231" s="17" t="s">
        <v>160</v>
      </c>
      <c r="BM231" s="17" t="s">
        <v>1738</v>
      </c>
    </row>
    <row r="232" spans="2:47" s="1" customFormat="1" ht="12">
      <c r="B232" s="38"/>
      <c r="C232" s="39"/>
      <c r="D232" s="227" t="s">
        <v>162</v>
      </c>
      <c r="E232" s="39"/>
      <c r="F232" s="228" t="s">
        <v>321</v>
      </c>
      <c r="G232" s="39"/>
      <c r="H232" s="39"/>
      <c r="I232" s="142"/>
      <c r="J232" s="39"/>
      <c r="K232" s="39"/>
      <c r="L232" s="43"/>
      <c r="M232" s="229"/>
      <c r="N232" s="79"/>
      <c r="O232" s="79"/>
      <c r="P232" s="79"/>
      <c r="Q232" s="79"/>
      <c r="R232" s="79"/>
      <c r="S232" s="79"/>
      <c r="T232" s="80"/>
      <c r="AT232" s="17" t="s">
        <v>162</v>
      </c>
      <c r="AU232" s="17" t="s">
        <v>86</v>
      </c>
    </row>
    <row r="233" spans="2:51" s="12" customFormat="1" ht="12">
      <c r="B233" s="230"/>
      <c r="C233" s="231"/>
      <c r="D233" s="227" t="s">
        <v>164</v>
      </c>
      <c r="E233" s="232" t="s">
        <v>75</v>
      </c>
      <c r="F233" s="233" t="s">
        <v>1739</v>
      </c>
      <c r="G233" s="231"/>
      <c r="H233" s="234">
        <v>4.8</v>
      </c>
      <c r="I233" s="235"/>
      <c r="J233" s="231"/>
      <c r="K233" s="231"/>
      <c r="L233" s="236"/>
      <c r="M233" s="237"/>
      <c r="N233" s="238"/>
      <c r="O233" s="238"/>
      <c r="P233" s="238"/>
      <c r="Q233" s="238"/>
      <c r="R233" s="238"/>
      <c r="S233" s="238"/>
      <c r="T233" s="239"/>
      <c r="AT233" s="240" t="s">
        <v>164</v>
      </c>
      <c r="AU233" s="240" t="s">
        <v>86</v>
      </c>
      <c r="AV233" s="12" t="s">
        <v>86</v>
      </c>
      <c r="AW233" s="12" t="s">
        <v>38</v>
      </c>
      <c r="AX233" s="12" t="s">
        <v>84</v>
      </c>
      <c r="AY233" s="240" t="s">
        <v>152</v>
      </c>
    </row>
    <row r="234" spans="2:65" s="1" customFormat="1" ht="22.5" customHeight="1">
      <c r="B234" s="38"/>
      <c r="C234" s="215" t="s">
        <v>553</v>
      </c>
      <c r="D234" s="215" t="s">
        <v>155</v>
      </c>
      <c r="E234" s="216" t="s">
        <v>1740</v>
      </c>
      <c r="F234" s="217" t="s">
        <v>1741</v>
      </c>
      <c r="G234" s="218" t="s">
        <v>1582</v>
      </c>
      <c r="H234" s="219">
        <v>1.384</v>
      </c>
      <c r="I234" s="220"/>
      <c r="J234" s="221">
        <f>ROUND(I234*H234,2)</f>
        <v>0</v>
      </c>
      <c r="K234" s="217" t="s">
        <v>159</v>
      </c>
      <c r="L234" s="43"/>
      <c r="M234" s="222" t="s">
        <v>75</v>
      </c>
      <c r="N234" s="223" t="s">
        <v>47</v>
      </c>
      <c r="O234" s="79"/>
      <c r="P234" s="224">
        <f>O234*H234</f>
        <v>0</v>
      </c>
      <c r="Q234" s="224">
        <v>0</v>
      </c>
      <c r="R234" s="224">
        <f>Q234*H234</f>
        <v>0</v>
      </c>
      <c r="S234" s="224">
        <v>1.8</v>
      </c>
      <c r="T234" s="225">
        <f>S234*H234</f>
        <v>2.4912</v>
      </c>
      <c r="AR234" s="17" t="s">
        <v>160</v>
      </c>
      <c r="AT234" s="17" t="s">
        <v>155</v>
      </c>
      <c r="AU234" s="17" t="s">
        <v>86</v>
      </c>
      <c r="AY234" s="17" t="s">
        <v>152</v>
      </c>
      <c r="BE234" s="226">
        <f>IF(N234="základní",J234,0)</f>
        <v>0</v>
      </c>
      <c r="BF234" s="226">
        <f>IF(N234="snížená",J234,0)</f>
        <v>0</v>
      </c>
      <c r="BG234" s="226">
        <f>IF(N234="zákl. přenesená",J234,0)</f>
        <v>0</v>
      </c>
      <c r="BH234" s="226">
        <f>IF(N234="sníž. přenesená",J234,0)</f>
        <v>0</v>
      </c>
      <c r="BI234" s="226">
        <f>IF(N234="nulová",J234,0)</f>
        <v>0</v>
      </c>
      <c r="BJ234" s="17" t="s">
        <v>84</v>
      </c>
      <c r="BK234" s="226">
        <f>ROUND(I234*H234,2)</f>
        <v>0</v>
      </c>
      <c r="BL234" s="17" t="s">
        <v>160</v>
      </c>
      <c r="BM234" s="17" t="s">
        <v>1742</v>
      </c>
    </row>
    <row r="235" spans="2:51" s="13" customFormat="1" ht="12">
      <c r="B235" s="241"/>
      <c r="C235" s="242"/>
      <c r="D235" s="227" t="s">
        <v>164</v>
      </c>
      <c r="E235" s="243" t="s">
        <v>75</v>
      </c>
      <c r="F235" s="244" t="s">
        <v>1629</v>
      </c>
      <c r="G235" s="242"/>
      <c r="H235" s="243" t="s">
        <v>75</v>
      </c>
      <c r="I235" s="245"/>
      <c r="J235" s="242"/>
      <c r="K235" s="242"/>
      <c r="L235" s="246"/>
      <c r="M235" s="247"/>
      <c r="N235" s="248"/>
      <c r="O235" s="248"/>
      <c r="P235" s="248"/>
      <c r="Q235" s="248"/>
      <c r="R235" s="248"/>
      <c r="S235" s="248"/>
      <c r="T235" s="249"/>
      <c r="AT235" s="250" t="s">
        <v>164</v>
      </c>
      <c r="AU235" s="250" t="s">
        <v>86</v>
      </c>
      <c r="AV235" s="13" t="s">
        <v>84</v>
      </c>
      <c r="AW235" s="13" t="s">
        <v>38</v>
      </c>
      <c r="AX235" s="13" t="s">
        <v>77</v>
      </c>
      <c r="AY235" s="250" t="s">
        <v>152</v>
      </c>
    </row>
    <row r="236" spans="2:51" s="12" customFormat="1" ht="12">
      <c r="B236" s="230"/>
      <c r="C236" s="231"/>
      <c r="D236" s="227" t="s">
        <v>164</v>
      </c>
      <c r="E236" s="232" t="s">
        <v>75</v>
      </c>
      <c r="F236" s="233" t="s">
        <v>1743</v>
      </c>
      <c r="G236" s="231"/>
      <c r="H236" s="234">
        <v>1.384</v>
      </c>
      <c r="I236" s="235"/>
      <c r="J236" s="231"/>
      <c r="K236" s="231"/>
      <c r="L236" s="236"/>
      <c r="M236" s="237"/>
      <c r="N236" s="238"/>
      <c r="O236" s="238"/>
      <c r="P236" s="238"/>
      <c r="Q236" s="238"/>
      <c r="R236" s="238"/>
      <c r="S236" s="238"/>
      <c r="T236" s="239"/>
      <c r="AT236" s="240" t="s">
        <v>164</v>
      </c>
      <c r="AU236" s="240" t="s">
        <v>86</v>
      </c>
      <c r="AV236" s="12" t="s">
        <v>86</v>
      </c>
      <c r="AW236" s="12" t="s">
        <v>38</v>
      </c>
      <c r="AX236" s="12" t="s">
        <v>84</v>
      </c>
      <c r="AY236" s="240" t="s">
        <v>152</v>
      </c>
    </row>
    <row r="237" spans="2:65" s="1" customFormat="1" ht="16.5" customHeight="1">
      <c r="B237" s="38"/>
      <c r="C237" s="215" t="s">
        <v>559</v>
      </c>
      <c r="D237" s="215" t="s">
        <v>155</v>
      </c>
      <c r="E237" s="216" t="s">
        <v>187</v>
      </c>
      <c r="F237" s="217" t="s">
        <v>188</v>
      </c>
      <c r="G237" s="218" t="s">
        <v>158</v>
      </c>
      <c r="H237" s="219">
        <v>45</v>
      </c>
      <c r="I237" s="220"/>
      <c r="J237" s="221">
        <f>ROUND(I237*H237,2)</f>
        <v>0</v>
      </c>
      <c r="K237" s="217" t="s">
        <v>159</v>
      </c>
      <c r="L237" s="43"/>
      <c r="M237" s="222" t="s">
        <v>75</v>
      </c>
      <c r="N237" s="223" t="s">
        <v>47</v>
      </c>
      <c r="O237" s="79"/>
      <c r="P237" s="224">
        <f>O237*H237</f>
        <v>0</v>
      </c>
      <c r="Q237" s="224">
        <v>4E-05</v>
      </c>
      <c r="R237" s="224">
        <f>Q237*H237</f>
        <v>0.0018000000000000002</v>
      </c>
      <c r="S237" s="224">
        <v>0</v>
      </c>
      <c r="T237" s="225">
        <f>S237*H237</f>
        <v>0</v>
      </c>
      <c r="AR237" s="17" t="s">
        <v>160</v>
      </c>
      <c r="AT237" s="17" t="s">
        <v>155</v>
      </c>
      <c r="AU237" s="17" t="s">
        <v>86</v>
      </c>
      <c r="AY237" s="17" t="s">
        <v>152</v>
      </c>
      <c r="BE237" s="226">
        <f>IF(N237="základní",J237,0)</f>
        <v>0</v>
      </c>
      <c r="BF237" s="226">
        <f>IF(N237="snížená",J237,0)</f>
        <v>0</v>
      </c>
      <c r="BG237" s="226">
        <f>IF(N237="zákl. přenesená",J237,0)</f>
        <v>0</v>
      </c>
      <c r="BH237" s="226">
        <f>IF(N237="sníž. přenesená",J237,0)</f>
        <v>0</v>
      </c>
      <c r="BI237" s="226">
        <f>IF(N237="nulová",J237,0)</f>
        <v>0</v>
      </c>
      <c r="BJ237" s="17" t="s">
        <v>84</v>
      </c>
      <c r="BK237" s="226">
        <f>ROUND(I237*H237,2)</f>
        <v>0</v>
      </c>
      <c r="BL237" s="17" t="s">
        <v>160</v>
      </c>
      <c r="BM237" s="17" t="s">
        <v>1744</v>
      </c>
    </row>
    <row r="238" spans="2:47" s="1" customFormat="1" ht="12">
      <c r="B238" s="38"/>
      <c r="C238" s="39"/>
      <c r="D238" s="227" t="s">
        <v>162</v>
      </c>
      <c r="E238" s="39"/>
      <c r="F238" s="228" t="s">
        <v>190</v>
      </c>
      <c r="G238" s="39"/>
      <c r="H238" s="39"/>
      <c r="I238" s="142"/>
      <c r="J238" s="39"/>
      <c r="K238" s="39"/>
      <c r="L238" s="43"/>
      <c r="M238" s="229"/>
      <c r="N238" s="79"/>
      <c r="O238" s="79"/>
      <c r="P238" s="79"/>
      <c r="Q238" s="79"/>
      <c r="R238" s="79"/>
      <c r="S238" s="79"/>
      <c r="T238" s="80"/>
      <c r="AT238" s="17" t="s">
        <v>162</v>
      </c>
      <c r="AU238" s="17" t="s">
        <v>86</v>
      </c>
    </row>
    <row r="239" spans="2:51" s="12" customFormat="1" ht="12">
      <c r="B239" s="230"/>
      <c r="C239" s="231"/>
      <c r="D239" s="227" t="s">
        <v>164</v>
      </c>
      <c r="E239" s="232" t="s">
        <v>75</v>
      </c>
      <c r="F239" s="233" t="s">
        <v>1745</v>
      </c>
      <c r="G239" s="231"/>
      <c r="H239" s="234">
        <v>45</v>
      </c>
      <c r="I239" s="235"/>
      <c r="J239" s="231"/>
      <c r="K239" s="231"/>
      <c r="L239" s="236"/>
      <c r="M239" s="237"/>
      <c r="N239" s="238"/>
      <c r="O239" s="238"/>
      <c r="P239" s="238"/>
      <c r="Q239" s="238"/>
      <c r="R239" s="238"/>
      <c r="S239" s="238"/>
      <c r="T239" s="239"/>
      <c r="AT239" s="240" t="s">
        <v>164</v>
      </c>
      <c r="AU239" s="240" t="s">
        <v>86</v>
      </c>
      <c r="AV239" s="12" t="s">
        <v>86</v>
      </c>
      <c r="AW239" s="12" t="s">
        <v>38</v>
      </c>
      <c r="AX239" s="12" t="s">
        <v>84</v>
      </c>
      <c r="AY239" s="240" t="s">
        <v>152</v>
      </c>
    </row>
    <row r="240" spans="2:63" s="11" customFormat="1" ht="22.8" customHeight="1">
      <c r="B240" s="199"/>
      <c r="C240" s="200"/>
      <c r="D240" s="201" t="s">
        <v>76</v>
      </c>
      <c r="E240" s="213" t="s">
        <v>191</v>
      </c>
      <c r="F240" s="213" t="s">
        <v>192</v>
      </c>
      <c r="G240" s="200"/>
      <c r="H240" s="200"/>
      <c r="I240" s="203"/>
      <c r="J240" s="214">
        <f>BK240</f>
        <v>0</v>
      </c>
      <c r="K240" s="200"/>
      <c r="L240" s="205"/>
      <c r="M240" s="206"/>
      <c r="N240" s="207"/>
      <c r="O240" s="207"/>
      <c r="P240" s="208">
        <f>SUM(P241:P249)</f>
        <v>0</v>
      </c>
      <c r="Q240" s="207"/>
      <c r="R240" s="208">
        <f>SUM(R241:R249)</f>
        <v>0</v>
      </c>
      <c r="S240" s="207"/>
      <c r="T240" s="209">
        <f>SUM(T241:T249)</f>
        <v>0</v>
      </c>
      <c r="AR240" s="210" t="s">
        <v>84</v>
      </c>
      <c r="AT240" s="211" t="s">
        <v>76</v>
      </c>
      <c r="AU240" s="211" t="s">
        <v>84</v>
      </c>
      <c r="AY240" s="210" t="s">
        <v>152</v>
      </c>
      <c r="BK240" s="212">
        <f>SUM(BK241:BK249)</f>
        <v>0</v>
      </c>
    </row>
    <row r="241" spans="2:65" s="1" customFormat="1" ht="22.5" customHeight="1">
      <c r="B241" s="38"/>
      <c r="C241" s="215" t="s">
        <v>564</v>
      </c>
      <c r="D241" s="215" t="s">
        <v>155</v>
      </c>
      <c r="E241" s="216" t="s">
        <v>1370</v>
      </c>
      <c r="F241" s="217" t="s">
        <v>1371</v>
      </c>
      <c r="G241" s="218" t="s">
        <v>195</v>
      </c>
      <c r="H241" s="219">
        <v>12.928</v>
      </c>
      <c r="I241" s="220"/>
      <c r="J241" s="221">
        <f>ROUND(I241*H241,2)</f>
        <v>0</v>
      </c>
      <c r="K241" s="217" t="s">
        <v>159</v>
      </c>
      <c r="L241" s="43"/>
      <c r="M241" s="222" t="s">
        <v>75</v>
      </c>
      <c r="N241" s="223" t="s">
        <v>47</v>
      </c>
      <c r="O241" s="79"/>
      <c r="P241" s="224">
        <f>O241*H241</f>
        <v>0</v>
      </c>
      <c r="Q241" s="224">
        <v>0</v>
      </c>
      <c r="R241" s="224">
        <f>Q241*H241</f>
        <v>0</v>
      </c>
      <c r="S241" s="224">
        <v>0</v>
      </c>
      <c r="T241" s="225">
        <f>S241*H241</f>
        <v>0</v>
      </c>
      <c r="AR241" s="17" t="s">
        <v>160</v>
      </c>
      <c r="AT241" s="17" t="s">
        <v>155</v>
      </c>
      <c r="AU241" s="17" t="s">
        <v>86</v>
      </c>
      <c r="AY241" s="17" t="s">
        <v>152</v>
      </c>
      <c r="BE241" s="226">
        <f>IF(N241="základní",J241,0)</f>
        <v>0</v>
      </c>
      <c r="BF241" s="226">
        <f>IF(N241="snížená",J241,0)</f>
        <v>0</v>
      </c>
      <c r="BG241" s="226">
        <f>IF(N241="zákl. přenesená",J241,0)</f>
        <v>0</v>
      </c>
      <c r="BH241" s="226">
        <f>IF(N241="sníž. přenesená",J241,0)</f>
        <v>0</v>
      </c>
      <c r="BI241" s="226">
        <f>IF(N241="nulová",J241,0)</f>
        <v>0</v>
      </c>
      <c r="BJ241" s="17" t="s">
        <v>84</v>
      </c>
      <c r="BK241" s="226">
        <f>ROUND(I241*H241,2)</f>
        <v>0</v>
      </c>
      <c r="BL241" s="17" t="s">
        <v>160</v>
      </c>
      <c r="BM241" s="17" t="s">
        <v>1746</v>
      </c>
    </row>
    <row r="242" spans="2:47" s="1" customFormat="1" ht="12">
      <c r="B242" s="38"/>
      <c r="C242" s="39"/>
      <c r="D242" s="227" t="s">
        <v>162</v>
      </c>
      <c r="E242" s="39"/>
      <c r="F242" s="228" t="s">
        <v>197</v>
      </c>
      <c r="G242" s="39"/>
      <c r="H242" s="39"/>
      <c r="I242" s="142"/>
      <c r="J242" s="39"/>
      <c r="K242" s="39"/>
      <c r="L242" s="43"/>
      <c r="M242" s="229"/>
      <c r="N242" s="79"/>
      <c r="O242" s="79"/>
      <c r="P242" s="79"/>
      <c r="Q242" s="79"/>
      <c r="R242" s="79"/>
      <c r="S242" s="79"/>
      <c r="T242" s="80"/>
      <c r="AT242" s="17" t="s">
        <v>162</v>
      </c>
      <c r="AU242" s="17" t="s">
        <v>86</v>
      </c>
    </row>
    <row r="243" spans="2:65" s="1" customFormat="1" ht="16.5" customHeight="1">
      <c r="B243" s="38"/>
      <c r="C243" s="215" t="s">
        <v>568</v>
      </c>
      <c r="D243" s="215" t="s">
        <v>155</v>
      </c>
      <c r="E243" s="216" t="s">
        <v>199</v>
      </c>
      <c r="F243" s="217" t="s">
        <v>200</v>
      </c>
      <c r="G243" s="218" t="s">
        <v>195</v>
      </c>
      <c r="H243" s="219">
        <v>12.928</v>
      </c>
      <c r="I243" s="220"/>
      <c r="J243" s="221">
        <f>ROUND(I243*H243,2)</f>
        <v>0</v>
      </c>
      <c r="K243" s="217" t="s">
        <v>159</v>
      </c>
      <c r="L243" s="43"/>
      <c r="M243" s="222" t="s">
        <v>75</v>
      </c>
      <c r="N243" s="223" t="s">
        <v>47</v>
      </c>
      <c r="O243" s="79"/>
      <c r="P243" s="224">
        <f>O243*H243</f>
        <v>0</v>
      </c>
      <c r="Q243" s="224">
        <v>0</v>
      </c>
      <c r="R243" s="224">
        <f>Q243*H243</f>
        <v>0</v>
      </c>
      <c r="S243" s="224">
        <v>0</v>
      </c>
      <c r="T243" s="225">
        <f>S243*H243</f>
        <v>0</v>
      </c>
      <c r="AR243" s="17" t="s">
        <v>160</v>
      </c>
      <c r="AT243" s="17" t="s">
        <v>155</v>
      </c>
      <c r="AU243" s="17" t="s">
        <v>86</v>
      </c>
      <c r="AY243" s="17" t="s">
        <v>152</v>
      </c>
      <c r="BE243" s="226">
        <f>IF(N243="základní",J243,0)</f>
        <v>0</v>
      </c>
      <c r="BF243" s="226">
        <f>IF(N243="snížená",J243,0)</f>
        <v>0</v>
      </c>
      <c r="BG243" s="226">
        <f>IF(N243="zákl. přenesená",J243,0)</f>
        <v>0</v>
      </c>
      <c r="BH243" s="226">
        <f>IF(N243="sníž. přenesená",J243,0)</f>
        <v>0</v>
      </c>
      <c r="BI243" s="226">
        <f>IF(N243="nulová",J243,0)</f>
        <v>0</v>
      </c>
      <c r="BJ243" s="17" t="s">
        <v>84</v>
      </c>
      <c r="BK243" s="226">
        <f>ROUND(I243*H243,2)</f>
        <v>0</v>
      </c>
      <c r="BL243" s="17" t="s">
        <v>160</v>
      </c>
      <c r="BM243" s="17" t="s">
        <v>1747</v>
      </c>
    </row>
    <row r="244" spans="2:47" s="1" customFormat="1" ht="12">
      <c r="B244" s="38"/>
      <c r="C244" s="39"/>
      <c r="D244" s="227" t="s">
        <v>162</v>
      </c>
      <c r="E244" s="39"/>
      <c r="F244" s="228" t="s">
        <v>202</v>
      </c>
      <c r="G244" s="39"/>
      <c r="H244" s="39"/>
      <c r="I244" s="142"/>
      <c r="J244" s="39"/>
      <c r="K244" s="39"/>
      <c r="L244" s="43"/>
      <c r="M244" s="229"/>
      <c r="N244" s="79"/>
      <c r="O244" s="79"/>
      <c r="P244" s="79"/>
      <c r="Q244" s="79"/>
      <c r="R244" s="79"/>
      <c r="S244" s="79"/>
      <c r="T244" s="80"/>
      <c r="AT244" s="17" t="s">
        <v>162</v>
      </c>
      <c r="AU244" s="17" t="s">
        <v>86</v>
      </c>
    </row>
    <row r="245" spans="2:65" s="1" customFormat="1" ht="22.5" customHeight="1">
      <c r="B245" s="38"/>
      <c r="C245" s="215" t="s">
        <v>574</v>
      </c>
      <c r="D245" s="215" t="s">
        <v>155</v>
      </c>
      <c r="E245" s="216" t="s">
        <v>204</v>
      </c>
      <c r="F245" s="217" t="s">
        <v>205</v>
      </c>
      <c r="G245" s="218" t="s">
        <v>195</v>
      </c>
      <c r="H245" s="219">
        <v>310.272</v>
      </c>
      <c r="I245" s="220"/>
      <c r="J245" s="221">
        <f>ROUND(I245*H245,2)</f>
        <v>0</v>
      </c>
      <c r="K245" s="217" t="s">
        <v>159</v>
      </c>
      <c r="L245" s="43"/>
      <c r="M245" s="222" t="s">
        <v>75</v>
      </c>
      <c r="N245" s="223" t="s">
        <v>47</v>
      </c>
      <c r="O245" s="79"/>
      <c r="P245" s="224">
        <f>O245*H245</f>
        <v>0</v>
      </c>
      <c r="Q245" s="224">
        <v>0</v>
      </c>
      <c r="R245" s="224">
        <f>Q245*H245</f>
        <v>0</v>
      </c>
      <c r="S245" s="224">
        <v>0</v>
      </c>
      <c r="T245" s="225">
        <f>S245*H245</f>
        <v>0</v>
      </c>
      <c r="AR245" s="17" t="s">
        <v>160</v>
      </c>
      <c r="AT245" s="17" t="s">
        <v>155</v>
      </c>
      <c r="AU245" s="17" t="s">
        <v>86</v>
      </c>
      <c r="AY245" s="17" t="s">
        <v>152</v>
      </c>
      <c r="BE245" s="226">
        <f>IF(N245="základní",J245,0)</f>
        <v>0</v>
      </c>
      <c r="BF245" s="226">
        <f>IF(N245="snížená",J245,0)</f>
        <v>0</v>
      </c>
      <c r="BG245" s="226">
        <f>IF(N245="zákl. přenesená",J245,0)</f>
        <v>0</v>
      </c>
      <c r="BH245" s="226">
        <f>IF(N245="sníž. přenesená",J245,0)</f>
        <v>0</v>
      </c>
      <c r="BI245" s="226">
        <f>IF(N245="nulová",J245,0)</f>
        <v>0</v>
      </c>
      <c r="BJ245" s="17" t="s">
        <v>84</v>
      </c>
      <c r="BK245" s="226">
        <f>ROUND(I245*H245,2)</f>
        <v>0</v>
      </c>
      <c r="BL245" s="17" t="s">
        <v>160</v>
      </c>
      <c r="BM245" s="17" t="s">
        <v>1748</v>
      </c>
    </row>
    <row r="246" spans="2:47" s="1" customFormat="1" ht="12">
      <c r="B246" s="38"/>
      <c r="C246" s="39"/>
      <c r="D246" s="227" t="s">
        <v>162</v>
      </c>
      <c r="E246" s="39"/>
      <c r="F246" s="228" t="s">
        <v>207</v>
      </c>
      <c r="G246" s="39"/>
      <c r="H246" s="39"/>
      <c r="I246" s="142"/>
      <c r="J246" s="39"/>
      <c r="K246" s="39"/>
      <c r="L246" s="43"/>
      <c r="M246" s="229"/>
      <c r="N246" s="79"/>
      <c r="O246" s="79"/>
      <c r="P246" s="79"/>
      <c r="Q246" s="79"/>
      <c r="R246" s="79"/>
      <c r="S246" s="79"/>
      <c r="T246" s="80"/>
      <c r="AT246" s="17" t="s">
        <v>162</v>
      </c>
      <c r="AU246" s="17" t="s">
        <v>86</v>
      </c>
    </row>
    <row r="247" spans="2:51" s="12" customFormat="1" ht="12">
      <c r="B247" s="230"/>
      <c r="C247" s="231"/>
      <c r="D247" s="227" t="s">
        <v>164</v>
      </c>
      <c r="E247" s="231"/>
      <c r="F247" s="233" t="s">
        <v>1749</v>
      </c>
      <c r="G247" s="231"/>
      <c r="H247" s="234">
        <v>310.272</v>
      </c>
      <c r="I247" s="235"/>
      <c r="J247" s="231"/>
      <c r="K247" s="231"/>
      <c r="L247" s="236"/>
      <c r="M247" s="237"/>
      <c r="N247" s="238"/>
      <c r="O247" s="238"/>
      <c r="P247" s="238"/>
      <c r="Q247" s="238"/>
      <c r="R247" s="238"/>
      <c r="S247" s="238"/>
      <c r="T247" s="239"/>
      <c r="AT247" s="240" t="s">
        <v>164</v>
      </c>
      <c r="AU247" s="240" t="s">
        <v>86</v>
      </c>
      <c r="AV247" s="12" t="s">
        <v>86</v>
      </c>
      <c r="AW247" s="12" t="s">
        <v>4</v>
      </c>
      <c r="AX247" s="12" t="s">
        <v>84</v>
      </c>
      <c r="AY247" s="240" t="s">
        <v>152</v>
      </c>
    </row>
    <row r="248" spans="2:65" s="1" customFormat="1" ht="22.5" customHeight="1">
      <c r="B248" s="38"/>
      <c r="C248" s="215" t="s">
        <v>579</v>
      </c>
      <c r="D248" s="215" t="s">
        <v>155</v>
      </c>
      <c r="E248" s="216" t="s">
        <v>209</v>
      </c>
      <c r="F248" s="217" t="s">
        <v>210</v>
      </c>
      <c r="G248" s="218" t="s">
        <v>195</v>
      </c>
      <c r="H248" s="219">
        <v>12.928</v>
      </c>
      <c r="I248" s="220"/>
      <c r="J248" s="221">
        <f>ROUND(I248*H248,2)</f>
        <v>0</v>
      </c>
      <c r="K248" s="217" t="s">
        <v>159</v>
      </c>
      <c r="L248" s="43"/>
      <c r="M248" s="222" t="s">
        <v>75</v>
      </c>
      <c r="N248" s="223" t="s">
        <v>47</v>
      </c>
      <c r="O248" s="79"/>
      <c r="P248" s="224">
        <f>O248*H248</f>
        <v>0</v>
      </c>
      <c r="Q248" s="224">
        <v>0</v>
      </c>
      <c r="R248" s="224">
        <f>Q248*H248</f>
        <v>0</v>
      </c>
      <c r="S248" s="224">
        <v>0</v>
      </c>
      <c r="T248" s="225">
        <f>S248*H248</f>
        <v>0</v>
      </c>
      <c r="AR248" s="17" t="s">
        <v>160</v>
      </c>
      <c r="AT248" s="17" t="s">
        <v>155</v>
      </c>
      <c r="AU248" s="17" t="s">
        <v>86</v>
      </c>
      <c r="AY248" s="17" t="s">
        <v>152</v>
      </c>
      <c r="BE248" s="226">
        <f>IF(N248="základní",J248,0)</f>
        <v>0</v>
      </c>
      <c r="BF248" s="226">
        <f>IF(N248="snížená",J248,0)</f>
        <v>0</v>
      </c>
      <c r="BG248" s="226">
        <f>IF(N248="zákl. přenesená",J248,0)</f>
        <v>0</v>
      </c>
      <c r="BH248" s="226">
        <f>IF(N248="sníž. přenesená",J248,0)</f>
        <v>0</v>
      </c>
      <c r="BI248" s="226">
        <f>IF(N248="nulová",J248,0)</f>
        <v>0</v>
      </c>
      <c r="BJ248" s="17" t="s">
        <v>84</v>
      </c>
      <c r="BK248" s="226">
        <f>ROUND(I248*H248,2)</f>
        <v>0</v>
      </c>
      <c r="BL248" s="17" t="s">
        <v>160</v>
      </c>
      <c r="BM248" s="17" t="s">
        <v>1750</v>
      </c>
    </row>
    <row r="249" spans="2:47" s="1" customFormat="1" ht="12">
      <c r="B249" s="38"/>
      <c r="C249" s="39"/>
      <c r="D249" s="227" t="s">
        <v>162</v>
      </c>
      <c r="E249" s="39"/>
      <c r="F249" s="228" t="s">
        <v>212</v>
      </c>
      <c r="G249" s="39"/>
      <c r="H249" s="39"/>
      <c r="I249" s="142"/>
      <c r="J249" s="39"/>
      <c r="K249" s="39"/>
      <c r="L249" s="43"/>
      <c r="M249" s="229"/>
      <c r="N249" s="79"/>
      <c r="O249" s="79"/>
      <c r="P249" s="79"/>
      <c r="Q249" s="79"/>
      <c r="R249" s="79"/>
      <c r="S249" s="79"/>
      <c r="T249" s="80"/>
      <c r="AT249" s="17" t="s">
        <v>162</v>
      </c>
      <c r="AU249" s="17" t="s">
        <v>86</v>
      </c>
    </row>
    <row r="250" spans="2:63" s="11" customFormat="1" ht="22.8" customHeight="1">
      <c r="B250" s="199"/>
      <c r="C250" s="200"/>
      <c r="D250" s="201" t="s">
        <v>76</v>
      </c>
      <c r="E250" s="213" t="s">
        <v>213</v>
      </c>
      <c r="F250" s="213" t="s">
        <v>214</v>
      </c>
      <c r="G250" s="200"/>
      <c r="H250" s="200"/>
      <c r="I250" s="203"/>
      <c r="J250" s="214">
        <f>BK250</f>
        <v>0</v>
      </c>
      <c r="K250" s="200"/>
      <c r="L250" s="205"/>
      <c r="M250" s="206"/>
      <c r="N250" s="207"/>
      <c r="O250" s="207"/>
      <c r="P250" s="208">
        <f>SUM(P251:P252)</f>
        <v>0</v>
      </c>
      <c r="Q250" s="207"/>
      <c r="R250" s="208">
        <f>SUM(R251:R252)</f>
        <v>0</v>
      </c>
      <c r="S250" s="207"/>
      <c r="T250" s="209">
        <f>SUM(T251:T252)</f>
        <v>0</v>
      </c>
      <c r="AR250" s="210" t="s">
        <v>84</v>
      </c>
      <c r="AT250" s="211" t="s">
        <v>76</v>
      </c>
      <c r="AU250" s="211" t="s">
        <v>84</v>
      </c>
      <c r="AY250" s="210" t="s">
        <v>152</v>
      </c>
      <c r="BK250" s="212">
        <f>SUM(BK251:BK252)</f>
        <v>0</v>
      </c>
    </row>
    <row r="251" spans="2:65" s="1" customFormat="1" ht="22.5" customHeight="1">
      <c r="B251" s="38"/>
      <c r="C251" s="215" t="s">
        <v>585</v>
      </c>
      <c r="D251" s="215" t="s">
        <v>155</v>
      </c>
      <c r="E251" s="216" t="s">
        <v>1377</v>
      </c>
      <c r="F251" s="217" t="s">
        <v>1378</v>
      </c>
      <c r="G251" s="218" t="s">
        <v>195</v>
      </c>
      <c r="H251" s="219">
        <v>43.893</v>
      </c>
      <c r="I251" s="220"/>
      <c r="J251" s="221">
        <f>ROUND(I251*H251,2)</f>
        <v>0</v>
      </c>
      <c r="K251" s="217" t="s">
        <v>159</v>
      </c>
      <c r="L251" s="43"/>
      <c r="M251" s="222" t="s">
        <v>75</v>
      </c>
      <c r="N251" s="223" t="s">
        <v>47</v>
      </c>
      <c r="O251" s="79"/>
      <c r="P251" s="224">
        <f>O251*H251</f>
        <v>0</v>
      </c>
      <c r="Q251" s="224">
        <v>0</v>
      </c>
      <c r="R251" s="224">
        <f>Q251*H251</f>
        <v>0</v>
      </c>
      <c r="S251" s="224">
        <v>0</v>
      </c>
      <c r="T251" s="225">
        <f>S251*H251</f>
        <v>0</v>
      </c>
      <c r="AR251" s="17" t="s">
        <v>160</v>
      </c>
      <c r="AT251" s="17" t="s">
        <v>155</v>
      </c>
      <c r="AU251" s="17" t="s">
        <v>86</v>
      </c>
      <c r="AY251" s="17" t="s">
        <v>152</v>
      </c>
      <c r="BE251" s="226">
        <f>IF(N251="základní",J251,0)</f>
        <v>0</v>
      </c>
      <c r="BF251" s="226">
        <f>IF(N251="snížená",J251,0)</f>
        <v>0</v>
      </c>
      <c r="BG251" s="226">
        <f>IF(N251="zákl. přenesená",J251,0)</f>
        <v>0</v>
      </c>
      <c r="BH251" s="226">
        <f>IF(N251="sníž. přenesená",J251,0)</f>
        <v>0</v>
      </c>
      <c r="BI251" s="226">
        <f>IF(N251="nulová",J251,0)</f>
        <v>0</v>
      </c>
      <c r="BJ251" s="17" t="s">
        <v>84</v>
      </c>
      <c r="BK251" s="226">
        <f>ROUND(I251*H251,2)</f>
        <v>0</v>
      </c>
      <c r="BL251" s="17" t="s">
        <v>160</v>
      </c>
      <c r="BM251" s="17" t="s">
        <v>1751</v>
      </c>
    </row>
    <row r="252" spans="2:47" s="1" customFormat="1" ht="12">
      <c r="B252" s="38"/>
      <c r="C252" s="39"/>
      <c r="D252" s="227" t="s">
        <v>162</v>
      </c>
      <c r="E252" s="39"/>
      <c r="F252" s="228" t="s">
        <v>219</v>
      </c>
      <c r="G252" s="39"/>
      <c r="H252" s="39"/>
      <c r="I252" s="142"/>
      <c r="J252" s="39"/>
      <c r="K252" s="39"/>
      <c r="L252" s="43"/>
      <c r="M252" s="229"/>
      <c r="N252" s="79"/>
      <c r="O252" s="79"/>
      <c r="P252" s="79"/>
      <c r="Q252" s="79"/>
      <c r="R252" s="79"/>
      <c r="S252" s="79"/>
      <c r="T252" s="80"/>
      <c r="AT252" s="17" t="s">
        <v>162</v>
      </c>
      <c r="AU252" s="17" t="s">
        <v>86</v>
      </c>
    </row>
    <row r="253" spans="2:63" s="11" customFormat="1" ht="25.9" customHeight="1">
      <c r="B253" s="199"/>
      <c r="C253" s="200"/>
      <c r="D253" s="201" t="s">
        <v>76</v>
      </c>
      <c r="E253" s="202" t="s">
        <v>220</v>
      </c>
      <c r="F253" s="202" t="s">
        <v>221</v>
      </c>
      <c r="G253" s="200"/>
      <c r="H253" s="200"/>
      <c r="I253" s="203"/>
      <c r="J253" s="204">
        <f>BK253</f>
        <v>0</v>
      </c>
      <c r="K253" s="200"/>
      <c r="L253" s="205"/>
      <c r="M253" s="206"/>
      <c r="N253" s="207"/>
      <c r="O253" s="207"/>
      <c r="P253" s="208">
        <f>P254+P267+P280+P293+P312+P315</f>
        <v>0</v>
      </c>
      <c r="Q253" s="207"/>
      <c r="R253" s="208">
        <f>R254+R267+R280+R293+R312+R315</f>
        <v>0.21861965</v>
      </c>
      <c r="S253" s="207"/>
      <c r="T253" s="209">
        <f>T254+T267+T280+T293+T312+T315</f>
        <v>0.026570000000000003</v>
      </c>
      <c r="AR253" s="210" t="s">
        <v>86</v>
      </c>
      <c r="AT253" s="211" t="s">
        <v>76</v>
      </c>
      <c r="AU253" s="211" t="s">
        <v>77</v>
      </c>
      <c r="AY253" s="210" t="s">
        <v>152</v>
      </c>
      <c r="BK253" s="212">
        <f>BK254+BK267+BK280+BK293+BK312+BK315</f>
        <v>0</v>
      </c>
    </row>
    <row r="254" spans="2:63" s="11" customFormat="1" ht="22.8" customHeight="1">
      <c r="B254" s="199"/>
      <c r="C254" s="200"/>
      <c r="D254" s="201" t="s">
        <v>76</v>
      </c>
      <c r="E254" s="213" t="s">
        <v>506</v>
      </c>
      <c r="F254" s="213" t="s">
        <v>507</v>
      </c>
      <c r="G254" s="200"/>
      <c r="H254" s="200"/>
      <c r="I254" s="203"/>
      <c r="J254" s="214">
        <f>BK254</f>
        <v>0</v>
      </c>
      <c r="K254" s="200"/>
      <c r="L254" s="205"/>
      <c r="M254" s="206"/>
      <c r="N254" s="207"/>
      <c r="O254" s="207"/>
      <c r="P254" s="208">
        <f>SUM(P255:P266)</f>
        <v>0</v>
      </c>
      <c r="Q254" s="207"/>
      <c r="R254" s="208">
        <f>SUM(R255:R266)</f>
        <v>0.0519457</v>
      </c>
      <c r="S254" s="207"/>
      <c r="T254" s="209">
        <f>SUM(T255:T266)</f>
        <v>0</v>
      </c>
      <c r="AR254" s="210" t="s">
        <v>86</v>
      </c>
      <c r="AT254" s="211" t="s">
        <v>76</v>
      </c>
      <c r="AU254" s="211" t="s">
        <v>84</v>
      </c>
      <c r="AY254" s="210" t="s">
        <v>152</v>
      </c>
      <c r="BK254" s="212">
        <f>SUM(BK255:BK266)</f>
        <v>0</v>
      </c>
    </row>
    <row r="255" spans="2:65" s="1" customFormat="1" ht="16.5" customHeight="1">
      <c r="B255" s="38"/>
      <c r="C255" s="215" t="s">
        <v>592</v>
      </c>
      <c r="D255" s="215" t="s">
        <v>155</v>
      </c>
      <c r="E255" s="216" t="s">
        <v>1752</v>
      </c>
      <c r="F255" s="217" t="s">
        <v>1753</v>
      </c>
      <c r="G255" s="218" t="s">
        <v>158</v>
      </c>
      <c r="H255" s="219">
        <v>9.138</v>
      </c>
      <c r="I255" s="220"/>
      <c r="J255" s="221">
        <f>ROUND(I255*H255,2)</f>
        <v>0</v>
      </c>
      <c r="K255" s="217" t="s">
        <v>159</v>
      </c>
      <c r="L255" s="43"/>
      <c r="M255" s="222" t="s">
        <v>75</v>
      </c>
      <c r="N255" s="223" t="s">
        <v>47</v>
      </c>
      <c r="O255" s="79"/>
      <c r="P255" s="224">
        <f>O255*H255</f>
        <v>0</v>
      </c>
      <c r="Q255" s="224">
        <v>0</v>
      </c>
      <c r="R255" s="224">
        <f>Q255*H255</f>
        <v>0</v>
      </c>
      <c r="S255" s="224">
        <v>0</v>
      </c>
      <c r="T255" s="225">
        <f>S255*H255</f>
        <v>0</v>
      </c>
      <c r="AR255" s="17" t="s">
        <v>227</v>
      </c>
      <c r="AT255" s="17" t="s">
        <v>155</v>
      </c>
      <c r="AU255" s="17" t="s">
        <v>86</v>
      </c>
      <c r="AY255" s="17" t="s">
        <v>152</v>
      </c>
      <c r="BE255" s="226">
        <f>IF(N255="základní",J255,0)</f>
        <v>0</v>
      </c>
      <c r="BF255" s="226">
        <f>IF(N255="snížená",J255,0)</f>
        <v>0</v>
      </c>
      <c r="BG255" s="226">
        <f>IF(N255="zákl. přenesená",J255,0)</f>
        <v>0</v>
      </c>
      <c r="BH255" s="226">
        <f>IF(N255="sníž. přenesená",J255,0)</f>
        <v>0</v>
      </c>
      <c r="BI255" s="226">
        <f>IF(N255="nulová",J255,0)</f>
        <v>0</v>
      </c>
      <c r="BJ255" s="17" t="s">
        <v>84</v>
      </c>
      <c r="BK255" s="226">
        <f>ROUND(I255*H255,2)</f>
        <v>0</v>
      </c>
      <c r="BL255" s="17" t="s">
        <v>227</v>
      </c>
      <c r="BM255" s="17" t="s">
        <v>1754</v>
      </c>
    </row>
    <row r="256" spans="2:47" s="1" customFormat="1" ht="12">
      <c r="B256" s="38"/>
      <c r="C256" s="39"/>
      <c r="D256" s="227" t="s">
        <v>162</v>
      </c>
      <c r="E256" s="39"/>
      <c r="F256" s="228" t="s">
        <v>511</v>
      </c>
      <c r="G256" s="39"/>
      <c r="H256" s="39"/>
      <c r="I256" s="142"/>
      <c r="J256" s="39"/>
      <c r="K256" s="39"/>
      <c r="L256" s="43"/>
      <c r="M256" s="229"/>
      <c r="N256" s="79"/>
      <c r="O256" s="79"/>
      <c r="P256" s="79"/>
      <c r="Q256" s="79"/>
      <c r="R256" s="79"/>
      <c r="S256" s="79"/>
      <c r="T256" s="80"/>
      <c r="AT256" s="17" t="s">
        <v>162</v>
      </c>
      <c r="AU256" s="17" t="s">
        <v>86</v>
      </c>
    </row>
    <row r="257" spans="2:51" s="13" customFormat="1" ht="12">
      <c r="B257" s="241"/>
      <c r="C257" s="242"/>
      <c r="D257" s="227" t="s">
        <v>164</v>
      </c>
      <c r="E257" s="243" t="s">
        <v>75</v>
      </c>
      <c r="F257" s="244" t="s">
        <v>1629</v>
      </c>
      <c r="G257" s="242"/>
      <c r="H257" s="243" t="s">
        <v>75</v>
      </c>
      <c r="I257" s="245"/>
      <c r="J257" s="242"/>
      <c r="K257" s="242"/>
      <c r="L257" s="246"/>
      <c r="M257" s="247"/>
      <c r="N257" s="248"/>
      <c r="O257" s="248"/>
      <c r="P257" s="248"/>
      <c r="Q257" s="248"/>
      <c r="R257" s="248"/>
      <c r="S257" s="248"/>
      <c r="T257" s="249"/>
      <c r="AT257" s="250" t="s">
        <v>164</v>
      </c>
      <c r="AU257" s="250" t="s">
        <v>86</v>
      </c>
      <c r="AV257" s="13" t="s">
        <v>84</v>
      </c>
      <c r="AW257" s="13" t="s">
        <v>38</v>
      </c>
      <c r="AX257" s="13" t="s">
        <v>77</v>
      </c>
      <c r="AY257" s="250" t="s">
        <v>152</v>
      </c>
    </row>
    <row r="258" spans="2:51" s="12" customFormat="1" ht="12">
      <c r="B258" s="230"/>
      <c r="C258" s="231"/>
      <c r="D258" s="227" t="s">
        <v>164</v>
      </c>
      <c r="E258" s="232" t="s">
        <v>75</v>
      </c>
      <c r="F258" s="233" t="s">
        <v>1755</v>
      </c>
      <c r="G258" s="231"/>
      <c r="H258" s="234">
        <v>9.138</v>
      </c>
      <c r="I258" s="235"/>
      <c r="J258" s="231"/>
      <c r="K258" s="231"/>
      <c r="L258" s="236"/>
      <c r="M258" s="237"/>
      <c r="N258" s="238"/>
      <c r="O258" s="238"/>
      <c r="P258" s="238"/>
      <c r="Q258" s="238"/>
      <c r="R258" s="238"/>
      <c r="S258" s="238"/>
      <c r="T258" s="239"/>
      <c r="AT258" s="240" t="s">
        <v>164</v>
      </c>
      <c r="AU258" s="240" t="s">
        <v>86</v>
      </c>
      <c r="AV258" s="12" t="s">
        <v>86</v>
      </c>
      <c r="AW258" s="12" t="s">
        <v>38</v>
      </c>
      <c r="AX258" s="12" t="s">
        <v>84</v>
      </c>
      <c r="AY258" s="240" t="s">
        <v>152</v>
      </c>
    </row>
    <row r="259" spans="2:65" s="1" customFormat="1" ht="16.5" customHeight="1">
      <c r="B259" s="38"/>
      <c r="C259" s="251" t="s">
        <v>598</v>
      </c>
      <c r="D259" s="251" t="s">
        <v>238</v>
      </c>
      <c r="E259" s="252" t="s">
        <v>518</v>
      </c>
      <c r="F259" s="253" t="s">
        <v>519</v>
      </c>
      <c r="G259" s="254" t="s">
        <v>195</v>
      </c>
      <c r="H259" s="255">
        <v>0.001</v>
      </c>
      <c r="I259" s="256"/>
      <c r="J259" s="257">
        <f>ROUND(I259*H259,2)</f>
        <v>0</v>
      </c>
      <c r="K259" s="253" t="s">
        <v>159</v>
      </c>
      <c r="L259" s="258"/>
      <c r="M259" s="259" t="s">
        <v>75</v>
      </c>
      <c r="N259" s="260" t="s">
        <v>47</v>
      </c>
      <c r="O259" s="79"/>
      <c r="P259" s="224">
        <f>O259*H259</f>
        <v>0</v>
      </c>
      <c r="Q259" s="224">
        <v>1</v>
      </c>
      <c r="R259" s="224">
        <f>Q259*H259</f>
        <v>0.001</v>
      </c>
      <c r="S259" s="224">
        <v>0</v>
      </c>
      <c r="T259" s="225">
        <f>S259*H259</f>
        <v>0</v>
      </c>
      <c r="AR259" s="17" t="s">
        <v>241</v>
      </c>
      <c r="AT259" s="17" t="s">
        <v>238</v>
      </c>
      <c r="AU259" s="17" t="s">
        <v>86</v>
      </c>
      <c r="AY259" s="17" t="s">
        <v>152</v>
      </c>
      <c r="BE259" s="226">
        <f>IF(N259="základní",J259,0)</f>
        <v>0</v>
      </c>
      <c r="BF259" s="226">
        <f>IF(N259="snížená",J259,0)</f>
        <v>0</v>
      </c>
      <c r="BG259" s="226">
        <f>IF(N259="zákl. přenesená",J259,0)</f>
        <v>0</v>
      </c>
      <c r="BH259" s="226">
        <f>IF(N259="sníž. přenesená",J259,0)</f>
        <v>0</v>
      </c>
      <c r="BI259" s="226">
        <f>IF(N259="nulová",J259,0)</f>
        <v>0</v>
      </c>
      <c r="BJ259" s="17" t="s">
        <v>84</v>
      </c>
      <c r="BK259" s="226">
        <f>ROUND(I259*H259,2)</f>
        <v>0</v>
      </c>
      <c r="BL259" s="17" t="s">
        <v>227</v>
      </c>
      <c r="BM259" s="17" t="s">
        <v>1756</v>
      </c>
    </row>
    <row r="260" spans="2:51" s="12" customFormat="1" ht="12">
      <c r="B260" s="230"/>
      <c r="C260" s="231"/>
      <c r="D260" s="227" t="s">
        <v>164</v>
      </c>
      <c r="E260" s="232" t="s">
        <v>75</v>
      </c>
      <c r="F260" s="233" t="s">
        <v>1757</v>
      </c>
      <c r="G260" s="231"/>
      <c r="H260" s="234">
        <v>0.001</v>
      </c>
      <c r="I260" s="235"/>
      <c r="J260" s="231"/>
      <c r="K260" s="231"/>
      <c r="L260" s="236"/>
      <c r="M260" s="237"/>
      <c r="N260" s="238"/>
      <c r="O260" s="238"/>
      <c r="P260" s="238"/>
      <c r="Q260" s="238"/>
      <c r="R260" s="238"/>
      <c r="S260" s="238"/>
      <c r="T260" s="239"/>
      <c r="AT260" s="240" t="s">
        <v>164</v>
      </c>
      <c r="AU260" s="240" t="s">
        <v>86</v>
      </c>
      <c r="AV260" s="12" t="s">
        <v>86</v>
      </c>
      <c r="AW260" s="12" t="s">
        <v>38</v>
      </c>
      <c r="AX260" s="12" t="s">
        <v>84</v>
      </c>
      <c r="AY260" s="240" t="s">
        <v>152</v>
      </c>
    </row>
    <row r="261" spans="2:65" s="1" customFormat="1" ht="16.5" customHeight="1">
      <c r="B261" s="38"/>
      <c r="C261" s="215" t="s">
        <v>604</v>
      </c>
      <c r="D261" s="215" t="s">
        <v>155</v>
      </c>
      <c r="E261" s="216" t="s">
        <v>1758</v>
      </c>
      <c r="F261" s="217" t="s">
        <v>1759</v>
      </c>
      <c r="G261" s="218" t="s">
        <v>158</v>
      </c>
      <c r="H261" s="219">
        <v>9.138</v>
      </c>
      <c r="I261" s="220"/>
      <c r="J261" s="221">
        <f>ROUND(I261*H261,2)</f>
        <v>0</v>
      </c>
      <c r="K261" s="217" t="s">
        <v>159</v>
      </c>
      <c r="L261" s="43"/>
      <c r="M261" s="222" t="s">
        <v>75</v>
      </c>
      <c r="N261" s="223" t="s">
        <v>47</v>
      </c>
      <c r="O261" s="79"/>
      <c r="P261" s="224">
        <f>O261*H261</f>
        <v>0</v>
      </c>
      <c r="Q261" s="224">
        <v>0.0004</v>
      </c>
      <c r="R261" s="224">
        <f>Q261*H261</f>
        <v>0.0036552</v>
      </c>
      <c r="S261" s="224">
        <v>0</v>
      </c>
      <c r="T261" s="225">
        <f>S261*H261</f>
        <v>0</v>
      </c>
      <c r="AR261" s="17" t="s">
        <v>227</v>
      </c>
      <c r="AT261" s="17" t="s">
        <v>155</v>
      </c>
      <c r="AU261" s="17" t="s">
        <v>86</v>
      </c>
      <c r="AY261" s="17" t="s">
        <v>152</v>
      </c>
      <c r="BE261" s="226">
        <f>IF(N261="základní",J261,0)</f>
        <v>0</v>
      </c>
      <c r="BF261" s="226">
        <f>IF(N261="snížená",J261,0)</f>
        <v>0</v>
      </c>
      <c r="BG261" s="226">
        <f>IF(N261="zákl. přenesená",J261,0)</f>
        <v>0</v>
      </c>
      <c r="BH261" s="226">
        <f>IF(N261="sníž. přenesená",J261,0)</f>
        <v>0</v>
      </c>
      <c r="BI261" s="226">
        <f>IF(N261="nulová",J261,0)</f>
        <v>0</v>
      </c>
      <c r="BJ261" s="17" t="s">
        <v>84</v>
      </c>
      <c r="BK261" s="226">
        <f>ROUND(I261*H261,2)</f>
        <v>0</v>
      </c>
      <c r="BL261" s="17" t="s">
        <v>227</v>
      </c>
      <c r="BM261" s="17" t="s">
        <v>1760</v>
      </c>
    </row>
    <row r="262" spans="2:47" s="1" customFormat="1" ht="12">
      <c r="B262" s="38"/>
      <c r="C262" s="39"/>
      <c r="D262" s="227" t="s">
        <v>162</v>
      </c>
      <c r="E262" s="39"/>
      <c r="F262" s="228" t="s">
        <v>1761</v>
      </c>
      <c r="G262" s="39"/>
      <c r="H262" s="39"/>
      <c r="I262" s="142"/>
      <c r="J262" s="39"/>
      <c r="K262" s="39"/>
      <c r="L262" s="43"/>
      <c r="M262" s="229"/>
      <c r="N262" s="79"/>
      <c r="O262" s="79"/>
      <c r="P262" s="79"/>
      <c r="Q262" s="79"/>
      <c r="R262" s="79"/>
      <c r="S262" s="79"/>
      <c r="T262" s="80"/>
      <c r="AT262" s="17" t="s">
        <v>162</v>
      </c>
      <c r="AU262" s="17" t="s">
        <v>86</v>
      </c>
    </row>
    <row r="263" spans="2:65" s="1" customFormat="1" ht="22.5" customHeight="1">
      <c r="B263" s="38"/>
      <c r="C263" s="251" t="s">
        <v>611</v>
      </c>
      <c r="D263" s="251" t="s">
        <v>238</v>
      </c>
      <c r="E263" s="252" t="s">
        <v>1762</v>
      </c>
      <c r="F263" s="253" t="s">
        <v>1763</v>
      </c>
      <c r="G263" s="254" t="s">
        <v>158</v>
      </c>
      <c r="H263" s="255">
        <v>10.509</v>
      </c>
      <c r="I263" s="256"/>
      <c r="J263" s="257">
        <f>ROUND(I263*H263,2)</f>
        <v>0</v>
      </c>
      <c r="K263" s="253" t="s">
        <v>159</v>
      </c>
      <c r="L263" s="258"/>
      <c r="M263" s="259" t="s">
        <v>75</v>
      </c>
      <c r="N263" s="260" t="s">
        <v>47</v>
      </c>
      <c r="O263" s="79"/>
      <c r="P263" s="224">
        <f>O263*H263</f>
        <v>0</v>
      </c>
      <c r="Q263" s="224">
        <v>0.0045</v>
      </c>
      <c r="R263" s="224">
        <f>Q263*H263</f>
        <v>0.0472905</v>
      </c>
      <c r="S263" s="224">
        <v>0</v>
      </c>
      <c r="T263" s="225">
        <f>S263*H263</f>
        <v>0</v>
      </c>
      <c r="AR263" s="17" t="s">
        <v>241</v>
      </c>
      <c r="AT263" s="17" t="s">
        <v>238</v>
      </c>
      <c r="AU263" s="17" t="s">
        <v>86</v>
      </c>
      <c r="AY263" s="17" t="s">
        <v>152</v>
      </c>
      <c r="BE263" s="226">
        <f>IF(N263="základní",J263,0)</f>
        <v>0</v>
      </c>
      <c r="BF263" s="226">
        <f>IF(N263="snížená",J263,0)</f>
        <v>0</v>
      </c>
      <c r="BG263" s="226">
        <f>IF(N263="zákl. přenesená",J263,0)</f>
        <v>0</v>
      </c>
      <c r="BH263" s="226">
        <f>IF(N263="sníž. přenesená",J263,0)</f>
        <v>0</v>
      </c>
      <c r="BI263" s="226">
        <f>IF(N263="nulová",J263,0)</f>
        <v>0</v>
      </c>
      <c r="BJ263" s="17" t="s">
        <v>84</v>
      </c>
      <c r="BK263" s="226">
        <f>ROUND(I263*H263,2)</f>
        <v>0</v>
      </c>
      <c r="BL263" s="17" t="s">
        <v>227</v>
      </c>
      <c r="BM263" s="17" t="s">
        <v>1764</v>
      </c>
    </row>
    <row r="264" spans="2:51" s="12" customFormat="1" ht="12">
      <c r="B264" s="230"/>
      <c r="C264" s="231"/>
      <c r="D264" s="227" t="s">
        <v>164</v>
      </c>
      <c r="E264" s="231"/>
      <c r="F264" s="233" t="s">
        <v>1765</v>
      </c>
      <c r="G264" s="231"/>
      <c r="H264" s="234">
        <v>10.509</v>
      </c>
      <c r="I264" s="235"/>
      <c r="J264" s="231"/>
      <c r="K264" s="231"/>
      <c r="L264" s="236"/>
      <c r="M264" s="237"/>
      <c r="N264" s="238"/>
      <c r="O264" s="238"/>
      <c r="P264" s="238"/>
      <c r="Q264" s="238"/>
      <c r="R264" s="238"/>
      <c r="S264" s="238"/>
      <c r="T264" s="239"/>
      <c r="AT264" s="240" t="s">
        <v>164</v>
      </c>
      <c r="AU264" s="240" t="s">
        <v>86</v>
      </c>
      <c r="AV264" s="12" t="s">
        <v>86</v>
      </c>
      <c r="AW264" s="12" t="s">
        <v>4</v>
      </c>
      <c r="AX264" s="12" t="s">
        <v>84</v>
      </c>
      <c r="AY264" s="240" t="s">
        <v>152</v>
      </c>
    </row>
    <row r="265" spans="2:65" s="1" customFormat="1" ht="22.5" customHeight="1">
      <c r="B265" s="38"/>
      <c r="C265" s="215" t="s">
        <v>616</v>
      </c>
      <c r="D265" s="215" t="s">
        <v>155</v>
      </c>
      <c r="E265" s="216" t="s">
        <v>1766</v>
      </c>
      <c r="F265" s="217" t="s">
        <v>1767</v>
      </c>
      <c r="G265" s="218" t="s">
        <v>248</v>
      </c>
      <c r="H265" s="261"/>
      <c r="I265" s="220"/>
      <c r="J265" s="221">
        <f>ROUND(I265*H265,2)</f>
        <v>0</v>
      </c>
      <c r="K265" s="217" t="s">
        <v>159</v>
      </c>
      <c r="L265" s="43"/>
      <c r="M265" s="222" t="s">
        <v>75</v>
      </c>
      <c r="N265" s="223" t="s">
        <v>47</v>
      </c>
      <c r="O265" s="79"/>
      <c r="P265" s="224">
        <f>O265*H265</f>
        <v>0</v>
      </c>
      <c r="Q265" s="224">
        <v>0</v>
      </c>
      <c r="R265" s="224">
        <f>Q265*H265</f>
        <v>0</v>
      </c>
      <c r="S265" s="224">
        <v>0</v>
      </c>
      <c r="T265" s="225">
        <f>S265*H265</f>
        <v>0</v>
      </c>
      <c r="AR265" s="17" t="s">
        <v>227</v>
      </c>
      <c r="AT265" s="17" t="s">
        <v>155</v>
      </c>
      <c r="AU265" s="17" t="s">
        <v>86</v>
      </c>
      <c r="AY265" s="17" t="s">
        <v>152</v>
      </c>
      <c r="BE265" s="226">
        <f>IF(N265="základní",J265,0)</f>
        <v>0</v>
      </c>
      <c r="BF265" s="226">
        <f>IF(N265="snížená",J265,0)</f>
        <v>0</v>
      </c>
      <c r="BG265" s="226">
        <f>IF(N265="zákl. přenesená",J265,0)</f>
        <v>0</v>
      </c>
      <c r="BH265" s="226">
        <f>IF(N265="sníž. přenesená",J265,0)</f>
        <v>0</v>
      </c>
      <c r="BI265" s="226">
        <f>IF(N265="nulová",J265,0)</f>
        <v>0</v>
      </c>
      <c r="BJ265" s="17" t="s">
        <v>84</v>
      </c>
      <c r="BK265" s="226">
        <f>ROUND(I265*H265,2)</f>
        <v>0</v>
      </c>
      <c r="BL265" s="17" t="s">
        <v>227</v>
      </c>
      <c r="BM265" s="17" t="s">
        <v>1768</v>
      </c>
    </row>
    <row r="266" spans="2:47" s="1" customFormat="1" ht="12">
      <c r="B266" s="38"/>
      <c r="C266" s="39"/>
      <c r="D266" s="227" t="s">
        <v>162</v>
      </c>
      <c r="E266" s="39"/>
      <c r="F266" s="228" t="s">
        <v>534</v>
      </c>
      <c r="G266" s="39"/>
      <c r="H266" s="39"/>
      <c r="I266" s="142"/>
      <c r="J266" s="39"/>
      <c r="K266" s="39"/>
      <c r="L266" s="43"/>
      <c r="M266" s="229"/>
      <c r="N266" s="79"/>
      <c r="O266" s="79"/>
      <c r="P266" s="79"/>
      <c r="Q266" s="79"/>
      <c r="R266" s="79"/>
      <c r="S266" s="79"/>
      <c r="T266" s="80"/>
      <c r="AT266" s="17" t="s">
        <v>162</v>
      </c>
      <c r="AU266" s="17" t="s">
        <v>86</v>
      </c>
    </row>
    <row r="267" spans="2:63" s="11" customFormat="1" ht="22.8" customHeight="1">
      <c r="B267" s="199"/>
      <c r="C267" s="200"/>
      <c r="D267" s="201" t="s">
        <v>76</v>
      </c>
      <c r="E267" s="213" t="s">
        <v>639</v>
      </c>
      <c r="F267" s="213" t="s">
        <v>640</v>
      </c>
      <c r="G267" s="200"/>
      <c r="H267" s="200"/>
      <c r="I267" s="203"/>
      <c r="J267" s="214">
        <f>BK267</f>
        <v>0</v>
      </c>
      <c r="K267" s="200"/>
      <c r="L267" s="205"/>
      <c r="M267" s="206"/>
      <c r="N267" s="207"/>
      <c r="O267" s="207"/>
      <c r="P267" s="208">
        <f>SUM(P268:P279)</f>
        <v>0</v>
      </c>
      <c r="Q267" s="207"/>
      <c r="R267" s="208">
        <f>SUM(R268:R279)</f>
        <v>0.013999999999999999</v>
      </c>
      <c r="S267" s="207"/>
      <c r="T267" s="209">
        <f>SUM(T268:T279)</f>
        <v>0.02117</v>
      </c>
      <c r="AR267" s="210" t="s">
        <v>86</v>
      </c>
      <c r="AT267" s="211" t="s">
        <v>76</v>
      </c>
      <c r="AU267" s="211" t="s">
        <v>84</v>
      </c>
      <c r="AY267" s="210" t="s">
        <v>152</v>
      </c>
      <c r="BK267" s="212">
        <f>SUM(BK268:BK279)</f>
        <v>0</v>
      </c>
    </row>
    <row r="268" spans="2:65" s="1" customFormat="1" ht="16.5" customHeight="1">
      <c r="B268" s="38"/>
      <c r="C268" s="215" t="s">
        <v>621</v>
      </c>
      <c r="D268" s="215" t="s">
        <v>155</v>
      </c>
      <c r="E268" s="216" t="s">
        <v>642</v>
      </c>
      <c r="F268" s="217" t="s">
        <v>643</v>
      </c>
      <c r="G268" s="218" t="s">
        <v>577</v>
      </c>
      <c r="H268" s="219">
        <v>1</v>
      </c>
      <c r="I268" s="220"/>
      <c r="J268" s="221">
        <f>ROUND(I268*H268,2)</f>
        <v>0</v>
      </c>
      <c r="K268" s="217" t="s">
        <v>159</v>
      </c>
      <c r="L268" s="43"/>
      <c r="M268" s="222" t="s">
        <v>75</v>
      </c>
      <c r="N268" s="223" t="s">
        <v>47</v>
      </c>
      <c r="O268" s="79"/>
      <c r="P268" s="224">
        <f>O268*H268</f>
        <v>0</v>
      </c>
      <c r="Q268" s="224">
        <v>0</v>
      </c>
      <c r="R268" s="224">
        <f>Q268*H268</f>
        <v>0</v>
      </c>
      <c r="S268" s="224">
        <v>0.01946</v>
      </c>
      <c r="T268" s="225">
        <f>S268*H268</f>
        <v>0.01946</v>
      </c>
      <c r="AR268" s="17" t="s">
        <v>227</v>
      </c>
      <c r="AT268" s="17" t="s">
        <v>155</v>
      </c>
      <c r="AU268" s="17" t="s">
        <v>86</v>
      </c>
      <c r="AY268" s="17" t="s">
        <v>152</v>
      </c>
      <c r="BE268" s="226">
        <f>IF(N268="základní",J268,0)</f>
        <v>0</v>
      </c>
      <c r="BF268" s="226">
        <f>IF(N268="snížená",J268,0)</f>
        <v>0</v>
      </c>
      <c r="BG268" s="226">
        <f>IF(N268="zákl. přenesená",J268,0)</f>
        <v>0</v>
      </c>
      <c r="BH268" s="226">
        <f>IF(N268="sníž. přenesená",J268,0)</f>
        <v>0</v>
      </c>
      <c r="BI268" s="226">
        <f>IF(N268="nulová",J268,0)</f>
        <v>0</v>
      </c>
      <c r="BJ268" s="17" t="s">
        <v>84</v>
      </c>
      <c r="BK268" s="226">
        <f>ROUND(I268*H268,2)</f>
        <v>0</v>
      </c>
      <c r="BL268" s="17" t="s">
        <v>227</v>
      </c>
      <c r="BM268" s="17" t="s">
        <v>1769</v>
      </c>
    </row>
    <row r="269" spans="2:51" s="13" customFormat="1" ht="12">
      <c r="B269" s="241"/>
      <c r="C269" s="242"/>
      <c r="D269" s="227" t="s">
        <v>164</v>
      </c>
      <c r="E269" s="243" t="s">
        <v>75</v>
      </c>
      <c r="F269" s="244" t="s">
        <v>1629</v>
      </c>
      <c r="G269" s="242"/>
      <c r="H269" s="243" t="s">
        <v>75</v>
      </c>
      <c r="I269" s="245"/>
      <c r="J269" s="242"/>
      <c r="K269" s="242"/>
      <c r="L269" s="246"/>
      <c r="M269" s="247"/>
      <c r="N269" s="248"/>
      <c r="O269" s="248"/>
      <c r="P269" s="248"/>
      <c r="Q269" s="248"/>
      <c r="R269" s="248"/>
      <c r="S269" s="248"/>
      <c r="T269" s="249"/>
      <c r="AT269" s="250" t="s">
        <v>164</v>
      </c>
      <c r="AU269" s="250" t="s">
        <v>86</v>
      </c>
      <c r="AV269" s="13" t="s">
        <v>84</v>
      </c>
      <c r="AW269" s="13" t="s">
        <v>38</v>
      </c>
      <c r="AX269" s="13" t="s">
        <v>77</v>
      </c>
      <c r="AY269" s="250" t="s">
        <v>152</v>
      </c>
    </row>
    <row r="270" spans="2:51" s="12" customFormat="1" ht="12">
      <c r="B270" s="230"/>
      <c r="C270" s="231"/>
      <c r="D270" s="227" t="s">
        <v>164</v>
      </c>
      <c r="E270" s="232" t="s">
        <v>75</v>
      </c>
      <c r="F270" s="233" t="s">
        <v>1770</v>
      </c>
      <c r="G270" s="231"/>
      <c r="H270" s="234">
        <v>1</v>
      </c>
      <c r="I270" s="235"/>
      <c r="J270" s="231"/>
      <c r="K270" s="231"/>
      <c r="L270" s="236"/>
      <c r="M270" s="237"/>
      <c r="N270" s="238"/>
      <c r="O270" s="238"/>
      <c r="P270" s="238"/>
      <c r="Q270" s="238"/>
      <c r="R270" s="238"/>
      <c r="S270" s="238"/>
      <c r="T270" s="239"/>
      <c r="AT270" s="240" t="s">
        <v>164</v>
      </c>
      <c r="AU270" s="240" t="s">
        <v>86</v>
      </c>
      <c r="AV270" s="12" t="s">
        <v>86</v>
      </c>
      <c r="AW270" s="12" t="s">
        <v>38</v>
      </c>
      <c r="AX270" s="12" t="s">
        <v>84</v>
      </c>
      <c r="AY270" s="240" t="s">
        <v>152</v>
      </c>
    </row>
    <row r="271" spans="2:65" s="1" customFormat="1" ht="16.5" customHeight="1">
      <c r="B271" s="38"/>
      <c r="C271" s="215" t="s">
        <v>626</v>
      </c>
      <c r="D271" s="215" t="s">
        <v>155</v>
      </c>
      <c r="E271" s="216" t="s">
        <v>646</v>
      </c>
      <c r="F271" s="217" t="s">
        <v>647</v>
      </c>
      <c r="G271" s="218" t="s">
        <v>577</v>
      </c>
      <c r="H271" s="219">
        <v>1</v>
      </c>
      <c r="I271" s="220"/>
      <c r="J271" s="221">
        <f>ROUND(I271*H271,2)</f>
        <v>0</v>
      </c>
      <c r="K271" s="217" t="s">
        <v>159</v>
      </c>
      <c r="L271" s="43"/>
      <c r="M271" s="222" t="s">
        <v>75</v>
      </c>
      <c r="N271" s="223" t="s">
        <v>47</v>
      </c>
      <c r="O271" s="79"/>
      <c r="P271" s="224">
        <f>O271*H271</f>
        <v>0</v>
      </c>
      <c r="Q271" s="224">
        <v>0</v>
      </c>
      <c r="R271" s="224">
        <f>Q271*H271</f>
        <v>0</v>
      </c>
      <c r="S271" s="224">
        <v>0.00086</v>
      </c>
      <c r="T271" s="225">
        <f>S271*H271</f>
        <v>0.00086</v>
      </c>
      <c r="AR271" s="17" t="s">
        <v>227</v>
      </c>
      <c r="AT271" s="17" t="s">
        <v>155</v>
      </c>
      <c r="AU271" s="17" t="s">
        <v>86</v>
      </c>
      <c r="AY271" s="17" t="s">
        <v>152</v>
      </c>
      <c r="BE271" s="226">
        <f>IF(N271="základní",J271,0)</f>
        <v>0</v>
      </c>
      <c r="BF271" s="226">
        <f>IF(N271="snížená",J271,0)</f>
        <v>0</v>
      </c>
      <c r="BG271" s="226">
        <f>IF(N271="zákl. přenesená",J271,0)</f>
        <v>0</v>
      </c>
      <c r="BH271" s="226">
        <f>IF(N271="sníž. přenesená",J271,0)</f>
        <v>0</v>
      </c>
      <c r="BI271" s="226">
        <f>IF(N271="nulová",J271,0)</f>
        <v>0</v>
      </c>
      <c r="BJ271" s="17" t="s">
        <v>84</v>
      </c>
      <c r="BK271" s="226">
        <f>ROUND(I271*H271,2)</f>
        <v>0</v>
      </c>
      <c r="BL271" s="17" t="s">
        <v>227</v>
      </c>
      <c r="BM271" s="17" t="s">
        <v>1771</v>
      </c>
    </row>
    <row r="272" spans="2:65" s="1" customFormat="1" ht="16.5" customHeight="1">
      <c r="B272" s="38"/>
      <c r="C272" s="215" t="s">
        <v>630</v>
      </c>
      <c r="D272" s="215" t="s">
        <v>155</v>
      </c>
      <c r="E272" s="216" t="s">
        <v>650</v>
      </c>
      <c r="F272" s="217" t="s">
        <v>651</v>
      </c>
      <c r="G272" s="218" t="s">
        <v>176</v>
      </c>
      <c r="H272" s="219">
        <v>1</v>
      </c>
      <c r="I272" s="220"/>
      <c r="J272" s="221">
        <f>ROUND(I272*H272,2)</f>
        <v>0</v>
      </c>
      <c r="K272" s="217" t="s">
        <v>159</v>
      </c>
      <c r="L272" s="43"/>
      <c r="M272" s="222" t="s">
        <v>75</v>
      </c>
      <c r="N272" s="223" t="s">
        <v>47</v>
      </c>
      <c r="O272" s="79"/>
      <c r="P272" s="224">
        <f>O272*H272</f>
        <v>0</v>
      </c>
      <c r="Q272" s="224">
        <v>0</v>
      </c>
      <c r="R272" s="224">
        <f>Q272*H272</f>
        <v>0</v>
      </c>
      <c r="S272" s="224">
        <v>0.00085</v>
      </c>
      <c r="T272" s="225">
        <f>S272*H272</f>
        <v>0.00085</v>
      </c>
      <c r="AR272" s="17" t="s">
        <v>227</v>
      </c>
      <c r="AT272" s="17" t="s">
        <v>155</v>
      </c>
      <c r="AU272" s="17" t="s">
        <v>86</v>
      </c>
      <c r="AY272" s="17" t="s">
        <v>152</v>
      </c>
      <c r="BE272" s="226">
        <f>IF(N272="základní",J272,0)</f>
        <v>0</v>
      </c>
      <c r="BF272" s="226">
        <f>IF(N272="snížená",J272,0)</f>
        <v>0</v>
      </c>
      <c r="BG272" s="226">
        <f>IF(N272="zákl. přenesená",J272,0)</f>
        <v>0</v>
      </c>
      <c r="BH272" s="226">
        <f>IF(N272="sníž. přenesená",J272,0)</f>
        <v>0</v>
      </c>
      <c r="BI272" s="226">
        <f>IF(N272="nulová",J272,0)</f>
        <v>0</v>
      </c>
      <c r="BJ272" s="17" t="s">
        <v>84</v>
      </c>
      <c r="BK272" s="226">
        <f>ROUND(I272*H272,2)</f>
        <v>0</v>
      </c>
      <c r="BL272" s="17" t="s">
        <v>227</v>
      </c>
      <c r="BM272" s="17" t="s">
        <v>1772</v>
      </c>
    </row>
    <row r="273" spans="2:65" s="1" customFormat="1" ht="16.5" customHeight="1">
      <c r="B273" s="38"/>
      <c r="C273" s="215" t="s">
        <v>634</v>
      </c>
      <c r="D273" s="215" t="s">
        <v>155</v>
      </c>
      <c r="E273" s="216" t="s">
        <v>1061</v>
      </c>
      <c r="F273" s="217" t="s">
        <v>1062</v>
      </c>
      <c r="G273" s="218" t="s">
        <v>577</v>
      </c>
      <c r="H273" s="219">
        <v>1</v>
      </c>
      <c r="I273" s="220"/>
      <c r="J273" s="221">
        <f>ROUND(I273*H273,2)</f>
        <v>0</v>
      </c>
      <c r="K273" s="217" t="s">
        <v>159</v>
      </c>
      <c r="L273" s="43"/>
      <c r="M273" s="222" t="s">
        <v>75</v>
      </c>
      <c r="N273" s="223" t="s">
        <v>47</v>
      </c>
      <c r="O273" s="79"/>
      <c r="P273" s="224">
        <f>O273*H273</f>
        <v>0</v>
      </c>
      <c r="Q273" s="224">
        <v>0.01197</v>
      </c>
      <c r="R273" s="224">
        <f>Q273*H273</f>
        <v>0.01197</v>
      </c>
      <c r="S273" s="224">
        <v>0</v>
      </c>
      <c r="T273" s="225">
        <f>S273*H273</f>
        <v>0</v>
      </c>
      <c r="AR273" s="17" t="s">
        <v>227</v>
      </c>
      <c r="AT273" s="17" t="s">
        <v>155</v>
      </c>
      <c r="AU273" s="17" t="s">
        <v>86</v>
      </c>
      <c r="AY273" s="17" t="s">
        <v>152</v>
      </c>
      <c r="BE273" s="226">
        <f>IF(N273="základní",J273,0)</f>
        <v>0</v>
      </c>
      <c r="BF273" s="226">
        <f>IF(N273="snížená",J273,0)</f>
        <v>0</v>
      </c>
      <c r="BG273" s="226">
        <f>IF(N273="zákl. přenesená",J273,0)</f>
        <v>0</v>
      </c>
      <c r="BH273" s="226">
        <f>IF(N273="sníž. přenesená",J273,0)</f>
        <v>0</v>
      </c>
      <c r="BI273" s="226">
        <f>IF(N273="nulová",J273,0)</f>
        <v>0</v>
      </c>
      <c r="BJ273" s="17" t="s">
        <v>84</v>
      </c>
      <c r="BK273" s="226">
        <f>ROUND(I273*H273,2)</f>
        <v>0</v>
      </c>
      <c r="BL273" s="17" t="s">
        <v>227</v>
      </c>
      <c r="BM273" s="17" t="s">
        <v>1773</v>
      </c>
    </row>
    <row r="274" spans="2:47" s="1" customFormat="1" ht="12">
      <c r="B274" s="38"/>
      <c r="C274" s="39"/>
      <c r="D274" s="227" t="s">
        <v>162</v>
      </c>
      <c r="E274" s="39"/>
      <c r="F274" s="228" t="s">
        <v>672</v>
      </c>
      <c r="G274" s="39"/>
      <c r="H274" s="39"/>
      <c r="I274" s="142"/>
      <c r="J274" s="39"/>
      <c r="K274" s="39"/>
      <c r="L274" s="43"/>
      <c r="M274" s="229"/>
      <c r="N274" s="79"/>
      <c r="O274" s="79"/>
      <c r="P274" s="79"/>
      <c r="Q274" s="79"/>
      <c r="R274" s="79"/>
      <c r="S274" s="79"/>
      <c r="T274" s="80"/>
      <c r="AT274" s="17" t="s">
        <v>162</v>
      </c>
      <c r="AU274" s="17" t="s">
        <v>86</v>
      </c>
    </row>
    <row r="275" spans="2:65" s="1" customFormat="1" ht="16.5" customHeight="1">
      <c r="B275" s="38"/>
      <c r="C275" s="251" t="s">
        <v>641</v>
      </c>
      <c r="D275" s="251" t="s">
        <v>238</v>
      </c>
      <c r="E275" s="252" t="s">
        <v>685</v>
      </c>
      <c r="F275" s="253" t="s">
        <v>686</v>
      </c>
      <c r="G275" s="254" t="s">
        <v>176</v>
      </c>
      <c r="H275" s="255">
        <v>1</v>
      </c>
      <c r="I275" s="256"/>
      <c r="J275" s="257">
        <f>ROUND(I275*H275,2)</f>
        <v>0</v>
      </c>
      <c r="K275" s="253" t="s">
        <v>159</v>
      </c>
      <c r="L275" s="258"/>
      <c r="M275" s="259" t="s">
        <v>75</v>
      </c>
      <c r="N275" s="260" t="s">
        <v>47</v>
      </c>
      <c r="O275" s="79"/>
      <c r="P275" s="224">
        <f>O275*H275</f>
        <v>0</v>
      </c>
      <c r="Q275" s="224">
        <v>0.0018</v>
      </c>
      <c r="R275" s="224">
        <f>Q275*H275</f>
        <v>0.0018</v>
      </c>
      <c r="S275" s="224">
        <v>0</v>
      </c>
      <c r="T275" s="225">
        <f>S275*H275</f>
        <v>0</v>
      </c>
      <c r="AR275" s="17" t="s">
        <v>241</v>
      </c>
      <c r="AT275" s="17" t="s">
        <v>238</v>
      </c>
      <c r="AU275" s="17" t="s">
        <v>86</v>
      </c>
      <c r="AY275" s="17" t="s">
        <v>152</v>
      </c>
      <c r="BE275" s="226">
        <f>IF(N275="základní",J275,0)</f>
        <v>0</v>
      </c>
      <c r="BF275" s="226">
        <f>IF(N275="snížená",J275,0)</f>
        <v>0</v>
      </c>
      <c r="BG275" s="226">
        <f>IF(N275="zákl. přenesená",J275,0)</f>
        <v>0</v>
      </c>
      <c r="BH275" s="226">
        <f>IF(N275="sníž. přenesená",J275,0)</f>
        <v>0</v>
      </c>
      <c r="BI275" s="226">
        <f>IF(N275="nulová",J275,0)</f>
        <v>0</v>
      </c>
      <c r="BJ275" s="17" t="s">
        <v>84</v>
      </c>
      <c r="BK275" s="226">
        <f>ROUND(I275*H275,2)</f>
        <v>0</v>
      </c>
      <c r="BL275" s="17" t="s">
        <v>227</v>
      </c>
      <c r="BM275" s="17" t="s">
        <v>1774</v>
      </c>
    </row>
    <row r="276" spans="2:65" s="1" customFormat="1" ht="16.5" customHeight="1">
      <c r="B276" s="38"/>
      <c r="C276" s="215" t="s">
        <v>645</v>
      </c>
      <c r="D276" s="215" t="s">
        <v>155</v>
      </c>
      <c r="E276" s="216" t="s">
        <v>674</v>
      </c>
      <c r="F276" s="217" t="s">
        <v>675</v>
      </c>
      <c r="G276" s="218" t="s">
        <v>176</v>
      </c>
      <c r="H276" s="219">
        <v>1</v>
      </c>
      <c r="I276" s="220"/>
      <c r="J276" s="221">
        <f>ROUND(I276*H276,2)</f>
        <v>0</v>
      </c>
      <c r="K276" s="217" t="s">
        <v>159</v>
      </c>
      <c r="L276" s="43"/>
      <c r="M276" s="222" t="s">
        <v>75</v>
      </c>
      <c r="N276" s="223" t="s">
        <v>47</v>
      </c>
      <c r="O276" s="79"/>
      <c r="P276" s="224">
        <f>O276*H276</f>
        <v>0</v>
      </c>
      <c r="Q276" s="224">
        <v>0.00023</v>
      </c>
      <c r="R276" s="224">
        <f>Q276*H276</f>
        <v>0.00023</v>
      </c>
      <c r="S276" s="224">
        <v>0</v>
      </c>
      <c r="T276" s="225">
        <f>S276*H276</f>
        <v>0</v>
      </c>
      <c r="AR276" s="17" t="s">
        <v>227</v>
      </c>
      <c r="AT276" s="17" t="s">
        <v>155</v>
      </c>
      <c r="AU276" s="17" t="s">
        <v>86</v>
      </c>
      <c r="AY276" s="17" t="s">
        <v>152</v>
      </c>
      <c r="BE276" s="226">
        <f>IF(N276="základní",J276,0)</f>
        <v>0</v>
      </c>
      <c r="BF276" s="226">
        <f>IF(N276="snížená",J276,0)</f>
        <v>0</v>
      </c>
      <c r="BG276" s="226">
        <f>IF(N276="zákl. přenesená",J276,0)</f>
        <v>0</v>
      </c>
      <c r="BH276" s="226">
        <f>IF(N276="sníž. přenesená",J276,0)</f>
        <v>0</v>
      </c>
      <c r="BI276" s="226">
        <f>IF(N276="nulová",J276,0)</f>
        <v>0</v>
      </c>
      <c r="BJ276" s="17" t="s">
        <v>84</v>
      </c>
      <c r="BK276" s="226">
        <f>ROUND(I276*H276,2)</f>
        <v>0</v>
      </c>
      <c r="BL276" s="17" t="s">
        <v>227</v>
      </c>
      <c r="BM276" s="17" t="s">
        <v>1775</v>
      </c>
    </row>
    <row r="277" spans="2:47" s="1" customFormat="1" ht="12">
      <c r="B277" s="38"/>
      <c r="C277" s="39"/>
      <c r="D277" s="227" t="s">
        <v>162</v>
      </c>
      <c r="E277" s="39"/>
      <c r="F277" s="228" t="s">
        <v>677</v>
      </c>
      <c r="G277" s="39"/>
      <c r="H277" s="39"/>
      <c r="I277" s="142"/>
      <c r="J277" s="39"/>
      <c r="K277" s="39"/>
      <c r="L277" s="43"/>
      <c r="M277" s="229"/>
      <c r="N277" s="79"/>
      <c r="O277" s="79"/>
      <c r="P277" s="79"/>
      <c r="Q277" s="79"/>
      <c r="R277" s="79"/>
      <c r="S277" s="79"/>
      <c r="T277" s="80"/>
      <c r="AT277" s="17" t="s">
        <v>162</v>
      </c>
      <c r="AU277" s="17" t="s">
        <v>86</v>
      </c>
    </row>
    <row r="278" spans="2:65" s="1" customFormat="1" ht="22.5" customHeight="1">
      <c r="B278" s="38"/>
      <c r="C278" s="215" t="s">
        <v>649</v>
      </c>
      <c r="D278" s="215" t="s">
        <v>155</v>
      </c>
      <c r="E278" s="216" t="s">
        <v>1776</v>
      </c>
      <c r="F278" s="217" t="s">
        <v>1777</v>
      </c>
      <c r="G278" s="218" t="s">
        <v>248</v>
      </c>
      <c r="H278" s="261"/>
      <c r="I278" s="220"/>
      <c r="J278" s="221">
        <f>ROUND(I278*H278,2)</f>
        <v>0</v>
      </c>
      <c r="K278" s="217" t="s">
        <v>159</v>
      </c>
      <c r="L278" s="43"/>
      <c r="M278" s="222" t="s">
        <v>75</v>
      </c>
      <c r="N278" s="223" t="s">
        <v>47</v>
      </c>
      <c r="O278" s="79"/>
      <c r="P278" s="224">
        <f>O278*H278</f>
        <v>0</v>
      </c>
      <c r="Q278" s="224">
        <v>0</v>
      </c>
      <c r="R278" s="224">
        <f>Q278*H278</f>
        <v>0</v>
      </c>
      <c r="S278" s="224">
        <v>0</v>
      </c>
      <c r="T278" s="225">
        <f>S278*H278</f>
        <v>0</v>
      </c>
      <c r="AR278" s="17" t="s">
        <v>227</v>
      </c>
      <c r="AT278" s="17" t="s">
        <v>155</v>
      </c>
      <c r="AU278" s="17" t="s">
        <v>86</v>
      </c>
      <c r="AY278" s="17" t="s">
        <v>152</v>
      </c>
      <c r="BE278" s="226">
        <f>IF(N278="základní",J278,0)</f>
        <v>0</v>
      </c>
      <c r="BF278" s="226">
        <f>IF(N278="snížená",J278,0)</f>
        <v>0</v>
      </c>
      <c r="BG278" s="226">
        <f>IF(N278="zákl. přenesená",J278,0)</f>
        <v>0</v>
      </c>
      <c r="BH278" s="226">
        <f>IF(N278="sníž. přenesená",J278,0)</f>
        <v>0</v>
      </c>
      <c r="BI278" s="226">
        <f>IF(N278="nulová",J278,0)</f>
        <v>0</v>
      </c>
      <c r="BJ278" s="17" t="s">
        <v>84</v>
      </c>
      <c r="BK278" s="226">
        <f>ROUND(I278*H278,2)</f>
        <v>0</v>
      </c>
      <c r="BL278" s="17" t="s">
        <v>227</v>
      </c>
      <c r="BM278" s="17" t="s">
        <v>1778</v>
      </c>
    </row>
    <row r="279" spans="2:47" s="1" customFormat="1" ht="12">
      <c r="B279" s="38"/>
      <c r="C279" s="39"/>
      <c r="D279" s="227" t="s">
        <v>162</v>
      </c>
      <c r="E279" s="39"/>
      <c r="F279" s="228" t="s">
        <v>728</v>
      </c>
      <c r="G279" s="39"/>
      <c r="H279" s="39"/>
      <c r="I279" s="142"/>
      <c r="J279" s="39"/>
      <c r="K279" s="39"/>
      <c r="L279" s="43"/>
      <c r="M279" s="229"/>
      <c r="N279" s="79"/>
      <c r="O279" s="79"/>
      <c r="P279" s="79"/>
      <c r="Q279" s="79"/>
      <c r="R279" s="79"/>
      <c r="S279" s="79"/>
      <c r="T279" s="80"/>
      <c r="AT279" s="17" t="s">
        <v>162</v>
      </c>
      <c r="AU279" s="17" t="s">
        <v>86</v>
      </c>
    </row>
    <row r="280" spans="2:63" s="11" customFormat="1" ht="22.8" customHeight="1">
      <c r="B280" s="199"/>
      <c r="C280" s="200"/>
      <c r="D280" s="201" t="s">
        <v>76</v>
      </c>
      <c r="E280" s="213" t="s">
        <v>222</v>
      </c>
      <c r="F280" s="213" t="s">
        <v>223</v>
      </c>
      <c r="G280" s="200"/>
      <c r="H280" s="200"/>
      <c r="I280" s="203"/>
      <c r="J280" s="214">
        <f>BK280</f>
        <v>0</v>
      </c>
      <c r="K280" s="200"/>
      <c r="L280" s="205"/>
      <c r="M280" s="206"/>
      <c r="N280" s="207"/>
      <c r="O280" s="207"/>
      <c r="P280" s="208">
        <f>SUM(P281:P292)</f>
        <v>0</v>
      </c>
      <c r="Q280" s="207"/>
      <c r="R280" s="208">
        <f>SUM(R281:R292)</f>
        <v>0.0516</v>
      </c>
      <c r="S280" s="207"/>
      <c r="T280" s="209">
        <f>SUM(T281:T292)</f>
        <v>0.0054</v>
      </c>
      <c r="AR280" s="210" t="s">
        <v>86</v>
      </c>
      <c r="AT280" s="211" t="s">
        <v>76</v>
      </c>
      <c r="AU280" s="211" t="s">
        <v>84</v>
      </c>
      <c r="AY280" s="210" t="s">
        <v>152</v>
      </c>
      <c r="BK280" s="212">
        <f>SUM(BK281:BK292)</f>
        <v>0</v>
      </c>
    </row>
    <row r="281" spans="2:65" s="1" customFormat="1" ht="16.5" customHeight="1">
      <c r="B281" s="38"/>
      <c r="C281" s="215" t="s">
        <v>653</v>
      </c>
      <c r="D281" s="215" t="s">
        <v>155</v>
      </c>
      <c r="E281" s="216" t="s">
        <v>334</v>
      </c>
      <c r="F281" s="217" t="s">
        <v>335</v>
      </c>
      <c r="G281" s="218" t="s">
        <v>176</v>
      </c>
      <c r="H281" s="219">
        <v>3</v>
      </c>
      <c r="I281" s="220"/>
      <c r="J281" s="221">
        <f>ROUND(I281*H281,2)</f>
        <v>0</v>
      </c>
      <c r="K281" s="217" t="s">
        <v>159</v>
      </c>
      <c r="L281" s="43"/>
      <c r="M281" s="222" t="s">
        <v>75</v>
      </c>
      <c r="N281" s="223" t="s">
        <v>47</v>
      </c>
      <c r="O281" s="79"/>
      <c r="P281" s="224">
        <f>O281*H281</f>
        <v>0</v>
      </c>
      <c r="Q281" s="224">
        <v>0</v>
      </c>
      <c r="R281" s="224">
        <f>Q281*H281</f>
        <v>0</v>
      </c>
      <c r="S281" s="224">
        <v>0.0018</v>
      </c>
      <c r="T281" s="225">
        <f>S281*H281</f>
        <v>0.0054</v>
      </c>
      <c r="AR281" s="17" t="s">
        <v>227</v>
      </c>
      <c r="AT281" s="17" t="s">
        <v>155</v>
      </c>
      <c r="AU281" s="17" t="s">
        <v>86</v>
      </c>
      <c r="AY281" s="17" t="s">
        <v>152</v>
      </c>
      <c r="BE281" s="226">
        <f>IF(N281="základní",J281,0)</f>
        <v>0</v>
      </c>
      <c r="BF281" s="226">
        <f>IF(N281="snížená",J281,0)</f>
        <v>0</v>
      </c>
      <c r="BG281" s="226">
        <f>IF(N281="zákl. přenesená",J281,0)</f>
        <v>0</v>
      </c>
      <c r="BH281" s="226">
        <f>IF(N281="sníž. přenesená",J281,0)</f>
        <v>0</v>
      </c>
      <c r="BI281" s="226">
        <f>IF(N281="nulová",J281,0)</f>
        <v>0</v>
      </c>
      <c r="BJ281" s="17" t="s">
        <v>84</v>
      </c>
      <c r="BK281" s="226">
        <f>ROUND(I281*H281,2)</f>
        <v>0</v>
      </c>
      <c r="BL281" s="17" t="s">
        <v>227</v>
      </c>
      <c r="BM281" s="17" t="s">
        <v>1779</v>
      </c>
    </row>
    <row r="282" spans="2:51" s="12" customFormat="1" ht="12">
      <c r="B282" s="230"/>
      <c r="C282" s="231"/>
      <c r="D282" s="227" t="s">
        <v>164</v>
      </c>
      <c r="E282" s="232" t="s">
        <v>75</v>
      </c>
      <c r="F282" s="233" t="s">
        <v>1710</v>
      </c>
      <c r="G282" s="231"/>
      <c r="H282" s="234">
        <v>3</v>
      </c>
      <c r="I282" s="235"/>
      <c r="J282" s="231"/>
      <c r="K282" s="231"/>
      <c r="L282" s="236"/>
      <c r="M282" s="237"/>
      <c r="N282" s="238"/>
      <c r="O282" s="238"/>
      <c r="P282" s="238"/>
      <c r="Q282" s="238"/>
      <c r="R282" s="238"/>
      <c r="S282" s="238"/>
      <c r="T282" s="239"/>
      <c r="AT282" s="240" t="s">
        <v>164</v>
      </c>
      <c r="AU282" s="240" t="s">
        <v>86</v>
      </c>
      <c r="AV282" s="12" t="s">
        <v>86</v>
      </c>
      <c r="AW282" s="12" t="s">
        <v>38</v>
      </c>
      <c r="AX282" s="12" t="s">
        <v>84</v>
      </c>
      <c r="AY282" s="240" t="s">
        <v>152</v>
      </c>
    </row>
    <row r="283" spans="2:65" s="1" customFormat="1" ht="22.5" customHeight="1">
      <c r="B283" s="38"/>
      <c r="C283" s="215" t="s">
        <v>658</v>
      </c>
      <c r="D283" s="215" t="s">
        <v>155</v>
      </c>
      <c r="E283" s="216" t="s">
        <v>1150</v>
      </c>
      <c r="F283" s="217" t="s">
        <v>1151</v>
      </c>
      <c r="G283" s="218" t="s">
        <v>176</v>
      </c>
      <c r="H283" s="219">
        <v>3</v>
      </c>
      <c r="I283" s="220"/>
      <c r="J283" s="221">
        <f>ROUND(I283*H283,2)</f>
        <v>0</v>
      </c>
      <c r="K283" s="217" t="s">
        <v>159</v>
      </c>
      <c r="L283" s="43"/>
      <c r="M283" s="222" t="s">
        <v>75</v>
      </c>
      <c r="N283" s="223" t="s">
        <v>47</v>
      </c>
      <c r="O283" s="79"/>
      <c r="P283" s="224">
        <f>O283*H283</f>
        <v>0</v>
      </c>
      <c r="Q283" s="224">
        <v>0</v>
      </c>
      <c r="R283" s="224">
        <f>Q283*H283</f>
        <v>0</v>
      </c>
      <c r="S283" s="224">
        <v>0</v>
      </c>
      <c r="T283" s="225">
        <f>S283*H283</f>
        <v>0</v>
      </c>
      <c r="AR283" s="17" t="s">
        <v>227</v>
      </c>
      <c r="AT283" s="17" t="s">
        <v>155</v>
      </c>
      <c r="AU283" s="17" t="s">
        <v>86</v>
      </c>
      <c r="AY283" s="17" t="s">
        <v>152</v>
      </c>
      <c r="BE283" s="226">
        <f>IF(N283="základní",J283,0)</f>
        <v>0</v>
      </c>
      <c r="BF283" s="226">
        <f>IF(N283="snížená",J283,0)</f>
        <v>0</v>
      </c>
      <c r="BG283" s="226">
        <f>IF(N283="zákl. přenesená",J283,0)</f>
        <v>0</v>
      </c>
      <c r="BH283" s="226">
        <f>IF(N283="sníž. přenesená",J283,0)</f>
        <v>0</v>
      </c>
      <c r="BI283" s="226">
        <f>IF(N283="nulová",J283,0)</f>
        <v>0</v>
      </c>
      <c r="BJ283" s="17" t="s">
        <v>84</v>
      </c>
      <c r="BK283" s="226">
        <f>ROUND(I283*H283,2)</f>
        <v>0</v>
      </c>
      <c r="BL283" s="17" t="s">
        <v>227</v>
      </c>
      <c r="BM283" s="17" t="s">
        <v>1780</v>
      </c>
    </row>
    <row r="284" spans="2:47" s="1" customFormat="1" ht="12">
      <c r="B284" s="38"/>
      <c r="C284" s="39"/>
      <c r="D284" s="227" t="s">
        <v>162</v>
      </c>
      <c r="E284" s="39"/>
      <c r="F284" s="228" t="s">
        <v>235</v>
      </c>
      <c r="G284" s="39"/>
      <c r="H284" s="39"/>
      <c r="I284" s="142"/>
      <c r="J284" s="39"/>
      <c r="K284" s="39"/>
      <c r="L284" s="43"/>
      <c r="M284" s="229"/>
      <c r="N284" s="79"/>
      <c r="O284" s="79"/>
      <c r="P284" s="79"/>
      <c r="Q284" s="79"/>
      <c r="R284" s="79"/>
      <c r="S284" s="79"/>
      <c r="T284" s="80"/>
      <c r="AT284" s="17" t="s">
        <v>162</v>
      </c>
      <c r="AU284" s="17" t="s">
        <v>86</v>
      </c>
    </row>
    <row r="285" spans="2:51" s="13" customFormat="1" ht="12">
      <c r="B285" s="241"/>
      <c r="C285" s="242"/>
      <c r="D285" s="227" t="s">
        <v>164</v>
      </c>
      <c r="E285" s="243" t="s">
        <v>75</v>
      </c>
      <c r="F285" s="244" t="s">
        <v>1629</v>
      </c>
      <c r="G285" s="242"/>
      <c r="H285" s="243" t="s">
        <v>75</v>
      </c>
      <c r="I285" s="245"/>
      <c r="J285" s="242"/>
      <c r="K285" s="242"/>
      <c r="L285" s="246"/>
      <c r="M285" s="247"/>
      <c r="N285" s="248"/>
      <c r="O285" s="248"/>
      <c r="P285" s="248"/>
      <c r="Q285" s="248"/>
      <c r="R285" s="248"/>
      <c r="S285" s="248"/>
      <c r="T285" s="249"/>
      <c r="AT285" s="250" t="s">
        <v>164</v>
      </c>
      <c r="AU285" s="250" t="s">
        <v>86</v>
      </c>
      <c r="AV285" s="13" t="s">
        <v>84</v>
      </c>
      <c r="AW285" s="13" t="s">
        <v>38</v>
      </c>
      <c r="AX285" s="13" t="s">
        <v>77</v>
      </c>
      <c r="AY285" s="250" t="s">
        <v>152</v>
      </c>
    </row>
    <row r="286" spans="2:51" s="12" customFormat="1" ht="12">
      <c r="B286" s="230"/>
      <c r="C286" s="231"/>
      <c r="D286" s="227" t="s">
        <v>164</v>
      </c>
      <c r="E286" s="232" t="s">
        <v>75</v>
      </c>
      <c r="F286" s="233" t="s">
        <v>1781</v>
      </c>
      <c r="G286" s="231"/>
      <c r="H286" s="234">
        <v>3</v>
      </c>
      <c r="I286" s="235"/>
      <c r="J286" s="231"/>
      <c r="K286" s="231"/>
      <c r="L286" s="236"/>
      <c r="M286" s="237"/>
      <c r="N286" s="238"/>
      <c r="O286" s="238"/>
      <c r="P286" s="238"/>
      <c r="Q286" s="238"/>
      <c r="R286" s="238"/>
      <c r="S286" s="238"/>
      <c r="T286" s="239"/>
      <c r="AT286" s="240" t="s">
        <v>164</v>
      </c>
      <c r="AU286" s="240" t="s">
        <v>86</v>
      </c>
      <c r="AV286" s="12" t="s">
        <v>86</v>
      </c>
      <c r="AW286" s="12" t="s">
        <v>38</v>
      </c>
      <c r="AX286" s="12" t="s">
        <v>84</v>
      </c>
      <c r="AY286" s="240" t="s">
        <v>152</v>
      </c>
    </row>
    <row r="287" spans="2:65" s="1" customFormat="1" ht="16.5" customHeight="1">
      <c r="B287" s="38"/>
      <c r="C287" s="251" t="s">
        <v>663</v>
      </c>
      <c r="D287" s="251" t="s">
        <v>238</v>
      </c>
      <c r="E287" s="252" t="s">
        <v>1782</v>
      </c>
      <c r="F287" s="253" t="s">
        <v>1783</v>
      </c>
      <c r="G287" s="254" t="s">
        <v>176</v>
      </c>
      <c r="H287" s="255">
        <v>3</v>
      </c>
      <c r="I287" s="256"/>
      <c r="J287" s="257">
        <f>ROUND(I287*H287,2)</f>
        <v>0</v>
      </c>
      <c r="K287" s="253" t="s">
        <v>159</v>
      </c>
      <c r="L287" s="258"/>
      <c r="M287" s="259" t="s">
        <v>75</v>
      </c>
      <c r="N287" s="260" t="s">
        <v>47</v>
      </c>
      <c r="O287" s="79"/>
      <c r="P287" s="224">
        <f>O287*H287</f>
        <v>0</v>
      </c>
      <c r="Q287" s="224">
        <v>0.016</v>
      </c>
      <c r="R287" s="224">
        <f>Q287*H287</f>
        <v>0.048</v>
      </c>
      <c r="S287" s="224">
        <v>0</v>
      </c>
      <c r="T287" s="225">
        <f>S287*H287</f>
        <v>0</v>
      </c>
      <c r="AR287" s="17" t="s">
        <v>241</v>
      </c>
      <c r="AT287" s="17" t="s">
        <v>238</v>
      </c>
      <c r="AU287" s="17" t="s">
        <v>86</v>
      </c>
      <c r="AY287" s="17" t="s">
        <v>152</v>
      </c>
      <c r="BE287" s="226">
        <f>IF(N287="základní",J287,0)</f>
        <v>0</v>
      </c>
      <c r="BF287" s="226">
        <f>IF(N287="snížená",J287,0)</f>
        <v>0</v>
      </c>
      <c r="BG287" s="226">
        <f>IF(N287="zákl. přenesená",J287,0)</f>
        <v>0</v>
      </c>
      <c r="BH287" s="226">
        <f>IF(N287="sníž. přenesená",J287,0)</f>
        <v>0</v>
      </c>
      <c r="BI287" s="226">
        <f>IF(N287="nulová",J287,0)</f>
        <v>0</v>
      </c>
      <c r="BJ287" s="17" t="s">
        <v>84</v>
      </c>
      <c r="BK287" s="226">
        <f>ROUND(I287*H287,2)</f>
        <v>0</v>
      </c>
      <c r="BL287" s="17" t="s">
        <v>227</v>
      </c>
      <c r="BM287" s="17" t="s">
        <v>1784</v>
      </c>
    </row>
    <row r="288" spans="2:65" s="1" customFormat="1" ht="16.5" customHeight="1">
      <c r="B288" s="38"/>
      <c r="C288" s="215" t="s">
        <v>668</v>
      </c>
      <c r="D288" s="215" t="s">
        <v>155</v>
      </c>
      <c r="E288" s="216" t="s">
        <v>365</v>
      </c>
      <c r="F288" s="217" t="s">
        <v>366</v>
      </c>
      <c r="G288" s="218" t="s">
        <v>176</v>
      </c>
      <c r="H288" s="219">
        <v>3</v>
      </c>
      <c r="I288" s="220"/>
      <c r="J288" s="221">
        <f>ROUND(I288*H288,2)</f>
        <v>0</v>
      </c>
      <c r="K288" s="217" t="s">
        <v>367</v>
      </c>
      <c r="L288" s="43"/>
      <c r="M288" s="222" t="s">
        <v>75</v>
      </c>
      <c r="N288" s="223" t="s">
        <v>47</v>
      </c>
      <c r="O288" s="79"/>
      <c r="P288" s="224">
        <f>O288*H288</f>
        <v>0</v>
      </c>
      <c r="Q288" s="224">
        <v>0</v>
      </c>
      <c r="R288" s="224">
        <f>Q288*H288</f>
        <v>0</v>
      </c>
      <c r="S288" s="224">
        <v>0</v>
      </c>
      <c r="T288" s="225">
        <f>S288*H288</f>
        <v>0</v>
      </c>
      <c r="AR288" s="17" t="s">
        <v>227</v>
      </c>
      <c r="AT288" s="17" t="s">
        <v>155</v>
      </c>
      <c r="AU288" s="17" t="s">
        <v>86</v>
      </c>
      <c r="AY288" s="17" t="s">
        <v>152</v>
      </c>
      <c r="BE288" s="226">
        <f>IF(N288="základní",J288,0)</f>
        <v>0</v>
      </c>
      <c r="BF288" s="226">
        <f>IF(N288="snížená",J288,0)</f>
        <v>0</v>
      </c>
      <c r="BG288" s="226">
        <f>IF(N288="zákl. přenesená",J288,0)</f>
        <v>0</v>
      </c>
      <c r="BH288" s="226">
        <f>IF(N288="sníž. přenesená",J288,0)</f>
        <v>0</v>
      </c>
      <c r="BI288" s="226">
        <f>IF(N288="nulová",J288,0)</f>
        <v>0</v>
      </c>
      <c r="BJ288" s="17" t="s">
        <v>84</v>
      </c>
      <c r="BK288" s="226">
        <f>ROUND(I288*H288,2)</f>
        <v>0</v>
      </c>
      <c r="BL288" s="17" t="s">
        <v>227</v>
      </c>
      <c r="BM288" s="17" t="s">
        <v>1785</v>
      </c>
    </row>
    <row r="289" spans="2:47" s="1" customFormat="1" ht="12">
      <c r="B289" s="38"/>
      <c r="C289" s="39"/>
      <c r="D289" s="227" t="s">
        <v>162</v>
      </c>
      <c r="E289" s="39"/>
      <c r="F289" s="228" t="s">
        <v>369</v>
      </c>
      <c r="G289" s="39"/>
      <c r="H289" s="39"/>
      <c r="I289" s="142"/>
      <c r="J289" s="39"/>
      <c r="K289" s="39"/>
      <c r="L289" s="43"/>
      <c r="M289" s="229"/>
      <c r="N289" s="79"/>
      <c r="O289" s="79"/>
      <c r="P289" s="79"/>
      <c r="Q289" s="79"/>
      <c r="R289" s="79"/>
      <c r="S289" s="79"/>
      <c r="T289" s="80"/>
      <c r="AT289" s="17" t="s">
        <v>162</v>
      </c>
      <c r="AU289" s="17" t="s">
        <v>86</v>
      </c>
    </row>
    <row r="290" spans="2:65" s="1" customFormat="1" ht="16.5" customHeight="1">
      <c r="B290" s="38"/>
      <c r="C290" s="251" t="s">
        <v>673</v>
      </c>
      <c r="D290" s="251" t="s">
        <v>238</v>
      </c>
      <c r="E290" s="252" t="s">
        <v>371</v>
      </c>
      <c r="F290" s="253" t="s">
        <v>372</v>
      </c>
      <c r="G290" s="254" t="s">
        <v>176</v>
      </c>
      <c r="H290" s="255">
        <v>3</v>
      </c>
      <c r="I290" s="256"/>
      <c r="J290" s="257">
        <f>ROUND(I290*H290,2)</f>
        <v>0</v>
      </c>
      <c r="K290" s="253" t="s">
        <v>159</v>
      </c>
      <c r="L290" s="258"/>
      <c r="M290" s="259" t="s">
        <v>75</v>
      </c>
      <c r="N290" s="260" t="s">
        <v>47</v>
      </c>
      <c r="O290" s="79"/>
      <c r="P290" s="224">
        <f>O290*H290</f>
        <v>0</v>
      </c>
      <c r="Q290" s="224">
        <v>0.0012</v>
      </c>
      <c r="R290" s="224">
        <f>Q290*H290</f>
        <v>0.0036</v>
      </c>
      <c r="S290" s="224">
        <v>0</v>
      </c>
      <c r="T290" s="225">
        <f>S290*H290</f>
        <v>0</v>
      </c>
      <c r="AR290" s="17" t="s">
        <v>241</v>
      </c>
      <c r="AT290" s="17" t="s">
        <v>238</v>
      </c>
      <c r="AU290" s="17" t="s">
        <v>86</v>
      </c>
      <c r="AY290" s="17" t="s">
        <v>152</v>
      </c>
      <c r="BE290" s="226">
        <f>IF(N290="základní",J290,0)</f>
        <v>0</v>
      </c>
      <c r="BF290" s="226">
        <f>IF(N290="snížená",J290,0)</f>
        <v>0</v>
      </c>
      <c r="BG290" s="226">
        <f>IF(N290="zákl. přenesená",J290,0)</f>
        <v>0</v>
      </c>
      <c r="BH290" s="226">
        <f>IF(N290="sníž. přenesená",J290,0)</f>
        <v>0</v>
      </c>
      <c r="BI290" s="226">
        <f>IF(N290="nulová",J290,0)</f>
        <v>0</v>
      </c>
      <c r="BJ290" s="17" t="s">
        <v>84</v>
      </c>
      <c r="BK290" s="226">
        <f>ROUND(I290*H290,2)</f>
        <v>0</v>
      </c>
      <c r="BL290" s="17" t="s">
        <v>227</v>
      </c>
      <c r="BM290" s="17" t="s">
        <v>1786</v>
      </c>
    </row>
    <row r="291" spans="2:65" s="1" customFormat="1" ht="22.5" customHeight="1">
      <c r="B291" s="38"/>
      <c r="C291" s="215" t="s">
        <v>678</v>
      </c>
      <c r="D291" s="215" t="s">
        <v>155</v>
      </c>
      <c r="E291" s="216" t="s">
        <v>1787</v>
      </c>
      <c r="F291" s="217" t="s">
        <v>1788</v>
      </c>
      <c r="G291" s="218" t="s">
        <v>248</v>
      </c>
      <c r="H291" s="261"/>
      <c r="I291" s="220"/>
      <c r="J291" s="221">
        <f>ROUND(I291*H291,2)</f>
        <v>0</v>
      </c>
      <c r="K291" s="217" t="s">
        <v>159</v>
      </c>
      <c r="L291" s="43"/>
      <c r="M291" s="222" t="s">
        <v>75</v>
      </c>
      <c r="N291" s="223" t="s">
        <v>47</v>
      </c>
      <c r="O291" s="79"/>
      <c r="P291" s="224">
        <f>O291*H291</f>
        <v>0</v>
      </c>
      <c r="Q291" s="224">
        <v>0</v>
      </c>
      <c r="R291" s="224">
        <f>Q291*H291</f>
        <v>0</v>
      </c>
      <c r="S291" s="224">
        <v>0</v>
      </c>
      <c r="T291" s="225">
        <f>S291*H291</f>
        <v>0</v>
      </c>
      <c r="AR291" s="17" t="s">
        <v>227</v>
      </c>
      <c r="AT291" s="17" t="s">
        <v>155</v>
      </c>
      <c r="AU291" s="17" t="s">
        <v>86</v>
      </c>
      <c r="AY291" s="17" t="s">
        <v>152</v>
      </c>
      <c r="BE291" s="226">
        <f>IF(N291="základní",J291,0)</f>
        <v>0</v>
      </c>
      <c r="BF291" s="226">
        <f>IF(N291="snížená",J291,0)</f>
        <v>0</v>
      </c>
      <c r="BG291" s="226">
        <f>IF(N291="zákl. přenesená",J291,0)</f>
        <v>0</v>
      </c>
      <c r="BH291" s="226">
        <f>IF(N291="sníž. přenesená",J291,0)</f>
        <v>0</v>
      </c>
      <c r="BI291" s="226">
        <f>IF(N291="nulová",J291,0)</f>
        <v>0</v>
      </c>
      <c r="BJ291" s="17" t="s">
        <v>84</v>
      </c>
      <c r="BK291" s="226">
        <f>ROUND(I291*H291,2)</f>
        <v>0</v>
      </c>
      <c r="BL291" s="17" t="s">
        <v>227</v>
      </c>
      <c r="BM291" s="17" t="s">
        <v>1789</v>
      </c>
    </row>
    <row r="292" spans="2:47" s="1" customFormat="1" ht="12">
      <c r="B292" s="38"/>
      <c r="C292" s="39"/>
      <c r="D292" s="227" t="s">
        <v>162</v>
      </c>
      <c r="E292" s="39"/>
      <c r="F292" s="228" t="s">
        <v>250</v>
      </c>
      <c r="G292" s="39"/>
      <c r="H292" s="39"/>
      <c r="I292" s="142"/>
      <c r="J292" s="39"/>
      <c r="K292" s="39"/>
      <c r="L292" s="43"/>
      <c r="M292" s="229"/>
      <c r="N292" s="79"/>
      <c r="O292" s="79"/>
      <c r="P292" s="79"/>
      <c r="Q292" s="79"/>
      <c r="R292" s="79"/>
      <c r="S292" s="79"/>
      <c r="T292" s="80"/>
      <c r="AT292" s="17" t="s">
        <v>162</v>
      </c>
      <c r="AU292" s="17" t="s">
        <v>86</v>
      </c>
    </row>
    <row r="293" spans="2:63" s="11" customFormat="1" ht="22.8" customHeight="1">
      <c r="B293" s="199"/>
      <c r="C293" s="200"/>
      <c r="D293" s="201" t="s">
        <v>76</v>
      </c>
      <c r="E293" s="213" t="s">
        <v>815</v>
      </c>
      <c r="F293" s="213" t="s">
        <v>816</v>
      </c>
      <c r="G293" s="200"/>
      <c r="H293" s="200"/>
      <c r="I293" s="203"/>
      <c r="J293" s="214">
        <f>BK293</f>
        <v>0</v>
      </c>
      <c r="K293" s="200"/>
      <c r="L293" s="205"/>
      <c r="M293" s="206"/>
      <c r="N293" s="207"/>
      <c r="O293" s="207"/>
      <c r="P293" s="208">
        <f>SUM(P294:P311)</f>
        <v>0</v>
      </c>
      <c r="Q293" s="207"/>
      <c r="R293" s="208">
        <f>SUM(R294:R311)</f>
        <v>0.0102348</v>
      </c>
      <c r="S293" s="207"/>
      <c r="T293" s="209">
        <f>SUM(T294:T311)</f>
        <v>0</v>
      </c>
      <c r="AR293" s="210" t="s">
        <v>86</v>
      </c>
      <c r="AT293" s="211" t="s">
        <v>76</v>
      </c>
      <c r="AU293" s="211" t="s">
        <v>84</v>
      </c>
      <c r="AY293" s="210" t="s">
        <v>152</v>
      </c>
      <c r="BK293" s="212">
        <f>SUM(BK294:BK311)</f>
        <v>0</v>
      </c>
    </row>
    <row r="294" spans="2:65" s="1" customFormat="1" ht="16.5" customHeight="1">
      <c r="B294" s="38"/>
      <c r="C294" s="215" t="s">
        <v>684</v>
      </c>
      <c r="D294" s="215" t="s">
        <v>155</v>
      </c>
      <c r="E294" s="216" t="s">
        <v>818</v>
      </c>
      <c r="F294" s="217" t="s">
        <v>819</v>
      </c>
      <c r="G294" s="218" t="s">
        <v>158</v>
      </c>
      <c r="H294" s="219">
        <v>1.8</v>
      </c>
      <c r="I294" s="220"/>
      <c r="J294" s="221">
        <f>ROUND(I294*H294,2)</f>
        <v>0</v>
      </c>
      <c r="K294" s="217" t="s">
        <v>159</v>
      </c>
      <c r="L294" s="43"/>
      <c r="M294" s="222" t="s">
        <v>75</v>
      </c>
      <c r="N294" s="223" t="s">
        <v>47</v>
      </c>
      <c r="O294" s="79"/>
      <c r="P294" s="224">
        <f>O294*H294</f>
        <v>0</v>
      </c>
      <c r="Q294" s="224">
        <v>0.0003</v>
      </c>
      <c r="R294" s="224">
        <f>Q294*H294</f>
        <v>0.00054</v>
      </c>
      <c r="S294" s="224">
        <v>0</v>
      </c>
      <c r="T294" s="225">
        <f>S294*H294</f>
        <v>0</v>
      </c>
      <c r="AR294" s="17" t="s">
        <v>227</v>
      </c>
      <c r="AT294" s="17" t="s">
        <v>155</v>
      </c>
      <c r="AU294" s="17" t="s">
        <v>86</v>
      </c>
      <c r="AY294" s="17" t="s">
        <v>152</v>
      </c>
      <c r="BE294" s="226">
        <f>IF(N294="základní",J294,0)</f>
        <v>0</v>
      </c>
      <c r="BF294" s="226">
        <f>IF(N294="snížená",J294,0)</f>
        <v>0</v>
      </c>
      <c r="BG294" s="226">
        <f>IF(N294="zákl. přenesená",J294,0)</f>
        <v>0</v>
      </c>
      <c r="BH294" s="226">
        <f>IF(N294="sníž. přenesená",J294,0)</f>
        <v>0</v>
      </c>
      <c r="BI294" s="226">
        <f>IF(N294="nulová",J294,0)</f>
        <v>0</v>
      </c>
      <c r="BJ294" s="17" t="s">
        <v>84</v>
      </c>
      <c r="BK294" s="226">
        <f>ROUND(I294*H294,2)</f>
        <v>0</v>
      </c>
      <c r="BL294" s="17" t="s">
        <v>227</v>
      </c>
      <c r="BM294" s="17" t="s">
        <v>1790</v>
      </c>
    </row>
    <row r="295" spans="2:47" s="1" customFormat="1" ht="12">
      <c r="B295" s="38"/>
      <c r="C295" s="39"/>
      <c r="D295" s="227" t="s">
        <v>162</v>
      </c>
      <c r="E295" s="39"/>
      <c r="F295" s="228" t="s">
        <v>821</v>
      </c>
      <c r="G295" s="39"/>
      <c r="H295" s="39"/>
      <c r="I295" s="142"/>
      <c r="J295" s="39"/>
      <c r="K295" s="39"/>
      <c r="L295" s="43"/>
      <c r="M295" s="229"/>
      <c r="N295" s="79"/>
      <c r="O295" s="79"/>
      <c r="P295" s="79"/>
      <c r="Q295" s="79"/>
      <c r="R295" s="79"/>
      <c r="S295" s="79"/>
      <c r="T295" s="80"/>
      <c r="AT295" s="17" t="s">
        <v>162</v>
      </c>
      <c r="AU295" s="17" t="s">
        <v>86</v>
      </c>
    </row>
    <row r="296" spans="2:51" s="13" customFormat="1" ht="12">
      <c r="B296" s="241"/>
      <c r="C296" s="242"/>
      <c r="D296" s="227" t="s">
        <v>164</v>
      </c>
      <c r="E296" s="243" t="s">
        <v>75</v>
      </c>
      <c r="F296" s="244" t="s">
        <v>1629</v>
      </c>
      <c r="G296" s="242"/>
      <c r="H296" s="243" t="s">
        <v>75</v>
      </c>
      <c r="I296" s="245"/>
      <c r="J296" s="242"/>
      <c r="K296" s="242"/>
      <c r="L296" s="246"/>
      <c r="M296" s="247"/>
      <c r="N296" s="248"/>
      <c r="O296" s="248"/>
      <c r="P296" s="248"/>
      <c r="Q296" s="248"/>
      <c r="R296" s="248"/>
      <c r="S296" s="248"/>
      <c r="T296" s="249"/>
      <c r="AT296" s="250" t="s">
        <v>164</v>
      </c>
      <c r="AU296" s="250" t="s">
        <v>86</v>
      </c>
      <c r="AV296" s="13" t="s">
        <v>84</v>
      </c>
      <c r="AW296" s="13" t="s">
        <v>38</v>
      </c>
      <c r="AX296" s="13" t="s">
        <v>77</v>
      </c>
      <c r="AY296" s="250" t="s">
        <v>152</v>
      </c>
    </row>
    <row r="297" spans="2:51" s="12" customFormat="1" ht="12">
      <c r="B297" s="230"/>
      <c r="C297" s="231"/>
      <c r="D297" s="227" t="s">
        <v>164</v>
      </c>
      <c r="E297" s="232" t="s">
        <v>75</v>
      </c>
      <c r="F297" s="233" t="s">
        <v>1791</v>
      </c>
      <c r="G297" s="231"/>
      <c r="H297" s="234">
        <v>1.8</v>
      </c>
      <c r="I297" s="235"/>
      <c r="J297" s="231"/>
      <c r="K297" s="231"/>
      <c r="L297" s="236"/>
      <c r="M297" s="237"/>
      <c r="N297" s="238"/>
      <c r="O297" s="238"/>
      <c r="P297" s="238"/>
      <c r="Q297" s="238"/>
      <c r="R297" s="238"/>
      <c r="S297" s="238"/>
      <c r="T297" s="239"/>
      <c r="AT297" s="240" t="s">
        <v>164</v>
      </c>
      <c r="AU297" s="240" t="s">
        <v>86</v>
      </c>
      <c r="AV297" s="12" t="s">
        <v>86</v>
      </c>
      <c r="AW297" s="12" t="s">
        <v>38</v>
      </c>
      <c r="AX297" s="12" t="s">
        <v>84</v>
      </c>
      <c r="AY297" s="240" t="s">
        <v>152</v>
      </c>
    </row>
    <row r="298" spans="2:65" s="1" customFormat="1" ht="16.5" customHeight="1">
      <c r="B298" s="38"/>
      <c r="C298" s="215" t="s">
        <v>688</v>
      </c>
      <c r="D298" s="215" t="s">
        <v>155</v>
      </c>
      <c r="E298" s="216" t="s">
        <v>1792</v>
      </c>
      <c r="F298" s="217" t="s">
        <v>1793</v>
      </c>
      <c r="G298" s="218" t="s">
        <v>158</v>
      </c>
      <c r="H298" s="219">
        <v>1.8</v>
      </c>
      <c r="I298" s="220"/>
      <c r="J298" s="221">
        <f>ROUND(I298*H298,2)</f>
        <v>0</v>
      </c>
      <c r="K298" s="217" t="s">
        <v>159</v>
      </c>
      <c r="L298" s="43"/>
      <c r="M298" s="222" t="s">
        <v>75</v>
      </c>
      <c r="N298" s="223" t="s">
        <v>47</v>
      </c>
      <c r="O298" s="79"/>
      <c r="P298" s="224">
        <f>O298*H298</f>
        <v>0</v>
      </c>
      <c r="Q298" s="224">
        <v>0.0051</v>
      </c>
      <c r="R298" s="224">
        <f>Q298*H298</f>
        <v>0.00918</v>
      </c>
      <c r="S298" s="224">
        <v>0</v>
      </c>
      <c r="T298" s="225">
        <f>S298*H298</f>
        <v>0</v>
      </c>
      <c r="AR298" s="17" t="s">
        <v>227</v>
      </c>
      <c r="AT298" s="17" t="s">
        <v>155</v>
      </c>
      <c r="AU298" s="17" t="s">
        <v>86</v>
      </c>
      <c r="AY298" s="17" t="s">
        <v>152</v>
      </c>
      <c r="BE298" s="226">
        <f>IF(N298="základní",J298,0)</f>
        <v>0</v>
      </c>
      <c r="BF298" s="226">
        <f>IF(N298="snížená",J298,0)</f>
        <v>0</v>
      </c>
      <c r="BG298" s="226">
        <f>IF(N298="zákl. přenesená",J298,0)</f>
        <v>0</v>
      </c>
      <c r="BH298" s="226">
        <f>IF(N298="sníž. přenesená",J298,0)</f>
        <v>0</v>
      </c>
      <c r="BI298" s="226">
        <f>IF(N298="nulová",J298,0)</f>
        <v>0</v>
      </c>
      <c r="BJ298" s="17" t="s">
        <v>84</v>
      </c>
      <c r="BK298" s="226">
        <f>ROUND(I298*H298,2)</f>
        <v>0</v>
      </c>
      <c r="BL298" s="17" t="s">
        <v>227</v>
      </c>
      <c r="BM298" s="17" t="s">
        <v>1794</v>
      </c>
    </row>
    <row r="299" spans="2:47" s="1" customFormat="1" ht="12">
      <c r="B299" s="38"/>
      <c r="C299" s="39"/>
      <c r="D299" s="227" t="s">
        <v>162</v>
      </c>
      <c r="E299" s="39"/>
      <c r="F299" s="228" t="s">
        <v>827</v>
      </c>
      <c r="G299" s="39"/>
      <c r="H299" s="39"/>
      <c r="I299" s="142"/>
      <c r="J299" s="39"/>
      <c r="K299" s="39"/>
      <c r="L299" s="43"/>
      <c r="M299" s="229"/>
      <c r="N299" s="79"/>
      <c r="O299" s="79"/>
      <c r="P299" s="79"/>
      <c r="Q299" s="79"/>
      <c r="R299" s="79"/>
      <c r="S299" s="79"/>
      <c r="T299" s="80"/>
      <c r="AT299" s="17" t="s">
        <v>162</v>
      </c>
      <c r="AU299" s="17" t="s">
        <v>86</v>
      </c>
    </row>
    <row r="300" spans="2:65" s="1" customFormat="1" ht="16.5" customHeight="1">
      <c r="B300" s="38"/>
      <c r="C300" s="251" t="s">
        <v>692</v>
      </c>
      <c r="D300" s="251" t="s">
        <v>238</v>
      </c>
      <c r="E300" s="252" t="s">
        <v>1795</v>
      </c>
      <c r="F300" s="253" t="s">
        <v>1796</v>
      </c>
      <c r="G300" s="254" t="s">
        <v>158</v>
      </c>
      <c r="H300" s="255">
        <v>2.07</v>
      </c>
      <c r="I300" s="256"/>
      <c r="J300" s="257">
        <f>ROUND(I300*H300,2)</f>
        <v>0</v>
      </c>
      <c r="K300" s="253" t="s">
        <v>177</v>
      </c>
      <c r="L300" s="258"/>
      <c r="M300" s="259" t="s">
        <v>75</v>
      </c>
      <c r="N300" s="260" t="s">
        <v>47</v>
      </c>
      <c r="O300" s="79"/>
      <c r="P300" s="224">
        <f>O300*H300</f>
        <v>0</v>
      </c>
      <c r="Q300" s="224">
        <v>0</v>
      </c>
      <c r="R300" s="224">
        <f>Q300*H300</f>
        <v>0</v>
      </c>
      <c r="S300" s="224">
        <v>0</v>
      </c>
      <c r="T300" s="225">
        <f>S300*H300</f>
        <v>0</v>
      </c>
      <c r="AR300" s="17" t="s">
        <v>241</v>
      </c>
      <c r="AT300" s="17" t="s">
        <v>238</v>
      </c>
      <c r="AU300" s="17" t="s">
        <v>86</v>
      </c>
      <c r="AY300" s="17" t="s">
        <v>152</v>
      </c>
      <c r="BE300" s="226">
        <f>IF(N300="základní",J300,0)</f>
        <v>0</v>
      </c>
      <c r="BF300" s="226">
        <f>IF(N300="snížená",J300,0)</f>
        <v>0</v>
      </c>
      <c r="BG300" s="226">
        <f>IF(N300="zákl. přenesená",J300,0)</f>
        <v>0</v>
      </c>
      <c r="BH300" s="226">
        <f>IF(N300="sníž. přenesená",J300,0)</f>
        <v>0</v>
      </c>
      <c r="BI300" s="226">
        <f>IF(N300="nulová",J300,0)</f>
        <v>0</v>
      </c>
      <c r="BJ300" s="17" t="s">
        <v>84</v>
      </c>
      <c r="BK300" s="226">
        <f>ROUND(I300*H300,2)</f>
        <v>0</v>
      </c>
      <c r="BL300" s="17" t="s">
        <v>227</v>
      </c>
      <c r="BM300" s="17" t="s">
        <v>1797</v>
      </c>
    </row>
    <row r="301" spans="2:51" s="12" customFormat="1" ht="12">
      <c r="B301" s="230"/>
      <c r="C301" s="231"/>
      <c r="D301" s="227" t="s">
        <v>164</v>
      </c>
      <c r="E301" s="231"/>
      <c r="F301" s="233" t="s">
        <v>1798</v>
      </c>
      <c r="G301" s="231"/>
      <c r="H301" s="234">
        <v>2.07</v>
      </c>
      <c r="I301" s="235"/>
      <c r="J301" s="231"/>
      <c r="K301" s="231"/>
      <c r="L301" s="236"/>
      <c r="M301" s="237"/>
      <c r="N301" s="238"/>
      <c r="O301" s="238"/>
      <c r="P301" s="238"/>
      <c r="Q301" s="238"/>
      <c r="R301" s="238"/>
      <c r="S301" s="238"/>
      <c r="T301" s="239"/>
      <c r="AT301" s="240" t="s">
        <v>164</v>
      </c>
      <c r="AU301" s="240" t="s">
        <v>86</v>
      </c>
      <c r="AV301" s="12" t="s">
        <v>86</v>
      </c>
      <c r="AW301" s="12" t="s">
        <v>4</v>
      </c>
      <c r="AX301" s="12" t="s">
        <v>84</v>
      </c>
      <c r="AY301" s="240" t="s">
        <v>152</v>
      </c>
    </row>
    <row r="302" spans="2:65" s="1" customFormat="1" ht="16.5" customHeight="1">
      <c r="B302" s="38"/>
      <c r="C302" s="215" t="s">
        <v>696</v>
      </c>
      <c r="D302" s="215" t="s">
        <v>155</v>
      </c>
      <c r="E302" s="216" t="s">
        <v>846</v>
      </c>
      <c r="F302" s="217" t="s">
        <v>847</v>
      </c>
      <c r="G302" s="218" t="s">
        <v>158</v>
      </c>
      <c r="H302" s="219">
        <v>1.8</v>
      </c>
      <c r="I302" s="220"/>
      <c r="J302" s="221">
        <f>ROUND(I302*H302,2)</f>
        <v>0</v>
      </c>
      <c r="K302" s="217" t="s">
        <v>159</v>
      </c>
      <c r="L302" s="43"/>
      <c r="M302" s="222" t="s">
        <v>75</v>
      </c>
      <c r="N302" s="223" t="s">
        <v>47</v>
      </c>
      <c r="O302" s="79"/>
      <c r="P302" s="224">
        <f>O302*H302</f>
        <v>0</v>
      </c>
      <c r="Q302" s="224">
        <v>0</v>
      </c>
      <c r="R302" s="224">
        <f>Q302*H302</f>
        <v>0</v>
      </c>
      <c r="S302" s="224">
        <v>0</v>
      </c>
      <c r="T302" s="225">
        <f>S302*H302</f>
        <v>0</v>
      </c>
      <c r="AR302" s="17" t="s">
        <v>227</v>
      </c>
      <c r="AT302" s="17" t="s">
        <v>155</v>
      </c>
      <c r="AU302" s="17" t="s">
        <v>86</v>
      </c>
      <c r="AY302" s="17" t="s">
        <v>152</v>
      </c>
      <c r="BE302" s="226">
        <f>IF(N302="základní",J302,0)</f>
        <v>0</v>
      </c>
      <c r="BF302" s="226">
        <f>IF(N302="snížená",J302,0)</f>
        <v>0</v>
      </c>
      <c r="BG302" s="226">
        <f>IF(N302="zákl. přenesená",J302,0)</f>
        <v>0</v>
      </c>
      <c r="BH302" s="226">
        <f>IF(N302="sníž. přenesená",J302,0)</f>
        <v>0</v>
      </c>
      <c r="BI302" s="226">
        <f>IF(N302="nulová",J302,0)</f>
        <v>0</v>
      </c>
      <c r="BJ302" s="17" t="s">
        <v>84</v>
      </c>
      <c r="BK302" s="226">
        <f>ROUND(I302*H302,2)</f>
        <v>0</v>
      </c>
      <c r="BL302" s="17" t="s">
        <v>227</v>
      </c>
      <c r="BM302" s="17" t="s">
        <v>1799</v>
      </c>
    </row>
    <row r="303" spans="2:47" s="1" customFormat="1" ht="12">
      <c r="B303" s="38"/>
      <c r="C303" s="39"/>
      <c r="D303" s="227" t="s">
        <v>162</v>
      </c>
      <c r="E303" s="39"/>
      <c r="F303" s="228" t="s">
        <v>827</v>
      </c>
      <c r="G303" s="39"/>
      <c r="H303" s="39"/>
      <c r="I303" s="142"/>
      <c r="J303" s="39"/>
      <c r="K303" s="39"/>
      <c r="L303" s="43"/>
      <c r="M303" s="229"/>
      <c r="N303" s="79"/>
      <c r="O303" s="79"/>
      <c r="P303" s="79"/>
      <c r="Q303" s="79"/>
      <c r="R303" s="79"/>
      <c r="S303" s="79"/>
      <c r="T303" s="80"/>
      <c r="AT303" s="17" t="s">
        <v>162</v>
      </c>
      <c r="AU303" s="17" t="s">
        <v>86</v>
      </c>
    </row>
    <row r="304" spans="2:65" s="1" customFormat="1" ht="16.5" customHeight="1">
      <c r="B304" s="38"/>
      <c r="C304" s="215" t="s">
        <v>700</v>
      </c>
      <c r="D304" s="215" t="s">
        <v>155</v>
      </c>
      <c r="E304" s="216" t="s">
        <v>855</v>
      </c>
      <c r="F304" s="217" t="s">
        <v>856</v>
      </c>
      <c r="G304" s="218" t="s">
        <v>168</v>
      </c>
      <c r="H304" s="219">
        <v>1.98</v>
      </c>
      <c r="I304" s="220"/>
      <c r="J304" s="221">
        <f>ROUND(I304*H304,2)</f>
        <v>0</v>
      </c>
      <c r="K304" s="217" t="s">
        <v>159</v>
      </c>
      <c r="L304" s="43"/>
      <c r="M304" s="222" t="s">
        <v>75</v>
      </c>
      <c r="N304" s="223" t="s">
        <v>47</v>
      </c>
      <c r="O304" s="79"/>
      <c r="P304" s="224">
        <f>O304*H304</f>
        <v>0</v>
      </c>
      <c r="Q304" s="224">
        <v>0.00026</v>
      </c>
      <c r="R304" s="224">
        <f>Q304*H304</f>
        <v>0.0005147999999999999</v>
      </c>
      <c r="S304" s="224">
        <v>0</v>
      </c>
      <c r="T304" s="225">
        <f>S304*H304</f>
        <v>0</v>
      </c>
      <c r="AR304" s="17" t="s">
        <v>227</v>
      </c>
      <c r="AT304" s="17" t="s">
        <v>155</v>
      </c>
      <c r="AU304" s="17" t="s">
        <v>86</v>
      </c>
      <c r="AY304" s="17" t="s">
        <v>152</v>
      </c>
      <c r="BE304" s="226">
        <f>IF(N304="základní",J304,0)</f>
        <v>0</v>
      </c>
      <c r="BF304" s="226">
        <f>IF(N304="snížená",J304,0)</f>
        <v>0</v>
      </c>
      <c r="BG304" s="226">
        <f>IF(N304="zákl. přenesená",J304,0)</f>
        <v>0</v>
      </c>
      <c r="BH304" s="226">
        <f>IF(N304="sníž. přenesená",J304,0)</f>
        <v>0</v>
      </c>
      <c r="BI304" s="226">
        <f>IF(N304="nulová",J304,0)</f>
        <v>0</v>
      </c>
      <c r="BJ304" s="17" t="s">
        <v>84</v>
      </c>
      <c r="BK304" s="226">
        <f>ROUND(I304*H304,2)</f>
        <v>0</v>
      </c>
      <c r="BL304" s="17" t="s">
        <v>227</v>
      </c>
      <c r="BM304" s="17" t="s">
        <v>1800</v>
      </c>
    </row>
    <row r="305" spans="2:47" s="1" customFormat="1" ht="12">
      <c r="B305" s="38"/>
      <c r="C305" s="39"/>
      <c r="D305" s="227" t="s">
        <v>162</v>
      </c>
      <c r="E305" s="39"/>
      <c r="F305" s="228" t="s">
        <v>853</v>
      </c>
      <c r="G305" s="39"/>
      <c r="H305" s="39"/>
      <c r="I305" s="142"/>
      <c r="J305" s="39"/>
      <c r="K305" s="39"/>
      <c r="L305" s="43"/>
      <c r="M305" s="229"/>
      <c r="N305" s="79"/>
      <c r="O305" s="79"/>
      <c r="P305" s="79"/>
      <c r="Q305" s="79"/>
      <c r="R305" s="79"/>
      <c r="S305" s="79"/>
      <c r="T305" s="80"/>
      <c r="AT305" s="17" t="s">
        <v>162</v>
      </c>
      <c r="AU305" s="17" t="s">
        <v>86</v>
      </c>
    </row>
    <row r="306" spans="2:65" s="1" customFormat="1" ht="16.5" customHeight="1">
      <c r="B306" s="38"/>
      <c r="C306" s="215" t="s">
        <v>704</v>
      </c>
      <c r="D306" s="215" t="s">
        <v>155</v>
      </c>
      <c r="E306" s="216" t="s">
        <v>1256</v>
      </c>
      <c r="F306" s="217" t="s">
        <v>1257</v>
      </c>
      <c r="G306" s="218" t="s">
        <v>176</v>
      </c>
      <c r="H306" s="219">
        <v>1</v>
      </c>
      <c r="I306" s="220"/>
      <c r="J306" s="221">
        <f>ROUND(I306*H306,2)</f>
        <v>0</v>
      </c>
      <c r="K306" s="217" t="s">
        <v>159</v>
      </c>
      <c r="L306" s="43"/>
      <c r="M306" s="222" t="s">
        <v>75</v>
      </c>
      <c r="N306" s="223" t="s">
        <v>47</v>
      </c>
      <c r="O306" s="79"/>
      <c r="P306" s="224">
        <f>O306*H306</f>
        <v>0</v>
      </c>
      <c r="Q306" s="224">
        <v>0</v>
      </c>
      <c r="R306" s="224">
        <f>Q306*H306</f>
        <v>0</v>
      </c>
      <c r="S306" s="224">
        <v>0</v>
      </c>
      <c r="T306" s="225">
        <f>S306*H306</f>
        <v>0</v>
      </c>
      <c r="AR306" s="17" t="s">
        <v>227</v>
      </c>
      <c r="AT306" s="17" t="s">
        <v>155</v>
      </c>
      <c r="AU306" s="17" t="s">
        <v>86</v>
      </c>
      <c r="AY306" s="17" t="s">
        <v>152</v>
      </c>
      <c r="BE306" s="226">
        <f>IF(N306="základní",J306,0)</f>
        <v>0</v>
      </c>
      <c r="BF306" s="226">
        <f>IF(N306="snížená",J306,0)</f>
        <v>0</v>
      </c>
      <c r="BG306" s="226">
        <f>IF(N306="zákl. přenesená",J306,0)</f>
        <v>0</v>
      </c>
      <c r="BH306" s="226">
        <f>IF(N306="sníž. přenesená",J306,0)</f>
        <v>0</v>
      </c>
      <c r="BI306" s="226">
        <f>IF(N306="nulová",J306,0)</f>
        <v>0</v>
      </c>
      <c r="BJ306" s="17" t="s">
        <v>84</v>
      </c>
      <c r="BK306" s="226">
        <f>ROUND(I306*H306,2)</f>
        <v>0</v>
      </c>
      <c r="BL306" s="17" t="s">
        <v>227</v>
      </c>
      <c r="BM306" s="17" t="s">
        <v>1801</v>
      </c>
    </row>
    <row r="307" spans="2:47" s="1" customFormat="1" ht="12">
      <c r="B307" s="38"/>
      <c r="C307" s="39"/>
      <c r="D307" s="227" t="s">
        <v>162</v>
      </c>
      <c r="E307" s="39"/>
      <c r="F307" s="228" t="s">
        <v>853</v>
      </c>
      <c r="G307" s="39"/>
      <c r="H307" s="39"/>
      <c r="I307" s="142"/>
      <c r="J307" s="39"/>
      <c r="K307" s="39"/>
      <c r="L307" s="43"/>
      <c r="M307" s="229"/>
      <c r="N307" s="79"/>
      <c r="O307" s="79"/>
      <c r="P307" s="79"/>
      <c r="Q307" s="79"/>
      <c r="R307" s="79"/>
      <c r="S307" s="79"/>
      <c r="T307" s="80"/>
      <c r="AT307" s="17" t="s">
        <v>162</v>
      </c>
      <c r="AU307" s="17" t="s">
        <v>86</v>
      </c>
    </row>
    <row r="308" spans="2:51" s="13" customFormat="1" ht="12">
      <c r="B308" s="241"/>
      <c r="C308" s="242"/>
      <c r="D308" s="227" t="s">
        <v>164</v>
      </c>
      <c r="E308" s="243" t="s">
        <v>75</v>
      </c>
      <c r="F308" s="244" t="s">
        <v>1629</v>
      </c>
      <c r="G308" s="242"/>
      <c r="H308" s="243" t="s">
        <v>75</v>
      </c>
      <c r="I308" s="245"/>
      <c r="J308" s="242"/>
      <c r="K308" s="242"/>
      <c r="L308" s="246"/>
      <c r="M308" s="247"/>
      <c r="N308" s="248"/>
      <c r="O308" s="248"/>
      <c r="P308" s="248"/>
      <c r="Q308" s="248"/>
      <c r="R308" s="248"/>
      <c r="S308" s="248"/>
      <c r="T308" s="249"/>
      <c r="AT308" s="250" t="s">
        <v>164</v>
      </c>
      <c r="AU308" s="250" t="s">
        <v>86</v>
      </c>
      <c r="AV308" s="13" t="s">
        <v>84</v>
      </c>
      <c r="AW308" s="13" t="s">
        <v>38</v>
      </c>
      <c r="AX308" s="13" t="s">
        <v>77</v>
      </c>
      <c r="AY308" s="250" t="s">
        <v>152</v>
      </c>
    </row>
    <row r="309" spans="2:51" s="12" customFormat="1" ht="12">
      <c r="B309" s="230"/>
      <c r="C309" s="231"/>
      <c r="D309" s="227" t="s">
        <v>164</v>
      </c>
      <c r="E309" s="232" t="s">
        <v>75</v>
      </c>
      <c r="F309" s="233" t="s">
        <v>84</v>
      </c>
      <c r="G309" s="231"/>
      <c r="H309" s="234">
        <v>1</v>
      </c>
      <c r="I309" s="235"/>
      <c r="J309" s="231"/>
      <c r="K309" s="231"/>
      <c r="L309" s="236"/>
      <c r="M309" s="237"/>
      <c r="N309" s="238"/>
      <c r="O309" s="238"/>
      <c r="P309" s="238"/>
      <c r="Q309" s="238"/>
      <c r="R309" s="238"/>
      <c r="S309" s="238"/>
      <c r="T309" s="239"/>
      <c r="AT309" s="240" t="s">
        <v>164</v>
      </c>
      <c r="AU309" s="240" t="s">
        <v>86</v>
      </c>
      <c r="AV309" s="12" t="s">
        <v>86</v>
      </c>
      <c r="AW309" s="12" t="s">
        <v>38</v>
      </c>
      <c r="AX309" s="12" t="s">
        <v>84</v>
      </c>
      <c r="AY309" s="240" t="s">
        <v>152</v>
      </c>
    </row>
    <row r="310" spans="2:65" s="1" customFormat="1" ht="22.5" customHeight="1">
      <c r="B310" s="38"/>
      <c r="C310" s="215" t="s">
        <v>708</v>
      </c>
      <c r="D310" s="215" t="s">
        <v>155</v>
      </c>
      <c r="E310" s="216" t="s">
        <v>1802</v>
      </c>
      <c r="F310" s="217" t="s">
        <v>1803</v>
      </c>
      <c r="G310" s="218" t="s">
        <v>248</v>
      </c>
      <c r="H310" s="261"/>
      <c r="I310" s="220"/>
      <c r="J310" s="221">
        <f>ROUND(I310*H310,2)</f>
        <v>0</v>
      </c>
      <c r="K310" s="217" t="s">
        <v>159</v>
      </c>
      <c r="L310" s="43"/>
      <c r="M310" s="222" t="s">
        <v>75</v>
      </c>
      <c r="N310" s="223" t="s">
        <v>47</v>
      </c>
      <c r="O310" s="79"/>
      <c r="P310" s="224">
        <f>O310*H310</f>
        <v>0</v>
      </c>
      <c r="Q310" s="224">
        <v>0</v>
      </c>
      <c r="R310" s="224">
        <f>Q310*H310</f>
        <v>0</v>
      </c>
      <c r="S310" s="224">
        <v>0</v>
      </c>
      <c r="T310" s="225">
        <f>S310*H310</f>
        <v>0</v>
      </c>
      <c r="AR310" s="17" t="s">
        <v>227</v>
      </c>
      <c r="AT310" s="17" t="s">
        <v>155</v>
      </c>
      <c r="AU310" s="17" t="s">
        <v>86</v>
      </c>
      <c r="AY310" s="17" t="s">
        <v>152</v>
      </c>
      <c r="BE310" s="226">
        <f>IF(N310="základní",J310,0)</f>
        <v>0</v>
      </c>
      <c r="BF310" s="226">
        <f>IF(N310="snížená",J310,0)</f>
        <v>0</v>
      </c>
      <c r="BG310" s="226">
        <f>IF(N310="zákl. přenesená",J310,0)</f>
        <v>0</v>
      </c>
      <c r="BH310" s="226">
        <f>IF(N310="sníž. přenesená",J310,0)</f>
        <v>0</v>
      </c>
      <c r="BI310" s="226">
        <f>IF(N310="nulová",J310,0)</f>
        <v>0</v>
      </c>
      <c r="BJ310" s="17" t="s">
        <v>84</v>
      </c>
      <c r="BK310" s="226">
        <f>ROUND(I310*H310,2)</f>
        <v>0</v>
      </c>
      <c r="BL310" s="17" t="s">
        <v>227</v>
      </c>
      <c r="BM310" s="17" t="s">
        <v>1804</v>
      </c>
    </row>
    <row r="311" spans="2:47" s="1" customFormat="1" ht="12">
      <c r="B311" s="38"/>
      <c r="C311" s="39"/>
      <c r="D311" s="227" t="s">
        <v>162</v>
      </c>
      <c r="E311" s="39"/>
      <c r="F311" s="228" t="s">
        <v>534</v>
      </c>
      <c r="G311" s="39"/>
      <c r="H311" s="39"/>
      <c r="I311" s="142"/>
      <c r="J311" s="39"/>
      <c r="K311" s="39"/>
      <c r="L311" s="43"/>
      <c r="M311" s="229"/>
      <c r="N311" s="79"/>
      <c r="O311" s="79"/>
      <c r="P311" s="79"/>
      <c r="Q311" s="79"/>
      <c r="R311" s="79"/>
      <c r="S311" s="79"/>
      <c r="T311" s="80"/>
      <c r="AT311" s="17" t="s">
        <v>162</v>
      </c>
      <c r="AU311" s="17" t="s">
        <v>86</v>
      </c>
    </row>
    <row r="312" spans="2:63" s="11" customFormat="1" ht="22.8" customHeight="1">
      <c r="B312" s="199"/>
      <c r="C312" s="200"/>
      <c r="D312" s="201" t="s">
        <v>76</v>
      </c>
      <c r="E312" s="213" t="s">
        <v>376</v>
      </c>
      <c r="F312" s="213" t="s">
        <v>377</v>
      </c>
      <c r="G312" s="200"/>
      <c r="H312" s="200"/>
      <c r="I312" s="203"/>
      <c r="J312" s="214">
        <f>BK312</f>
        <v>0</v>
      </c>
      <c r="K312" s="200"/>
      <c r="L312" s="205"/>
      <c r="M312" s="206"/>
      <c r="N312" s="207"/>
      <c r="O312" s="207"/>
      <c r="P312" s="208">
        <f>SUM(P313:P314)</f>
        <v>0</v>
      </c>
      <c r="Q312" s="207"/>
      <c r="R312" s="208">
        <f>SUM(R313:R314)</f>
        <v>0.00037536000000000004</v>
      </c>
      <c r="S312" s="207"/>
      <c r="T312" s="209">
        <f>SUM(T313:T314)</f>
        <v>0</v>
      </c>
      <c r="AR312" s="210" t="s">
        <v>86</v>
      </c>
      <c r="AT312" s="211" t="s">
        <v>76</v>
      </c>
      <c r="AU312" s="211" t="s">
        <v>84</v>
      </c>
      <c r="AY312" s="210" t="s">
        <v>152</v>
      </c>
      <c r="BK312" s="212">
        <f>SUM(BK313:BK314)</f>
        <v>0</v>
      </c>
    </row>
    <row r="313" spans="2:65" s="1" customFormat="1" ht="16.5" customHeight="1">
      <c r="B313" s="38"/>
      <c r="C313" s="215" t="s">
        <v>712</v>
      </c>
      <c r="D313" s="215" t="s">
        <v>155</v>
      </c>
      <c r="E313" s="216" t="s">
        <v>379</v>
      </c>
      <c r="F313" s="217" t="s">
        <v>380</v>
      </c>
      <c r="G313" s="218" t="s">
        <v>158</v>
      </c>
      <c r="H313" s="219">
        <v>3.128</v>
      </c>
      <c r="I313" s="220"/>
      <c r="J313" s="221">
        <f>ROUND(I313*H313,2)</f>
        <v>0</v>
      </c>
      <c r="K313" s="217" t="s">
        <v>159</v>
      </c>
      <c r="L313" s="43"/>
      <c r="M313" s="222" t="s">
        <v>75</v>
      </c>
      <c r="N313" s="223" t="s">
        <v>47</v>
      </c>
      <c r="O313" s="79"/>
      <c r="P313" s="224">
        <f>O313*H313</f>
        <v>0</v>
      </c>
      <c r="Q313" s="224">
        <v>0.00012</v>
      </c>
      <c r="R313" s="224">
        <f>Q313*H313</f>
        <v>0.00037536000000000004</v>
      </c>
      <c r="S313" s="224">
        <v>0</v>
      </c>
      <c r="T313" s="225">
        <f>S313*H313</f>
        <v>0</v>
      </c>
      <c r="AR313" s="17" t="s">
        <v>227</v>
      </c>
      <c r="AT313" s="17" t="s">
        <v>155</v>
      </c>
      <c r="AU313" s="17" t="s">
        <v>86</v>
      </c>
      <c r="AY313" s="17" t="s">
        <v>152</v>
      </c>
      <c r="BE313" s="226">
        <f>IF(N313="základní",J313,0)</f>
        <v>0</v>
      </c>
      <c r="BF313" s="226">
        <f>IF(N313="snížená",J313,0)</f>
        <v>0</v>
      </c>
      <c r="BG313" s="226">
        <f>IF(N313="zákl. přenesená",J313,0)</f>
        <v>0</v>
      </c>
      <c r="BH313" s="226">
        <f>IF(N313="sníž. přenesená",J313,0)</f>
        <v>0</v>
      </c>
      <c r="BI313" s="226">
        <f>IF(N313="nulová",J313,0)</f>
        <v>0</v>
      </c>
      <c r="BJ313" s="17" t="s">
        <v>84</v>
      </c>
      <c r="BK313" s="226">
        <f>ROUND(I313*H313,2)</f>
        <v>0</v>
      </c>
      <c r="BL313" s="17" t="s">
        <v>227</v>
      </c>
      <c r="BM313" s="17" t="s">
        <v>1805</v>
      </c>
    </row>
    <row r="314" spans="2:51" s="12" customFormat="1" ht="12">
      <c r="B314" s="230"/>
      <c r="C314" s="231"/>
      <c r="D314" s="227" t="s">
        <v>164</v>
      </c>
      <c r="E314" s="232" t="s">
        <v>75</v>
      </c>
      <c r="F314" s="233" t="s">
        <v>1806</v>
      </c>
      <c r="G314" s="231"/>
      <c r="H314" s="234">
        <v>3.128</v>
      </c>
      <c r="I314" s="235"/>
      <c r="J314" s="231"/>
      <c r="K314" s="231"/>
      <c r="L314" s="236"/>
      <c r="M314" s="237"/>
      <c r="N314" s="238"/>
      <c r="O314" s="238"/>
      <c r="P314" s="238"/>
      <c r="Q314" s="238"/>
      <c r="R314" s="238"/>
      <c r="S314" s="238"/>
      <c r="T314" s="239"/>
      <c r="AT314" s="240" t="s">
        <v>164</v>
      </c>
      <c r="AU314" s="240" t="s">
        <v>86</v>
      </c>
      <c r="AV314" s="12" t="s">
        <v>86</v>
      </c>
      <c r="AW314" s="12" t="s">
        <v>38</v>
      </c>
      <c r="AX314" s="12" t="s">
        <v>84</v>
      </c>
      <c r="AY314" s="240" t="s">
        <v>152</v>
      </c>
    </row>
    <row r="315" spans="2:63" s="11" customFormat="1" ht="22.8" customHeight="1">
      <c r="B315" s="199"/>
      <c r="C315" s="200"/>
      <c r="D315" s="201" t="s">
        <v>76</v>
      </c>
      <c r="E315" s="213" t="s">
        <v>251</v>
      </c>
      <c r="F315" s="213" t="s">
        <v>252</v>
      </c>
      <c r="G315" s="200"/>
      <c r="H315" s="200"/>
      <c r="I315" s="203"/>
      <c r="J315" s="214">
        <f>BK315</f>
        <v>0</v>
      </c>
      <c r="K315" s="200"/>
      <c r="L315" s="205"/>
      <c r="M315" s="206"/>
      <c r="N315" s="207"/>
      <c r="O315" s="207"/>
      <c r="P315" s="208">
        <f>SUM(P316:P322)</f>
        <v>0</v>
      </c>
      <c r="Q315" s="207"/>
      <c r="R315" s="208">
        <f>SUM(R316:R322)</f>
        <v>0.09046379</v>
      </c>
      <c r="S315" s="207"/>
      <c r="T315" s="209">
        <f>SUM(T316:T322)</f>
        <v>0</v>
      </c>
      <c r="AR315" s="210" t="s">
        <v>86</v>
      </c>
      <c r="AT315" s="211" t="s">
        <v>76</v>
      </c>
      <c r="AU315" s="211" t="s">
        <v>84</v>
      </c>
      <c r="AY315" s="210" t="s">
        <v>152</v>
      </c>
      <c r="BK315" s="212">
        <f>SUM(BK316:BK322)</f>
        <v>0</v>
      </c>
    </row>
    <row r="316" spans="2:65" s="1" customFormat="1" ht="16.5" customHeight="1">
      <c r="B316" s="38"/>
      <c r="C316" s="215" t="s">
        <v>716</v>
      </c>
      <c r="D316" s="215" t="s">
        <v>155</v>
      </c>
      <c r="E316" s="216" t="s">
        <v>891</v>
      </c>
      <c r="F316" s="217" t="s">
        <v>892</v>
      </c>
      <c r="G316" s="218" t="s">
        <v>158</v>
      </c>
      <c r="H316" s="219">
        <v>123.923</v>
      </c>
      <c r="I316" s="220"/>
      <c r="J316" s="221">
        <f>ROUND(I316*H316,2)</f>
        <v>0</v>
      </c>
      <c r="K316" s="217" t="s">
        <v>159</v>
      </c>
      <c r="L316" s="43"/>
      <c r="M316" s="222" t="s">
        <v>75</v>
      </c>
      <c r="N316" s="223" t="s">
        <v>47</v>
      </c>
      <c r="O316" s="79"/>
      <c r="P316" s="224">
        <f>O316*H316</f>
        <v>0</v>
      </c>
      <c r="Q316" s="224">
        <v>0.00021</v>
      </c>
      <c r="R316" s="224">
        <f>Q316*H316</f>
        <v>0.02602383</v>
      </c>
      <c r="S316" s="224">
        <v>0</v>
      </c>
      <c r="T316" s="225">
        <f>S316*H316</f>
        <v>0</v>
      </c>
      <c r="AR316" s="17" t="s">
        <v>227</v>
      </c>
      <c r="AT316" s="17" t="s">
        <v>155</v>
      </c>
      <c r="AU316" s="17" t="s">
        <v>86</v>
      </c>
      <c r="AY316" s="17" t="s">
        <v>152</v>
      </c>
      <c r="BE316" s="226">
        <f>IF(N316="základní",J316,0)</f>
        <v>0</v>
      </c>
      <c r="BF316" s="226">
        <f>IF(N316="snížená",J316,0)</f>
        <v>0</v>
      </c>
      <c r="BG316" s="226">
        <f>IF(N316="zákl. přenesená",J316,0)</f>
        <v>0</v>
      </c>
      <c r="BH316" s="226">
        <f>IF(N316="sníž. přenesená",J316,0)</f>
        <v>0</v>
      </c>
      <c r="BI316" s="226">
        <f>IF(N316="nulová",J316,0)</f>
        <v>0</v>
      </c>
      <c r="BJ316" s="17" t="s">
        <v>84</v>
      </c>
      <c r="BK316" s="226">
        <f>ROUND(I316*H316,2)</f>
        <v>0</v>
      </c>
      <c r="BL316" s="17" t="s">
        <v>227</v>
      </c>
      <c r="BM316" s="17" t="s">
        <v>1807</v>
      </c>
    </row>
    <row r="317" spans="2:51" s="13" customFormat="1" ht="12">
      <c r="B317" s="241"/>
      <c r="C317" s="242"/>
      <c r="D317" s="227" t="s">
        <v>164</v>
      </c>
      <c r="E317" s="243" t="s">
        <v>75</v>
      </c>
      <c r="F317" s="244" t="s">
        <v>1629</v>
      </c>
      <c r="G317" s="242"/>
      <c r="H317" s="243" t="s">
        <v>75</v>
      </c>
      <c r="I317" s="245"/>
      <c r="J317" s="242"/>
      <c r="K317" s="242"/>
      <c r="L317" s="246"/>
      <c r="M317" s="247"/>
      <c r="N317" s="248"/>
      <c r="O317" s="248"/>
      <c r="P317" s="248"/>
      <c r="Q317" s="248"/>
      <c r="R317" s="248"/>
      <c r="S317" s="248"/>
      <c r="T317" s="249"/>
      <c r="AT317" s="250" t="s">
        <v>164</v>
      </c>
      <c r="AU317" s="250" t="s">
        <v>86</v>
      </c>
      <c r="AV317" s="13" t="s">
        <v>84</v>
      </c>
      <c r="AW317" s="13" t="s">
        <v>38</v>
      </c>
      <c r="AX317" s="13" t="s">
        <v>77</v>
      </c>
      <c r="AY317" s="250" t="s">
        <v>152</v>
      </c>
    </row>
    <row r="318" spans="2:51" s="12" customFormat="1" ht="12">
      <c r="B318" s="230"/>
      <c r="C318" s="231"/>
      <c r="D318" s="227" t="s">
        <v>164</v>
      </c>
      <c r="E318" s="232" t="s">
        <v>75</v>
      </c>
      <c r="F318" s="233" t="s">
        <v>1808</v>
      </c>
      <c r="G318" s="231"/>
      <c r="H318" s="234">
        <v>115.523</v>
      </c>
      <c r="I318" s="235"/>
      <c r="J318" s="231"/>
      <c r="K318" s="231"/>
      <c r="L318" s="236"/>
      <c r="M318" s="237"/>
      <c r="N318" s="238"/>
      <c r="O318" s="238"/>
      <c r="P318" s="238"/>
      <c r="Q318" s="238"/>
      <c r="R318" s="238"/>
      <c r="S318" s="238"/>
      <c r="T318" s="239"/>
      <c r="AT318" s="240" t="s">
        <v>164</v>
      </c>
      <c r="AU318" s="240" t="s">
        <v>86</v>
      </c>
      <c r="AV318" s="12" t="s">
        <v>86</v>
      </c>
      <c r="AW318" s="12" t="s">
        <v>38</v>
      </c>
      <c r="AX318" s="12" t="s">
        <v>77</v>
      </c>
      <c r="AY318" s="240" t="s">
        <v>152</v>
      </c>
    </row>
    <row r="319" spans="2:51" s="12" customFormat="1" ht="12">
      <c r="B319" s="230"/>
      <c r="C319" s="231"/>
      <c r="D319" s="227" t="s">
        <v>164</v>
      </c>
      <c r="E319" s="232" t="s">
        <v>75</v>
      </c>
      <c r="F319" s="233" t="s">
        <v>1683</v>
      </c>
      <c r="G319" s="231"/>
      <c r="H319" s="234">
        <v>8.4</v>
      </c>
      <c r="I319" s="235"/>
      <c r="J319" s="231"/>
      <c r="K319" s="231"/>
      <c r="L319" s="236"/>
      <c r="M319" s="237"/>
      <c r="N319" s="238"/>
      <c r="O319" s="238"/>
      <c r="P319" s="238"/>
      <c r="Q319" s="238"/>
      <c r="R319" s="238"/>
      <c r="S319" s="238"/>
      <c r="T319" s="239"/>
      <c r="AT319" s="240" t="s">
        <v>164</v>
      </c>
      <c r="AU319" s="240" t="s">
        <v>86</v>
      </c>
      <c r="AV319" s="12" t="s">
        <v>86</v>
      </c>
      <c r="AW319" s="12" t="s">
        <v>38</v>
      </c>
      <c r="AX319" s="12" t="s">
        <v>77</v>
      </c>
      <c r="AY319" s="240" t="s">
        <v>152</v>
      </c>
    </row>
    <row r="320" spans="2:51" s="14" customFormat="1" ht="12">
      <c r="B320" s="267"/>
      <c r="C320" s="268"/>
      <c r="D320" s="227" t="s">
        <v>164</v>
      </c>
      <c r="E320" s="269" t="s">
        <v>75</v>
      </c>
      <c r="F320" s="270" t="s">
        <v>287</v>
      </c>
      <c r="G320" s="268"/>
      <c r="H320" s="271">
        <v>123.923</v>
      </c>
      <c r="I320" s="272"/>
      <c r="J320" s="268"/>
      <c r="K320" s="268"/>
      <c r="L320" s="273"/>
      <c r="M320" s="274"/>
      <c r="N320" s="275"/>
      <c r="O320" s="275"/>
      <c r="P320" s="275"/>
      <c r="Q320" s="275"/>
      <c r="R320" s="275"/>
      <c r="S320" s="275"/>
      <c r="T320" s="276"/>
      <c r="AT320" s="277" t="s">
        <v>164</v>
      </c>
      <c r="AU320" s="277" t="s">
        <v>86</v>
      </c>
      <c r="AV320" s="14" t="s">
        <v>160</v>
      </c>
      <c r="AW320" s="14" t="s">
        <v>38</v>
      </c>
      <c r="AX320" s="14" t="s">
        <v>84</v>
      </c>
      <c r="AY320" s="277" t="s">
        <v>152</v>
      </c>
    </row>
    <row r="321" spans="2:65" s="1" customFormat="1" ht="16.5" customHeight="1">
      <c r="B321" s="38"/>
      <c r="C321" s="215" t="s">
        <v>720</v>
      </c>
      <c r="D321" s="215" t="s">
        <v>155</v>
      </c>
      <c r="E321" s="216" t="s">
        <v>253</v>
      </c>
      <c r="F321" s="217" t="s">
        <v>254</v>
      </c>
      <c r="G321" s="218" t="s">
        <v>158</v>
      </c>
      <c r="H321" s="219">
        <v>123.923</v>
      </c>
      <c r="I321" s="220"/>
      <c r="J321" s="221">
        <f>ROUND(I321*H321,2)</f>
        <v>0</v>
      </c>
      <c r="K321" s="217" t="s">
        <v>159</v>
      </c>
      <c r="L321" s="43"/>
      <c r="M321" s="222" t="s">
        <v>75</v>
      </c>
      <c r="N321" s="223" t="s">
        <v>47</v>
      </c>
      <c r="O321" s="79"/>
      <c r="P321" s="224">
        <f>O321*H321</f>
        <v>0</v>
      </c>
      <c r="Q321" s="224">
        <v>0.0002</v>
      </c>
      <c r="R321" s="224">
        <f>Q321*H321</f>
        <v>0.0247846</v>
      </c>
      <c r="S321" s="224">
        <v>0</v>
      </c>
      <c r="T321" s="225">
        <f>S321*H321</f>
        <v>0</v>
      </c>
      <c r="AR321" s="17" t="s">
        <v>227</v>
      </c>
      <c r="AT321" s="17" t="s">
        <v>155</v>
      </c>
      <c r="AU321" s="17" t="s">
        <v>86</v>
      </c>
      <c r="AY321" s="17" t="s">
        <v>152</v>
      </c>
      <c r="BE321" s="226">
        <f>IF(N321="základní",J321,0)</f>
        <v>0</v>
      </c>
      <c r="BF321" s="226">
        <f>IF(N321="snížená",J321,0)</f>
        <v>0</v>
      </c>
      <c r="BG321" s="226">
        <f>IF(N321="zákl. přenesená",J321,0)</f>
        <v>0</v>
      </c>
      <c r="BH321" s="226">
        <f>IF(N321="sníž. přenesená",J321,0)</f>
        <v>0</v>
      </c>
      <c r="BI321" s="226">
        <f>IF(N321="nulová",J321,0)</f>
        <v>0</v>
      </c>
      <c r="BJ321" s="17" t="s">
        <v>84</v>
      </c>
      <c r="BK321" s="226">
        <f>ROUND(I321*H321,2)</f>
        <v>0</v>
      </c>
      <c r="BL321" s="17" t="s">
        <v>227</v>
      </c>
      <c r="BM321" s="17" t="s">
        <v>1809</v>
      </c>
    </row>
    <row r="322" spans="2:65" s="1" customFormat="1" ht="22.5" customHeight="1">
      <c r="B322" s="38"/>
      <c r="C322" s="215" t="s">
        <v>724</v>
      </c>
      <c r="D322" s="215" t="s">
        <v>155</v>
      </c>
      <c r="E322" s="216" t="s">
        <v>257</v>
      </c>
      <c r="F322" s="217" t="s">
        <v>258</v>
      </c>
      <c r="G322" s="218" t="s">
        <v>158</v>
      </c>
      <c r="H322" s="219">
        <v>123.923</v>
      </c>
      <c r="I322" s="220"/>
      <c r="J322" s="221">
        <f>ROUND(I322*H322,2)</f>
        <v>0</v>
      </c>
      <c r="K322" s="217" t="s">
        <v>159</v>
      </c>
      <c r="L322" s="43"/>
      <c r="M322" s="222" t="s">
        <v>75</v>
      </c>
      <c r="N322" s="223" t="s">
        <v>47</v>
      </c>
      <c r="O322" s="79"/>
      <c r="P322" s="224">
        <f>O322*H322</f>
        <v>0</v>
      </c>
      <c r="Q322" s="224">
        <v>0.00032</v>
      </c>
      <c r="R322" s="224">
        <f>Q322*H322</f>
        <v>0.03965536</v>
      </c>
      <c r="S322" s="224">
        <v>0</v>
      </c>
      <c r="T322" s="225">
        <f>S322*H322</f>
        <v>0</v>
      </c>
      <c r="AR322" s="17" t="s">
        <v>227</v>
      </c>
      <c r="AT322" s="17" t="s">
        <v>155</v>
      </c>
      <c r="AU322" s="17" t="s">
        <v>86</v>
      </c>
      <c r="AY322" s="17" t="s">
        <v>152</v>
      </c>
      <c r="BE322" s="226">
        <f>IF(N322="základní",J322,0)</f>
        <v>0</v>
      </c>
      <c r="BF322" s="226">
        <f>IF(N322="snížená",J322,0)</f>
        <v>0</v>
      </c>
      <c r="BG322" s="226">
        <f>IF(N322="zákl. přenesená",J322,0)</f>
        <v>0</v>
      </c>
      <c r="BH322" s="226">
        <f>IF(N322="sníž. přenesená",J322,0)</f>
        <v>0</v>
      </c>
      <c r="BI322" s="226">
        <f>IF(N322="nulová",J322,0)</f>
        <v>0</v>
      </c>
      <c r="BJ322" s="17" t="s">
        <v>84</v>
      </c>
      <c r="BK322" s="226">
        <f>ROUND(I322*H322,2)</f>
        <v>0</v>
      </c>
      <c r="BL322" s="17" t="s">
        <v>227</v>
      </c>
      <c r="BM322" s="17" t="s">
        <v>1810</v>
      </c>
    </row>
    <row r="323" spans="2:63" s="11" customFormat="1" ht="25.9" customHeight="1">
      <c r="B323" s="199"/>
      <c r="C323" s="200"/>
      <c r="D323" s="201" t="s">
        <v>76</v>
      </c>
      <c r="E323" s="202" t="s">
        <v>238</v>
      </c>
      <c r="F323" s="202" t="s">
        <v>1811</v>
      </c>
      <c r="G323" s="200"/>
      <c r="H323" s="200"/>
      <c r="I323" s="203"/>
      <c r="J323" s="204">
        <f>BK323</f>
        <v>0</v>
      </c>
      <c r="K323" s="200"/>
      <c r="L323" s="205"/>
      <c r="M323" s="206"/>
      <c r="N323" s="207"/>
      <c r="O323" s="207"/>
      <c r="P323" s="208">
        <f>P324</f>
        <v>0</v>
      </c>
      <c r="Q323" s="207"/>
      <c r="R323" s="208">
        <f>R324</f>
        <v>0</v>
      </c>
      <c r="S323" s="207"/>
      <c r="T323" s="209">
        <f>T324</f>
        <v>0</v>
      </c>
      <c r="AR323" s="210" t="s">
        <v>173</v>
      </c>
      <c r="AT323" s="211" t="s">
        <v>76</v>
      </c>
      <c r="AU323" s="211" t="s">
        <v>77</v>
      </c>
      <c r="AY323" s="210" t="s">
        <v>152</v>
      </c>
      <c r="BK323" s="212">
        <f>BK324</f>
        <v>0</v>
      </c>
    </row>
    <row r="324" spans="2:63" s="11" customFormat="1" ht="22.8" customHeight="1">
      <c r="B324" s="199"/>
      <c r="C324" s="200"/>
      <c r="D324" s="201" t="s">
        <v>76</v>
      </c>
      <c r="E324" s="213" t="s">
        <v>1812</v>
      </c>
      <c r="F324" s="213" t="s">
        <v>1813</v>
      </c>
      <c r="G324" s="200"/>
      <c r="H324" s="200"/>
      <c r="I324" s="203"/>
      <c r="J324" s="214">
        <f>BK324</f>
        <v>0</v>
      </c>
      <c r="K324" s="200"/>
      <c r="L324" s="205"/>
      <c r="M324" s="206"/>
      <c r="N324" s="207"/>
      <c r="O324" s="207"/>
      <c r="P324" s="208">
        <f>SUM(P325:P326)</f>
        <v>0</v>
      </c>
      <c r="Q324" s="207"/>
      <c r="R324" s="208">
        <f>SUM(R325:R326)</f>
        <v>0</v>
      </c>
      <c r="S324" s="207"/>
      <c r="T324" s="209">
        <f>SUM(T325:T326)</f>
        <v>0</v>
      </c>
      <c r="AR324" s="210" t="s">
        <v>173</v>
      </c>
      <c r="AT324" s="211" t="s">
        <v>76</v>
      </c>
      <c r="AU324" s="211" t="s">
        <v>84</v>
      </c>
      <c r="AY324" s="210" t="s">
        <v>152</v>
      </c>
      <c r="BK324" s="212">
        <f>SUM(BK325:BK326)</f>
        <v>0</v>
      </c>
    </row>
    <row r="325" spans="2:65" s="1" customFormat="1" ht="33.75" customHeight="1">
      <c r="B325" s="38"/>
      <c r="C325" s="215" t="s">
        <v>729</v>
      </c>
      <c r="D325" s="215" t="s">
        <v>155</v>
      </c>
      <c r="E325" s="216" t="s">
        <v>1814</v>
      </c>
      <c r="F325" s="217" t="s">
        <v>1815</v>
      </c>
      <c r="G325" s="218" t="s">
        <v>176</v>
      </c>
      <c r="H325" s="219">
        <v>1</v>
      </c>
      <c r="I325" s="220"/>
      <c r="J325" s="221">
        <f>ROUND(I325*H325,2)</f>
        <v>0</v>
      </c>
      <c r="K325" s="217" t="s">
        <v>177</v>
      </c>
      <c r="L325" s="43"/>
      <c r="M325" s="222" t="s">
        <v>75</v>
      </c>
      <c r="N325" s="223" t="s">
        <v>47</v>
      </c>
      <c r="O325" s="79"/>
      <c r="P325" s="224">
        <f>O325*H325</f>
        <v>0</v>
      </c>
      <c r="Q325" s="224">
        <v>0</v>
      </c>
      <c r="R325" s="224">
        <f>Q325*H325</f>
        <v>0</v>
      </c>
      <c r="S325" s="224">
        <v>0</v>
      </c>
      <c r="T325" s="225">
        <f>S325*H325</f>
        <v>0</v>
      </c>
      <c r="AR325" s="17" t="s">
        <v>668</v>
      </c>
      <c r="AT325" s="17" t="s">
        <v>155</v>
      </c>
      <c r="AU325" s="17" t="s">
        <v>86</v>
      </c>
      <c r="AY325" s="17" t="s">
        <v>152</v>
      </c>
      <c r="BE325" s="226">
        <f>IF(N325="základní",J325,0)</f>
        <v>0</v>
      </c>
      <c r="BF325" s="226">
        <f>IF(N325="snížená",J325,0)</f>
        <v>0</v>
      </c>
      <c r="BG325" s="226">
        <f>IF(N325="zákl. přenesená",J325,0)</f>
        <v>0</v>
      </c>
      <c r="BH325" s="226">
        <f>IF(N325="sníž. přenesená",J325,0)</f>
        <v>0</v>
      </c>
      <c r="BI325" s="226">
        <f>IF(N325="nulová",J325,0)</f>
        <v>0</v>
      </c>
      <c r="BJ325" s="17" t="s">
        <v>84</v>
      </c>
      <c r="BK325" s="226">
        <f>ROUND(I325*H325,2)</f>
        <v>0</v>
      </c>
      <c r="BL325" s="17" t="s">
        <v>668</v>
      </c>
      <c r="BM325" s="17" t="s">
        <v>1816</v>
      </c>
    </row>
    <row r="326" spans="2:47" s="1" customFormat="1" ht="12">
      <c r="B326" s="38"/>
      <c r="C326" s="39"/>
      <c r="D326" s="227" t="s">
        <v>243</v>
      </c>
      <c r="E326" s="39"/>
      <c r="F326" s="228" t="s">
        <v>1817</v>
      </c>
      <c r="G326" s="39"/>
      <c r="H326" s="39"/>
      <c r="I326" s="142"/>
      <c r="J326" s="39"/>
      <c r="K326" s="39"/>
      <c r="L326" s="43"/>
      <c r="M326" s="278"/>
      <c r="N326" s="264"/>
      <c r="O326" s="264"/>
      <c r="P326" s="264"/>
      <c r="Q326" s="264"/>
      <c r="R326" s="264"/>
      <c r="S326" s="264"/>
      <c r="T326" s="279"/>
      <c r="AT326" s="17" t="s">
        <v>243</v>
      </c>
      <c r="AU326" s="17" t="s">
        <v>86</v>
      </c>
    </row>
    <row r="327" spans="2:12" s="1" customFormat="1" ht="6.95" customHeight="1">
      <c r="B327" s="57"/>
      <c r="C327" s="58"/>
      <c r="D327" s="58"/>
      <c r="E327" s="58"/>
      <c r="F327" s="58"/>
      <c r="G327" s="58"/>
      <c r="H327" s="58"/>
      <c r="I327" s="166"/>
      <c r="J327" s="58"/>
      <c r="K327" s="58"/>
      <c r="L327" s="43"/>
    </row>
  </sheetData>
  <sheetProtection password="CC35" sheet="1" objects="1" scenarios="1" formatColumns="0" formatRows="0" autoFilter="0"/>
  <autoFilter ref="C102:K326"/>
  <mergeCells count="12">
    <mergeCell ref="E7:H7"/>
    <mergeCell ref="E9:H9"/>
    <mergeCell ref="E11:H11"/>
    <mergeCell ref="E20:H20"/>
    <mergeCell ref="E29:H29"/>
    <mergeCell ref="E50:H50"/>
    <mergeCell ref="E52:H52"/>
    <mergeCell ref="E54:H54"/>
    <mergeCell ref="E91:H91"/>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27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109</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1818</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ROUND(J103,2)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ROUND((SUM(BE103:BE272)),2)</f>
        <v>0</v>
      </c>
      <c r="I35" s="155">
        <v>0.21</v>
      </c>
      <c r="J35" s="154">
        <f>ROUND(((SUM(BE103:BE272))*I35),2)</f>
        <v>0</v>
      </c>
      <c r="L35" s="43"/>
    </row>
    <row r="36" spans="2:12" s="1" customFormat="1" ht="14.4" customHeight="1">
      <c r="B36" s="43"/>
      <c r="E36" s="140" t="s">
        <v>48</v>
      </c>
      <c r="F36" s="154">
        <f>ROUND((SUM(BF103:BF272)),2)</f>
        <v>0</v>
      </c>
      <c r="I36" s="155">
        <v>0.15</v>
      </c>
      <c r="J36" s="154">
        <f>ROUND(((SUM(BF103:BF272))*I36),2)</f>
        <v>0</v>
      </c>
      <c r="L36" s="43"/>
    </row>
    <row r="37" spans="2:12" s="1" customFormat="1" ht="14.4" customHeight="1" hidden="1">
      <c r="B37" s="43"/>
      <c r="E37" s="140" t="s">
        <v>49</v>
      </c>
      <c r="F37" s="154">
        <f>ROUND((SUM(BG103:BG272)),2)</f>
        <v>0</v>
      </c>
      <c r="I37" s="155">
        <v>0.21</v>
      </c>
      <c r="J37" s="154">
        <f>0</f>
        <v>0</v>
      </c>
      <c r="L37" s="43"/>
    </row>
    <row r="38" spans="2:12" s="1" customFormat="1" ht="14.4" customHeight="1" hidden="1">
      <c r="B38" s="43"/>
      <c r="E38" s="140" t="s">
        <v>50</v>
      </c>
      <c r="F38" s="154">
        <f>ROUND((SUM(BH103:BH272)),2)</f>
        <v>0</v>
      </c>
      <c r="I38" s="155">
        <v>0.15</v>
      </c>
      <c r="J38" s="154">
        <f>0</f>
        <v>0</v>
      </c>
      <c r="L38" s="43"/>
    </row>
    <row r="39" spans="2:12" s="1" customFormat="1" ht="14.4" customHeight="1" hidden="1">
      <c r="B39" s="43"/>
      <c r="E39" s="140" t="s">
        <v>51</v>
      </c>
      <c r="F39" s="154">
        <f>ROUND((SUM(BI103:BI272)),2)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01.08 - Schodišťové plošiny (výkr.č.8,9)</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J103</f>
        <v>0</v>
      </c>
      <c r="K63" s="39"/>
      <c r="L63" s="43"/>
      <c r="AU63" s="17" t="s">
        <v>128</v>
      </c>
    </row>
    <row r="64" spans="2:12" s="8" customFormat="1" ht="24.95" customHeight="1">
      <c r="B64" s="176"/>
      <c r="C64" s="177"/>
      <c r="D64" s="178" t="s">
        <v>129</v>
      </c>
      <c r="E64" s="179"/>
      <c r="F64" s="179"/>
      <c r="G64" s="179"/>
      <c r="H64" s="179"/>
      <c r="I64" s="180"/>
      <c r="J64" s="181">
        <f>J104</f>
        <v>0</v>
      </c>
      <c r="K64" s="177"/>
      <c r="L64" s="182"/>
    </row>
    <row r="65" spans="2:12" s="9" customFormat="1" ht="19.9" customHeight="1">
      <c r="B65" s="183"/>
      <c r="C65" s="121"/>
      <c r="D65" s="184" t="s">
        <v>1574</v>
      </c>
      <c r="E65" s="185"/>
      <c r="F65" s="185"/>
      <c r="G65" s="185"/>
      <c r="H65" s="185"/>
      <c r="I65" s="186"/>
      <c r="J65" s="187">
        <f>J105</f>
        <v>0</v>
      </c>
      <c r="K65" s="121"/>
      <c r="L65" s="188"/>
    </row>
    <row r="66" spans="2:12" s="9" customFormat="1" ht="19.9" customHeight="1">
      <c r="B66" s="183"/>
      <c r="C66" s="121"/>
      <c r="D66" s="184" t="s">
        <v>270</v>
      </c>
      <c r="E66" s="185"/>
      <c r="F66" s="185"/>
      <c r="G66" s="185"/>
      <c r="H66" s="185"/>
      <c r="I66" s="186"/>
      <c r="J66" s="187">
        <f>J127</f>
        <v>0</v>
      </c>
      <c r="K66" s="121"/>
      <c r="L66" s="188"/>
    </row>
    <row r="67" spans="2:12" s="9" customFormat="1" ht="14.85" customHeight="1">
      <c r="B67" s="183"/>
      <c r="C67" s="121"/>
      <c r="D67" s="184" t="s">
        <v>1819</v>
      </c>
      <c r="E67" s="185"/>
      <c r="F67" s="185"/>
      <c r="G67" s="185"/>
      <c r="H67" s="185"/>
      <c r="I67" s="186"/>
      <c r="J67" s="187">
        <f>J130</f>
        <v>0</v>
      </c>
      <c r="K67" s="121"/>
      <c r="L67" s="188"/>
    </row>
    <row r="68" spans="2:12" s="9" customFormat="1" ht="19.9" customHeight="1">
      <c r="B68" s="183"/>
      <c r="C68" s="121"/>
      <c r="D68" s="184" t="s">
        <v>130</v>
      </c>
      <c r="E68" s="185"/>
      <c r="F68" s="185"/>
      <c r="G68" s="185"/>
      <c r="H68" s="185"/>
      <c r="I68" s="186"/>
      <c r="J68" s="187">
        <f>J140</f>
        <v>0</v>
      </c>
      <c r="K68" s="121"/>
      <c r="L68" s="188"/>
    </row>
    <row r="69" spans="2:12" s="9" customFormat="1" ht="14.85" customHeight="1">
      <c r="B69" s="183"/>
      <c r="C69" s="121"/>
      <c r="D69" s="184" t="s">
        <v>1820</v>
      </c>
      <c r="E69" s="185"/>
      <c r="F69" s="185"/>
      <c r="G69" s="185"/>
      <c r="H69" s="185"/>
      <c r="I69" s="186"/>
      <c r="J69" s="187">
        <f>J171</f>
        <v>0</v>
      </c>
      <c r="K69" s="121"/>
      <c r="L69" s="188"/>
    </row>
    <row r="70" spans="2:12" s="9" customFormat="1" ht="19.9" customHeight="1">
      <c r="B70" s="183"/>
      <c r="C70" s="121"/>
      <c r="D70" s="184" t="s">
        <v>132</v>
      </c>
      <c r="E70" s="185"/>
      <c r="F70" s="185"/>
      <c r="G70" s="185"/>
      <c r="H70" s="185"/>
      <c r="I70" s="186"/>
      <c r="J70" s="187">
        <f>J193</f>
        <v>0</v>
      </c>
      <c r="K70" s="121"/>
      <c r="L70" s="188"/>
    </row>
    <row r="71" spans="2:12" s="9" customFormat="1" ht="19.9" customHeight="1">
      <c r="B71" s="183"/>
      <c r="C71" s="121"/>
      <c r="D71" s="184" t="s">
        <v>133</v>
      </c>
      <c r="E71" s="185"/>
      <c r="F71" s="185"/>
      <c r="G71" s="185"/>
      <c r="H71" s="185"/>
      <c r="I71" s="186"/>
      <c r="J71" s="187">
        <f>J203</f>
        <v>0</v>
      </c>
      <c r="K71" s="121"/>
      <c r="L71" s="188"/>
    </row>
    <row r="72" spans="2:12" s="8" customFormat="1" ht="24.95" customHeight="1">
      <c r="B72" s="176"/>
      <c r="C72" s="177"/>
      <c r="D72" s="178" t="s">
        <v>134</v>
      </c>
      <c r="E72" s="179"/>
      <c r="F72" s="179"/>
      <c r="G72" s="179"/>
      <c r="H72" s="179"/>
      <c r="I72" s="180"/>
      <c r="J72" s="181">
        <f>J206</f>
        <v>0</v>
      </c>
      <c r="K72" s="177"/>
      <c r="L72" s="182"/>
    </row>
    <row r="73" spans="2:12" s="9" customFormat="1" ht="19.9" customHeight="1">
      <c r="B73" s="183"/>
      <c r="C73" s="121"/>
      <c r="D73" s="184" t="s">
        <v>399</v>
      </c>
      <c r="E73" s="185"/>
      <c r="F73" s="185"/>
      <c r="G73" s="185"/>
      <c r="H73" s="185"/>
      <c r="I73" s="186"/>
      <c r="J73" s="187">
        <f>J207</f>
        <v>0</v>
      </c>
      <c r="K73" s="121"/>
      <c r="L73" s="188"/>
    </row>
    <row r="74" spans="2:12" s="9" customFormat="1" ht="19.9" customHeight="1">
      <c r="B74" s="183"/>
      <c r="C74" s="121"/>
      <c r="D74" s="184" t="s">
        <v>1821</v>
      </c>
      <c r="E74" s="185"/>
      <c r="F74" s="185"/>
      <c r="G74" s="185"/>
      <c r="H74" s="185"/>
      <c r="I74" s="186"/>
      <c r="J74" s="187">
        <f>J211</f>
        <v>0</v>
      </c>
      <c r="K74" s="121"/>
      <c r="L74" s="188"/>
    </row>
    <row r="75" spans="2:12" s="9" customFormat="1" ht="19.9" customHeight="1">
      <c r="B75" s="183"/>
      <c r="C75" s="121"/>
      <c r="D75" s="184" t="s">
        <v>135</v>
      </c>
      <c r="E75" s="185"/>
      <c r="F75" s="185"/>
      <c r="G75" s="185"/>
      <c r="H75" s="185"/>
      <c r="I75" s="186"/>
      <c r="J75" s="187">
        <f>J214</f>
        <v>0</v>
      </c>
      <c r="K75" s="121"/>
      <c r="L75" s="188"/>
    </row>
    <row r="76" spans="2:12" s="9" customFormat="1" ht="19.9" customHeight="1">
      <c r="B76" s="183"/>
      <c r="C76" s="121"/>
      <c r="D76" s="184" t="s">
        <v>401</v>
      </c>
      <c r="E76" s="185"/>
      <c r="F76" s="185"/>
      <c r="G76" s="185"/>
      <c r="H76" s="185"/>
      <c r="I76" s="186"/>
      <c r="J76" s="187">
        <f>J230</f>
        <v>0</v>
      </c>
      <c r="K76" s="121"/>
      <c r="L76" s="188"/>
    </row>
    <row r="77" spans="2:12" s="9" customFormat="1" ht="19.9" customHeight="1">
      <c r="B77" s="183"/>
      <c r="C77" s="121"/>
      <c r="D77" s="184" t="s">
        <v>402</v>
      </c>
      <c r="E77" s="185"/>
      <c r="F77" s="185"/>
      <c r="G77" s="185"/>
      <c r="H77" s="185"/>
      <c r="I77" s="186"/>
      <c r="J77" s="187">
        <f>J241</f>
        <v>0</v>
      </c>
      <c r="K77" s="121"/>
      <c r="L77" s="188"/>
    </row>
    <row r="78" spans="2:12" s="9" customFormat="1" ht="19.9" customHeight="1">
      <c r="B78" s="183"/>
      <c r="C78" s="121"/>
      <c r="D78" s="184" t="s">
        <v>1822</v>
      </c>
      <c r="E78" s="185"/>
      <c r="F78" s="185"/>
      <c r="G78" s="185"/>
      <c r="H78" s="185"/>
      <c r="I78" s="186"/>
      <c r="J78" s="187">
        <f>J258</f>
        <v>0</v>
      </c>
      <c r="K78" s="121"/>
      <c r="L78" s="188"/>
    </row>
    <row r="79" spans="2:12" s="9" customFormat="1" ht="19.9" customHeight="1">
      <c r="B79" s="183"/>
      <c r="C79" s="121"/>
      <c r="D79" s="184" t="s">
        <v>271</v>
      </c>
      <c r="E79" s="185"/>
      <c r="F79" s="185"/>
      <c r="G79" s="185"/>
      <c r="H79" s="185"/>
      <c r="I79" s="186"/>
      <c r="J79" s="187">
        <f>J265</f>
        <v>0</v>
      </c>
      <c r="K79" s="121"/>
      <c r="L79" s="188"/>
    </row>
    <row r="80" spans="2:12" s="8" customFormat="1" ht="24.95" customHeight="1">
      <c r="B80" s="176"/>
      <c r="C80" s="177"/>
      <c r="D80" s="178" t="s">
        <v>1577</v>
      </c>
      <c r="E80" s="179"/>
      <c r="F80" s="179"/>
      <c r="G80" s="179"/>
      <c r="H80" s="179"/>
      <c r="I80" s="180"/>
      <c r="J80" s="181">
        <f>J267</f>
        <v>0</v>
      </c>
      <c r="K80" s="177"/>
      <c r="L80" s="182"/>
    </row>
    <row r="81" spans="2:12" s="9" customFormat="1" ht="19.9" customHeight="1">
      <c r="B81" s="183"/>
      <c r="C81" s="121"/>
      <c r="D81" s="184" t="s">
        <v>1578</v>
      </c>
      <c r="E81" s="185"/>
      <c r="F81" s="185"/>
      <c r="G81" s="185"/>
      <c r="H81" s="185"/>
      <c r="I81" s="186"/>
      <c r="J81" s="187">
        <f>J268</f>
        <v>0</v>
      </c>
      <c r="K81" s="121"/>
      <c r="L81" s="188"/>
    </row>
    <row r="82" spans="2:12" s="1" customFormat="1" ht="21.8" customHeight="1">
      <c r="B82" s="38"/>
      <c r="C82" s="39"/>
      <c r="D82" s="39"/>
      <c r="E82" s="39"/>
      <c r="F82" s="39"/>
      <c r="G82" s="39"/>
      <c r="H82" s="39"/>
      <c r="I82" s="142"/>
      <c r="J82" s="39"/>
      <c r="K82" s="39"/>
      <c r="L82" s="43"/>
    </row>
    <row r="83" spans="2:12" s="1" customFormat="1" ht="6.95" customHeight="1">
      <c r="B83" s="57"/>
      <c r="C83" s="58"/>
      <c r="D83" s="58"/>
      <c r="E83" s="58"/>
      <c r="F83" s="58"/>
      <c r="G83" s="58"/>
      <c r="H83" s="58"/>
      <c r="I83" s="166"/>
      <c r="J83" s="58"/>
      <c r="K83" s="58"/>
      <c r="L83" s="43"/>
    </row>
    <row r="87" spans="2:12" s="1" customFormat="1" ht="6.95" customHeight="1">
      <c r="B87" s="59"/>
      <c r="C87" s="60"/>
      <c r="D87" s="60"/>
      <c r="E87" s="60"/>
      <c r="F87" s="60"/>
      <c r="G87" s="60"/>
      <c r="H87" s="60"/>
      <c r="I87" s="169"/>
      <c r="J87" s="60"/>
      <c r="K87" s="60"/>
      <c r="L87" s="43"/>
    </row>
    <row r="88" spans="2:12" s="1" customFormat="1" ht="24.95" customHeight="1">
      <c r="B88" s="38"/>
      <c r="C88" s="23" t="s">
        <v>137</v>
      </c>
      <c r="D88" s="39"/>
      <c r="E88" s="39"/>
      <c r="F88" s="39"/>
      <c r="G88" s="39"/>
      <c r="H88" s="39"/>
      <c r="I88" s="142"/>
      <c r="J88" s="39"/>
      <c r="K88" s="39"/>
      <c r="L88" s="43"/>
    </row>
    <row r="89" spans="2:12" s="1" customFormat="1" ht="6.95" customHeight="1">
      <c r="B89" s="38"/>
      <c r="C89" s="39"/>
      <c r="D89" s="39"/>
      <c r="E89" s="39"/>
      <c r="F89" s="39"/>
      <c r="G89" s="39"/>
      <c r="H89" s="39"/>
      <c r="I89" s="142"/>
      <c r="J89" s="39"/>
      <c r="K89" s="39"/>
      <c r="L89" s="43"/>
    </row>
    <row r="90" spans="2:12" s="1" customFormat="1" ht="12" customHeight="1">
      <c r="B90" s="38"/>
      <c r="C90" s="32" t="s">
        <v>16</v>
      </c>
      <c r="D90" s="39"/>
      <c r="E90" s="39"/>
      <c r="F90" s="39"/>
      <c r="G90" s="39"/>
      <c r="H90" s="39"/>
      <c r="I90" s="142"/>
      <c r="J90" s="39"/>
      <c r="K90" s="39"/>
      <c r="L90" s="43"/>
    </row>
    <row r="91" spans="2:12" s="1" customFormat="1" ht="16.5" customHeight="1">
      <c r="B91" s="38"/>
      <c r="C91" s="39"/>
      <c r="D91" s="39"/>
      <c r="E91" s="170" t="str">
        <f>E7</f>
        <v>Město bez bariér - ZŠ, Školní 786, Horní Slavkov, ETAPA 1</v>
      </c>
      <c r="F91" s="32"/>
      <c r="G91" s="32"/>
      <c r="H91" s="32"/>
      <c r="I91" s="142"/>
      <c r="J91" s="39"/>
      <c r="K91" s="39"/>
      <c r="L91" s="43"/>
    </row>
    <row r="92" spans="2:12" ht="12" customHeight="1">
      <c r="B92" s="21"/>
      <c r="C92" s="32" t="s">
        <v>121</v>
      </c>
      <c r="D92" s="22"/>
      <c r="E92" s="22"/>
      <c r="F92" s="22"/>
      <c r="G92" s="22"/>
      <c r="H92" s="22"/>
      <c r="I92" s="135"/>
      <c r="J92" s="22"/>
      <c r="K92" s="22"/>
      <c r="L92" s="20"/>
    </row>
    <row r="93" spans="2:12" s="1" customFormat="1" ht="16.5" customHeight="1">
      <c r="B93" s="38"/>
      <c r="C93" s="39"/>
      <c r="D93" s="39"/>
      <c r="E93" s="170" t="s">
        <v>122</v>
      </c>
      <c r="F93" s="39"/>
      <c r="G93" s="39"/>
      <c r="H93" s="39"/>
      <c r="I93" s="142"/>
      <c r="J93" s="39"/>
      <c r="K93" s="39"/>
      <c r="L93" s="43"/>
    </row>
    <row r="94" spans="2:12" s="1" customFormat="1" ht="12" customHeight="1">
      <c r="B94" s="38"/>
      <c r="C94" s="32" t="s">
        <v>123</v>
      </c>
      <c r="D94" s="39"/>
      <c r="E94" s="39"/>
      <c r="F94" s="39"/>
      <c r="G94" s="39"/>
      <c r="H94" s="39"/>
      <c r="I94" s="142"/>
      <c r="J94" s="39"/>
      <c r="K94" s="39"/>
      <c r="L94" s="43"/>
    </row>
    <row r="95" spans="2:12" s="1" customFormat="1" ht="16.5" customHeight="1">
      <c r="B95" s="38"/>
      <c r="C95" s="39"/>
      <c r="D95" s="39"/>
      <c r="E95" s="64" t="str">
        <f>E11</f>
        <v>01.08 - Schodišťové plošiny (výkr.č.8,9)</v>
      </c>
      <c r="F95" s="39"/>
      <c r="G95" s="39"/>
      <c r="H95" s="39"/>
      <c r="I95" s="142"/>
      <c r="J95" s="39"/>
      <c r="K95" s="39"/>
      <c r="L95" s="43"/>
    </row>
    <row r="96" spans="2:12" s="1" customFormat="1" ht="6.95" customHeight="1">
      <c r="B96" s="38"/>
      <c r="C96" s="39"/>
      <c r="D96" s="39"/>
      <c r="E96" s="39"/>
      <c r="F96" s="39"/>
      <c r="G96" s="39"/>
      <c r="H96" s="39"/>
      <c r="I96" s="142"/>
      <c r="J96" s="39"/>
      <c r="K96" s="39"/>
      <c r="L96" s="43"/>
    </row>
    <row r="97" spans="2:12" s="1" customFormat="1" ht="12" customHeight="1">
      <c r="B97" s="38"/>
      <c r="C97" s="32" t="s">
        <v>22</v>
      </c>
      <c r="D97" s="39"/>
      <c r="E97" s="39"/>
      <c r="F97" s="27" t="str">
        <f>F14</f>
        <v>Horní Slavkov</v>
      </c>
      <c r="G97" s="39"/>
      <c r="H97" s="39"/>
      <c r="I97" s="144" t="s">
        <v>24</v>
      </c>
      <c r="J97" s="67" t="str">
        <f>IF(J14="","",J14)</f>
        <v>10. 12. 2018</v>
      </c>
      <c r="K97" s="39"/>
      <c r="L97" s="43"/>
    </row>
    <row r="98" spans="2:12" s="1" customFormat="1" ht="6.95" customHeight="1">
      <c r="B98" s="38"/>
      <c r="C98" s="39"/>
      <c r="D98" s="39"/>
      <c r="E98" s="39"/>
      <c r="F98" s="39"/>
      <c r="G98" s="39"/>
      <c r="H98" s="39"/>
      <c r="I98" s="142"/>
      <c r="J98" s="39"/>
      <c r="K98" s="39"/>
      <c r="L98" s="43"/>
    </row>
    <row r="99" spans="2:12" s="1" customFormat="1" ht="13.65" customHeight="1">
      <c r="B99" s="38"/>
      <c r="C99" s="32" t="s">
        <v>26</v>
      </c>
      <c r="D99" s="39"/>
      <c r="E99" s="39"/>
      <c r="F99" s="27" t="str">
        <f>E17</f>
        <v>Město Horní Slavkov</v>
      </c>
      <c r="G99" s="39"/>
      <c r="H99" s="39"/>
      <c r="I99" s="144" t="s">
        <v>34</v>
      </c>
      <c r="J99" s="36" t="str">
        <f>E23</f>
        <v>CENTRA STAV s.r.o.</v>
      </c>
      <c r="K99" s="39"/>
      <c r="L99" s="43"/>
    </row>
    <row r="100" spans="2:12" s="1" customFormat="1" ht="13.65" customHeight="1">
      <c r="B100" s="38"/>
      <c r="C100" s="32" t="s">
        <v>32</v>
      </c>
      <c r="D100" s="39"/>
      <c r="E100" s="39"/>
      <c r="F100" s="27" t="str">
        <f>IF(E20="","",E20)</f>
        <v>Vyplň údaj</v>
      </c>
      <c r="G100" s="39"/>
      <c r="H100" s="39"/>
      <c r="I100" s="144" t="s">
        <v>39</v>
      </c>
      <c r="J100" s="36" t="str">
        <f>E26</f>
        <v>CENTRA STAV s.r.o.</v>
      </c>
      <c r="K100" s="39"/>
      <c r="L100" s="43"/>
    </row>
    <row r="101" spans="2:12" s="1" customFormat="1" ht="10.3" customHeight="1">
      <c r="B101" s="38"/>
      <c r="C101" s="39"/>
      <c r="D101" s="39"/>
      <c r="E101" s="39"/>
      <c r="F101" s="39"/>
      <c r="G101" s="39"/>
      <c r="H101" s="39"/>
      <c r="I101" s="142"/>
      <c r="J101" s="39"/>
      <c r="K101" s="39"/>
      <c r="L101" s="43"/>
    </row>
    <row r="102" spans="2:20" s="10" customFormat="1" ht="29.25" customHeight="1">
      <c r="B102" s="189"/>
      <c r="C102" s="190" t="s">
        <v>138</v>
      </c>
      <c r="D102" s="191" t="s">
        <v>61</v>
      </c>
      <c r="E102" s="191" t="s">
        <v>57</v>
      </c>
      <c r="F102" s="191" t="s">
        <v>58</v>
      </c>
      <c r="G102" s="191" t="s">
        <v>139</v>
      </c>
      <c r="H102" s="191" t="s">
        <v>140</v>
      </c>
      <c r="I102" s="192" t="s">
        <v>141</v>
      </c>
      <c r="J102" s="191" t="s">
        <v>127</v>
      </c>
      <c r="K102" s="193" t="s">
        <v>142</v>
      </c>
      <c r="L102" s="194"/>
      <c r="M102" s="87" t="s">
        <v>75</v>
      </c>
      <c r="N102" s="88" t="s">
        <v>46</v>
      </c>
      <c r="O102" s="88" t="s">
        <v>143</v>
      </c>
      <c r="P102" s="88" t="s">
        <v>144</v>
      </c>
      <c r="Q102" s="88" t="s">
        <v>145</v>
      </c>
      <c r="R102" s="88" t="s">
        <v>146</v>
      </c>
      <c r="S102" s="88" t="s">
        <v>147</v>
      </c>
      <c r="T102" s="89" t="s">
        <v>148</v>
      </c>
    </row>
    <row r="103" spans="2:63" s="1" customFormat="1" ht="22.8" customHeight="1">
      <c r="B103" s="38"/>
      <c r="C103" s="94" t="s">
        <v>149</v>
      </c>
      <c r="D103" s="39"/>
      <c r="E103" s="39"/>
      <c r="F103" s="39"/>
      <c r="G103" s="39"/>
      <c r="H103" s="39"/>
      <c r="I103" s="142"/>
      <c r="J103" s="195">
        <f>BK103</f>
        <v>0</v>
      </c>
      <c r="K103" s="39"/>
      <c r="L103" s="43"/>
      <c r="M103" s="90"/>
      <c r="N103" s="91"/>
      <c r="O103" s="91"/>
      <c r="P103" s="196">
        <f>P104+P206+P267</f>
        <v>0</v>
      </c>
      <c r="Q103" s="91"/>
      <c r="R103" s="196">
        <f>R104+R206+R267</f>
        <v>12.296331020000002</v>
      </c>
      <c r="S103" s="91"/>
      <c r="T103" s="197">
        <f>T104+T206+T267</f>
        <v>1.487808</v>
      </c>
      <c r="AT103" s="17" t="s">
        <v>76</v>
      </c>
      <c r="AU103" s="17" t="s">
        <v>128</v>
      </c>
      <c r="BK103" s="198">
        <f>BK104+BK206+BK267</f>
        <v>0</v>
      </c>
    </row>
    <row r="104" spans="2:63" s="11" customFormat="1" ht="25.9" customHeight="1">
      <c r="B104" s="199"/>
      <c r="C104" s="200"/>
      <c r="D104" s="201" t="s">
        <v>76</v>
      </c>
      <c r="E104" s="202" t="s">
        <v>150</v>
      </c>
      <c r="F104" s="202" t="s">
        <v>151</v>
      </c>
      <c r="G104" s="200"/>
      <c r="H104" s="200"/>
      <c r="I104" s="203"/>
      <c r="J104" s="204">
        <f>BK104</f>
        <v>0</v>
      </c>
      <c r="K104" s="200"/>
      <c r="L104" s="205"/>
      <c r="M104" s="206"/>
      <c r="N104" s="207"/>
      <c r="O104" s="207"/>
      <c r="P104" s="208">
        <f>P105+P127+P140+P193+P203</f>
        <v>0</v>
      </c>
      <c r="Q104" s="207"/>
      <c r="R104" s="208">
        <f>R105+R127+R140+R193+R203</f>
        <v>12.177788620000001</v>
      </c>
      <c r="S104" s="207"/>
      <c r="T104" s="209">
        <f>T105+T127+T140+T193+T203</f>
        <v>1.37376</v>
      </c>
      <c r="AR104" s="210" t="s">
        <v>84</v>
      </c>
      <c r="AT104" s="211" t="s">
        <v>76</v>
      </c>
      <c r="AU104" s="211" t="s">
        <v>77</v>
      </c>
      <c r="AY104" s="210" t="s">
        <v>152</v>
      </c>
      <c r="BK104" s="212">
        <f>BK105+BK127+BK140+BK193+BK203</f>
        <v>0</v>
      </c>
    </row>
    <row r="105" spans="2:63" s="11" customFormat="1" ht="22.8" customHeight="1">
      <c r="B105" s="199"/>
      <c r="C105" s="200"/>
      <c r="D105" s="201" t="s">
        <v>76</v>
      </c>
      <c r="E105" s="213" t="s">
        <v>84</v>
      </c>
      <c r="F105" s="213" t="s">
        <v>1579</v>
      </c>
      <c r="G105" s="200"/>
      <c r="H105" s="200"/>
      <c r="I105" s="203"/>
      <c r="J105" s="214">
        <f>BK105</f>
        <v>0</v>
      </c>
      <c r="K105" s="200"/>
      <c r="L105" s="205"/>
      <c r="M105" s="206"/>
      <c r="N105" s="207"/>
      <c r="O105" s="207"/>
      <c r="P105" s="208">
        <f>SUM(P106:P126)</f>
        <v>0</v>
      </c>
      <c r="Q105" s="207"/>
      <c r="R105" s="208">
        <f>SUM(R106:R126)</f>
        <v>0</v>
      </c>
      <c r="S105" s="207"/>
      <c r="T105" s="209">
        <f>SUM(T106:T126)</f>
        <v>0</v>
      </c>
      <c r="AR105" s="210" t="s">
        <v>84</v>
      </c>
      <c r="AT105" s="211" t="s">
        <v>76</v>
      </c>
      <c r="AU105" s="211" t="s">
        <v>84</v>
      </c>
      <c r="AY105" s="210" t="s">
        <v>152</v>
      </c>
      <c r="BK105" s="212">
        <f>SUM(BK106:BK126)</f>
        <v>0</v>
      </c>
    </row>
    <row r="106" spans="2:65" s="1" customFormat="1" ht="22.5" customHeight="1">
      <c r="B106" s="38"/>
      <c r="C106" s="215" t="s">
        <v>84</v>
      </c>
      <c r="D106" s="215" t="s">
        <v>155</v>
      </c>
      <c r="E106" s="216" t="s">
        <v>1823</v>
      </c>
      <c r="F106" s="217" t="s">
        <v>1824</v>
      </c>
      <c r="G106" s="218" t="s">
        <v>1582</v>
      </c>
      <c r="H106" s="219">
        <v>5.096</v>
      </c>
      <c r="I106" s="220"/>
      <c r="J106" s="221">
        <f>ROUND(I106*H106,2)</f>
        <v>0</v>
      </c>
      <c r="K106" s="217" t="s">
        <v>159</v>
      </c>
      <c r="L106" s="43"/>
      <c r="M106" s="222" t="s">
        <v>75</v>
      </c>
      <c r="N106" s="223" t="s">
        <v>47</v>
      </c>
      <c r="O106" s="79"/>
      <c r="P106" s="224">
        <f>O106*H106</f>
        <v>0</v>
      </c>
      <c r="Q106" s="224">
        <v>0</v>
      </c>
      <c r="R106" s="224">
        <f>Q106*H106</f>
        <v>0</v>
      </c>
      <c r="S106" s="224">
        <v>0</v>
      </c>
      <c r="T106" s="225">
        <f>S106*H106</f>
        <v>0</v>
      </c>
      <c r="AR106" s="17" t="s">
        <v>160</v>
      </c>
      <c r="AT106" s="17" t="s">
        <v>155</v>
      </c>
      <c r="AU106" s="17" t="s">
        <v>86</v>
      </c>
      <c r="AY106" s="17" t="s">
        <v>152</v>
      </c>
      <c r="BE106" s="226">
        <f>IF(N106="základní",J106,0)</f>
        <v>0</v>
      </c>
      <c r="BF106" s="226">
        <f>IF(N106="snížená",J106,0)</f>
        <v>0</v>
      </c>
      <c r="BG106" s="226">
        <f>IF(N106="zákl. přenesená",J106,0)</f>
        <v>0</v>
      </c>
      <c r="BH106" s="226">
        <f>IF(N106="sníž. přenesená",J106,0)</f>
        <v>0</v>
      </c>
      <c r="BI106" s="226">
        <f>IF(N106="nulová",J106,0)</f>
        <v>0</v>
      </c>
      <c r="BJ106" s="17" t="s">
        <v>84</v>
      </c>
      <c r="BK106" s="226">
        <f>ROUND(I106*H106,2)</f>
        <v>0</v>
      </c>
      <c r="BL106" s="17" t="s">
        <v>160</v>
      </c>
      <c r="BM106" s="17" t="s">
        <v>1825</v>
      </c>
    </row>
    <row r="107" spans="2:47" s="1" customFormat="1" ht="12">
      <c r="B107" s="38"/>
      <c r="C107" s="39"/>
      <c r="D107" s="227" t="s">
        <v>162</v>
      </c>
      <c r="E107" s="39"/>
      <c r="F107" s="228" t="s">
        <v>1826</v>
      </c>
      <c r="G107" s="39"/>
      <c r="H107" s="39"/>
      <c r="I107" s="142"/>
      <c r="J107" s="39"/>
      <c r="K107" s="39"/>
      <c r="L107" s="43"/>
      <c r="M107" s="229"/>
      <c r="N107" s="79"/>
      <c r="O107" s="79"/>
      <c r="P107" s="79"/>
      <c r="Q107" s="79"/>
      <c r="R107" s="79"/>
      <c r="S107" s="79"/>
      <c r="T107" s="80"/>
      <c r="AT107" s="17" t="s">
        <v>162</v>
      </c>
      <c r="AU107" s="17" t="s">
        <v>86</v>
      </c>
    </row>
    <row r="108" spans="2:51" s="12" customFormat="1" ht="12">
      <c r="B108" s="230"/>
      <c r="C108" s="231"/>
      <c r="D108" s="227" t="s">
        <v>164</v>
      </c>
      <c r="E108" s="232" t="s">
        <v>75</v>
      </c>
      <c r="F108" s="233" t="s">
        <v>1827</v>
      </c>
      <c r="G108" s="231"/>
      <c r="H108" s="234">
        <v>3.128</v>
      </c>
      <c r="I108" s="235"/>
      <c r="J108" s="231"/>
      <c r="K108" s="231"/>
      <c r="L108" s="236"/>
      <c r="M108" s="237"/>
      <c r="N108" s="238"/>
      <c r="O108" s="238"/>
      <c r="P108" s="238"/>
      <c r="Q108" s="238"/>
      <c r="R108" s="238"/>
      <c r="S108" s="238"/>
      <c r="T108" s="239"/>
      <c r="AT108" s="240" t="s">
        <v>164</v>
      </c>
      <c r="AU108" s="240" t="s">
        <v>86</v>
      </c>
      <c r="AV108" s="12" t="s">
        <v>86</v>
      </c>
      <c r="AW108" s="12" t="s">
        <v>38</v>
      </c>
      <c r="AX108" s="12" t="s">
        <v>77</v>
      </c>
      <c r="AY108" s="240" t="s">
        <v>152</v>
      </c>
    </row>
    <row r="109" spans="2:51" s="12" customFormat="1" ht="12">
      <c r="B109" s="230"/>
      <c r="C109" s="231"/>
      <c r="D109" s="227" t="s">
        <v>164</v>
      </c>
      <c r="E109" s="232" t="s">
        <v>75</v>
      </c>
      <c r="F109" s="233" t="s">
        <v>1828</v>
      </c>
      <c r="G109" s="231"/>
      <c r="H109" s="234">
        <v>1.968</v>
      </c>
      <c r="I109" s="235"/>
      <c r="J109" s="231"/>
      <c r="K109" s="231"/>
      <c r="L109" s="236"/>
      <c r="M109" s="237"/>
      <c r="N109" s="238"/>
      <c r="O109" s="238"/>
      <c r="P109" s="238"/>
      <c r="Q109" s="238"/>
      <c r="R109" s="238"/>
      <c r="S109" s="238"/>
      <c r="T109" s="239"/>
      <c r="AT109" s="240" t="s">
        <v>164</v>
      </c>
      <c r="AU109" s="240" t="s">
        <v>86</v>
      </c>
      <c r="AV109" s="12" t="s">
        <v>86</v>
      </c>
      <c r="AW109" s="12" t="s">
        <v>38</v>
      </c>
      <c r="AX109" s="12" t="s">
        <v>77</v>
      </c>
      <c r="AY109" s="240" t="s">
        <v>152</v>
      </c>
    </row>
    <row r="110" spans="2:51" s="14" customFormat="1" ht="12">
      <c r="B110" s="267"/>
      <c r="C110" s="268"/>
      <c r="D110" s="227" t="s">
        <v>164</v>
      </c>
      <c r="E110" s="269" t="s">
        <v>75</v>
      </c>
      <c r="F110" s="270" t="s">
        <v>287</v>
      </c>
      <c r="G110" s="268"/>
      <c r="H110" s="271">
        <v>5.096</v>
      </c>
      <c r="I110" s="272"/>
      <c r="J110" s="268"/>
      <c r="K110" s="268"/>
      <c r="L110" s="273"/>
      <c r="M110" s="274"/>
      <c r="N110" s="275"/>
      <c r="O110" s="275"/>
      <c r="P110" s="275"/>
      <c r="Q110" s="275"/>
      <c r="R110" s="275"/>
      <c r="S110" s="275"/>
      <c r="T110" s="276"/>
      <c r="AT110" s="277" t="s">
        <v>164</v>
      </c>
      <c r="AU110" s="277" t="s">
        <v>86</v>
      </c>
      <c r="AV110" s="14" t="s">
        <v>160</v>
      </c>
      <c r="AW110" s="14" t="s">
        <v>38</v>
      </c>
      <c r="AX110" s="14" t="s">
        <v>84</v>
      </c>
      <c r="AY110" s="277" t="s">
        <v>152</v>
      </c>
    </row>
    <row r="111" spans="2:65" s="1" customFormat="1" ht="22.5" customHeight="1">
      <c r="B111" s="38"/>
      <c r="C111" s="215" t="s">
        <v>86</v>
      </c>
      <c r="D111" s="215" t="s">
        <v>155</v>
      </c>
      <c r="E111" s="216" t="s">
        <v>1829</v>
      </c>
      <c r="F111" s="217" t="s">
        <v>1830</v>
      </c>
      <c r="G111" s="218" t="s">
        <v>1582</v>
      </c>
      <c r="H111" s="219">
        <v>2.548</v>
      </c>
      <c r="I111" s="220"/>
      <c r="J111" s="221">
        <f>ROUND(I111*H111,2)</f>
        <v>0</v>
      </c>
      <c r="K111" s="217" t="s">
        <v>159</v>
      </c>
      <c r="L111" s="43"/>
      <c r="M111" s="222" t="s">
        <v>75</v>
      </c>
      <c r="N111" s="223" t="s">
        <v>47</v>
      </c>
      <c r="O111" s="79"/>
      <c r="P111" s="224">
        <f>O111*H111</f>
        <v>0</v>
      </c>
      <c r="Q111" s="224">
        <v>0</v>
      </c>
      <c r="R111" s="224">
        <f>Q111*H111</f>
        <v>0</v>
      </c>
      <c r="S111" s="224">
        <v>0</v>
      </c>
      <c r="T111" s="225">
        <f>S111*H111</f>
        <v>0</v>
      </c>
      <c r="AR111" s="17" t="s">
        <v>160</v>
      </c>
      <c r="AT111" s="17" t="s">
        <v>155</v>
      </c>
      <c r="AU111" s="17" t="s">
        <v>86</v>
      </c>
      <c r="AY111" s="17" t="s">
        <v>152</v>
      </c>
      <c r="BE111" s="226">
        <f>IF(N111="základní",J111,0)</f>
        <v>0</v>
      </c>
      <c r="BF111" s="226">
        <f>IF(N111="snížená",J111,0)</f>
        <v>0</v>
      </c>
      <c r="BG111" s="226">
        <f>IF(N111="zákl. přenesená",J111,0)</f>
        <v>0</v>
      </c>
      <c r="BH111" s="226">
        <f>IF(N111="sníž. přenesená",J111,0)</f>
        <v>0</v>
      </c>
      <c r="BI111" s="226">
        <f>IF(N111="nulová",J111,0)</f>
        <v>0</v>
      </c>
      <c r="BJ111" s="17" t="s">
        <v>84</v>
      </c>
      <c r="BK111" s="226">
        <f>ROUND(I111*H111,2)</f>
        <v>0</v>
      </c>
      <c r="BL111" s="17" t="s">
        <v>160</v>
      </c>
      <c r="BM111" s="17" t="s">
        <v>1831</v>
      </c>
    </row>
    <row r="112" spans="2:47" s="1" customFormat="1" ht="12">
      <c r="B112" s="38"/>
      <c r="C112" s="39"/>
      <c r="D112" s="227" t="s">
        <v>162</v>
      </c>
      <c r="E112" s="39"/>
      <c r="F112" s="228" t="s">
        <v>1826</v>
      </c>
      <c r="G112" s="39"/>
      <c r="H112" s="39"/>
      <c r="I112" s="142"/>
      <c r="J112" s="39"/>
      <c r="K112" s="39"/>
      <c r="L112" s="43"/>
      <c r="M112" s="229"/>
      <c r="N112" s="79"/>
      <c r="O112" s="79"/>
      <c r="P112" s="79"/>
      <c r="Q112" s="79"/>
      <c r="R112" s="79"/>
      <c r="S112" s="79"/>
      <c r="T112" s="80"/>
      <c r="AT112" s="17" t="s">
        <v>162</v>
      </c>
      <c r="AU112" s="17" t="s">
        <v>86</v>
      </c>
    </row>
    <row r="113" spans="2:51" s="12" customFormat="1" ht="12">
      <c r="B113" s="230"/>
      <c r="C113" s="231"/>
      <c r="D113" s="227" t="s">
        <v>164</v>
      </c>
      <c r="E113" s="232" t="s">
        <v>75</v>
      </c>
      <c r="F113" s="233" t="s">
        <v>1832</v>
      </c>
      <c r="G113" s="231"/>
      <c r="H113" s="234">
        <v>2.548</v>
      </c>
      <c r="I113" s="235"/>
      <c r="J113" s="231"/>
      <c r="K113" s="231"/>
      <c r="L113" s="236"/>
      <c r="M113" s="237"/>
      <c r="N113" s="238"/>
      <c r="O113" s="238"/>
      <c r="P113" s="238"/>
      <c r="Q113" s="238"/>
      <c r="R113" s="238"/>
      <c r="S113" s="238"/>
      <c r="T113" s="239"/>
      <c r="AT113" s="240" t="s">
        <v>164</v>
      </c>
      <c r="AU113" s="240" t="s">
        <v>86</v>
      </c>
      <c r="AV113" s="12" t="s">
        <v>86</v>
      </c>
      <c r="AW113" s="12" t="s">
        <v>38</v>
      </c>
      <c r="AX113" s="12" t="s">
        <v>84</v>
      </c>
      <c r="AY113" s="240" t="s">
        <v>152</v>
      </c>
    </row>
    <row r="114" spans="2:65" s="1" customFormat="1" ht="22.5" customHeight="1">
      <c r="B114" s="38"/>
      <c r="C114" s="215" t="s">
        <v>173</v>
      </c>
      <c r="D114" s="215" t="s">
        <v>155</v>
      </c>
      <c r="E114" s="216" t="s">
        <v>1604</v>
      </c>
      <c r="F114" s="217" t="s">
        <v>1605</v>
      </c>
      <c r="G114" s="218" t="s">
        <v>1582</v>
      </c>
      <c r="H114" s="219">
        <v>5.096</v>
      </c>
      <c r="I114" s="220"/>
      <c r="J114" s="221">
        <f>ROUND(I114*H114,2)</f>
        <v>0</v>
      </c>
      <c r="K114" s="217" t="s">
        <v>159</v>
      </c>
      <c r="L114" s="43"/>
      <c r="M114" s="222" t="s">
        <v>75</v>
      </c>
      <c r="N114" s="223" t="s">
        <v>47</v>
      </c>
      <c r="O114" s="79"/>
      <c r="P114" s="224">
        <f>O114*H114</f>
        <v>0</v>
      </c>
      <c r="Q114" s="224">
        <v>0</v>
      </c>
      <c r="R114" s="224">
        <f>Q114*H114</f>
        <v>0</v>
      </c>
      <c r="S114" s="224">
        <v>0</v>
      </c>
      <c r="T114" s="225">
        <f>S114*H114</f>
        <v>0</v>
      </c>
      <c r="AR114" s="17" t="s">
        <v>160</v>
      </c>
      <c r="AT114" s="17" t="s">
        <v>155</v>
      </c>
      <c r="AU114" s="17" t="s">
        <v>86</v>
      </c>
      <c r="AY114" s="17" t="s">
        <v>152</v>
      </c>
      <c r="BE114" s="226">
        <f>IF(N114="základní",J114,0)</f>
        <v>0</v>
      </c>
      <c r="BF114" s="226">
        <f>IF(N114="snížená",J114,0)</f>
        <v>0</v>
      </c>
      <c r="BG114" s="226">
        <f>IF(N114="zákl. přenesená",J114,0)</f>
        <v>0</v>
      </c>
      <c r="BH114" s="226">
        <f>IF(N114="sníž. přenesená",J114,0)</f>
        <v>0</v>
      </c>
      <c r="BI114" s="226">
        <f>IF(N114="nulová",J114,0)</f>
        <v>0</v>
      </c>
      <c r="BJ114" s="17" t="s">
        <v>84</v>
      </c>
      <c r="BK114" s="226">
        <f>ROUND(I114*H114,2)</f>
        <v>0</v>
      </c>
      <c r="BL114" s="17" t="s">
        <v>160</v>
      </c>
      <c r="BM114" s="17" t="s">
        <v>1833</v>
      </c>
    </row>
    <row r="115" spans="2:65" s="1" customFormat="1" ht="16.5" customHeight="1">
      <c r="B115" s="38"/>
      <c r="C115" s="215" t="s">
        <v>160</v>
      </c>
      <c r="D115" s="215" t="s">
        <v>155</v>
      </c>
      <c r="E115" s="216" t="s">
        <v>1600</v>
      </c>
      <c r="F115" s="217" t="s">
        <v>1601</v>
      </c>
      <c r="G115" s="218" t="s">
        <v>1582</v>
      </c>
      <c r="H115" s="219">
        <v>5.096</v>
      </c>
      <c r="I115" s="220"/>
      <c r="J115" s="221">
        <f>ROUND(I115*H115,2)</f>
        <v>0</v>
      </c>
      <c r="K115" s="217" t="s">
        <v>159</v>
      </c>
      <c r="L115" s="43"/>
      <c r="M115" s="222" t="s">
        <v>75</v>
      </c>
      <c r="N115" s="223" t="s">
        <v>47</v>
      </c>
      <c r="O115" s="79"/>
      <c r="P115" s="224">
        <f>O115*H115</f>
        <v>0</v>
      </c>
      <c r="Q115" s="224">
        <v>0</v>
      </c>
      <c r="R115" s="224">
        <f>Q115*H115</f>
        <v>0</v>
      </c>
      <c r="S115" s="224">
        <v>0</v>
      </c>
      <c r="T115" s="225">
        <f>S115*H115</f>
        <v>0</v>
      </c>
      <c r="AR115" s="17" t="s">
        <v>160</v>
      </c>
      <c r="AT115" s="17" t="s">
        <v>155</v>
      </c>
      <c r="AU115" s="17" t="s">
        <v>86</v>
      </c>
      <c r="AY115" s="17" t="s">
        <v>152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160</v>
      </c>
      <c r="BM115" s="17" t="s">
        <v>1834</v>
      </c>
    </row>
    <row r="116" spans="2:47" s="1" customFormat="1" ht="12">
      <c r="B116" s="38"/>
      <c r="C116" s="39"/>
      <c r="D116" s="227" t="s">
        <v>162</v>
      </c>
      <c r="E116" s="39"/>
      <c r="F116" s="228" t="s">
        <v>1603</v>
      </c>
      <c r="G116" s="39"/>
      <c r="H116" s="39"/>
      <c r="I116" s="142"/>
      <c r="J116" s="39"/>
      <c r="K116" s="39"/>
      <c r="L116" s="43"/>
      <c r="M116" s="229"/>
      <c r="N116" s="79"/>
      <c r="O116" s="79"/>
      <c r="P116" s="79"/>
      <c r="Q116" s="79"/>
      <c r="R116" s="79"/>
      <c r="S116" s="79"/>
      <c r="T116" s="80"/>
      <c r="AT116" s="17" t="s">
        <v>162</v>
      </c>
      <c r="AU116" s="17" t="s">
        <v>86</v>
      </c>
    </row>
    <row r="117" spans="2:65" s="1" customFormat="1" ht="22.5" customHeight="1">
      <c r="B117" s="38"/>
      <c r="C117" s="215" t="s">
        <v>186</v>
      </c>
      <c r="D117" s="215" t="s">
        <v>155</v>
      </c>
      <c r="E117" s="216" t="s">
        <v>1607</v>
      </c>
      <c r="F117" s="217" t="s">
        <v>1608</v>
      </c>
      <c r="G117" s="218" t="s">
        <v>1582</v>
      </c>
      <c r="H117" s="219">
        <v>5.096</v>
      </c>
      <c r="I117" s="220"/>
      <c r="J117" s="221">
        <f>ROUND(I117*H117,2)</f>
        <v>0</v>
      </c>
      <c r="K117" s="217" t="s">
        <v>159</v>
      </c>
      <c r="L117" s="43"/>
      <c r="M117" s="222" t="s">
        <v>75</v>
      </c>
      <c r="N117" s="223" t="s">
        <v>47</v>
      </c>
      <c r="O117" s="79"/>
      <c r="P117" s="224">
        <f>O117*H117</f>
        <v>0</v>
      </c>
      <c r="Q117" s="224">
        <v>0</v>
      </c>
      <c r="R117" s="224">
        <f>Q117*H117</f>
        <v>0</v>
      </c>
      <c r="S117" s="224">
        <v>0</v>
      </c>
      <c r="T117" s="225">
        <f>S117*H117</f>
        <v>0</v>
      </c>
      <c r="AR117" s="17" t="s">
        <v>160</v>
      </c>
      <c r="AT117" s="17" t="s">
        <v>155</v>
      </c>
      <c r="AU117" s="17" t="s">
        <v>86</v>
      </c>
      <c r="AY117" s="17" t="s">
        <v>152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160</v>
      </c>
      <c r="BM117" s="17" t="s">
        <v>1835</v>
      </c>
    </row>
    <row r="118" spans="2:47" s="1" customFormat="1" ht="12">
      <c r="B118" s="38"/>
      <c r="C118" s="39"/>
      <c r="D118" s="227" t="s">
        <v>162</v>
      </c>
      <c r="E118" s="39"/>
      <c r="F118" s="228" t="s">
        <v>1610</v>
      </c>
      <c r="G118" s="39"/>
      <c r="H118" s="39"/>
      <c r="I118" s="142"/>
      <c r="J118" s="39"/>
      <c r="K118" s="39"/>
      <c r="L118" s="43"/>
      <c r="M118" s="229"/>
      <c r="N118" s="79"/>
      <c r="O118" s="79"/>
      <c r="P118" s="79"/>
      <c r="Q118" s="79"/>
      <c r="R118" s="79"/>
      <c r="S118" s="79"/>
      <c r="T118" s="80"/>
      <c r="AT118" s="17" t="s">
        <v>162</v>
      </c>
      <c r="AU118" s="17" t="s">
        <v>86</v>
      </c>
    </row>
    <row r="119" spans="2:65" s="1" customFormat="1" ht="22.5" customHeight="1">
      <c r="B119" s="38"/>
      <c r="C119" s="215" t="s">
        <v>153</v>
      </c>
      <c r="D119" s="215" t="s">
        <v>155</v>
      </c>
      <c r="E119" s="216" t="s">
        <v>1611</v>
      </c>
      <c r="F119" s="217" t="s">
        <v>1612</v>
      </c>
      <c r="G119" s="218" t="s">
        <v>1582</v>
      </c>
      <c r="H119" s="219">
        <v>76.44</v>
      </c>
      <c r="I119" s="220"/>
      <c r="J119" s="221">
        <f>ROUND(I119*H119,2)</f>
        <v>0</v>
      </c>
      <c r="K119" s="217" t="s">
        <v>159</v>
      </c>
      <c r="L119" s="43"/>
      <c r="M119" s="222" t="s">
        <v>75</v>
      </c>
      <c r="N119" s="223" t="s">
        <v>47</v>
      </c>
      <c r="O119" s="79"/>
      <c r="P119" s="224">
        <f>O119*H119</f>
        <v>0</v>
      </c>
      <c r="Q119" s="224">
        <v>0</v>
      </c>
      <c r="R119" s="224">
        <f>Q119*H119</f>
        <v>0</v>
      </c>
      <c r="S119" s="224">
        <v>0</v>
      </c>
      <c r="T119" s="225">
        <f>S119*H119</f>
        <v>0</v>
      </c>
      <c r="AR119" s="17" t="s">
        <v>160</v>
      </c>
      <c r="AT119" s="17" t="s">
        <v>155</v>
      </c>
      <c r="AU119" s="17" t="s">
        <v>86</v>
      </c>
      <c r="AY119" s="17" t="s">
        <v>152</v>
      </c>
      <c r="BE119" s="226">
        <f>IF(N119="základní",J119,0)</f>
        <v>0</v>
      </c>
      <c r="BF119" s="226">
        <f>IF(N119="snížená",J119,0)</f>
        <v>0</v>
      </c>
      <c r="BG119" s="226">
        <f>IF(N119="zákl. přenesená",J119,0)</f>
        <v>0</v>
      </c>
      <c r="BH119" s="226">
        <f>IF(N119="sníž. přenesená",J119,0)</f>
        <v>0</v>
      </c>
      <c r="BI119" s="226">
        <f>IF(N119="nulová",J119,0)</f>
        <v>0</v>
      </c>
      <c r="BJ119" s="17" t="s">
        <v>84</v>
      </c>
      <c r="BK119" s="226">
        <f>ROUND(I119*H119,2)</f>
        <v>0</v>
      </c>
      <c r="BL119" s="17" t="s">
        <v>160</v>
      </c>
      <c r="BM119" s="17" t="s">
        <v>1836</v>
      </c>
    </row>
    <row r="120" spans="2:47" s="1" customFormat="1" ht="12">
      <c r="B120" s="38"/>
      <c r="C120" s="39"/>
      <c r="D120" s="227" t="s">
        <v>162</v>
      </c>
      <c r="E120" s="39"/>
      <c r="F120" s="228" t="s">
        <v>1610</v>
      </c>
      <c r="G120" s="39"/>
      <c r="H120" s="39"/>
      <c r="I120" s="142"/>
      <c r="J120" s="39"/>
      <c r="K120" s="39"/>
      <c r="L120" s="43"/>
      <c r="M120" s="229"/>
      <c r="N120" s="79"/>
      <c r="O120" s="79"/>
      <c r="P120" s="79"/>
      <c r="Q120" s="79"/>
      <c r="R120" s="79"/>
      <c r="S120" s="79"/>
      <c r="T120" s="80"/>
      <c r="AT120" s="17" t="s">
        <v>162</v>
      </c>
      <c r="AU120" s="17" t="s">
        <v>86</v>
      </c>
    </row>
    <row r="121" spans="2:51" s="12" customFormat="1" ht="12">
      <c r="B121" s="230"/>
      <c r="C121" s="231"/>
      <c r="D121" s="227" t="s">
        <v>164</v>
      </c>
      <c r="E121" s="231"/>
      <c r="F121" s="233" t="s">
        <v>1837</v>
      </c>
      <c r="G121" s="231"/>
      <c r="H121" s="234">
        <v>76.44</v>
      </c>
      <c r="I121" s="235"/>
      <c r="J121" s="231"/>
      <c r="K121" s="231"/>
      <c r="L121" s="236"/>
      <c r="M121" s="237"/>
      <c r="N121" s="238"/>
      <c r="O121" s="238"/>
      <c r="P121" s="238"/>
      <c r="Q121" s="238"/>
      <c r="R121" s="238"/>
      <c r="S121" s="238"/>
      <c r="T121" s="239"/>
      <c r="AT121" s="240" t="s">
        <v>164</v>
      </c>
      <c r="AU121" s="240" t="s">
        <v>86</v>
      </c>
      <c r="AV121" s="12" t="s">
        <v>86</v>
      </c>
      <c r="AW121" s="12" t="s">
        <v>4</v>
      </c>
      <c r="AX121" s="12" t="s">
        <v>84</v>
      </c>
      <c r="AY121" s="240" t="s">
        <v>152</v>
      </c>
    </row>
    <row r="122" spans="2:65" s="1" customFormat="1" ht="16.5" customHeight="1">
      <c r="B122" s="38"/>
      <c r="C122" s="215" t="s">
        <v>198</v>
      </c>
      <c r="D122" s="215" t="s">
        <v>155</v>
      </c>
      <c r="E122" s="216" t="s">
        <v>1615</v>
      </c>
      <c r="F122" s="217" t="s">
        <v>1616</v>
      </c>
      <c r="G122" s="218" t="s">
        <v>1582</v>
      </c>
      <c r="H122" s="219">
        <v>5.096</v>
      </c>
      <c r="I122" s="220"/>
      <c r="J122" s="221">
        <f>ROUND(I122*H122,2)</f>
        <v>0</v>
      </c>
      <c r="K122" s="217" t="s">
        <v>159</v>
      </c>
      <c r="L122" s="43"/>
      <c r="M122" s="222" t="s">
        <v>75</v>
      </c>
      <c r="N122" s="223" t="s">
        <v>47</v>
      </c>
      <c r="O122" s="79"/>
      <c r="P122" s="224">
        <f>O122*H122</f>
        <v>0</v>
      </c>
      <c r="Q122" s="224">
        <v>0</v>
      </c>
      <c r="R122" s="224">
        <f>Q122*H122</f>
        <v>0</v>
      </c>
      <c r="S122" s="224">
        <v>0</v>
      </c>
      <c r="T122" s="225">
        <f>S122*H122</f>
        <v>0</v>
      </c>
      <c r="AR122" s="17" t="s">
        <v>160</v>
      </c>
      <c r="AT122" s="17" t="s">
        <v>155</v>
      </c>
      <c r="AU122" s="17" t="s">
        <v>86</v>
      </c>
      <c r="AY122" s="17" t="s">
        <v>152</v>
      </c>
      <c r="BE122" s="226">
        <f>IF(N122="základní",J122,0)</f>
        <v>0</v>
      </c>
      <c r="BF122" s="226">
        <f>IF(N122="snížená",J122,0)</f>
        <v>0</v>
      </c>
      <c r="BG122" s="226">
        <f>IF(N122="zákl. přenesená",J122,0)</f>
        <v>0</v>
      </c>
      <c r="BH122" s="226">
        <f>IF(N122="sníž. přenesená",J122,0)</f>
        <v>0</v>
      </c>
      <c r="BI122" s="226">
        <f>IF(N122="nulová",J122,0)</f>
        <v>0</v>
      </c>
      <c r="BJ122" s="17" t="s">
        <v>84</v>
      </c>
      <c r="BK122" s="226">
        <f>ROUND(I122*H122,2)</f>
        <v>0</v>
      </c>
      <c r="BL122" s="17" t="s">
        <v>160</v>
      </c>
      <c r="BM122" s="17" t="s">
        <v>1838</v>
      </c>
    </row>
    <row r="123" spans="2:47" s="1" customFormat="1" ht="12">
      <c r="B123" s="38"/>
      <c r="C123" s="39"/>
      <c r="D123" s="227" t="s">
        <v>162</v>
      </c>
      <c r="E123" s="39"/>
      <c r="F123" s="228" t="s">
        <v>1618</v>
      </c>
      <c r="G123" s="39"/>
      <c r="H123" s="39"/>
      <c r="I123" s="142"/>
      <c r="J123" s="39"/>
      <c r="K123" s="39"/>
      <c r="L123" s="43"/>
      <c r="M123" s="229"/>
      <c r="N123" s="79"/>
      <c r="O123" s="79"/>
      <c r="P123" s="79"/>
      <c r="Q123" s="79"/>
      <c r="R123" s="79"/>
      <c r="S123" s="79"/>
      <c r="T123" s="80"/>
      <c r="AT123" s="17" t="s">
        <v>162</v>
      </c>
      <c r="AU123" s="17" t="s">
        <v>86</v>
      </c>
    </row>
    <row r="124" spans="2:65" s="1" customFormat="1" ht="22.5" customHeight="1">
      <c r="B124" s="38"/>
      <c r="C124" s="215" t="s">
        <v>203</v>
      </c>
      <c r="D124" s="215" t="s">
        <v>155</v>
      </c>
      <c r="E124" s="216" t="s">
        <v>1619</v>
      </c>
      <c r="F124" s="217" t="s">
        <v>1620</v>
      </c>
      <c r="G124" s="218" t="s">
        <v>195</v>
      </c>
      <c r="H124" s="219">
        <v>10.192</v>
      </c>
      <c r="I124" s="220"/>
      <c r="J124" s="221">
        <f>ROUND(I124*H124,2)</f>
        <v>0</v>
      </c>
      <c r="K124" s="217" t="s">
        <v>159</v>
      </c>
      <c r="L124" s="43"/>
      <c r="M124" s="222" t="s">
        <v>75</v>
      </c>
      <c r="N124" s="223" t="s">
        <v>47</v>
      </c>
      <c r="O124" s="79"/>
      <c r="P124" s="224">
        <f>O124*H124</f>
        <v>0</v>
      </c>
      <c r="Q124" s="224">
        <v>0</v>
      </c>
      <c r="R124" s="224">
        <f>Q124*H124</f>
        <v>0</v>
      </c>
      <c r="S124" s="224">
        <v>0</v>
      </c>
      <c r="T124" s="225">
        <f>S124*H124</f>
        <v>0</v>
      </c>
      <c r="AR124" s="17" t="s">
        <v>160</v>
      </c>
      <c r="AT124" s="17" t="s">
        <v>155</v>
      </c>
      <c r="AU124" s="17" t="s">
        <v>86</v>
      </c>
      <c r="AY124" s="17" t="s">
        <v>152</v>
      </c>
      <c r="BE124" s="226">
        <f>IF(N124="základní",J124,0)</f>
        <v>0</v>
      </c>
      <c r="BF124" s="226">
        <f>IF(N124="snížená",J124,0)</f>
        <v>0</v>
      </c>
      <c r="BG124" s="226">
        <f>IF(N124="zákl. přenesená",J124,0)</f>
        <v>0</v>
      </c>
      <c r="BH124" s="226">
        <f>IF(N124="sníž. přenesená",J124,0)</f>
        <v>0</v>
      </c>
      <c r="BI124" s="226">
        <f>IF(N124="nulová",J124,0)</f>
        <v>0</v>
      </c>
      <c r="BJ124" s="17" t="s">
        <v>84</v>
      </c>
      <c r="BK124" s="226">
        <f>ROUND(I124*H124,2)</f>
        <v>0</v>
      </c>
      <c r="BL124" s="17" t="s">
        <v>160</v>
      </c>
      <c r="BM124" s="17" t="s">
        <v>1839</v>
      </c>
    </row>
    <row r="125" spans="2:47" s="1" customFormat="1" ht="12">
      <c r="B125" s="38"/>
      <c r="C125" s="39"/>
      <c r="D125" s="227" t="s">
        <v>162</v>
      </c>
      <c r="E125" s="39"/>
      <c r="F125" s="228" t="s">
        <v>1622</v>
      </c>
      <c r="G125" s="39"/>
      <c r="H125" s="39"/>
      <c r="I125" s="142"/>
      <c r="J125" s="39"/>
      <c r="K125" s="39"/>
      <c r="L125" s="43"/>
      <c r="M125" s="229"/>
      <c r="N125" s="79"/>
      <c r="O125" s="79"/>
      <c r="P125" s="79"/>
      <c r="Q125" s="79"/>
      <c r="R125" s="79"/>
      <c r="S125" s="79"/>
      <c r="T125" s="80"/>
      <c r="AT125" s="17" t="s">
        <v>162</v>
      </c>
      <c r="AU125" s="17" t="s">
        <v>86</v>
      </c>
    </row>
    <row r="126" spans="2:51" s="12" customFormat="1" ht="12">
      <c r="B126" s="230"/>
      <c r="C126" s="231"/>
      <c r="D126" s="227" t="s">
        <v>164</v>
      </c>
      <c r="E126" s="231"/>
      <c r="F126" s="233" t="s">
        <v>1840</v>
      </c>
      <c r="G126" s="231"/>
      <c r="H126" s="234">
        <v>10.192</v>
      </c>
      <c r="I126" s="235"/>
      <c r="J126" s="231"/>
      <c r="K126" s="231"/>
      <c r="L126" s="236"/>
      <c r="M126" s="237"/>
      <c r="N126" s="238"/>
      <c r="O126" s="238"/>
      <c r="P126" s="238"/>
      <c r="Q126" s="238"/>
      <c r="R126" s="238"/>
      <c r="S126" s="238"/>
      <c r="T126" s="239"/>
      <c r="AT126" s="240" t="s">
        <v>164</v>
      </c>
      <c r="AU126" s="240" t="s">
        <v>86</v>
      </c>
      <c r="AV126" s="12" t="s">
        <v>86</v>
      </c>
      <c r="AW126" s="12" t="s">
        <v>4</v>
      </c>
      <c r="AX126" s="12" t="s">
        <v>84</v>
      </c>
      <c r="AY126" s="240" t="s">
        <v>152</v>
      </c>
    </row>
    <row r="127" spans="2:63" s="11" customFormat="1" ht="22.8" customHeight="1">
      <c r="B127" s="199"/>
      <c r="C127" s="200"/>
      <c r="D127" s="201" t="s">
        <v>76</v>
      </c>
      <c r="E127" s="213" t="s">
        <v>173</v>
      </c>
      <c r="F127" s="213" t="s">
        <v>272</v>
      </c>
      <c r="G127" s="200"/>
      <c r="H127" s="200"/>
      <c r="I127" s="203"/>
      <c r="J127" s="214">
        <f>BK127</f>
        <v>0</v>
      </c>
      <c r="K127" s="200"/>
      <c r="L127" s="205"/>
      <c r="M127" s="206"/>
      <c r="N127" s="207"/>
      <c r="O127" s="207"/>
      <c r="P127" s="208">
        <f>P128+P129+P130</f>
        <v>0</v>
      </c>
      <c r="Q127" s="207"/>
      <c r="R127" s="208">
        <f>R128+R129+R130</f>
        <v>11.05204576</v>
      </c>
      <c r="S127" s="207"/>
      <c r="T127" s="209">
        <f>T128+T129+T130</f>
        <v>0</v>
      </c>
      <c r="AR127" s="210" t="s">
        <v>84</v>
      </c>
      <c r="AT127" s="211" t="s">
        <v>76</v>
      </c>
      <c r="AU127" s="211" t="s">
        <v>84</v>
      </c>
      <c r="AY127" s="210" t="s">
        <v>152</v>
      </c>
      <c r="BK127" s="212">
        <f>BK128+BK129+BK130</f>
        <v>0</v>
      </c>
    </row>
    <row r="128" spans="2:65" s="1" customFormat="1" ht="22.5" customHeight="1">
      <c r="B128" s="38"/>
      <c r="C128" s="215" t="s">
        <v>179</v>
      </c>
      <c r="D128" s="215" t="s">
        <v>155</v>
      </c>
      <c r="E128" s="216" t="s">
        <v>1841</v>
      </c>
      <c r="F128" s="217" t="s">
        <v>1842</v>
      </c>
      <c r="G128" s="218" t="s">
        <v>158</v>
      </c>
      <c r="H128" s="219">
        <v>0.794</v>
      </c>
      <c r="I128" s="220"/>
      <c r="J128" s="221">
        <f>ROUND(I128*H128,2)</f>
        <v>0</v>
      </c>
      <c r="K128" s="217" t="s">
        <v>159</v>
      </c>
      <c r="L128" s="43"/>
      <c r="M128" s="222" t="s">
        <v>75</v>
      </c>
      <c r="N128" s="223" t="s">
        <v>47</v>
      </c>
      <c r="O128" s="79"/>
      <c r="P128" s="224">
        <f>O128*H128</f>
        <v>0</v>
      </c>
      <c r="Q128" s="224">
        <v>0.14854</v>
      </c>
      <c r="R128" s="224">
        <f>Q128*H128</f>
        <v>0.11794076</v>
      </c>
      <c r="S128" s="224">
        <v>0</v>
      </c>
      <c r="T128" s="225">
        <f>S128*H128</f>
        <v>0</v>
      </c>
      <c r="AR128" s="17" t="s">
        <v>160</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160</v>
      </c>
      <c r="BM128" s="17" t="s">
        <v>1843</v>
      </c>
    </row>
    <row r="129" spans="2:51" s="12" customFormat="1" ht="12">
      <c r="B129" s="230"/>
      <c r="C129" s="231"/>
      <c r="D129" s="227" t="s">
        <v>164</v>
      </c>
      <c r="E129" s="232" t="s">
        <v>75</v>
      </c>
      <c r="F129" s="233" t="s">
        <v>1844</v>
      </c>
      <c r="G129" s="231"/>
      <c r="H129" s="234">
        <v>0.794</v>
      </c>
      <c r="I129" s="235"/>
      <c r="J129" s="231"/>
      <c r="K129" s="231"/>
      <c r="L129" s="236"/>
      <c r="M129" s="237"/>
      <c r="N129" s="238"/>
      <c r="O129" s="238"/>
      <c r="P129" s="238"/>
      <c r="Q129" s="238"/>
      <c r="R129" s="238"/>
      <c r="S129" s="238"/>
      <c r="T129" s="239"/>
      <c r="AT129" s="240" t="s">
        <v>164</v>
      </c>
      <c r="AU129" s="240" t="s">
        <v>86</v>
      </c>
      <c r="AV129" s="12" t="s">
        <v>86</v>
      </c>
      <c r="AW129" s="12" t="s">
        <v>38</v>
      </c>
      <c r="AX129" s="12" t="s">
        <v>84</v>
      </c>
      <c r="AY129" s="240" t="s">
        <v>152</v>
      </c>
    </row>
    <row r="130" spans="2:63" s="11" customFormat="1" ht="20.85" customHeight="1">
      <c r="B130" s="199"/>
      <c r="C130" s="200"/>
      <c r="D130" s="201" t="s">
        <v>76</v>
      </c>
      <c r="E130" s="213" t="s">
        <v>186</v>
      </c>
      <c r="F130" s="213" t="s">
        <v>1845</v>
      </c>
      <c r="G130" s="200"/>
      <c r="H130" s="200"/>
      <c r="I130" s="203"/>
      <c r="J130" s="214">
        <f>BK130</f>
        <v>0</v>
      </c>
      <c r="K130" s="200"/>
      <c r="L130" s="205"/>
      <c r="M130" s="206"/>
      <c r="N130" s="207"/>
      <c r="O130" s="207"/>
      <c r="P130" s="208">
        <f>SUM(P131:P139)</f>
        <v>0</v>
      </c>
      <c r="Q130" s="207"/>
      <c r="R130" s="208">
        <f>SUM(R131:R139)</f>
        <v>10.934105</v>
      </c>
      <c r="S130" s="207"/>
      <c r="T130" s="209">
        <f>SUM(T131:T139)</f>
        <v>0</v>
      </c>
      <c r="AR130" s="210" t="s">
        <v>84</v>
      </c>
      <c r="AT130" s="211" t="s">
        <v>76</v>
      </c>
      <c r="AU130" s="211" t="s">
        <v>86</v>
      </c>
      <c r="AY130" s="210" t="s">
        <v>152</v>
      </c>
      <c r="BK130" s="212">
        <f>SUM(BK131:BK139)</f>
        <v>0</v>
      </c>
    </row>
    <row r="131" spans="2:65" s="1" customFormat="1" ht="16.5" customHeight="1">
      <c r="B131" s="38"/>
      <c r="C131" s="215" t="s">
        <v>215</v>
      </c>
      <c r="D131" s="215" t="s">
        <v>155</v>
      </c>
      <c r="E131" s="216" t="s">
        <v>1846</v>
      </c>
      <c r="F131" s="217" t="s">
        <v>1847</v>
      </c>
      <c r="G131" s="218" t="s">
        <v>158</v>
      </c>
      <c r="H131" s="219">
        <v>12.74</v>
      </c>
      <c r="I131" s="220"/>
      <c r="J131" s="221">
        <f>ROUND(I131*H131,2)</f>
        <v>0</v>
      </c>
      <c r="K131" s="217" t="s">
        <v>159</v>
      </c>
      <c r="L131" s="43"/>
      <c r="M131" s="222" t="s">
        <v>75</v>
      </c>
      <c r="N131" s="223" t="s">
        <v>47</v>
      </c>
      <c r="O131" s="79"/>
      <c r="P131" s="224">
        <f>O131*H131</f>
        <v>0</v>
      </c>
      <c r="Q131" s="224">
        <v>0.378</v>
      </c>
      <c r="R131" s="224">
        <f>Q131*H131</f>
        <v>4.81572</v>
      </c>
      <c r="S131" s="224">
        <v>0</v>
      </c>
      <c r="T131" s="225">
        <f>S131*H131</f>
        <v>0</v>
      </c>
      <c r="AR131" s="17" t="s">
        <v>160</v>
      </c>
      <c r="AT131" s="17" t="s">
        <v>155</v>
      </c>
      <c r="AU131" s="17" t="s">
        <v>173</v>
      </c>
      <c r="AY131" s="17" t="s">
        <v>152</v>
      </c>
      <c r="BE131" s="226">
        <f>IF(N131="základní",J131,0)</f>
        <v>0</v>
      </c>
      <c r="BF131" s="226">
        <f>IF(N131="snížená",J131,0)</f>
        <v>0</v>
      </c>
      <c r="BG131" s="226">
        <f>IF(N131="zákl. přenesená",J131,0)</f>
        <v>0</v>
      </c>
      <c r="BH131" s="226">
        <f>IF(N131="sníž. přenesená",J131,0)</f>
        <v>0</v>
      </c>
      <c r="BI131" s="226">
        <f>IF(N131="nulová",J131,0)</f>
        <v>0</v>
      </c>
      <c r="BJ131" s="17" t="s">
        <v>84</v>
      </c>
      <c r="BK131" s="226">
        <f>ROUND(I131*H131,2)</f>
        <v>0</v>
      </c>
      <c r="BL131" s="17" t="s">
        <v>160</v>
      </c>
      <c r="BM131" s="17" t="s">
        <v>1848</v>
      </c>
    </row>
    <row r="132" spans="2:51" s="12" customFormat="1" ht="12">
      <c r="B132" s="230"/>
      <c r="C132" s="231"/>
      <c r="D132" s="227" t="s">
        <v>164</v>
      </c>
      <c r="E132" s="232" t="s">
        <v>75</v>
      </c>
      <c r="F132" s="233" t="s">
        <v>1849</v>
      </c>
      <c r="G132" s="231"/>
      <c r="H132" s="234">
        <v>7.82</v>
      </c>
      <c r="I132" s="235"/>
      <c r="J132" s="231"/>
      <c r="K132" s="231"/>
      <c r="L132" s="236"/>
      <c r="M132" s="237"/>
      <c r="N132" s="238"/>
      <c r="O132" s="238"/>
      <c r="P132" s="238"/>
      <c r="Q132" s="238"/>
      <c r="R132" s="238"/>
      <c r="S132" s="238"/>
      <c r="T132" s="239"/>
      <c r="AT132" s="240" t="s">
        <v>164</v>
      </c>
      <c r="AU132" s="240" t="s">
        <v>173</v>
      </c>
      <c r="AV132" s="12" t="s">
        <v>86</v>
      </c>
      <c r="AW132" s="12" t="s">
        <v>38</v>
      </c>
      <c r="AX132" s="12" t="s">
        <v>77</v>
      </c>
      <c r="AY132" s="240" t="s">
        <v>152</v>
      </c>
    </row>
    <row r="133" spans="2:51" s="12" customFormat="1" ht="12">
      <c r="B133" s="230"/>
      <c r="C133" s="231"/>
      <c r="D133" s="227" t="s">
        <v>164</v>
      </c>
      <c r="E133" s="232" t="s">
        <v>75</v>
      </c>
      <c r="F133" s="233" t="s">
        <v>1850</v>
      </c>
      <c r="G133" s="231"/>
      <c r="H133" s="234">
        <v>4.92</v>
      </c>
      <c r="I133" s="235"/>
      <c r="J133" s="231"/>
      <c r="K133" s="231"/>
      <c r="L133" s="236"/>
      <c r="M133" s="237"/>
      <c r="N133" s="238"/>
      <c r="O133" s="238"/>
      <c r="P133" s="238"/>
      <c r="Q133" s="238"/>
      <c r="R133" s="238"/>
      <c r="S133" s="238"/>
      <c r="T133" s="239"/>
      <c r="AT133" s="240" t="s">
        <v>164</v>
      </c>
      <c r="AU133" s="240" t="s">
        <v>173</v>
      </c>
      <c r="AV133" s="12" t="s">
        <v>86</v>
      </c>
      <c r="AW133" s="12" t="s">
        <v>38</v>
      </c>
      <c r="AX133" s="12" t="s">
        <v>77</v>
      </c>
      <c r="AY133" s="240" t="s">
        <v>152</v>
      </c>
    </row>
    <row r="134" spans="2:51" s="14" customFormat="1" ht="12">
      <c r="B134" s="267"/>
      <c r="C134" s="268"/>
      <c r="D134" s="227" t="s">
        <v>164</v>
      </c>
      <c r="E134" s="269" t="s">
        <v>75</v>
      </c>
      <c r="F134" s="270" t="s">
        <v>287</v>
      </c>
      <c r="G134" s="268"/>
      <c r="H134" s="271">
        <v>12.74</v>
      </c>
      <c r="I134" s="272"/>
      <c r="J134" s="268"/>
      <c r="K134" s="268"/>
      <c r="L134" s="273"/>
      <c r="M134" s="274"/>
      <c r="N134" s="275"/>
      <c r="O134" s="275"/>
      <c r="P134" s="275"/>
      <c r="Q134" s="275"/>
      <c r="R134" s="275"/>
      <c r="S134" s="275"/>
      <c r="T134" s="276"/>
      <c r="AT134" s="277" t="s">
        <v>164</v>
      </c>
      <c r="AU134" s="277" t="s">
        <v>173</v>
      </c>
      <c r="AV134" s="14" t="s">
        <v>160</v>
      </c>
      <c r="AW134" s="14" t="s">
        <v>38</v>
      </c>
      <c r="AX134" s="14" t="s">
        <v>84</v>
      </c>
      <c r="AY134" s="277" t="s">
        <v>152</v>
      </c>
    </row>
    <row r="135" spans="2:65" s="1" customFormat="1" ht="16.5" customHeight="1">
      <c r="B135" s="38"/>
      <c r="C135" s="215" t="s">
        <v>224</v>
      </c>
      <c r="D135" s="215" t="s">
        <v>155</v>
      </c>
      <c r="E135" s="216" t="s">
        <v>1851</v>
      </c>
      <c r="F135" s="217" t="s">
        <v>1852</v>
      </c>
      <c r="G135" s="218" t="s">
        <v>158</v>
      </c>
      <c r="H135" s="219">
        <v>12.74</v>
      </c>
      <c r="I135" s="220"/>
      <c r="J135" s="221">
        <f>ROUND(I135*H135,2)</f>
        <v>0</v>
      </c>
      <c r="K135" s="217" t="s">
        <v>159</v>
      </c>
      <c r="L135" s="43"/>
      <c r="M135" s="222" t="s">
        <v>75</v>
      </c>
      <c r="N135" s="223" t="s">
        <v>47</v>
      </c>
      <c r="O135" s="79"/>
      <c r="P135" s="224">
        <f>O135*H135</f>
        <v>0</v>
      </c>
      <c r="Q135" s="224">
        <v>0.2024</v>
      </c>
      <c r="R135" s="224">
        <f>Q135*H135</f>
        <v>2.578576</v>
      </c>
      <c r="S135" s="224">
        <v>0</v>
      </c>
      <c r="T135" s="225">
        <f>S135*H135</f>
        <v>0</v>
      </c>
      <c r="AR135" s="17" t="s">
        <v>160</v>
      </c>
      <c r="AT135" s="17" t="s">
        <v>155</v>
      </c>
      <c r="AU135" s="17" t="s">
        <v>173</v>
      </c>
      <c r="AY135" s="17" t="s">
        <v>152</v>
      </c>
      <c r="BE135" s="226">
        <f>IF(N135="základní",J135,0)</f>
        <v>0</v>
      </c>
      <c r="BF135" s="226">
        <f>IF(N135="snížená",J135,0)</f>
        <v>0</v>
      </c>
      <c r="BG135" s="226">
        <f>IF(N135="zákl. přenesená",J135,0)</f>
        <v>0</v>
      </c>
      <c r="BH135" s="226">
        <f>IF(N135="sníž. přenesená",J135,0)</f>
        <v>0</v>
      </c>
      <c r="BI135" s="226">
        <f>IF(N135="nulová",J135,0)</f>
        <v>0</v>
      </c>
      <c r="BJ135" s="17" t="s">
        <v>84</v>
      </c>
      <c r="BK135" s="226">
        <f>ROUND(I135*H135,2)</f>
        <v>0</v>
      </c>
      <c r="BL135" s="17" t="s">
        <v>160</v>
      </c>
      <c r="BM135" s="17" t="s">
        <v>1853</v>
      </c>
    </row>
    <row r="136" spans="2:65" s="1" customFormat="1" ht="33.75" customHeight="1">
      <c r="B136" s="38"/>
      <c r="C136" s="215" t="s">
        <v>231</v>
      </c>
      <c r="D136" s="215" t="s">
        <v>155</v>
      </c>
      <c r="E136" s="216" t="s">
        <v>1854</v>
      </c>
      <c r="F136" s="217" t="s">
        <v>1855</v>
      </c>
      <c r="G136" s="218" t="s">
        <v>158</v>
      </c>
      <c r="H136" s="219">
        <v>12.74</v>
      </c>
      <c r="I136" s="220"/>
      <c r="J136" s="221">
        <f>ROUND(I136*H136,2)</f>
        <v>0</v>
      </c>
      <c r="K136" s="217" t="s">
        <v>159</v>
      </c>
      <c r="L136" s="43"/>
      <c r="M136" s="222" t="s">
        <v>75</v>
      </c>
      <c r="N136" s="223" t="s">
        <v>47</v>
      </c>
      <c r="O136" s="79"/>
      <c r="P136" s="224">
        <f>O136*H136</f>
        <v>0</v>
      </c>
      <c r="Q136" s="224">
        <v>0.08425</v>
      </c>
      <c r="R136" s="224">
        <f>Q136*H136</f>
        <v>1.073345</v>
      </c>
      <c r="S136" s="224">
        <v>0</v>
      </c>
      <c r="T136" s="225">
        <f>S136*H136</f>
        <v>0</v>
      </c>
      <c r="AR136" s="17" t="s">
        <v>160</v>
      </c>
      <c r="AT136" s="17" t="s">
        <v>155</v>
      </c>
      <c r="AU136" s="17" t="s">
        <v>173</v>
      </c>
      <c r="AY136" s="17" t="s">
        <v>152</v>
      </c>
      <c r="BE136" s="226">
        <f>IF(N136="základní",J136,0)</f>
        <v>0</v>
      </c>
      <c r="BF136" s="226">
        <f>IF(N136="snížená",J136,0)</f>
        <v>0</v>
      </c>
      <c r="BG136" s="226">
        <f>IF(N136="zákl. přenesená",J136,0)</f>
        <v>0</v>
      </c>
      <c r="BH136" s="226">
        <f>IF(N136="sníž. přenesená",J136,0)</f>
        <v>0</v>
      </c>
      <c r="BI136" s="226">
        <f>IF(N136="nulová",J136,0)</f>
        <v>0</v>
      </c>
      <c r="BJ136" s="17" t="s">
        <v>84</v>
      </c>
      <c r="BK136" s="226">
        <f>ROUND(I136*H136,2)</f>
        <v>0</v>
      </c>
      <c r="BL136" s="17" t="s">
        <v>160</v>
      </c>
      <c r="BM136" s="17" t="s">
        <v>1856</v>
      </c>
    </row>
    <row r="137" spans="2:47" s="1" customFormat="1" ht="12">
      <c r="B137" s="38"/>
      <c r="C137" s="39"/>
      <c r="D137" s="227" t="s">
        <v>162</v>
      </c>
      <c r="E137" s="39"/>
      <c r="F137" s="228" t="s">
        <v>1857</v>
      </c>
      <c r="G137" s="39"/>
      <c r="H137" s="39"/>
      <c r="I137" s="142"/>
      <c r="J137" s="39"/>
      <c r="K137" s="39"/>
      <c r="L137" s="43"/>
      <c r="M137" s="229"/>
      <c r="N137" s="79"/>
      <c r="O137" s="79"/>
      <c r="P137" s="79"/>
      <c r="Q137" s="79"/>
      <c r="R137" s="79"/>
      <c r="S137" s="79"/>
      <c r="T137" s="80"/>
      <c r="AT137" s="17" t="s">
        <v>162</v>
      </c>
      <c r="AU137" s="17" t="s">
        <v>173</v>
      </c>
    </row>
    <row r="138" spans="2:65" s="1" customFormat="1" ht="16.5" customHeight="1">
      <c r="B138" s="38"/>
      <c r="C138" s="251" t="s">
        <v>237</v>
      </c>
      <c r="D138" s="251" t="s">
        <v>238</v>
      </c>
      <c r="E138" s="252" t="s">
        <v>1858</v>
      </c>
      <c r="F138" s="253" t="s">
        <v>1859</v>
      </c>
      <c r="G138" s="254" t="s">
        <v>158</v>
      </c>
      <c r="H138" s="255">
        <v>14.014</v>
      </c>
      <c r="I138" s="256"/>
      <c r="J138" s="257">
        <f>ROUND(I138*H138,2)</f>
        <v>0</v>
      </c>
      <c r="K138" s="253" t="s">
        <v>159</v>
      </c>
      <c r="L138" s="258"/>
      <c r="M138" s="259" t="s">
        <v>75</v>
      </c>
      <c r="N138" s="260" t="s">
        <v>47</v>
      </c>
      <c r="O138" s="79"/>
      <c r="P138" s="224">
        <f>O138*H138</f>
        <v>0</v>
      </c>
      <c r="Q138" s="224">
        <v>0.176</v>
      </c>
      <c r="R138" s="224">
        <f>Q138*H138</f>
        <v>2.4664639999999998</v>
      </c>
      <c r="S138" s="224">
        <v>0</v>
      </c>
      <c r="T138" s="225">
        <f>S138*H138</f>
        <v>0</v>
      </c>
      <c r="AR138" s="17" t="s">
        <v>203</v>
      </c>
      <c r="AT138" s="17" t="s">
        <v>238</v>
      </c>
      <c r="AU138" s="17" t="s">
        <v>173</v>
      </c>
      <c r="AY138" s="17" t="s">
        <v>152</v>
      </c>
      <c r="BE138" s="226">
        <f>IF(N138="základní",J138,0)</f>
        <v>0</v>
      </c>
      <c r="BF138" s="226">
        <f>IF(N138="snížená",J138,0)</f>
        <v>0</v>
      </c>
      <c r="BG138" s="226">
        <f>IF(N138="zákl. přenesená",J138,0)</f>
        <v>0</v>
      </c>
      <c r="BH138" s="226">
        <f>IF(N138="sníž. přenesená",J138,0)</f>
        <v>0</v>
      </c>
      <c r="BI138" s="226">
        <f>IF(N138="nulová",J138,0)</f>
        <v>0</v>
      </c>
      <c r="BJ138" s="17" t="s">
        <v>84</v>
      </c>
      <c r="BK138" s="226">
        <f>ROUND(I138*H138,2)</f>
        <v>0</v>
      </c>
      <c r="BL138" s="17" t="s">
        <v>160</v>
      </c>
      <c r="BM138" s="17" t="s">
        <v>1860</v>
      </c>
    </row>
    <row r="139" spans="2:51" s="12" customFormat="1" ht="12">
      <c r="B139" s="230"/>
      <c r="C139" s="231"/>
      <c r="D139" s="227" t="s">
        <v>164</v>
      </c>
      <c r="E139" s="231"/>
      <c r="F139" s="233" t="s">
        <v>1861</v>
      </c>
      <c r="G139" s="231"/>
      <c r="H139" s="234">
        <v>14.014</v>
      </c>
      <c r="I139" s="235"/>
      <c r="J139" s="231"/>
      <c r="K139" s="231"/>
      <c r="L139" s="236"/>
      <c r="M139" s="237"/>
      <c r="N139" s="238"/>
      <c r="O139" s="238"/>
      <c r="P139" s="238"/>
      <c r="Q139" s="238"/>
      <c r="R139" s="238"/>
      <c r="S139" s="238"/>
      <c r="T139" s="239"/>
      <c r="AT139" s="240" t="s">
        <v>164</v>
      </c>
      <c r="AU139" s="240" t="s">
        <v>173</v>
      </c>
      <c r="AV139" s="12" t="s">
        <v>86</v>
      </c>
      <c r="AW139" s="12" t="s">
        <v>4</v>
      </c>
      <c r="AX139" s="12" t="s">
        <v>84</v>
      </c>
      <c r="AY139" s="240" t="s">
        <v>152</v>
      </c>
    </row>
    <row r="140" spans="2:63" s="11" customFormat="1" ht="22.8" customHeight="1">
      <c r="B140" s="199"/>
      <c r="C140" s="200"/>
      <c r="D140" s="201" t="s">
        <v>76</v>
      </c>
      <c r="E140" s="213" t="s">
        <v>153</v>
      </c>
      <c r="F140" s="213" t="s">
        <v>154</v>
      </c>
      <c r="G140" s="200"/>
      <c r="H140" s="200"/>
      <c r="I140" s="203"/>
      <c r="J140" s="214">
        <f>BK140</f>
        <v>0</v>
      </c>
      <c r="K140" s="200"/>
      <c r="L140" s="205"/>
      <c r="M140" s="206"/>
      <c r="N140" s="207"/>
      <c r="O140" s="207"/>
      <c r="P140" s="208">
        <f>P141+SUM(P142:P171)</f>
        <v>0</v>
      </c>
      <c r="Q140" s="207"/>
      <c r="R140" s="208">
        <f>R141+SUM(R142:R171)</f>
        <v>1.1257428600000001</v>
      </c>
      <c r="S140" s="207"/>
      <c r="T140" s="209">
        <f>T141+SUM(T142:T171)</f>
        <v>1.37376</v>
      </c>
      <c r="AR140" s="210" t="s">
        <v>84</v>
      </c>
      <c r="AT140" s="211" t="s">
        <v>76</v>
      </c>
      <c r="AU140" s="211" t="s">
        <v>84</v>
      </c>
      <c r="AY140" s="210" t="s">
        <v>152</v>
      </c>
      <c r="BK140" s="212">
        <f>BK141+SUM(BK142:BK171)</f>
        <v>0</v>
      </c>
    </row>
    <row r="141" spans="2:65" s="1" customFormat="1" ht="16.5" customHeight="1">
      <c r="B141" s="38"/>
      <c r="C141" s="215" t="s">
        <v>245</v>
      </c>
      <c r="D141" s="215" t="s">
        <v>155</v>
      </c>
      <c r="E141" s="216" t="s">
        <v>166</v>
      </c>
      <c r="F141" s="217" t="s">
        <v>167</v>
      </c>
      <c r="G141" s="218" t="s">
        <v>168</v>
      </c>
      <c r="H141" s="219">
        <v>28.8</v>
      </c>
      <c r="I141" s="220"/>
      <c r="J141" s="221">
        <f>ROUND(I141*H141,2)</f>
        <v>0</v>
      </c>
      <c r="K141" s="217" t="s">
        <v>159</v>
      </c>
      <c r="L141" s="43"/>
      <c r="M141" s="222" t="s">
        <v>75</v>
      </c>
      <c r="N141" s="223" t="s">
        <v>47</v>
      </c>
      <c r="O141" s="79"/>
      <c r="P141" s="224">
        <f>O141*H141</f>
        <v>0</v>
      </c>
      <c r="Q141" s="224">
        <v>0.0015</v>
      </c>
      <c r="R141" s="224">
        <f>Q141*H141</f>
        <v>0.0432</v>
      </c>
      <c r="S141" s="224">
        <v>0</v>
      </c>
      <c r="T141" s="225">
        <f>S141*H141</f>
        <v>0</v>
      </c>
      <c r="AR141" s="17" t="s">
        <v>160</v>
      </c>
      <c r="AT141" s="17" t="s">
        <v>155</v>
      </c>
      <c r="AU141" s="17" t="s">
        <v>86</v>
      </c>
      <c r="AY141" s="17" t="s">
        <v>152</v>
      </c>
      <c r="BE141" s="226">
        <f>IF(N141="základní",J141,0)</f>
        <v>0</v>
      </c>
      <c r="BF141" s="226">
        <f>IF(N141="snížená",J141,0)</f>
        <v>0</v>
      </c>
      <c r="BG141" s="226">
        <f>IF(N141="zákl. přenesená",J141,0)</f>
        <v>0</v>
      </c>
      <c r="BH141" s="226">
        <f>IF(N141="sníž. přenesená",J141,0)</f>
        <v>0</v>
      </c>
      <c r="BI141" s="226">
        <f>IF(N141="nulová",J141,0)</f>
        <v>0</v>
      </c>
      <c r="BJ141" s="17" t="s">
        <v>84</v>
      </c>
      <c r="BK141" s="226">
        <f>ROUND(I141*H141,2)</f>
        <v>0</v>
      </c>
      <c r="BL141" s="17" t="s">
        <v>160</v>
      </c>
      <c r="BM141" s="17" t="s">
        <v>1862</v>
      </c>
    </row>
    <row r="142" spans="2:47" s="1" customFormat="1" ht="12">
      <c r="B142" s="38"/>
      <c r="C142" s="39"/>
      <c r="D142" s="227" t="s">
        <v>162</v>
      </c>
      <c r="E142" s="39"/>
      <c r="F142" s="228" t="s">
        <v>170</v>
      </c>
      <c r="G142" s="39"/>
      <c r="H142" s="39"/>
      <c r="I142" s="142"/>
      <c r="J142" s="39"/>
      <c r="K142" s="39"/>
      <c r="L142" s="43"/>
      <c r="M142" s="229"/>
      <c r="N142" s="79"/>
      <c r="O142" s="79"/>
      <c r="P142" s="79"/>
      <c r="Q142" s="79"/>
      <c r="R142" s="79"/>
      <c r="S142" s="79"/>
      <c r="T142" s="80"/>
      <c r="AT142" s="17" t="s">
        <v>162</v>
      </c>
      <c r="AU142" s="17" t="s">
        <v>86</v>
      </c>
    </row>
    <row r="143" spans="2:51" s="13" customFormat="1" ht="12">
      <c r="B143" s="241"/>
      <c r="C143" s="242"/>
      <c r="D143" s="227" t="s">
        <v>164</v>
      </c>
      <c r="E143" s="243" t="s">
        <v>75</v>
      </c>
      <c r="F143" s="244" t="s">
        <v>171</v>
      </c>
      <c r="G143" s="242"/>
      <c r="H143" s="243" t="s">
        <v>75</v>
      </c>
      <c r="I143" s="245"/>
      <c r="J143" s="242"/>
      <c r="K143" s="242"/>
      <c r="L143" s="246"/>
      <c r="M143" s="247"/>
      <c r="N143" s="248"/>
      <c r="O143" s="248"/>
      <c r="P143" s="248"/>
      <c r="Q143" s="248"/>
      <c r="R143" s="248"/>
      <c r="S143" s="248"/>
      <c r="T143" s="249"/>
      <c r="AT143" s="250" t="s">
        <v>164</v>
      </c>
      <c r="AU143" s="250" t="s">
        <v>86</v>
      </c>
      <c r="AV143" s="13" t="s">
        <v>84</v>
      </c>
      <c r="AW143" s="13" t="s">
        <v>38</v>
      </c>
      <c r="AX143" s="13" t="s">
        <v>77</v>
      </c>
      <c r="AY143" s="250" t="s">
        <v>152</v>
      </c>
    </row>
    <row r="144" spans="2:51" s="12" customFormat="1" ht="12">
      <c r="B144" s="230"/>
      <c r="C144" s="231"/>
      <c r="D144" s="227" t="s">
        <v>164</v>
      </c>
      <c r="E144" s="232" t="s">
        <v>75</v>
      </c>
      <c r="F144" s="233" t="s">
        <v>1863</v>
      </c>
      <c r="G144" s="231"/>
      <c r="H144" s="234">
        <v>14.4</v>
      </c>
      <c r="I144" s="235"/>
      <c r="J144" s="231"/>
      <c r="K144" s="231"/>
      <c r="L144" s="236"/>
      <c r="M144" s="237"/>
      <c r="N144" s="238"/>
      <c r="O144" s="238"/>
      <c r="P144" s="238"/>
      <c r="Q144" s="238"/>
      <c r="R144" s="238"/>
      <c r="S144" s="238"/>
      <c r="T144" s="239"/>
      <c r="AT144" s="240" t="s">
        <v>164</v>
      </c>
      <c r="AU144" s="240" t="s">
        <v>86</v>
      </c>
      <c r="AV144" s="12" t="s">
        <v>86</v>
      </c>
      <c r="AW144" s="12" t="s">
        <v>38</v>
      </c>
      <c r="AX144" s="12" t="s">
        <v>77</v>
      </c>
      <c r="AY144" s="240" t="s">
        <v>152</v>
      </c>
    </row>
    <row r="145" spans="2:51" s="13" customFormat="1" ht="12">
      <c r="B145" s="241"/>
      <c r="C145" s="242"/>
      <c r="D145" s="227" t="s">
        <v>164</v>
      </c>
      <c r="E145" s="243" t="s">
        <v>75</v>
      </c>
      <c r="F145" s="244" t="s">
        <v>1864</v>
      </c>
      <c r="G145" s="242"/>
      <c r="H145" s="243" t="s">
        <v>75</v>
      </c>
      <c r="I145" s="245"/>
      <c r="J145" s="242"/>
      <c r="K145" s="242"/>
      <c r="L145" s="246"/>
      <c r="M145" s="247"/>
      <c r="N145" s="248"/>
      <c r="O145" s="248"/>
      <c r="P145" s="248"/>
      <c r="Q145" s="248"/>
      <c r="R145" s="248"/>
      <c r="S145" s="248"/>
      <c r="T145" s="249"/>
      <c r="AT145" s="250" t="s">
        <v>164</v>
      </c>
      <c r="AU145" s="250" t="s">
        <v>86</v>
      </c>
      <c r="AV145" s="13" t="s">
        <v>84</v>
      </c>
      <c r="AW145" s="13" t="s">
        <v>38</v>
      </c>
      <c r="AX145" s="13" t="s">
        <v>77</v>
      </c>
      <c r="AY145" s="250" t="s">
        <v>152</v>
      </c>
    </row>
    <row r="146" spans="2:51" s="12" customFormat="1" ht="12">
      <c r="B146" s="230"/>
      <c r="C146" s="231"/>
      <c r="D146" s="227" t="s">
        <v>164</v>
      </c>
      <c r="E146" s="232" t="s">
        <v>75</v>
      </c>
      <c r="F146" s="233" t="s">
        <v>1863</v>
      </c>
      <c r="G146" s="231"/>
      <c r="H146" s="234">
        <v>14.4</v>
      </c>
      <c r="I146" s="235"/>
      <c r="J146" s="231"/>
      <c r="K146" s="231"/>
      <c r="L146" s="236"/>
      <c r="M146" s="237"/>
      <c r="N146" s="238"/>
      <c r="O146" s="238"/>
      <c r="P146" s="238"/>
      <c r="Q146" s="238"/>
      <c r="R146" s="238"/>
      <c r="S146" s="238"/>
      <c r="T146" s="239"/>
      <c r="AT146" s="240" t="s">
        <v>164</v>
      </c>
      <c r="AU146" s="240" t="s">
        <v>86</v>
      </c>
      <c r="AV146" s="12" t="s">
        <v>86</v>
      </c>
      <c r="AW146" s="12" t="s">
        <v>38</v>
      </c>
      <c r="AX146" s="12" t="s">
        <v>77</v>
      </c>
      <c r="AY146" s="240" t="s">
        <v>152</v>
      </c>
    </row>
    <row r="147" spans="2:51" s="14" customFormat="1" ht="12">
      <c r="B147" s="267"/>
      <c r="C147" s="268"/>
      <c r="D147" s="227" t="s">
        <v>164</v>
      </c>
      <c r="E147" s="269" t="s">
        <v>75</v>
      </c>
      <c r="F147" s="270" t="s">
        <v>287</v>
      </c>
      <c r="G147" s="268"/>
      <c r="H147" s="271">
        <v>28.8</v>
      </c>
      <c r="I147" s="272"/>
      <c r="J147" s="268"/>
      <c r="K147" s="268"/>
      <c r="L147" s="273"/>
      <c r="M147" s="274"/>
      <c r="N147" s="275"/>
      <c r="O147" s="275"/>
      <c r="P147" s="275"/>
      <c r="Q147" s="275"/>
      <c r="R147" s="275"/>
      <c r="S147" s="275"/>
      <c r="T147" s="276"/>
      <c r="AT147" s="277" t="s">
        <v>164</v>
      </c>
      <c r="AU147" s="277" t="s">
        <v>86</v>
      </c>
      <c r="AV147" s="14" t="s">
        <v>160</v>
      </c>
      <c r="AW147" s="14" t="s">
        <v>38</v>
      </c>
      <c r="AX147" s="14" t="s">
        <v>84</v>
      </c>
      <c r="AY147" s="277" t="s">
        <v>152</v>
      </c>
    </row>
    <row r="148" spans="2:65" s="1" customFormat="1" ht="22.5" customHeight="1">
      <c r="B148" s="38"/>
      <c r="C148" s="215" t="s">
        <v>8</v>
      </c>
      <c r="D148" s="215" t="s">
        <v>155</v>
      </c>
      <c r="E148" s="216" t="s">
        <v>1865</v>
      </c>
      <c r="F148" s="217" t="s">
        <v>1866</v>
      </c>
      <c r="G148" s="218" t="s">
        <v>176</v>
      </c>
      <c r="H148" s="219">
        <v>6</v>
      </c>
      <c r="I148" s="220"/>
      <c r="J148" s="221">
        <f>ROUND(I148*H148,2)</f>
        <v>0</v>
      </c>
      <c r="K148" s="217" t="s">
        <v>159</v>
      </c>
      <c r="L148" s="43"/>
      <c r="M148" s="222" t="s">
        <v>75</v>
      </c>
      <c r="N148" s="223" t="s">
        <v>47</v>
      </c>
      <c r="O148" s="79"/>
      <c r="P148" s="224">
        <f>O148*H148</f>
        <v>0</v>
      </c>
      <c r="Q148" s="224">
        <v>0.01066</v>
      </c>
      <c r="R148" s="224">
        <f>Q148*H148</f>
        <v>0.06395999999999999</v>
      </c>
      <c r="S148" s="224">
        <v>0</v>
      </c>
      <c r="T148" s="225">
        <f>S148*H148</f>
        <v>0</v>
      </c>
      <c r="AR148" s="17" t="s">
        <v>160</v>
      </c>
      <c r="AT148" s="17" t="s">
        <v>155</v>
      </c>
      <c r="AU148" s="17" t="s">
        <v>86</v>
      </c>
      <c r="AY148" s="17" t="s">
        <v>152</v>
      </c>
      <c r="BE148" s="226">
        <f>IF(N148="základní",J148,0)</f>
        <v>0</v>
      </c>
      <c r="BF148" s="226">
        <f>IF(N148="snížená",J148,0)</f>
        <v>0</v>
      </c>
      <c r="BG148" s="226">
        <f>IF(N148="zákl. přenesená",J148,0)</f>
        <v>0</v>
      </c>
      <c r="BH148" s="226">
        <f>IF(N148="sníž. přenesená",J148,0)</f>
        <v>0</v>
      </c>
      <c r="BI148" s="226">
        <f>IF(N148="nulová",J148,0)</f>
        <v>0</v>
      </c>
      <c r="BJ148" s="17" t="s">
        <v>84</v>
      </c>
      <c r="BK148" s="226">
        <f>ROUND(I148*H148,2)</f>
        <v>0</v>
      </c>
      <c r="BL148" s="17" t="s">
        <v>160</v>
      </c>
      <c r="BM148" s="17" t="s">
        <v>1867</v>
      </c>
    </row>
    <row r="149" spans="2:47" s="1" customFormat="1" ht="12">
      <c r="B149" s="38"/>
      <c r="C149" s="39"/>
      <c r="D149" s="227" t="s">
        <v>162</v>
      </c>
      <c r="E149" s="39"/>
      <c r="F149" s="228" t="s">
        <v>1868</v>
      </c>
      <c r="G149" s="39"/>
      <c r="H149" s="39"/>
      <c r="I149" s="142"/>
      <c r="J149" s="39"/>
      <c r="K149" s="39"/>
      <c r="L149" s="43"/>
      <c r="M149" s="229"/>
      <c r="N149" s="79"/>
      <c r="O149" s="79"/>
      <c r="P149" s="79"/>
      <c r="Q149" s="79"/>
      <c r="R149" s="79"/>
      <c r="S149" s="79"/>
      <c r="T149" s="80"/>
      <c r="AT149" s="17" t="s">
        <v>162</v>
      </c>
      <c r="AU149" s="17" t="s">
        <v>86</v>
      </c>
    </row>
    <row r="150" spans="2:51" s="12" customFormat="1" ht="12">
      <c r="B150" s="230"/>
      <c r="C150" s="231"/>
      <c r="D150" s="227" t="s">
        <v>164</v>
      </c>
      <c r="E150" s="232" t="s">
        <v>75</v>
      </c>
      <c r="F150" s="233" t="s">
        <v>1869</v>
      </c>
      <c r="G150" s="231"/>
      <c r="H150" s="234">
        <v>3</v>
      </c>
      <c r="I150" s="235"/>
      <c r="J150" s="231"/>
      <c r="K150" s="231"/>
      <c r="L150" s="236"/>
      <c r="M150" s="237"/>
      <c r="N150" s="238"/>
      <c r="O150" s="238"/>
      <c r="P150" s="238"/>
      <c r="Q150" s="238"/>
      <c r="R150" s="238"/>
      <c r="S150" s="238"/>
      <c r="T150" s="239"/>
      <c r="AT150" s="240" t="s">
        <v>164</v>
      </c>
      <c r="AU150" s="240" t="s">
        <v>86</v>
      </c>
      <c r="AV150" s="12" t="s">
        <v>86</v>
      </c>
      <c r="AW150" s="12" t="s">
        <v>38</v>
      </c>
      <c r="AX150" s="12" t="s">
        <v>77</v>
      </c>
      <c r="AY150" s="240" t="s">
        <v>152</v>
      </c>
    </row>
    <row r="151" spans="2:51" s="12" customFormat="1" ht="12">
      <c r="B151" s="230"/>
      <c r="C151" s="231"/>
      <c r="D151" s="227" t="s">
        <v>164</v>
      </c>
      <c r="E151" s="232" t="s">
        <v>75</v>
      </c>
      <c r="F151" s="233" t="s">
        <v>1870</v>
      </c>
      <c r="G151" s="231"/>
      <c r="H151" s="234">
        <v>3</v>
      </c>
      <c r="I151" s="235"/>
      <c r="J151" s="231"/>
      <c r="K151" s="231"/>
      <c r="L151" s="236"/>
      <c r="M151" s="237"/>
      <c r="N151" s="238"/>
      <c r="O151" s="238"/>
      <c r="P151" s="238"/>
      <c r="Q151" s="238"/>
      <c r="R151" s="238"/>
      <c r="S151" s="238"/>
      <c r="T151" s="239"/>
      <c r="AT151" s="240" t="s">
        <v>164</v>
      </c>
      <c r="AU151" s="240" t="s">
        <v>86</v>
      </c>
      <c r="AV151" s="12" t="s">
        <v>86</v>
      </c>
      <c r="AW151" s="12" t="s">
        <v>38</v>
      </c>
      <c r="AX151" s="12" t="s">
        <v>77</v>
      </c>
      <c r="AY151" s="240" t="s">
        <v>152</v>
      </c>
    </row>
    <row r="152" spans="2:51" s="14" customFormat="1" ht="12">
      <c r="B152" s="267"/>
      <c r="C152" s="268"/>
      <c r="D152" s="227" t="s">
        <v>164</v>
      </c>
      <c r="E152" s="269" t="s">
        <v>75</v>
      </c>
      <c r="F152" s="270" t="s">
        <v>287</v>
      </c>
      <c r="G152" s="268"/>
      <c r="H152" s="271">
        <v>6</v>
      </c>
      <c r="I152" s="272"/>
      <c r="J152" s="268"/>
      <c r="K152" s="268"/>
      <c r="L152" s="273"/>
      <c r="M152" s="274"/>
      <c r="N152" s="275"/>
      <c r="O152" s="275"/>
      <c r="P152" s="275"/>
      <c r="Q152" s="275"/>
      <c r="R152" s="275"/>
      <c r="S152" s="275"/>
      <c r="T152" s="276"/>
      <c r="AT152" s="277" t="s">
        <v>164</v>
      </c>
      <c r="AU152" s="277" t="s">
        <v>86</v>
      </c>
      <c r="AV152" s="14" t="s">
        <v>160</v>
      </c>
      <c r="AW152" s="14" t="s">
        <v>38</v>
      </c>
      <c r="AX152" s="14" t="s">
        <v>84</v>
      </c>
      <c r="AY152" s="277" t="s">
        <v>152</v>
      </c>
    </row>
    <row r="153" spans="2:65" s="1" customFormat="1" ht="16.5" customHeight="1">
      <c r="B153" s="38"/>
      <c r="C153" s="215" t="s">
        <v>227</v>
      </c>
      <c r="D153" s="215" t="s">
        <v>155</v>
      </c>
      <c r="E153" s="216" t="s">
        <v>1871</v>
      </c>
      <c r="F153" s="217" t="s">
        <v>1872</v>
      </c>
      <c r="G153" s="218" t="s">
        <v>158</v>
      </c>
      <c r="H153" s="219">
        <v>1.224</v>
      </c>
      <c r="I153" s="220"/>
      <c r="J153" s="221">
        <f>ROUND(I153*H153,2)</f>
        <v>0</v>
      </c>
      <c r="K153" s="217" t="s">
        <v>159</v>
      </c>
      <c r="L153" s="43"/>
      <c r="M153" s="222" t="s">
        <v>75</v>
      </c>
      <c r="N153" s="223" t="s">
        <v>47</v>
      </c>
      <c r="O153" s="79"/>
      <c r="P153" s="224">
        <f>O153*H153</f>
        <v>0</v>
      </c>
      <c r="Q153" s="224">
        <v>0.063</v>
      </c>
      <c r="R153" s="224">
        <f>Q153*H153</f>
        <v>0.077112</v>
      </c>
      <c r="S153" s="224">
        <v>0</v>
      </c>
      <c r="T153" s="225">
        <f>S153*H153</f>
        <v>0</v>
      </c>
      <c r="AR153" s="17" t="s">
        <v>160</v>
      </c>
      <c r="AT153" s="17" t="s">
        <v>155</v>
      </c>
      <c r="AU153" s="17" t="s">
        <v>86</v>
      </c>
      <c r="AY153" s="17" t="s">
        <v>152</v>
      </c>
      <c r="BE153" s="226">
        <f>IF(N153="základní",J153,0)</f>
        <v>0</v>
      </c>
      <c r="BF153" s="226">
        <f>IF(N153="snížená",J153,0)</f>
        <v>0</v>
      </c>
      <c r="BG153" s="226">
        <f>IF(N153="zákl. přenesená",J153,0)</f>
        <v>0</v>
      </c>
      <c r="BH153" s="226">
        <f>IF(N153="sníž. přenesená",J153,0)</f>
        <v>0</v>
      </c>
      <c r="BI153" s="226">
        <f>IF(N153="nulová",J153,0)</f>
        <v>0</v>
      </c>
      <c r="BJ153" s="17" t="s">
        <v>84</v>
      </c>
      <c r="BK153" s="226">
        <f>ROUND(I153*H153,2)</f>
        <v>0</v>
      </c>
      <c r="BL153" s="17" t="s">
        <v>160</v>
      </c>
      <c r="BM153" s="17" t="s">
        <v>1873</v>
      </c>
    </row>
    <row r="154" spans="2:47" s="1" customFormat="1" ht="12">
      <c r="B154" s="38"/>
      <c r="C154" s="39"/>
      <c r="D154" s="227" t="s">
        <v>162</v>
      </c>
      <c r="E154" s="39"/>
      <c r="F154" s="228" t="s">
        <v>468</v>
      </c>
      <c r="G154" s="39"/>
      <c r="H154" s="39"/>
      <c r="I154" s="142"/>
      <c r="J154" s="39"/>
      <c r="K154" s="39"/>
      <c r="L154" s="43"/>
      <c r="M154" s="229"/>
      <c r="N154" s="79"/>
      <c r="O154" s="79"/>
      <c r="P154" s="79"/>
      <c r="Q154" s="79"/>
      <c r="R154" s="79"/>
      <c r="S154" s="79"/>
      <c r="T154" s="80"/>
      <c r="AT154" s="17" t="s">
        <v>162</v>
      </c>
      <c r="AU154" s="17" t="s">
        <v>86</v>
      </c>
    </row>
    <row r="155" spans="2:51" s="13" customFormat="1" ht="12">
      <c r="B155" s="241"/>
      <c r="C155" s="242"/>
      <c r="D155" s="227" t="s">
        <v>164</v>
      </c>
      <c r="E155" s="243" t="s">
        <v>75</v>
      </c>
      <c r="F155" s="244" t="s">
        <v>1874</v>
      </c>
      <c r="G155" s="242"/>
      <c r="H155" s="243" t="s">
        <v>75</v>
      </c>
      <c r="I155" s="245"/>
      <c r="J155" s="242"/>
      <c r="K155" s="242"/>
      <c r="L155" s="246"/>
      <c r="M155" s="247"/>
      <c r="N155" s="248"/>
      <c r="O155" s="248"/>
      <c r="P155" s="248"/>
      <c r="Q155" s="248"/>
      <c r="R155" s="248"/>
      <c r="S155" s="248"/>
      <c r="T155" s="249"/>
      <c r="AT155" s="250" t="s">
        <v>164</v>
      </c>
      <c r="AU155" s="250" t="s">
        <v>86</v>
      </c>
      <c r="AV155" s="13" t="s">
        <v>84</v>
      </c>
      <c r="AW155" s="13" t="s">
        <v>38</v>
      </c>
      <c r="AX155" s="13" t="s">
        <v>77</v>
      </c>
      <c r="AY155" s="250" t="s">
        <v>152</v>
      </c>
    </row>
    <row r="156" spans="2:51" s="12" customFormat="1" ht="12">
      <c r="B156" s="230"/>
      <c r="C156" s="231"/>
      <c r="D156" s="227" t="s">
        <v>164</v>
      </c>
      <c r="E156" s="232" t="s">
        <v>75</v>
      </c>
      <c r="F156" s="233" t="s">
        <v>1875</v>
      </c>
      <c r="G156" s="231"/>
      <c r="H156" s="234">
        <v>0.48</v>
      </c>
      <c r="I156" s="235"/>
      <c r="J156" s="231"/>
      <c r="K156" s="231"/>
      <c r="L156" s="236"/>
      <c r="M156" s="237"/>
      <c r="N156" s="238"/>
      <c r="O156" s="238"/>
      <c r="P156" s="238"/>
      <c r="Q156" s="238"/>
      <c r="R156" s="238"/>
      <c r="S156" s="238"/>
      <c r="T156" s="239"/>
      <c r="AT156" s="240" t="s">
        <v>164</v>
      </c>
      <c r="AU156" s="240" t="s">
        <v>86</v>
      </c>
      <c r="AV156" s="12" t="s">
        <v>86</v>
      </c>
      <c r="AW156" s="12" t="s">
        <v>38</v>
      </c>
      <c r="AX156" s="12" t="s">
        <v>77</v>
      </c>
      <c r="AY156" s="240" t="s">
        <v>152</v>
      </c>
    </row>
    <row r="157" spans="2:51" s="12" customFormat="1" ht="12">
      <c r="B157" s="230"/>
      <c r="C157" s="231"/>
      <c r="D157" s="227" t="s">
        <v>164</v>
      </c>
      <c r="E157" s="232" t="s">
        <v>75</v>
      </c>
      <c r="F157" s="233" t="s">
        <v>1876</v>
      </c>
      <c r="G157" s="231"/>
      <c r="H157" s="234">
        <v>0.744</v>
      </c>
      <c r="I157" s="235"/>
      <c r="J157" s="231"/>
      <c r="K157" s="231"/>
      <c r="L157" s="236"/>
      <c r="M157" s="237"/>
      <c r="N157" s="238"/>
      <c r="O157" s="238"/>
      <c r="P157" s="238"/>
      <c r="Q157" s="238"/>
      <c r="R157" s="238"/>
      <c r="S157" s="238"/>
      <c r="T157" s="239"/>
      <c r="AT157" s="240" t="s">
        <v>164</v>
      </c>
      <c r="AU157" s="240" t="s">
        <v>86</v>
      </c>
      <c r="AV157" s="12" t="s">
        <v>86</v>
      </c>
      <c r="AW157" s="12" t="s">
        <v>38</v>
      </c>
      <c r="AX157" s="12" t="s">
        <v>77</v>
      </c>
      <c r="AY157" s="240" t="s">
        <v>152</v>
      </c>
    </row>
    <row r="158" spans="2:51" s="14" customFormat="1" ht="12">
      <c r="B158" s="267"/>
      <c r="C158" s="268"/>
      <c r="D158" s="227" t="s">
        <v>164</v>
      </c>
      <c r="E158" s="269" t="s">
        <v>75</v>
      </c>
      <c r="F158" s="270" t="s">
        <v>287</v>
      </c>
      <c r="G158" s="268"/>
      <c r="H158" s="271">
        <v>1.224</v>
      </c>
      <c r="I158" s="272"/>
      <c r="J158" s="268"/>
      <c r="K158" s="268"/>
      <c r="L158" s="273"/>
      <c r="M158" s="274"/>
      <c r="N158" s="275"/>
      <c r="O158" s="275"/>
      <c r="P158" s="275"/>
      <c r="Q158" s="275"/>
      <c r="R158" s="275"/>
      <c r="S158" s="275"/>
      <c r="T158" s="276"/>
      <c r="AT158" s="277" t="s">
        <v>164</v>
      </c>
      <c r="AU158" s="277" t="s">
        <v>86</v>
      </c>
      <c r="AV158" s="14" t="s">
        <v>160</v>
      </c>
      <c r="AW158" s="14" t="s">
        <v>38</v>
      </c>
      <c r="AX158" s="14" t="s">
        <v>84</v>
      </c>
      <c r="AY158" s="277" t="s">
        <v>152</v>
      </c>
    </row>
    <row r="159" spans="2:65" s="1" customFormat="1" ht="16.5" customHeight="1">
      <c r="B159" s="38"/>
      <c r="C159" s="215" t="s">
        <v>260</v>
      </c>
      <c r="D159" s="215" t="s">
        <v>155</v>
      </c>
      <c r="E159" s="216" t="s">
        <v>293</v>
      </c>
      <c r="F159" s="217" t="s">
        <v>294</v>
      </c>
      <c r="G159" s="218" t="s">
        <v>158</v>
      </c>
      <c r="H159" s="219">
        <v>2.772</v>
      </c>
      <c r="I159" s="220"/>
      <c r="J159" s="221">
        <f>ROUND(I159*H159,2)</f>
        <v>0</v>
      </c>
      <c r="K159" s="217" t="s">
        <v>159</v>
      </c>
      <c r="L159" s="43"/>
      <c r="M159" s="222" t="s">
        <v>75</v>
      </c>
      <c r="N159" s="223" t="s">
        <v>47</v>
      </c>
      <c r="O159" s="79"/>
      <c r="P159" s="224">
        <f>O159*H159</f>
        <v>0</v>
      </c>
      <c r="Q159" s="224">
        <v>0.00438</v>
      </c>
      <c r="R159" s="224">
        <f>Q159*H159</f>
        <v>0.01214136</v>
      </c>
      <c r="S159" s="224">
        <v>0</v>
      </c>
      <c r="T159" s="225">
        <f>S159*H159</f>
        <v>0</v>
      </c>
      <c r="AR159" s="17" t="s">
        <v>160</v>
      </c>
      <c r="AT159" s="17" t="s">
        <v>155</v>
      </c>
      <c r="AU159" s="17" t="s">
        <v>86</v>
      </c>
      <c r="AY159" s="17" t="s">
        <v>152</v>
      </c>
      <c r="BE159" s="226">
        <f>IF(N159="základní",J159,0)</f>
        <v>0</v>
      </c>
      <c r="BF159" s="226">
        <f>IF(N159="snížená",J159,0)</f>
        <v>0</v>
      </c>
      <c r="BG159" s="226">
        <f>IF(N159="zákl. přenesená",J159,0)</f>
        <v>0</v>
      </c>
      <c r="BH159" s="226">
        <f>IF(N159="sníž. přenesená",J159,0)</f>
        <v>0</v>
      </c>
      <c r="BI159" s="226">
        <f>IF(N159="nulová",J159,0)</f>
        <v>0</v>
      </c>
      <c r="BJ159" s="17" t="s">
        <v>84</v>
      </c>
      <c r="BK159" s="226">
        <f>ROUND(I159*H159,2)</f>
        <v>0</v>
      </c>
      <c r="BL159" s="17" t="s">
        <v>160</v>
      </c>
      <c r="BM159" s="17" t="s">
        <v>1877</v>
      </c>
    </row>
    <row r="160" spans="2:47" s="1" customFormat="1" ht="12">
      <c r="B160" s="38"/>
      <c r="C160" s="39"/>
      <c r="D160" s="227" t="s">
        <v>162</v>
      </c>
      <c r="E160" s="39"/>
      <c r="F160" s="228" t="s">
        <v>296</v>
      </c>
      <c r="G160" s="39"/>
      <c r="H160" s="39"/>
      <c r="I160" s="142"/>
      <c r="J160" s="39"/>
      <c r="K160" s="39"/>
      <c r="L160" s="43"/>
      <c r="M160" s="229"/>
      <c r="N160" s="79"/>
      <c r="O160" s="79"/>
      <c r="P160" s="79"/>
      <c r="Q160" s="79"/>
      <c r="R160" s="79"/>
      <c r="S160" s="79"/>
      <c r="T160" s="80"/>
      <c r="AT160" s="17" t="s">
        <v>162</v>
      </c>
      <c r="AU160" s="17" t="s">
        <v>86</v>
      </c>
    </row>
    <row r="161" spans="2:51" s="12" customFormat="1" ht="12">
      <c r="B161" s="230"/>
      <c r="C161" s="231"/>
      <c r="D161" s="227" t="s">
        <v>164</v>
      </c>
      <c r="E161" s="232" t="s">
        <v>75</v>
      </c>
      <c r="F161" s="233" t="s">
        <v>1878</v>
      </c>
      <c r="G161" s="231"/>
      <c r="H161" s="234">
        <v>2.772</v>
      </c>
      <c r="I161" s="235"/>
      <c r="J161" s="231"/>
      <c r="K161" s="231"/>
      <c r="L161" s="236"/>
      <c r="M161" s="237"/>
      <c r="N161" s="238"/>
      <c r="O161" s="238"/>
      <c r="P161" s="238"/>
      <c r="Q161" s="238"/>
      <c r="R161" s="238"/>
      <c r="S161" s="238"/>
      <c r="T161" s="239"/>
      <c r="AT161" s="240" t="s">
        <v>164</v>
      </c>
      <c r="AU161" s="240" t="s">
        <v>86</v>
      </c>
      <c r="AV161" s="12" t="s">
        <v>86</v>
      </c>
      <c r="AW161" s="12" t="s">
        <v>38</v>
      </c>
      <c r="AX161" s="12" t="s">
        <v>84</v>
      </c>
      <c r="AY161" s="240" t="s">
        <v>152</v>
      </c>
    </row>
    <row r="162" spans="2:65" s="1" customFormat="1" ht="16.5" customHeight="1">
      <c r="B162" s="38"/>
      <c r="C162" s="215" t="s">
        <v>265</v>
      </c>
      <c r="D162" s="215" t="s">
        <v>155</v>
      </c>
      <c r="E162" s="216" t="s">
        <v>299</v>
      </c>
      <c r="F162" s="217" t="s">
        <v>300</v>
      </c>
      <c r="G162" s="218" t="s">
        <v>158</v>
      </c>
      <c r="H162" s="219">
        <v>2.772</v>
      </c>
      <c r="I162" s="220"/>
      <c r="J162" s="221">
        <f>ROUND(I162*H162,2)</f>
        <v>0</v>
      </c>
      <c r="K162" s="217" t="s">
        <v>159</v>
      </c>
      <c r="L162" s="43"/>
      <c r="M162" s="222" t="s">
        <v>75</v>
      </c>
      <c r="N162" s="223" t="s">
        <v>47</v>
      </c>
      <c r="O162" s="79"/>
      <c r="P162" s="224">
        <f>O162*H162</f>
        <v>0</v>
      </c>
      <c r="Q162" s="224">
        <v>0.003</v>
      </c>
      <c r="R162" s="224">
        <f>Q162*H162</f>
        <v>0.008315999999999999</v>
      </c>
      <c r="S162" s="224">
        <v>0</v>
      </c>
      <c r="T162" s="225">
        <f>S162*H162</f>
        <v>0</v>
      </c>
      <c r="AR162" s="17" t="s">
        <v>160</v>
      </c>
      <c r="AT162" s="17" t="s">
        <v>155</v>
      </c>
      <c r="AU162" s="17" t="s">
        <v>86</v>
      </c>
      <c r="AY162" s="17" t="s">
        <v>152</v>
      </c>
      <c r="BE162" s="226">
        <f>IF(N162="základní",J162,0)</f>
        <v>0</v>
      </c>
      <c r="BF162" s="226">
        <f>IF(N162="snížená",J162,0)</f>
        <v>0</v>
      </c>
      <c r="BG162" s="226">
        <f>IF(N162="zákl. přenesená",J162,0)</f>
        <v>0</v>
      </c>
      <c r="BH162" s="226">
        <f>IF(N162="sníž. přenesená",J162,0)</f>
        <v>0</v>
      </c>
      <c r="BI162" s="226">
        <f>IF(N162="nulová",J162,0)</f>
        <v>0</v>
      </c>
      <c r="BJ162" s="17" t="s">
        <v>84</v>
      </c>
      <c r="BK162" s="226">
        <f>ROUND(I162*H162,2)</f>
        <v>0</v>
      </c>
      <c r="BL162" s="17" t="s">
        <v>160</v>
      </c>
      <c r="BM162" s="17" t="s">
        <v>1879</v>
      </c>
    </row>
    <row r="163" spans="2:65" s="1" customFormat="1" ht="22.5" customHeight="1">
      <c r="B163" s="38"/>
      <c r="C163" s="215" t="s">
        <v>338</v>
      </c>
      <c r="D163" s="215" t="s">
        <v>155</v>
      </c>
      <c r="E163" s="216" t="s">
        <v>302</v>
      </c>
      <c r="F163" s="217" t="s">
        <v>303</v>
      </c>
      <c r="G163" s="218" t="s">
        <v>176</v>
      </c>
      <c r="H163" s="219">
        <v>1</v>
      </c>
      <c r="I163" s="220"/>
      <c r="J163" s="221">
        <f>ROUND(I163*H163,2)</f>
        <v>0</v>
      </c>
      <c r="K163" s="217" t="s">
        <v>159</v>
      </c>
      <c r="L163" s="43"/>
      <c r="M163" s="222" t="s">
        <v>75</v>
      </c>
      <c r="N163" s="223" t="s">
        <v>47</v>
      </c>
      <c r="O163" s="79"/>
      <c r="P163" s="224">
        <f>O163*H163</f>
        <v>0</v>
      </c>
      <c r="Q163" s="224">
        <v>0.01698</v>
      </c>
      <c r="R163" s="224">
        <f>Q163*H163</f>
        <v>0.01698</v>
      </c>
      <c r="S163" s="224">
        <v>0</v>
      </c>
      <c r="T163" s="225">
        <f>S163*H163</f>
        <v>0</v>
      </c>
      <c r="AR163" s="17" t="s">
        <v>160</v>
      </c>
      <c r="AT163" s="17" t="s">
        <v>155</v>
      </c>
      <c r="AU163" s="17" t="s">
        <v>86</v>
      </c>
      <c r="AY163" s="17" t="s">
        <v>152</v>
      </c>
      <c r="BE163" s="226">
        <f>IF(N163="základní",J163,0)</f>
        <v>0</v>
      </c>
      <c r="BF163" s="226">
        <f>IF(N163="snížená",J163,0)</f>
        <v>0</v>
      </c>
      <c r="BG163" s="226">
        <f>IF(N163="zákl. přenesená",J163,0)</f>
        <v>0</v>
      </c>
      <c r="BH163" s="226">
        <f>IF(N163="sníž. přenesená",J163,0)</f>
        <v>0</v>
      </c>
      <c r="BI163" s="226">
        <f>IF(N163="nulová",J163,0)</f>
        <v>0</v>
      </c>
      <c r="BJ163" s="17" t="s">
        <v>84</v>
      </c>
      <c r="BK163" s="226">
        <f>ROUND(I163*H163,2)</f>
        <v>0</v>
      </c>
      <c r="BL163" s="17" t="s">
        <v>160</v>
      </c>
      <c r="BM163" s="17" t="s">
        <v>1880</v>
      </c>
    </row>
    <row r="164" spans="2:47" s="1" customFormat="1" ht="12">
      <c r="B164" s="38"/>
      <c r="C164" s="39"/>
      <c r="D164" s="227" t="s">
        <v>162</v>
      </c>
      <c r="E164" s="39"/>
      <c r="F164" s="228" t="s">
        <v>305</v>
      </c>
      <c r="G164" s="39"/>
      <c r="H164" s="39"/>
      <c r="I164" s="142"/>
      <c r="J164" s="39"/>
      <c r="K164" s="39"/>
      <c r="L164" s="43"/>
      <c r="M164" s="229"/>
      <c r="N164" s="79"/>
      <c r="O164" s="79"/>
      <c r="P164" s="79"/>
      <c r="Q164" s="79"/>
      <c r="R164" s="79"/>
      <c r="S164" s="79"/>
      <c r="T164" s="80"/>
      <c r="AT164" s="17" t="s">
        <v>162</v>
      </c>
      <c r="AU164" s="17" t="s">
        <v>86</v>
      </c>
    </row>
    <row r="165" spans="2:51" s="12" customFormat="1" ht="12">
      <c r="B165" s="230"/>
      <c r="C165" s="231"/>
      <c r="D165" s="227" t="s">
        <v>164</v>
      </c>
      <c r="E165" s="232" t="s">
        <v>75</v>
      </c>
      <c r="F165" s="233" t="s">
        <v>1881</v>
      </c>
      <c r="G165" s="231"/>
      <c r="H165" s="234">
        <v>1</v>
      </c>
      <c r="I165" s="235"/>
      <c r="J165" s="231"/>
      <c r="K165" s="231"/>
      <c r="L165" s="236"/>
      <c r="M165" s="237"/>
      <c r="N165" s="238"/>
      <c r="O165" s="238"/>
      <c r="P165" s="238"/>
      <c r="Q165" s="238"/>
      <c r="R165" s="238"/>
      <c r="S165" s="238"/>
      <c r="T165" s="239"/>
      <c r="AT165" s="240" t="s">
        <v>164</v>
      </c>
      <c r="AU165" s="240" t="s">
        <v>86</v>
      </c>
      <c r="AV165" s="12" t="s">
        <v>86</v>
      </c>
      <c r="AW165" s="12" t="s">
        <v>38</v>
      </c>
      <c r="AX165" s="12" t="s">
        <v>84</v>
      </c>
      <c r="AY165" s="240" t="s">
        <v>152</v>
      </c>
    </row>
    <row r="166" spans="2:65" s="1" customFormat="1" ht="16.5" customHeight="1">
      <c r="B166" s="38"/>
      <c r="C166" s="251" t="s">
        <v>342</v>
      </c>
      <c r="D166" s="251" t="s">
        <v>238</v>
      </c>
      <c r="E166" s="252" t="s">
        <v>1711</v>
      </c>
      <c r="F166" s="253" t="s">
        <v>1712</v>
      </c>
      <c r="G166" s="254" t="s">
        <v>176</v>
      </c>
      <c r="H166" s="255">
        <v>1</v>
      </c>
      <c r="I166" s="256"/>
      <c r="J166" s="257">
        <f>ROUND(I166*H166,2)</f>
        <v>0</v>
      </c>
      <c r="K166" s="253" t="s">
        <v>159</v>
      </c>
      <c r="L166" s="258"/>
      <c r="M166" s="259" t="s">
        <v>75</v>
      </c>
      <c r="N166" s="260" t="s">
        <v>47</v>
      </c>
      <c r="O166" s="79"/>
      <c r="P166" s="224">
        <f>O166*H166</f>
        <v>0</v>
      </c>
      <c r="Q166" s="224">
        <v>0.02188</v>
      </c>
      <c r="R166" s="224">
        <f>Q166*H166</f>
        <v>0.02188</v>
      </c>
      <c r="S166" s="224">
        <v>0</v>
      </c>
      <c r="T166" s="225">
        <f>S166*H166</f>
        <v>0</v>
      </c>
      <c r="AR166" s="17" t="s">
        <v>203</v>
      </c>
      <c r="AT166" s="17" t="s">
        <v>238</v>
      </c>
      <c r="AU166" s="17" t="s">
        <v>86</v>
      </c>
      <c r="AY166" s="17" t="s">
        <v>152</v>
      </c>
      <c r="BE166" s="226">
        <f>IF(N166="základní",J166,0)</f>
        <v>0</v>
      </c>
      <c r="BF166" s="226">
        <f>IF(N166="snížená",J166,0)</f>
        <v>0</v>
      </c>
      <c r="BG166" s="226">
        <f>IF(N166="zákl. přenesená",J166,0)</f>
        <v>0</v>
      </c>
      <c r="BH166" s="226">
        <f>IF(N166="sníž. přenesená",J166,0)</f>
        <v>0</v>
      </c>
      <c r="BI166" s="226">
        <f>IF(N166="nulová",J166,0)</f>
        <v>0</v>
      </c>
      <c r="BJ166" s="17" t="s">
        <v>84</v>
      </c>
      <c r="BK166" s="226">
        <f>ROUND(I166*H166,2)</f>
        <v>0</v>
      </c>
      <c r="BL166" s="17" t="s">
        <v>160</v>
      </c>
      <c r="BM166" s="17" t="s">
        <v>1882</v>
      </c>
    </row>
    <row r="167" spans="2:47" s="1" customFormat="1" ht="12">
      <c r="B167" s="38"/>
      <c r="C167" s="39"/>
      <c r="D167" s="227" t="s">
        <v>243</v>
      </c>
      <c r="E167" s="39"/>
      <c r="F167" s="228" t="s">
        <v>1883</v>
      </c>
      <c r="G167" s="39"/>
      <c r="H167" s="39"/>
      <c r="I167" s="142"/>
      <c r="J167" s="39"/>
      <c r="K167" s="39"/>
      <c r="L167" s="43"/>
      <c r="M167" s="229"/>
      <c r="N167" s="79"/>
      <c r="O167" s="79"/>
      <c r="P167" s="79"/>
      <c r="Q167" s="79"/>
      <c r="R167" s="79"/>
      <c r="S167" s="79"/>
      <c r="T167" s="80"/>
      <c r="AT167" s="17" t="s">
        <v>243</v>
      </c>
      <c r="AU167" s="17" t="s">
        <v>86</v>
      </c>
    </row>
    <row r="168" spans="2:65" s="1" customFormat="1" ht="16.5" customHeight="1">
      <c r="B168" s="38"/>
      <c r="C168" s="215" t="s">
        <v>7</v>
      </c>
      <c r="D168" s="215" t="s">
        <v>155</v>
      </c>
      <c r="E168" s="216" t="s">
        <v>166</v>
      </c>
      <c r="F168" s="217" t="s">
        <v>167</v>
      </c>
      <c r="G168" s="218" t="s">
        <v>168</v>
      </c>
      <c r="H168" s="219">
        <v>9.48</v>
      </c>
      <c r="I168" s="220"/>
      <c r="J168" s="221">
        <f>ROUND(I168*H168,2)</f>
        <v>0</v>
      </c>
      <c r="K168" s="217" t="s">
        <v>159</v>
      </c>
      <c r="L168" s="43"/>
      <c r="M168" s="222" t="s">
        <v>75</v>
      </c>
      <c r="N168" s="223" t="s">
        <v>47</v>
      </c>
      <c r="O168" s="79"/>
      <c r="P168" s="224">
        <f>O168*H168</f>
        <v>0</v>
      </c>
      <c r="Q168" s="224">
        <v>0.0015</v>
      </c>
      <c r="R168" s="224">
        <f>Q168*H168</f>
        <v>0.014220000000000002</v>
      </c>
      <c r="S168" s="224">
        <v>0</v>
      </c>
      <c r="T168" s="225">
        <f>S168*H168</f>
        <v>0</v>
      </c>
      <c r="AR168" s="17" t="s">
        <v>160</v>
      </c>
      <c r="AT168" s="17" t="s">
        <v>155</v>
      </c>
      <c r="AU168" s="17" t="s">
        <v>86</v>
      </c>
      <c r="AY168" s="17" t="s">
        <v>152</v>
      </c>
      <c r="BE168" s="226">
        <f>IF(N168="základní",J168,0)</f>
        <v>0</v>
      </c>
      <c r="BF168" s="226">
        <f>IF(N168="snížená",J168,0)</f>
        <v>0</v>
      </c>
      <c r="BG168" s="226">
        <f>IF(N168="zákl. přenesená",J168,0)</f>
        <v>0</v>
      </c>
      <c r="BH168" s="226">
        <f>IF(N168="sníž. přenesená",J168,0)</f>
        <v>0</v>
      </c>
      <c r="BI168" s="226">
        <f>IF(N168="nulová",J168,0)</f>
        <v>0</v>
      </c>
      <c r="BJ168" s="17" t="s">
        <v>84</v>
      </c>
      <c r="BK168" s="226">
        <f>ROUND(I168*H168,2)</f>
        <v>0</v>
      </c>
      <c r="BL168" s="17" t="s">
        <v>160</v>
      </c>
      <c r="BM168" s="17" t="s">
        <v>1884</v>
      </c>
    </row>
    <row r="169" spans="2:47" s="1" customFormat="1" ht="12">
      <c r="B169" s="38"/>
      <c r="C169" s="39"/>
      <c r="D169" s="227" t="s">
        <v>162</v>
      </c>
      <c r="E169" s="39"/>
      <c r="F169" s="228" t="s">
        <v>170</v>
      </c>
      <c r="G169" s="39"/>
      <c r="H169" s="39"/>
      <c r="I169" s="142"/>
      <c r="J169" s="39"/>
      <c r="K169" s="39"/>
      <c r="L169" s="43"/>
      <c r="M169" s="229"/>
      <c r="N169" s="79"/>
      <c r="O169" s="79"/>
      <c r="P169" s="79"/>
      <c r="Q169" s="79"/>
      <c r="R169" s="79"/>
      <c r="S169" s="79"/>
      <c r="T169" s="80"/>
      <c r="AT169" s="17" t="s">
        <v>162</v>
      </c>
      <c r="AU169" s="17" t="s">
        <v>86</v>
      </c>
    </row>
    <row r="170" spans="2:51" s="12" customFormat="1" ht="12">
      <c r="B170" s="230"/>
      <c r="C170" s="231"/>
      <c r="D170" s="227" t="s">
        <v>164</v>
      </c>
      <c r="E170" s="232" t="s">
        <v>75</v>
      </c>
      <c r="F170" s="233" t="s">
        <v>1885</v>
      </c>
      <c r="G170" s="231"/>
      <c r="H170" s="234">
        <v>9.48</v>
      </c>
      <c r="I170" s="235"/>
      <c r="J170" s="231"/>
      <c r="K170" s="231"/>
      <c r="L170" s="236"/>
      <c r="M170" s="237"/>
      <c r="N170" s="238"/>
      <c r="O170" s="238"/>
      <c r="P170" s="238"/>
      <c r="Q170" s="238"/>
      <c r="R170" s="238"/>
      <c r="S170" s="238"/>
      <c r="T170" s="239"/>
      <c r="AT170" s="240" t="s">
        <v>164</v>
      </c>
      <c r="AU170" s="240" t="s">
        <v>86</v>
      </c>
      <c r="AV170" s="12" t="s">
        <v>86</v>
      </c>
      <c r="AW170" s="12" t="s">
        <v>38</v>
      </c>
      <c r="AX170" s="12" t="s">
        <v>84</v>
      </c>
      <c r="AY170" s="240" t="s">
        <v>152</v>
      </c>
    </row>
    <row r="171" spans="2:63" s="11" customFormat="1" ht="20.85" customHeight="1">
      <c r="B171" s="199"/>
      <c r="C171" s="200"/>
      <c r="D171" s="201" t="s">
        <v>76</v>
      </c>
      <c r="E171" s="213" t="s">
        <v>179</v>
      </c>
      <c r="F171" s="213" t="s">
        <v>180</v>
      </c>
      <c r="G171" s="200"/>
      <c r="H171" s="200"/>
      <c r="I171" s="203"/>
      <c r="J171" s="214">
        <f>BK171</f>
        <v>0</v>
      </c>
      <c r="K171" s="200"/>
      <c r="L171" s="205"/>
      <c r="M171" s="206"/>
      <c r="N171" s="207"/>
      <c r="O171" s="207"/>
      <c r="P171" s="208">
        <f>SUM(P172:P192)</f>
        <v>0</v>
      </c>
      <c r="Q171" s="207"/>
      <c r="R171" s="208">
        <f>SUM(R172:R192)</f>
        <v>0.8679335000000001</v>
      </c>
      <c r="S171" s="207"/>
      <c r="T171" s="209">
        <f>SUM(T172:T192)</f>
        <v>1.37376</v>
      </c>
      <c r="AR171" s="210" t="s">
        <v>84</v>
      </c>
      <c r="AT171" s="211" t="s">
        <v>76</v>
      </c>
      <c r="AU171" s="211" t="s">
        <v>86</v>
      </c>
      <c r="AY171" s="210" t="s">
        <v>152</v>
      </c>
      <c r="BK171" s="212">
        <f>SUM(BK172:BK192)</f>
        <v>0</v>
      </c>
    </row>
    <row r="172" spans="2:65" s="1" customFormat="1" ht="16.5" customHeight="1">
      <c r="B172" s="38"/>
      <c r="C172" s="215" t="s">
        <v>348</v>
      </c>
      <c r="D172" s="215" t="s">
        <v>155</v>
      </c>
      <c r="E172" s="216" t="s">
        <v>1886</v>
      </c>
      <c r="F172" s="217" t="s">
        <v>1887</v>
      </c>
      <c r="G172" s="218" t="s">
        <v>158</v>
      </c>
      <c r="H172" s="219">
        <v>5.76</v>
      </c>
      <c r="I172" s="220"/>
      <c r="J172" s="221">
        <f>ROUND(I172*H172,2)</f>
        <v>0</v>
      </c>
      <c r="K172" s="217" t="s">
        <v>159</v>
      </c>
      <c r="L172" s="43"/>
      <c r="M172" s="222" t="s">
        <v>75</v>
      </c>
      <c r="N172" s="223" t="s">
        <v>47</v>
      </c>
      <c r="O172" s="79"/>
      <c r="P172" s="224">
        <f>O172*H172</f>
        <v>0</v>
      </c>
      <c r="Q172" s="224">
        <v>0</v>
      </c>
      <c r="R172" s="224">
        <f>Q172*H172</f>
        <v>0</v>
      </c>
      <c r="S172" s="224">
        <v>0.051</v>
      </c>
      <c r="T172" s="225">
        <f>S172*H172</f>
        <v>0.29375999999999997</v>
      </c>
      <c r="AR172" s="17" t="s">
        <v>160</v>
      </c>
      <c r="AT172" s="17" t="s">
        <v>155</v>
      </c>
      <c r="AU172" s="17" t="s">
        <v>173</v>
      </c>
      <c r="AY172" s="17" t="s">
        <v>152</v>
      </c>
      <c r="BE172" s="226">
        <f>IF(N172="základní",J172,0)</f>
        <v>0</v>
      </c>
      <c r="BF172" s="226">
        <f>IF(N172="snížená",J172,0)</f>
        <v>0</v>
      </c>
      <c r="BG172" s="226">
        <f>IF(N172="zákl. přenesená",J172,0)</f>
        <v>0</v>
      </c>
      <c r="BH172" s="226">
        <f>IF(N172="sníž. přenesená",J172,0)</f>
        <v>0</v>
      </c>
      <c r="BI172" s="226">
        <f>IF(N172="nulová",J172,0)</f>
        <v>0</v>
      </c>
      <c r="BJ172" s="17" t="s">
        <v>84</v>
      </c>
      <c r="BK172" s="226">
        <f>ROUND(I172*H172,2)</f>
        <v>0</v>
      </c>
      <c r="BL172" s="17" t="s">
        <v>160</v>
      </c>
      <c r="BM172" s="17" t="s">
        <v>1888</v>
      </c>
    </row>
    <row r="173" spans="2:47" s="1" customFormat="1" ht="12">
      <c r="B173" s="38"/>
      <c r="C173" s="39"/>
      <c r="D173" s="227" t="s">
        <v>162</v>
      </c>
      <c r="E173" s="39"/>
      <c r="F173" s="228" t="s">
        <v>184</v>
      </c>
      <c r="G173" s="39"/>
      <c r="H173" s="39"/>
      <c r="I173" s="142"/>
      <c r="J173" s="39"/>
      <c r="K173" s="39"/>
      <c r="L173" s="43"/>
      <c r="M173" s="229"/>
      <c r="N173" s="79"/>
      <c r="O173" s="79"/>
      <c r="P173" s="79"/>
      <c r="Q173" s="79"/>
      <c r="R173" s="79"/>
      <c r="S173" s="79"/>
      <c r="T173" s="80"/>
      <c r="AT173" s="17" t="s">
        <v>162</v>
      </c>
      <c r="AU173" s="17" t="s">
        <v>173</v>
      </c>
    </row>
    <row r="174" spans="2:51" s="13" customFormat="1" ht="12">
      <c r="B174" s="241"/>
      <c r="C174" s="242"/>
      <c r="D174" s="227" t="s">
        <v>164</v>
      </c>
      <c r="E174" s="243" t="s">
        <v>75</v>
      </c>
      <c r="F174" s="244" t="s">
        <v>171</v>
      </c>
      <c r="G174" s="242"/>
      <c r="H174" s="243" t="s">
        <v>75</v>
      </c>
      <c r="I174" s="245"/>
      <c r="J174" s="242"/>
      <c r="K174" s="242"/>
      <c r="L174" s="246"/>
      <c r="M174" s="247"/>
      <c r="N174" s="248"/>
      <c r="O174" s="248"/>
      <c r="P174" s="248"/>
      <c r="Q174" s="248"/>
      <c r="R174" s="248"/>
      <c r="S174" s="248"/>
      <c r="T174" s="249"/>
      <c r="AT174" s="250" t="s">
        <v>164</v>
      </c>
      <c r="AU174" s="250" t="s">
        <v>173</v>
      </c>
      <c r="AV174" s="13" t="s">
        <v>84</v>
      </c>
      <c r="AW174" s="13" t="s">
        <v>38</v>
      </c>
      <c r="AX174" s="13" t="s">
        <v>77</v>
      </c>
      <c r="AY174" s="250" t="s">
        <v>152</v>
      </c>
    </row>
    <row r="175" spans="2:51" s="12" customFormat="1" ht="12">
      <c r="B175" s="230"/>
      <c r="C175" s="231"/>
      <c r="D175" s="227" t="s">
        <v>164</v>
      </c>
      <c r="E175" s="232" t="s">
        <v>75</v>
      </c>
      <c r="F175" s="233" t="s">
        <v>1889</v>
      </c>
      <c r="G175" s="231"/>
      <c r="H175" s="234">
        <v>2.88</v>
      </c>
      <c r="I175" s="235"/>
      <c r="J175" s="231"/>
      <c r="K175" s="231"/>
      <c r="L175" s="236"/>
      <c r="M175" s="237"/>
      <c r="N175" s="238"/>
      <c r="O175" s="238"/>
      <c r="P175" s="238"/>
      <c r="Q175" s="238"/>
      <c r="R175" s="238"/>
      <c r="S175" s="238"/>
      <c r="T175" s="239"/>
      <c r="AT175" s="240" t="s">
        <v>164</v>
      </c>
      <c r="AU175" s="240" t="s">
        <v>173</v>
      </c>
      <c r="AV175" s="12" t="s">
        <v>86</v>
      </c>
      <c r="AW175" s="12" t="s">
        <v>38</v>
      </c>
      <c r="AX175" s="12" t="s">
        <v>77</v>
      </c>
      <c r="AY175" s="240" t="s">
        <v>152</v>
      </c>
    </row>
    <row r="176" spans="2:51" s="13" customFormat="1" ht="12">
      <c r="B176" s="241"/>
      <c r="C176" s="242"/>
      <c r="D176" s="227" t="s">
        <v>164</v>
      </c>
      <c r="E176" s="243" t="s">
        <v>75</v>
      </c>
      <c r="F176" s="244" t="s">
        <v>1864</v>
      </c>
      <c r="G176" s="242"/>
      <c r="H176" s="243" t="s">
        <v>75</v>
      </c>
      <c r="I176" s="245"/>
      <c r="J176" s="242"/>
      <c r="K176" s="242"/>
      <c r="L176" s="246"/>
      <c r="M176" s="247"/>
      <c r="N176" s="248"/>
      <c r="O176" s="248"/>
      <c r="P176" s="248"/>
      <c r="Q176" s="248"/>
      <c r="R176" s="248"/>
      <c r="S176" s="248"/>
      <c r="T176" s="249"/>
      <c r="AT176" s="250" t="s">
        <v>164</v>
      </c>
      <c r="AU176" s="250" t="s">
        <v>173</v>
      </c>
      <c r="AV176" s="13" t="s">
        <v>84</v>
      </c>
      <c r="AW176" s="13" t="s">
        <v>38</v>
      </c>
      <c r="AX176" s="13" t="s">
        <v>77</v>
      </c>
      <c r="AY176" s="250" t="s">
        <v>152</v>
      </c>
    </row>
    <row r="177" spans="2:51" s="12" customFormat="1" ht="12">
      <c r="B177" s="230"/>
      <c r="C177" s="231"/>
      <c r="D177" s="227" t="s">
        <v>164</v>
      </c>
      <c r="E177" s="232" t="s">
        <v>75</v>
      </c>
      <c r="F177" s="233" t="s">
        <v>1889</v>
      </c>
      <c r="G177" s="231"/>
      <c r="H177" s="234">
        <v>2.88</v>
      </c>
      <c r="I177" s="235"/>
      <c r="J177" s="231"/>
      <c r="K177" s="231"/>
      <c r="L177" s="236"/>
      <c r="M177" s="237"/>
      <c r="N177" s="238"/>
      <c r="O177" s="238"/>
      <c r="P177" s="238"/>
      <c r="Q177" s="238"/>
      <c r="R177" s="238"/>
      <c r="S177" s="238"/>
      <c r="T177" s="239"/>
      <c r="AT177" s="240" t="s">
        <v>164</v>
      </c>
      <c r="AU177" s="240" t="s">
        <v>173</v>
      </c>
      <c r="AV177" s="12" t="s">
        <v>86</v>
      </c>
      <c r="AW177" s="12" t="s">
        <v>38</v>
      </c>
      <c r="AX177" s="12" t="s">
        <v>77</v>
      </c>
      <c r="AY177" s="240" t="s">
        <v>152</v>
      </c>
    </row>
    <row r="178" spans="2:51" s="14" customFormat="1" ht="12">
      <c r="B178" s="267"/>
      <c r="C178" s="268"/>
      <c r="D178" s="227" t="s">
        <v>164</v>
      </c>
      <c r="E178" s="269" t="s">
        <v>75</v>
      </c>
      <c r="F178" s="270" t="s">
        <v>287</v>
      </c>
      <c r="G178" s="268"/>
      <c r="H178" s="271">
        <v>5.76</v>
      </c>
      <c r="I178" s="272"/>
      <c r="J178" s="268"/>
      <c r="K178" s="268"/>
      <c r="L178" s="273"/>
      <c r="M178" s="274"/>
      <c r="N178" s="275"/>
      <c r="O178" s="275"/>
      <c r="P178" s="275"/>
      <c r="Q178" s="275"/>
      <c r="R178" s="275"/>
      <c r="S178" s="275"/>
      <c r="T178" s="276"/>
      <c r="AT178" s="277" t="s">
        <v>164</v>
      </c>
      <c r="AU178" s="277" t="s">
        <v>173</v>
      </c>
      <c r="AV178" s="14" t="s">
        <v>160</v>
      </c>
      <c r="AW178" s="14" t="s">
        <v>38</v>
      </c>
      <c r="AX178" s="14" t="s">
        <v>84</v>
      </c>
      <c r="AY178" s="277" t="s">
        <v>152</v>
      </c>
    </row>
    <row r="179" spans="2:65" s="1" customFormat="1" ht="16.5" customHeight="1">
      <c r="B179" s="38"/>
      <c r="C179" s="215" t="s">
        <v>352</v>
      </c>
      <c r="D179" s="215" t="s">
        <v>155</v>
      </c>
      <c r="E179" s="216" t="s">
        <v>1890</v>
      </c>
      <c r="F179" s="217" t="s">
        <v>1891</v>
      </c>
      <c r="G179" s="218" t="s">
        <v>1582</v>
      </c>
      <c r="H179" s="219">
        <v>0.45</v>
      </c>
      <c r="I179" s="220"/>
      <c r="J179" s="221">
        <f>ROUND(I179*H179,2)</f>
        <v>0</v>
      </c>
      <c r="K179" s="217" t="s">
        <v>159</v>
      </c>
      <c r="L179" s="43"/>
      <c r="M179" s="222" t="s">
        <v>75</v>
      </c>
      <c r="N179" s="223" t="s">
        <v>47</v>
      </c>
      <c r="O179" s="79"/>
      <c r="P179" s="224">
        <f>O179*H179</f>
        <v>0</v>
      </c>
      <c r="Q179" s="224">
        <v>0</v>
      </c>
      <c r="R179" s="224">
        <f>Q179*H179</f>
        <v>0</v>
      </c>
      <c r="S179" s="224">
        <v>2.4</v>
      </c>
      <c r="T179" s="225">
        <f>S179*H179</f>
        <v>1.08</v>
      </c>
      <c r="AR179" s="17" t="s">
        <v>160</v>
      </c>
      <c r="AT179" s="17" t="s">
        <v>155</v>
      </c>
      <c r="AU179" s="17" t="s">
        <v>173</v>
      </c>
      <c r="AY179" s="17" t="s">
        <v>152</v>
      </c>
      <c r="BE179" s="226">
        <f>IF(N179="základní",J179,0)</f>
        <v>0</v>
      </c>
      <c r="BF179" s="226">
        <f>IF(N179="snížená",J179,0)</f>
        <v>0</v>
      </c>
      <c r="BG179" s="226">
        <f>IF(N179="zákl. přenesená",J179,0)</f>
        <v>0</v>
      </c>
      <c r="BH179" s="226">
        <f>IF(N179="sníž. přenesená",J179,0)</f>
        <v>0</v>
      </c>
      <c r="BI179" s="226">
        <f>IF(N179="nulová",J179,0)</f>
        <v>0</v>
      </c>
      <c r="BJ179" s="17" t="s">
        <v>84</v>
      </c>
      <c r="BK179" s="226">
        <f>ROUND(I179*H179,2)</f>
        <v>0</v>
      </c>
      <c r="BL179" s="17" t="s">
        <v>160</v>
      </c>
      <c r="BM179" s="17" t="s">
        <v>1892</v>
      </c>
    </row>
    <row r="180" spans="2:47" s="1" customFormat="1" ht="12">
      <c r="B180" s="38"/>
      <c r="C180" s="39"/>
      <c r="D180" s="227" t="s">
        <v>162</v>
      </c>
      <c r="E180" s="39"/>
      <c r="F180" s="228" t="s">
        <v>1893</v>
      </c>
      <c r="G180" s="39"/>
      <c r="H180" s="39"/>
      <c r="I180" s="142"/>
      <c r="J180" s="39"/>
      <c r="K180" s="39"/>
      <c r="L180" s="43"/>
      <c r="M180" s="229"/>
      <c r="N180" s="79"/>
      <c r="O180" s="79"/>
      <c r="P180" s="79"/>
      <c r="Q180" s="79"/>
      <c r="R180" s="79"/>
      <c r="S180" s="79"/>
      <c r="T180" s="80"/>
      <c r="AT180" s="17" t="s">
        <v>162</v>
      </c>
      <c r="AU180" s="17" t="s">
        <v>173</v>
      </c>
    </row>
    <row r="181" spans="2:51" s="12" customFormat="1" ht="12">
      <c r="B181" s="230"/>
      <c r="C181" s="231"/>
      <c r="D181" s="227" t="s">
        <v>164</v>
      </c>
      <c r="E181" s="232" t="s">
        <v>75</v>
      </c>
      <c r="F181" s="233" t="s">
        <v>1894</v>
      </c>
      <c r="G181" s="231"/>
      <c r="H181" s="234">
        <v>0.45</v>
      </c>
      <c r="I181" s="235"/>
      <c r="J181" s="231"/>
      <c r="K181" s="231"/>
      <c r="L181" s="236"/>
      <c r="M181" s="237"/>
      <c r="N181" s="238"/>
      <c r="O181" s="238"/>
      <c r="P181" s="238"/>
      <c r="Q181" s="238"/>
      <c r="R181" s="238"/>
      <c r="S181" s="238"/>
      <c r="T181" s="239"/>
      <c r="AT181" s="240" t="s">
        <v>164</v>
      </c>
      <c r="AU181" s="240" t="s">
        <v>173</v>
      </c>
      <c r="AV181" s="12" t="s">
        <v>86</v>
      </c>
      <c r="AW181" s="12" t="s">
        <v>38</v>
      </c>
      <c r="AX181" s="12" t="s">
        <v>84</v>
      </c>
      <c r="AY181" s="240" t="s">
        <v>152</v>
      </c>
    </row>
    <row r="182" spans="2:65" s="1" customFormat="1" ht="22.5" customHeight="1">
      <c r="B182" s="38"/>
      <c r="C182" s="215" t="s">
        <v>356</v>
      </c>
      <c r="D182" s="215" t="s">
        <v>155</v>
      </c>
      <c r="E182" s="216" t="s">
        <v>1895</v>
      </c>
      <c r="F182" s="217" t="s">
        <v>1896</v>
      </c>
      <c r="G182" s="218" t="s">
        <v>168</v>
      </c>
      <c r="H182" s="219">
        <v>5.53</v>
      </c>
      <c r="I182" s="220"/>
      <c r="J182" s="221">
        <f>ROUND(I182*H182,2)</f>
        <v>0</v>
      </c>
      <c r="K182" s="217" t="s">
        <v>159</v>
      </c>
      <c r="L182" s="43"/>
      <c r="M182" s="222" t="s">
        <v>75</v>
      </c>
      <c r="N182" s="223" t="s">
        <v>47</v>
      </c>
      <c r="O182" s="79"/>
      <c r="P182" s="224">
        <f>O182*H182</f>
        <v>0</v>
      </c>
      <c r="Q182" s="224">
        <v>0.10095</v>
      </c>
      <c r="R182" s="224">
        <f>Q182*H182</f>
        <v>0.5582535000000001</v>
      </c>
      <c r="S182" s="224">
        <v>0</v>
      </c>
      <c r="T182" s="225">
        <f>S182*H182</f>
        <v>0</v>
      </c>
      <c r="AR182" s="17" t="s">
        <v>160</v>
      </c>
      <c r="AT182" s="17" t="s">
        <v>155</v>
      </c>
      <c r="AU182" s="17" t="s">
        <v>173</v>
      </c>
      <c r="AY182" s="17" t="s">
        <v>152</v>
      </c>
      <c r="BE182" s="226">
        <f>IF(N182="základní",J182,0)</f>
        <v>0</v>
      </c>
      <c r="BF182" s="226">
        <f>IF(N182="snížená",J182,0)</f>
        <v>0</v>
      </c>
      <c r="BG182" s="226">
        <f>IF(N182="zákl. přenesená",J182,0)</f>
        <v>0</v>
      </c>
      <c r="BH182" s="226">
        <f>IF(N182="sníž. přenesená",J182,0)</f>
        <v>0</v>
      </c>
      <c r="BI182" s="226">
        <f>IF(N182="nulová",J182,0)</f>
        <v>0</v>
      </c>
      <c r="BJ182" s="17" t="s">
        <v>84</v>
      </c>
      <c r="BK182" s="226">
        <f>ROUND(I182*H182,2)</f>
        <v>0</v>
      </c>
      <c r="BL182" s="17" t="s">
        <v>160</v>
      </c>
      <c r="BM182" s="17" t="s">
        <v>1897</v>
      </c>
    </row>
    <row r="183" spans="2:47" s="1" customFormat="1" ht="12">
      <c r="B183" s="38"/>
      <c r="C183" s="39"/>
      <c r="D183" s="227" t="s">
        <v>162</v>
      </c>
      <c r="E183" s="39"/>
      <c r="F183" s="228" t="s">
        <v>1898</v>
      </c>
      <c r="G183" s="39"/>
      <c r="H183" s="39"/>
      <c r="I183" s="142"/>
      <c r="J183" s="39"/>
      <c r="K183" s="39"/>
      <c r="L183" s="43"/>
      <c r="M183" s="229"/>
      <c r="N183" s="79"/>
      <c r="O183" s="79"/>
      <c r="P183" s="79"/>
      <c r="Q183" s="79"/>
      <c r="R183" s="79"/>
      <c r="S183" s="79"/>
      <c r="T183" s="80"/>
      <c r="AT183" s="17" t="s">
        <v>162</v>
      </c>
      <c r="AU183" s="17" t="s">
        <v>173</v>
      </c>
    </row>
    <row r="184" spans="2:51" s="12" customFormat="1" ht="12">
      <c r="B184" s="230"/>
      <c r="C184" s="231"/>
      <c r="D184" s="227" t="s">
        <v>164</v>
      </c>
      <c r="E184" s="232" t="s">
        <v>75</v>
      </c>
      <c r="F184" s="233" t="s">
        <v>1899</v>
      </c>
      <c r="G184" s="231"/>
      <c r="H184" s="234">
        <v>3.4</v>
      </c>
      <c r="I184" s="235"/>
      <c r="J184" s="231"/>
      <c r="K184" s="231"/>
      <c r="L184" s="236"/>
      <c r="M184" s="237"/>
      <c r="N184" s="238"/>
      <c r="O184" s="238"/>
      <c r="P184" s="238"/>
      <c r="Q184" s="238"/>
      <c r="R184" s="238"/>
      <c r="S184" s="238"/>
      <c r="T184" s="239"/>
      <c r="AT184" s="240" t="s">
        <v>164</v>
      </c>
      <c r="AU184" s="240" t="s">
        <v>173</v>
      </c>
      <c r="AV184" s="12" t="s">
        <v>86</v>
      </c>
      <c r="AW184" s="12" t="s">
        <v>38</v>
      </c>
      <c r="AX184" s="12" t="s">
        <v>77</v>
      </c>
      <c r="AY184" s="240" t="s">
        <v>152</v>
      </c>
    </row>
    <row r="185" spans="2:51" s="12" customFormat="1" ht="12">
      <c r="B185" s="230"/>
      <c r="C185" s="231"/>
      <c r="D185" s="227" t="s">
        <v>164</v>
      </c>
      <c r="E185" s="232" t="s">
        <v>75</v>
      </c>
      <c r="F185" s="233" t="s">
        <v>1900</v>
      </c>
      <c r="G185" s="231"/>
      <c r="H185" s="234">
        <v>2.13</v>
      </c>
      <c r="I185" s="235"/>
      <c r="J185" s="231"/>
      <c r="K185" s="231"/>
      <c r="L185" s="236"/>
      <c r="M185" s="237"/>
      <c r="N185" s="238"/>
      <c r="O185" s="238"/>
      <c r="P185" s="238"/>
      <c r="Q185" s="238"/>
      <c r="R185" s="238"/>
      <c r="S185" s="238"/>
      <c r="T185" s="239"/>
      <c r="AT185" s="240" t="s">
        <v>164</v>
      </c>
      <c r="AU185" s="240" t="s">
        <v>173</v>
      </c>
      <c r="AV185" s="12" t="s">
        <v>86</v>
      </c>
      <c r="AW185" s="12" t="s">
        <v>38</v>
      </c>
      <c r="AX185" s="12" t="s">
        <v>77</v>
      </c>
      <c r="AY185" s="240" t="s">
        <v>152</v>
      </c>
    </row>
    <row r="186" spans="2:51" s="14" customFormat="1" ht="12">
      <c r="B186" s="267"/>
      <c r="C186" s="268"/>
      <c r="D186" s="227" t="s">
        <v>164</v>
      </c>
      <c r="E186" s="269" t="s">
        <v>75</v>
      </c>
      <c r="F186" s="270" t="s">
        <v>287</v>
      </c>
      <c r="G186" s="268"/>
      <c r="H186" s="271">
        <v>5.529999999999999</v>
      </c>
      <c r="I186" s="272"/>
      <c r="J186" s="268"/>
      <c r="K186" s="268"/>
      <c r="L186" s="273"/>
      <c r="M186" s="274"/>
      <c r="N186" s="275"/>
      <c r="O186" s="275"/>
      <c r="P186" s="275"/>
      <c r="Q186" s="275"/>
      <c r="R186" s="275"/>
      <c r="S186" s="275"/>
      <c r="T186" s="276"/>
      <c r="AT186" s="277" t="s">
        <v>164</v>
      </c>
      <c r="AU186" s="277" t="s">
        <v>173</v>
      </c>
      <c r="AV186" s="14" t="s">
        <v>160</v>
      </c>
      <c r="AW186" s="14" t="s">
        <v>38</v>
      </c>
      <c r="AX186" s="14" t="s">
        <v>84</v>
      </c>
      <c r="AY186" s="277" t="s">
        <v>152</v>
      </c>
    </row>
    <row r="187" spans="2:65" s="1" customFormat="1" ht="16.5" customHeight="1">
      <c r="B187" s="38"/>
      <c r="C187" s="251" t="s">
        <v>360</v>
      </c>
      <c r="D187" s="251" t="s">
        <v>238</v>
      </c>
      <c r="E187" s="252" t="s">
        <v>1901</v>
      </c>
      <c r="F187" s="253" t="s">
        <v>1902</v>
      </c>
      <c r="G187" s="254" t="s">
        <v>168</v>
      </c>
      <c r="H187" s="255">
        <v>11.06</v>
      </c>
      <c r="I187" s="256"/>
      <c r="J187" s="257">
        <f>ROUND(I187*H187,2)</f>
        <v>0</v>
      </c>
      <c r="K187" s="253" t="s">
        <v>159</v>
      </c>
      <c r="L187" s="258"/>
      <c r="M187" s="259" t="s">
        <v>75</v>
      </c>
      <c r="N187" s="260" t="s">
        <v>47</v>
      </c>
      <c r="O187" s="79"/>
      <c r="P187" s="224">
        <f>O187*H187</f>
        <v>0</v>
      </c>
      <c r="Q187" s="224">
        <v>0.028</v>
      </c>
      <c r="R187" s="224">
        <f>Q187*H187</f>
        <v>0.30968</v>
      </c>
      <c r="S187" s="224">
        <v>0</v>
      </c>
      <c r="T187" s="225">
        <f>S187*H187</f>
        <v>0</v>
      </c>
      <c r="AR187" s="17" t="s">
        <v>203</v>
      </c>
      <c r="AT187" s="17" t="s">
        <v>238</v>
      </c>
      <c r="AU187" s="17" t="s">
        <v>173</v>
      </c>
      <c r="AY187" s="17" t="s">
        <v>152</v>
      </c>
      <c r="BE187" s="226">
        <f>IF(N187="základní",J187,0)</f>
        <v>0</v>
      </c>
      <c r="BF187" s="226">
        <f>IF(N187="snížená",J187,0)</f>
        <v>0</v>
      </c>
      <c r="BG187" s="226">
        <f>IF(N187="zákl. přenesená",J187,0)</f>
        <v>0</v>
      </c>
      <c r="BH187" s="226">
        <f>IF(N187="sníž. přenesená",J187,0)</f>
        <v>0</v>
      </c>
      <c r="BI187" s="226">
        <f>IF(N187="nulová",J187,0)</f>
        <v>0</v>
      </c>
      <c r="BJ187" s="17" t="s">
        <v>84</v>
      </c>
      <c r="BK187" s="226">
        <f>ROUND(I187*H187,2)</f>
        <v>0</v>
      </c>
      <c r="BL187" s="17" t="s">
        <v>160</v>
      </c>
      <c r="BM187" s="17" t="s">
        <v>1903</v>
      </c>
    </row>
    <row r="188" spans="2:51" s="12" customFormat="1" ht="12">
      <c r="B188" s="230"/>
      <c r="C188" s="231"/>
      <c r="D188" s="227" t="s">
        <v>164</v>
      </c>
      <c r="E188" s="232" t="s">
        <v>75</v>
      </c>
      <c r="F188" s="233" t="s">
        <v>1904</v>
      </c>
      <c r="G188" s="231"/>
      <c r="H188" s="234">
        <v>11.06</v>
      </c>
      <c r="I188" s="235"/>
      <c r="J188" s="231"/>
      <c r="K188" s="231"/>
      <c r="L188" s="236"/>
      <c r="M188" s="237"/>
      <c r="N188" s="238"/>
      <c r="O188" s="238"/>
      <c r="P188" s="238"/>
      <c r="Q188" s="238"/>
      <c r="R188" s="238"/>
      <c r="S188" s="238"/>
      <c r="T188" s="239"/>
      <c r="AT188" s="240" t="s">
        <v>164</v>
      </c>
      <c r="AU188" s="240" t="s">
        <v>173</v>
      </c>
      <c r="AV188" s="12" t="s">
        <v>86</v>
      </c>
      <c r="AW188" s="12" t="s">
        <v>38</v>
      </c>
      <c r="AX188" s="12" t="s">
        <v>84</v>
      </c>
      <c r="AY188" s="240" t="s">
        <v>152</v>
      </c>
    </row>
    <row r="189" spans="2:65" s="1" customFormat="1" ht="22.5" customHeight="1">
      <c r="B189" s="38"/>
      <c r="C189" s="215" t="s">
        <v>364</v>
      </c>
      <c r="D189" s="215" t="s">
        <v>155</v>
      </c>
      <c r="E189" s="216" t="s">
        <v>1905</v>
      </c>
      <c r="F189" s="217" t="s">
        <v>1906</v>
      </c>
      <c r="G189" s="218" t="s">
        <v>168</v>
      </c>
      <c r="H189" s="219">
        <v>8.4</v>
      </c>
      <c r="I189" s="220"/>
      <c r="J189" s="221">
        <f>ROUND(I189*H189,2)</f>
        <v>0</v>
      </c>
      <c r="K189" s="217" t="s">
        <v>177</v>
      </c>
      <c r="L189" s="43"/>
      <c r="M189" s="222" t="s">
        <v>75</v>
      </c>
      <c r="N189" s="223" t="s">
        <v>47</v>
      </c>
      <c r="O189" s="79"/>
      <c r="P189" s="224">
        <f>O189*H189</f>
        <v>0</v>
      </c>
      <c r="Q189" s="224">
        <v>0</v>
      </c>
      <c r="R189" s="224">
        <f>Q189*H189</f>
        <v>0</v>
      </c>
      <c r="S189" s="224">
        <v>0</v>
      </c>
      <c r="T189" s="225">
        <f>S189*H189</f>
        <v>0</v>
      </c>
      <c r="AR189" s="17" t="s">
        <v>160</v>
      </c>
      <c r="AT189" s="17" t="s">
        <v>155</v>
      </c>
      <c r="AU189" s="17" t="s">
        <v>173</v>
      </c>
      <c r="AY189" s="17" t="s">
        <v>152</v>
      </c>
      <c r="BE189" s="226">
        <f>IF(N189="základní",J189,0)</f>
        <v>0</v>
      </c>
      <c r="BF189" s="226">
        <f>IF(N189="snížená",J189,0)</f>
        <v>0</v>
      </c>
      <c r="BG189" s="226">
        <f>IF(N189="zákl. přenesená",J189,0)</f>
        <v>0</v>
      </c>
      <c r="BH189" s="226">
        <f>IF(N189="sníž. přenesená",J189,0)</f>
        <v>0</v>
      </c>
      <c r="BI189" s="226">
        <f>IF(N189="nulová",J189,0)</f>
        <v>0</v>
      </c>
      <c r="BJ189" s="17" t="s">
        <v>84</v>
      </c>
      <c r="BK189" s="226">
        <f>ROUND(I189*H189,2)</f>
        <v>0</v>
      </c>
      <c r="BL189" s="17" t="s">
        <v>160</v>
      </c>
      <c r="BM189" s="17" t="s">
        <v>1907</v>
      </c>
    </row>
    <row r="190" spans="2:51" s="12" customFormat="1" ht="12">
      <c r="B190" s="230"/>
      <c r="C190" s="231"/>
      <c r="D190" s="227" t="s">
        <v>164</v>
      </c>
      <c r="E190" s="232" t="s">
        <v>75</v>
      </c>
      <c r="F190" s="233" t="s">
        <v>1908</v>
      </c>
      <c r="G190" s="231"/>
      <c r="H190" s="234">
        <v>4.4</v>
      </c>
      <c r="I190" s="235"/>
      <c r="J190" s="231"/>
      <c r="K190" s="231"/>
      <c r="L190" s="236"/>
      <c r="M190" s="237"/>
      <c r="N190" s="238"/>
      <c r="O190" s="238"/>
      <c r="P190" s="238"/>
      <c r="Q190" s="238"/>
      <c r="R190" s="238"/>
      <c r="S190" s="238"/>
      <c r="T190" s="239"/>
      <c r="AT190" s="240" t="s">
        <v>164</v>
      </c>
      <c r="AU190" s="240" t="s">
        <v>173</v>
      </c>
      <c r="AV190" s="12" t="s">
        <v>86</v>
      </c>
      <c r="AW190" s="12" t="s">
        <v>38</v>
      </c>
      <c r="AX190" s="12" t="s">
        <v>77</v>
      </c>
      <c r="AY190" s="240" t="s">
        <v>152</v>
      </c>
    </row>
    <row r="191" spans="2:51" s="12" customFormat="1" ht="12">
      <c r="B191" s="230"/>
      <c r="C191" s="231"/>
      <c r="D191" s="227" t="s">
        <v>164</v>
      </c>
      <c r="E191" s="232" t="s">
        <v>75</v>
      </c>
      <c r="F191" s="233" t="s">
        <v>1909</v>
      </c>
      <c r="G191" s="231"/>
      <c r="H191" s="234">
        <v>4</v>
      </c>
      <c r="I191" s="235"/>
      <c r="J191" s="231"/>
      <c r="K191" s="231"/>
      <c r="L191" s="236"/>
      <c r="M191" s="237"/>
      <c r="N191" s="238"/>
      <c r="O191" s="238"/>
      <c r="P191" s="238"/>
      <c r="Q191" s="238"/>
      <c r="R191" s="238"/>
      <c r="S191" s="238"/>
      <c r="T191" s="239"/>
      <c r="AT191" s="240" t="s">
        <v>164</v>
      </c>
      <c r="AU191" s="240" t="s">
        <v>173</v>
      </c>
      <c r="AV191" s="12" t="s">
        <v>86</v>
      </c>
      <c r="AW191" s="12" t="s">
        <v>38</v>
      </c>
      <c r="AX191" s="12" t="s">
        <v>77</v>
      </c>
      <c r="AY191" s="240" t="s">
        <v>152</v>
      </c>
    </row>
    <row r="192" spans="2:51" s="14" customFormat="1" ht="12">
      <c r="B192" s="267"/>
      <c r="C192" s="268"/>
      <c r="D192" s="227" t="s">
        <v>164</v>
      </c>
      <c r="E192" s="269" t="s">
        <v>75</v>
      </c>
      <c r="F192" s="270" t="s">
        <v>287</v>
      </c>
      <c r="G192" s="268"/>
      <c r="H192" s="271">
        <v>8.4</v>
      </c>
      <c r="I192" s="272"/>
      <c r="J192" s="268"/>
      <c r="K192" s="268"/>
      <c r="L192" s="273"/>
      <c r="M192" s="274"/>
      <c r="N192" s="275"/>
      <c r="O192" s="275"/>
      <c r="P192" s="275"/>
      <c r="Q192" s="275"/>
      <c r="R192" s="275"/>
      <c r="S192" s="275"/>
      <c r="T192" s="276"/>
      <c r="AT192" s="277" t="s">
        <v>164</v>
      </c>
      <c r="AU192" s="277" t="s">
        <v>173</v>
      </c>
      <c r="AV192" s="14" t="s">
        <v>160</v>
      </c>
      <c r="AW192" s="14" t="s">
        <v>38</v>
      </c>
      <c r="AX192" s="14" t="s">
        <v>84</v>
      </c>
      <c r="AY192" s="277" t="s">
        <v>152</v>
      </c>
    </row>
    <row r="193" spans="2:63" s="11" customFormat="1" ht="22.8" customHeight="1">
      <c r="B193" s="199"/>
      <c r="C193" s="200"/>
      <c r="D193" s="201" t="s">
        <v>76</v>
      </c>
      <c r="E193" s="213" t="s">
        <v>191</v>
      </c>
      <c r="F193" s="213" t="s">
        <v>192</v>
      </c>
      <c r="G193" s="200"/>
      <c r="H193" s="200"/>
      <c r="I193" s="203"/>
      <c r="J193" s="214">
        <f>BK193</f>
        <v>0</v>
      </c>
      <c r="K193" s="200"/>
      <c r="L193" s="205"/>
      <c r="M193" s="206"/>
      <c r="N193" s="207"/>
      <c r="O193" s="207"/>
      <c r="P193" s="208">
        <f>SUM(P194:P202)</f>
        <v>0</v>
      </c>
      <c r="Q193" s="207"/>
      <c r="R193" s="208">
        <f>SUM(R194:R202)</f>
        <v>0</v>
      </c>
      <c r="S193" s="207"/>
      <c r="T193" s="209">
        <f>SUM(T194:T202)</f>
        <v>0</v>
      </c>
      <c r="AR193" s="210" t="s">
        <v>84</v>
      </c>
      <c r="AT193" s="211" t="s">
        <v>76</v>
      </c>
      <c r="AU193" s="211" t="s">
        <v>84</v>
      </c>
      <c r="AY193" s="210" t="s">
        <v>152</v>
      </c>
      <c r="BK193" s="212">
        <f>SUM(BK194:BK202)</f>
        <v>0</v>
      </c>
    </row>
    <row r="194" spans="2:65" s="1" customFormat="1" ht="16.5" customHeight="1">
      <c r="B194" s="38"/>
      <c r="C194" s="215" t="s">
        <v>370</v>
      </c>
      <c r="D194" s="215" t="s">
        <v>155</v>
      </c>
      <c r="E194" s="216" t="s">
        <v>199</v>
      </c>
      <c r="F194" s="217" t="s">
        <v>200</v>
      </c>
      <c r="G194" s="218" t="s">
        <v>195</v>
      </c>
      <c r="H194" s="219">
        <v>1.488</v>
      </c>
      <c r="I194" s="220"/>
      <c r="J194" s="221">
        <f>ROUND(I194*H194,2)</f>
        <v>0</v>
      </c>
      <c r="K194" s="217" t="s">
        <v>159</v>
      </c>
      <c r="L194" s="43"/>
      <c r="M194" s="222" t="s">
        <v>75</v>
      </c>
      <c r="N194" s="223" t="s">
        <v>47</v>
      </c>
      <c r="O194" s="79"/>
      <c r="P194" s="224">
        <f>O194*H194</f>
        <v>0</v>
      </c>
      <c r="Q194" s="224">
        <v>0</v>
      </c>
      <c r="R194" s="224">
        <f>Q194*H194</f>
        <v>0</v>
      </c>
      <c r="S194" s="224">
        <v>0</v>
      </c>
      <c r="T194" s="225">
        <f>S194*H194</f>
        <v>0</v>
      </c>
      <c r="AR194" s="17" t="s">
        <v>160</v>
      </c>
      <c r="AT194" s="17" t="s">
        <v>155</v>
      </c>
      <c r="AU194" s="17" t="s">
        <v>86</v>
      </c>
      <c r="AY194" s="17" t="s">
        <v>152</v>
      </c>
      <c r="BE194" s="226">
        <f>IF(N194="základní",J194,0)</f>
        <v>0</v>
      </c>
      <c r="BF194" s="226">
        <f>IF(N194="snížená",J194,0)</f>
        <v>0</v>
      </c>
      <c r="BG194" s="226">
        <f>IF(N194="zákl. přenesená",J194,0)</f>
        <v>0</v>
      </c>
      <c r="BH194" s="226">
        <f>IF(N194="sníž. přenesená",J194,0)</f>
        <v>0</v>
      </c>
      <c r="BI194" s="226">
        <f>IF(N194="nulová",J194,0)</f>
        <v>0</v>
      </c>
      <c r="BJ194" s="17" t="s">
        <v>84</v>
      </c>
      <c r="BK194" s="226">
        <f>ROUND(I194*H194,2)</f>
        <v>0</v>
      </c>
      <c r="BL194" s="17" t="s">
        <v>160</v>
      </c>
      <c r="BM194" s="17" t="s">
        <v>1910</v>
      </c>
    </row>
    <row r="195" spans="2:47" s="1" customFormat="1" ht="12">
      <c r="B195" s="38"/>
      <c r="C195" s="39"/>
      <c r="D195" s="227" t="s">
        <v>162</v>
      </c>
      <c r="E195" s="39"/>
      <c r="F195" s="228" t="s">
        <v>202</v>
      </c>
      <c r="G195" s="39"/>
      <c r="H195" s="39"/>
      <c r="I195" s="142"/>
      <c r="J195" s="39"/>
      <c r="K195" s="39"/>
      <c r="L195" s="43"/>
      <c r="M195" s="229"/>
      <c r="N195" s="79"/>
      <c r="O195" s="79"/>
      <c r="P195" s="79"/>
      <c r="Q195" s="79"/>
      <c r="R195" s="79"/>
      <c r="S195" s="79"/>
      <c r="T195" s="80"/>
      <c r="AT195" s="17" t="s">
        <v>162</v>
      </c>
      <c r="AU195" s="17" t="s">
        <v>86</v>
      </c>
    </row>
    <row r="196" spans="2:65" s="1" customFormat="1" ht="22.5" customHeight="1">
      <c r="B196" s="38"/>
      <c r="C196" s="215" t="s">
        <v>374</v>
      </c>
      <c r="D196" s="215" t="s">
        <v>155</v>
      </c>
      <c r="E196" s="216" t="s">
        <v>193</v>
      </c>
      <c r="F196" s="217" t="s">
        <v>194</v>
      </c>
      <c r="G196" s="218" t="s">
        <v>195</v>
      </c>
      <c r="H196" s="219">
        <v>1.488</v>
      </c>
      <c r="I196" s="220"/>
      <c r="J196" s="221">
        <f>ROUND(I196*H196,2)</f>
        <v>0</v>
      </c>
      <c r="K196" s="217" t="s">
        <v>159</v>
      </c>
      <c r="L196" s="43"/>
      <c r="M196" s="222" t="s">
        <v>75</v>
      </c>
      <c r="N196" s="223" t="s">
        <v>47</v>
      </c>
      <c r="O196" s="79"/>
      <c r="P196" s="224">
        <f>O196*H196</f>
        <v>0</v>
      </c>
      <c r="Q196" s="224">
        <v>0</v>
      </c>
      <c r="R196" s="224">
        <f>Q196*H196</f>
        <v>0</v>
      </c>
      <c r="S196" s="224">
        <v>0</v>
      </c>
      <c r="T196" s="225">
        <f>S196*H196</f>
        <v>0</v>
      </c>
      <c r="AR196" s="17" t="s">
        <v>160</v>
      </c>
      <c r="AT196" s="17" t="s">
        <v>155</v>
      </c>
      <c r="AU196" s="17" t="s">
        <v>86</v>
      </c>
      <c r="AY196" s="17" t="s">
        <v>152</v>
      </c>
      <c r="BE196" s="226">
        <f>IF(N196="základní",J196,0)</f>
        <v>0</v>
      </c>
      <c r="BF196" s="226">
        <f>IF(N196="snížená",J196,0)</f>
        <v>0</v>
      </c>
      <c r="BG196" s="226">
        <f>IF(N196="zákl. přenesená",J196,0)</f>
        <v>0</v>
      </c>
      <c r="BH196" s="226">
        <f>IF(N196="sníž. přenesená",J196,0)</f>
        <v>0</v>
      </c>
      <c r="BI196" s="226">
        <f>IF(N196="nulová",J196,0)</f>
        <v>0</v>
      </c>
      <c r="BJ196" s="17" t="s">
        <v>84</v>
      </c>
      <c r="BK196" s="226">
        <f>ROUND(I196*H196,2)</f>
        <v>0</v>
      </c>
      <c r="BL196" s="17" t="s">
        <v>160</v>
      </c>
      <c r="BM196" s="17" t="s">
        <v>1911</v>
      </c>
    </row>
    <row r="197" spans="2:47" s="1" customFormat="1" ht="12">
      <c r="B197" s="38"/>
      <c r="C197" s="39"/>
      <c r="D197" s="227" t="s">
        <v>162</v>
      </c>
      <c r="E197" s="39"/>
      <c r="F197" s="228" t="s">
        <v>197</v>
      </c>
      <c r="G197" s="39"/>
      <c r="H197" s="39"/>
      <c r="I197" s="142"/>
      <c r="J197" s="39"/>
      <c r="K197" s="39"/>
      <c r="L197" s="43"/>
      <c r="M197" s="229"/>
      <c r="N197" s="79"/>
      <c r="O197" s="79"/>
      <c r="P197" s="79"/>
      <c r="Q197" s="79"/>
      <c r="R197" s="79"/>
      <c r="S197" s="79"/>
      <c r="T197" s="80"/>
      <c r="AT197" s="17" t="s">
        <v>162</v>
      </c>
      <c r="AU197" s="17" t="s">
        <v>86</v>
      </c>
    </row>
    <row r="198" spans="2:65" s="1" customFormat="1" ht="22.5" customHeight="1">
      <c r="B198" s="38"/>
      <c r="C198" s="215" t="s">
        <v>378</v>
      </c>
      <c r="D198" s="215" t="s">
        <v>155</v>
      </c>
      <c r="E198" s="216" t="s">
        <v>209</v>
      </c>
      <c r="F198" s="217" t="s">
        <v>210</v>
      </c>
      <c r="G198" s="218" t="s">
        <v>195</v>
      </c>
      <c r="H198" s="219">
        <v>1.488</v>
      </c>
      <c r="I198" s="220"/>
      <c r="J198" s="221">
        <f>ROUND(I198*H198,2)</f>
        <v>0</v>
      </c>
      <c r="K198" s="217" t="s">
        <v>159</v>
      </c>
      <c r="L198" s="43"/>
      <c r="M198" s="222" t="s">
        <v>75</v>
      </c>
      <c r="N198" s="223" t="s">
        <v>47</v>
      </c>
      <c r="O198" s="79"/>
      <c r="P198" s="224">
        <f>O198*H198</f>
        <v>0</v>
      </c>
      <c r="Q198" s="224">
        <v>0</v>
      </c>
      <c r="R198" s="224">
        <f>Q198*H198</f>
        <v>0</v>
      </c>
      <c r="S198" s="224">
        <v>0</v>
      </c>
      <c r="T198" s="225">
        <f>S198*H198</f>
        <v>0</v>
      </c>
      <c r="AR198" s="17" t="s">
        <v>160</v>
      </c>
      <c r="AT198" s="17" t="s">
        <v>155</v>
      </c>
      <c r="AU198" s="17" t="s">
        <v>86</v>
      </c>
      <c r="AY198" s="17" t="s">
        <v>152</v>
      </c>
      <c r="BE198" s="226">
        <f>IF(N198="základní",J198,0)</f>
        <v>0</v>
      </c>
      <c r="BF198" s="226">
        <f>IF(N198="snížená",J198,0)</f>
        <v>0</v>
      </c>
      <c r="BG198" s="226">
        <f>IF(N198="zákl. přenesená",J198,0)</f>
        <v>0</v>
      </c>
      <c r="BH198" s="226">
        <f>IF(N198="sníž. přenesená",J198,0)</f>
        <v>0</v>
      </c>
      <c r="BI198" s="226">
        <f>IF(N198="nulová",J198,0)</f>
        <v>0</v>
      </c>
      <c r="BJ198" s="17" t="s">
        <v>84</v>
      </c>
      <c r="BK198" s="226">
        <f>ROUND(I198*H198,2)</f>
        <v>0</v>
      </c>
      <c r="BL198" s="17" t="s">
        <v>160</v>
      </c>
      <c r="BM198" s="17" t="s">
        <v>1912</v>
      </c>
    </row>
    <row r="199" spans="2:47" s="1" customFormat="1" ht="12">
      <c r="B199" s="38"/>
      <c r="C199" s="39"/>
      <c r="D199" s="227" t="s">
        <v>162</v>
      </c>
      <c r="E199" s="39"/>
      <c r="F199" s="228" t="s">
        <v>212</v>
      </c>
      <c r="G199" s="39"/>
      <c r="H199" s="39"/>
      <c r="I199" s="142"/>
      <c r="J199" s="39"/>
      <c r="K199" s="39"/>
      <c r="L199" s="43"/>
      <c r="M199" s="229"/>
      <c r="N199" s="79"/>
      <c r="O199" s="79"/>
      <c r="P199" s="79"/>
      <c r="Q199" s="79"/>
      <c r="R199" s="79"/>
      <c r="S199" s="79"/>
      <c r="T199" s="80"/>
      <c r="AT199" s="17" t="s">
        <v>162</v>
      </c>
      <c r="AU199" s="17" t="s">
        <v>86</v>
      </c>
    </row>
    <row r="200" spans="2:65" s="1" customFormat="1" ht="22.5" customHeight="1">
      <c r="B200" s="38"/>
      <c r="C200" s="215" t="s">
        <v>383</v>
      </c>
      <c r="D200" s="215" t="s">
        <v>155</v>
      </c>
      <c r="E200" s="216" t="s">
        <v>204</v>
      </c>
      <c r="F200" s="217" t="s">
        <v>205</v>
      </c>
      <c r="G200" s="218" t="s">
        <v>195</v>
      </c>
      <c r="H200" s="219">
        <v>35.712</v>
      </c>
      <c r="I200" s="220"/>
      <c r="J200" s="221">
        <f>ROUND(I200*H200,2)</f>
        <v>0</v>
      </c>
      <c r="K200" s="217" t="s">
        <v>159</v>
      </c>
      <c r="L200" s="43"/>
      <c r="M200" s="222" t="s">
        <v>75</v>
      </c>
      <c r="N200" s="223" t="s">
        <v>47</v>
      </c>
      <c r="O200" s="79"/>
      <c r="P200" s="224">
        <f>O200*H200</f>
        <v>0</v>
      </c>
      <c r="Q200" s="224">
        <v>0</v>
      </c>
      <c r="R200" s="224">
        <f>Q200*H200</f>
        <v>0</v>
      </c>
      <c r="S200" s="224">
        <v>0</v>
      </c>
      <c r="T200" s="225">
        <f>S200*H200</f>
        <v>0</v>
      </c>
      <c r="AR200" s="17" t="s">
        <v>160</v>
      </c>
      <c r="AT200" s="17" t="s">
        <v>155</v>
      </c>
      <c r="AU200" s="17" t="s">
        <v>86</v>
      </c>
      <c r="AY200" s="17" t="s">
        <v>152</v>
      </c>
      <c r="BE200" s="226">
        <f>IF(N200="základní",J200,0)</f>
        <v>0</v>
      </c>
      <c r="BF200" s="226">
        <f>IF(N200="snížená",J200,0)</f>
        <v>0</v>
      </c>
      <c r="BG200" s="226">
        <f>IF(N200="zákl. přenesená",J200,0)</f>
        <v>0</v>
      </c>
      <c r="BH200" s="226">
        <f>IF(N200="sníž. přenesená",J200,0)</f>
        <v>0</v>
      </c>
      <c r="BI200" s="226">
        <f>IF(N200="nulová",J200,0)</f>
        <v>0</v>
      </c>
      <c r="BJ200" s="17" t="s">
        <v>84</v>
      </c>
      <c r="BK200" s="226">
        <f>ROUND(I200*H200,2)</f>
        <v>0</v>
      </c>
      <c r="BL200" s="17" t="s">
        <v>160</v>
      </c>
      <c r="BM200" s="17" t="s">
        <v>1913</v>
      </c>
    </row>
    <row r="201" spans="2:47" s="1" customFormat="1" ht="12">
      <c r="B201" s="38"/>
      <c r="C201" s="39"/>
      <c r="D201" s="227" t="s">
        <v>162</v>
      </c>
      <c r="E201" s="39"/>
      <c r="F201" s="228" t="s">
        <v>207</v>
      </c>
      <c r="G201" s="39"/>
      <c r="H201" s="39"/>
      <c r="I201" s="142"/>
      <c r="J201" s="39"/>
      <c r="K201" s="39"/>
      <c r="L201" s="43"/>
      <c r="M201" s="229"/>
      <c r="N201" s="79"/>
      <c r="O201" s="79"/>
      <c r="P201" s="79"/>
      <c r="Q201" s="79"/>
      <c r="R201" s="79"/>
      <c r="S201" s="79"/>
      <c r="T201" s="80"/>
      <c r="AT201" s="17" t="s">
        <v>162</v>
      </c>
      <c r="AU201" s="17" t="s">
        <v>86</v>
      </c>
    </row>
    <row r="202" spans="2:51" s="12" customFormat="1" ht="12">
      <c r="B202" s="230"/>
      <c r="C202" s="231"/>
      <c r="D202" s="227" t="s">
        <v>164</v>
      </c>
      <c r="E202" s="231"/>
      <c r="F202" s="233" t="s">
        <v>1914</v>
      </c>
      <c r="G202" s="231"/>
      <c r="H202" s="234">
        <v>35.712</v>
      </c>
      <c r="I202" s="235"/>
      <c r="J202" s="231"/>
      <c r="K202" s="231"/>
      <c r="L202" s="236"/>
      <c r="M202" s="237"/>
      <c r="N202" s="238"/>
      <c r="O202" s="238"/>
      <c r="P202" s="238"/>
      <c r="Q202" s="238"/>
      <c r="R202" s="238"/>
      <c r="S202" s="238"/>
      <c r="T202" s="239"/>
      <c r="AT202" s="240" t="s">
        <v>164</v>
      </c>
      <c r="AU202" s="240" t="s">
        <v>86</v>
      </c>
      <c r="AV202" s="12" t="s">
        <v>86</v>
      </c>
      <c r="AW202" s="12" t="s">
        <v>4</v>
      </c>
      <c r="AX202" s="12" t="s">
        <v>84</v>
      </c>
      <c r="AY202" s="240" t="s">
        <v>152</v>
      </c>
    </row>
    <row r="203" spans="2:63" s="11" customFormat="1" ht="22.8" customHeight="1">
      <c r="B203" s="199"/>
      <c r="C203" s="200"/>
      <c r="D203" s="201" t="s">
        <v>76</v>
      </c>
      <c r="E203" s="213" t="s">
        <v>213</v>
      </c>
      <c r="F203" s="213" t="s">
        <v>214</v>
      </c>
      <c r="G203" s="200"/>
      <c r="H203" s="200"/>
      <c r="I203" s="203"/>
      <c r="J203" s="214">
        <f>BK203</f>
        <v>0</v>
      </c>
      <c r="K203" s="200"/>
      <c r="L203" s="205"/>
      <c r="M203" s="206"/>
      <c r="N203" s="207"/>
      <c r="O203" s="207"/>
      <c r="P203" s="208">
        <f>SUM(P204:P205)</f>
        <v>0</v>
      </c>
      <c r="Q203" s="207"/>
      <c r="R203" s="208">
        <f>SUM(R204:R205)</f>
        <v>0</v>
      </c>
      <c r="S203" s="207"/>
      <c r="T203" s="209">
        <f>SUM(T204:T205)</f>
        <v>0</v>
      </c>
      <c r="AR203" s="210" t="s">
        <v>84</v>
      </c>
      <c r="AT203" s="211" t="s">
        <v>76</v>
      </c>
      <c r="AU203" s="211" t="s">
        <v>84</v>
      </c>
      <c r="AY203" s="210" t="s">
        <v>152</v>
      </c>
      <c r="BK203" s="212">
        <f>SUM(BK204:BK205)</f>
        <v>0</v>
      </c>
    </row>
    <row r="204" spans="2:65" s="1" customFormat="1" ht="22.5" customHeight="1">
      <c r="B204" s="38"/>
      <c r="C204" s="215" t="s">
        <v>388</v>
      </c>
      <c r="D204" s="215" t="s">
        <v>155</v>
      </c>
      <c r="E204" s="216" t="s">
        <v>216</v>
      </c>
      <c r="F204" s="217" t="s">
        <v>217</v>
      </c>
      <c r="G204" s="218" t="s">
        <v>195</v>
      </c>
      <c r="H204" s="219">
        <v>12.178</v>
      </c>
      <c r="I204" s="220"/>
      <c r="J204" s="221">
        <f>ROUND(I204*H204,2)</f>
        <v>0</v>
      </c>
      <c r="K204" s="217" t="s">
        <v>159</v>
      </c>
      <c r="L204" s="43"/>
      <c r="M204" s="222" t="s">
        <v>75</v>
      </c>
      <c r="N204" s="223" t="s">
        <v>47</v>
      </c>
      <c r="O204" s="79"/>
      <c r="P204" s="224">
        <f>O204*H204</f>
        <v>0</v>
      </c>
      <c r="Q204" s="224">
        <v>0</v>
      </c>
      <c r="R204" s="224">
        <f>Q204*H204</f>
        <v>0</v>
      </c>
      <c r="S204" s="224">
        <v>0</v>
      </c>
      <c r="T204" s="225">
        <f>S204*H204</f>
        <v>0</v>
      </c>
      <c r="AR204" s="17" t="s">
        <v>160</v>
      </c>
      <c r="AT204" s="17" t="s">
        <v>155</v>
      </c>
      <c r="AU204" s="17" t="s">
        <v>86</v>
      </c>
      <c r="AY204" s="17" t="s">
        <v>152</v>
      </c>
      <c r="BE204" s="226">
        <f>IF(N204="základní",J204,0)</f>
        <v>0</v>
      </c>
      <c r="BF204" s="226">
        <f>IF(N204="snížená",J204,0)</f>
        <v>0</v>
      </c>
      <c r="BG204" s="226">
        <f>IF(N204="zákl. přenesená",J204,0)</f>
        <v>0</v>
      </c>
      <c r="BH204" s="226">
        <f>IF(N204="sníž. přenesená",J204,0)</f>
        <v>0</v>
      </c>
      <c r="BI204" s="226">
        <f>IF(N204="nulová",J204,0)</f>
        <v>0</v>
      </c>
      <c r="BJ204" s="17" t="s">
        <v>84</v>
      </c>
      <c r="BK204" s="226">
        <f>ROUND(I204*H204,2)</f>
        <v>0</v>
      </c>
      <c r="BL204" s="17" t="s">
        <v>160</v>
      </c>
      <c r="BM204" s="17" t="s">
        <v>1915</v>
      </c>
    </row>
    <row r="205" spans="2:47" s="1" customFormat="1" ht="12">
      <c r="B205" s="38"/>
      <c r="C205" s="39"/>
      <c r="D205" s="227" t="s">
        <v>162</v>
      </c>
      <c r="E205" s="39"/>
      <c r="F205" s="228" t="s">
        <v>219</v>
      </c>
      <c r="G205" s="39"/>
      <c r="H205" s="39"/>
      <c r="I205" s="142"/>
      <c r="J205" s="39"/>
      <c r="K205" s="39"/>
      <c r="L205" s="43"/>
      <c r="M205" s="229"/>
      <c r="N205" s="79"/>
      <c r="O205" s="79"/>
      <c r="P205" s="79"/>
      <c r="Q205" s="79"/>
      <c r="R205" s="79"/>
      <c r="S205" s="79"/>
      <c r="T205" s="80"/>
      <c r="AT205" s="17" t="s">
        <v>162</v>
      </c>
      <c r="AU205" s="17" t="s">
        <v>86</v>
      </c>
    </row>
    <row r="206" spans="2:63" s="11" customFormat="1" ht="25.9" customHeight="1">
      <c r="B206" s="199"/>
      <c r="C206" s="200"/>
      <c r="D206" s="201" t="s">
        <v>76</v>
      </c>
      <c r="E206" s="202" t="s">
        <v>220</v>
      </c>
      <c r="F206" s="202" t="s">
        <v>221</v>
      </c>
      <c r="G206" s="200"/>
      <c r="H206" s="200"/>
      <c r="I206" s="203"/>
      <c r="J206" s="204">
        <f>BK206</f>
        <v>0</v>
      </c>
      <c r="K206" s="200"/>
      <c r="L206" s="205"/>
      <c r="M206" s="206"/>
      <c r="N206" s="207"/>
      <c r="O206" s="207"/>
      <c r="P206" s="208">
        <f>P207+P211+P214+P230+P241+P258+P265</f>
        <v>0</v>
      </c>
      <c r="Q206" s="207"/>
      <c r="R206" s="208">
        <f>R207+R211+R214+R230+R241+R258+R265</f>
        <v>0.1185424</v>
      </c>
      <c r="S206" s="207"/>
      <c r="T206" s="209">
        <f>T207+T211+T214+T230+T241+T258+T265</f>
        <v>0.114048</v>
      </c>
      <c r="AR206" s="210" t="s">
        <v>86</v>
      </c>
      <c r="AT206" s="211" t="s">
        <v>76</v>
      </c>
      <c r="AU206" s="211" t="s">
        <v>77</v>
      </c>
      <c r="AY206" s="210" t="s">
        <v>152</v>
      </c>
      <c r="BK206" s="212">
        <f>BK207+BK211+BK214+BK230+BK241+BK258+BK265</f>
        <v>0</v>
      </c>
    </row>
    <row r="207" spans="2:63" s="11" customFormat="1" ht="22.8" customHeight="1">
      <c r="B207" s="199"/>
      <c r="C207" s="200"/>
      <c r="D207" s="201" t="s">
        <v>76</v>
      </c>
      <c r="E207" s="213" t="s">
        <v>583</v>
      </c>
      <c r="F207" s="213" t="s">
        <v>584</v>
      </c>
      <c r="G207" s="200"/>
      <c r="H207" s="200"/>
      <c r="I207" s="203"/>
      <c r="J207" s="214">
        <f>BK207</f>
        <v>0</v>
      </c>
      <c r="K207" s="200"/>
      <c r="L207" s="205"/>
      <c r="M207" s="206"/>
      <c r="N207" s="207"/>
      <c r="O207" s="207"/>
      <c r="P207" s="208">
        <f>SUM(P208:P210)</f>
        <v>0</v>
      </c>
      <c r="Q207" s="207"/>
      <c r="R207" s="208">
        <f>SUM(R208:R210)</f>
        <v>0</v>
      </c>
      <c r="S207" s="207"/>
      <c r="T207" s="209">
        <f>SUM(T208:T210)</f>
        <v>0</v>
      </c>
      <c r="AR207" s="210" t="s">
        <v>86</v>
      </c>
      <c r="AT207" s="211" t="s">
        <v>76</v>
      </c>
      <c r="AU207" s="211" t="s">
        <v>84</v>
      </c>
      <c r="AY207" s="210" t="s">
        <v>152</v>
      </c>
      <c r="BK207" s="212">
        <f>SUM(BK208:BK210)</f>
        <v>0</v>
      </c>
    </row>
    <row r="208" spans="2:65" s="1" customFormat="1" ht="22.5" customHeight="1">
      <c r="B208" s="38"/>
      <c r="C208" s="215" t="s">
        <v>241</v>
      </c>
      <c r="D208" s="215" t="s">
        <v>155</v>
      </c>
      <c r="E208" s="216" t="s">
        <v>1916</v>
      </c>
      <c r="F208" s="217" t="s">
        <v>1917</v>
      </c>
      <c r="G208" s="218" t="s">
        <v>577</v>
      </c>
      <c r="H208" s="219">
        <v>1</v>
      </c>
      <c r="I208" s="220"/>
      <c r="J208" s="221">
        <f>ROUND(I208*H208,2)</f>
        <v>0</v>
      </c>
      <c r="K208" s="217" t="s">
        <v>177</v>
      </c>
      <c r="L208" s="43"/>
      <c r="M208" s="222" t="s">
        <v>75</v>
      </c>
      <c r="N208" s="223" t="s">
        <v>47</v>
      </c>
      <c r="O208" s="79"/>
      <c r="P208" s="224">
        <f>O208*H208</f>
        <v>0</v>
      </c>
      <c r="Q208" s="224">
        <v>0</v>
      </c>
      <c r="R208" s="224">
        <f>Q208*H208</f>
        <v>0</v>
      </c>
      <c r="S208" s="224">
        <v>0</v>
      </c>
      <c r="T208" s="225">
        <f>S208*H208</f>
        <v>0</v>
      </c>
      <c r="AR208" s="17" t="s">
        <v>227</v>
      </c>
      <c r="AT208" s="17" t="s">
        <v>155</v>
      </c>
      <c r="AU208" s="17" t="s">
        <v>86</v>
      </c>
      <c r="AY208" s="17" t="s">
        <v>152</v>
      </c>
      <c r="BE208" s="226">
        <f>IF(N208="základní",J208,0)</f>
        <v>0</v>
      </c>
      <c r="BF208" s="226">
        <f>IF(N208="snížená",J208,0)</f>
        <v>0</v>
      </c>
      <c r="BG208" s="226">
        <f>IF(N208="zákl. přenesená",J208,0)</f>
        <v>0</v>
      </c>
      <c r="BH208" s="226">
        <f>IF(N208="sníž. přenesená",J208,0)</f>
        <v>0</v>
      </c>
      <c r="BI208" s="226">
        <f>IF(N208="nulová",J208,0)</f>
        <v>0</v>
      </c>
      <c r="BJ208" s="17" t="s">
        <v>84</v>
      </c>
      <c r="BK208" s="226">
        <f>ROUND(I208*H208,2)</f>
        <v>0</v>
      </c>
      <c r="BL208" s="17" t="s">
        <v>227</v>
      </c>
      <c r="BM208" s="17" t="s">
        <v>1918</v>
      </c>
    </row>
    <row r="209" spans="2:65" s="1" customFormat="1" ht="22.5" customHeight="1">
      <c r="B209" s="38"/>
      <c r="C209" s="215" t="s">
        <v>394</v>
      </c>
      <c r="D209" s="215" t="s">
        <v>155</v>
      </c>
      <c r="E209" s="216" t="s">
        <v>635</v>
      </c>
      <c r="F209" s="217" t="s">
        <v>636</v>
      </c>
      <c r="G209" s="218" t="s">
        <v>248</v>
      </c>
      <c r="H209" s="261"/>
      <c r="I209" s="220"/>
      <c r="J209" s="221">
        <f>ROUND(I209*H209,2)</f>
        <v>0</v>
      </c>
      <c r="K209" s="217" t="s">
        <v>159</v>
      </c>
      <c r="L209" s="43"/>
      <c r="M209" s="222" t="s">
        <v>75</v>
      </c>
      <c r="N209" s="223" t="s">
        <v>47</v>
      </c>
      <c r="O209" s="79"/>
      <c r="P209" s="224">
        <f>O209*H209</f>
        <v>0</v>
      </c>
      <c r="Q209" s="224">
        <v>0</v>
      </c>
      <c r="R209" s="224">
        <f>Q209*H209</f>
        <v>0</v>
      </c>
      <c r="S209" s="224">
        <v>0</v>
      </c>
      <c r="T209" s="225">
        <f>S209*H209</f>
        <v>0</v>
      </c>
      <c r="AR209" s="17" t="s">
        <v>227</v>
      </c>
      <c r="AT209" s="17" t="s">
        <v>155</v>
      </c>
      <c r="AU209" s="17" t="s">
        <v>86</v>
      </c>
      <c r="AY209" s="17" t="s">
        <v>152</v>
      </c>
      <c r="BE209" s="226">
        <f>IF(N209="základní",J209,0)</f>
        <v>0</v>
      </c>
      <c r="BF209" s="226">
        <f>IF(N209="snížená",J209,0)</f>
        <v>0</v>
      </c>
      <c r="BG209" s="226">
        <f>IF(N209="zákl. přenesená",J209,0)</f>
        <v>0</v>
      </c>
      <c r="BH209" s="226">
        <f>IF(N209="sníž. přenesená",J209,0)</f>
        <v>0</v>
      </c>
      <c r="BI209" s="226">
        <f>IF(N209="nulová",J209,0)</f>
        <v>0</v>
      </c>
      <c r="BJ209" s="17" t="s">
        <v>84</v>
      </c>
      <c r="BK209" s="226">
        <f>ROUND(I209*H209,2)</f>
        <v>0</v>
      </c>
      <c r="BL209" s="17" t="s">
        <v>227</v>
      </c>
      <c r="BM209" s="17" t="s">
        <v>1919</v>
      </c>
    </row>
    <row r="210" spans="2:47" s="1" customFormat="1" ht="12">
      <c r="B210" s="38"/>
      <c r="C210" s="39"/>
      <c r="D210" s="227" t="s">
        <v>162</v>
      </c>
      <c r="E210" s="39"/>
      <c r="F210" s="228" t="s">
        <v>638</v>
      </c>
      <c r="G210" s="39"/>
      <c r="H210" s="39"/>
      <c r="I210" s="142"/>
      <c r="J210" s="39"/>
      <c r="K210" s="39"/>
      <c r="L210" s="43"/>
      <c r="M210" s="229"/>
      <c r="N210" s="79"/>
      <c r="O210" s="79"/>
      <c r="P210" s="79"/>
      <c r="Q210" s="79"/>
      <c r="R210" s="79"/>
      <c r="S210" s="79"/>
      <c r="T210" s="80"/>
      <c r="AT210" s="17" t="s">
        <v>162</v>
      </c>
      <c r="AU210" s="17" t="s">
        <v>86</v>
      </c>
    </row>
    <row r="211" spans="2:63" s="11" customFormat="1" ht="22.8" customHeight="1">
      <c r="B211" s="199"/>
      <c r="C211" s="200"/>
      <c r="D211" s="201" t="s">
        <v>76</v>
      </c>
      <c r="E211" s="213" t="s">
        <v>1920</v>
      </c>
      <c r="F211" s="213" t="s">
        <v>1921</v>
      </c>
      <c r="G211" s="200"/>
      <c r="H211" s="200"/>
      <c r="I211" s="203"/>
      <c r="J211" s="214">
        <f>BK211</f>
        <v>0</v>
      </c>
      <c r="K211" s="200"/>
      <c r="L211" s="205"/>
      <c r="M211" s="206"/>
      <c r="N211" s="207"/>
      <c r="O211" s="207"/>
      <c r="P211" s="208">
        <f>SUM(P212:P213)</f>
        <v>0</v>
      </c>
      <c r="Q211" s="207"/>
      <c r="R211" s="208">
        <f>SUM(R212:R213)</f>
        <v>0</v>
      </c>
      <c r="S211" s="207"/>
      <c r="T211" s="209">
        <f>SUM(T212:T213)</f>
        <v>0.004008</v>
      </c>
      <c r="AR211" s="210" t="s">
        <v>86</v>
      </c>
      <c r="AT211" s="211" t="s">
        <v>76</v>
      </c>
      <c r="AU211" s="211" t="s">
        <v>84</v>
      </c>
      <c r="AY211" s="210" t="s">
        <v>152</v>
      </c>
      <c r="BK211" s="212">
        <f>SUM(BK212:BK213)</f>
        <v>0</v>
      </c>
    </row>
    <row r="212" spans="2:65" s="1" customFormat="1" ht="16.5" customHeight="1">
      <c r="B212" s="38"/>
      <c r="C212" s="215" t="s">
        <v>512</v>
      </c>
      <c r="D212" s="215" t="s">
        <v>155</v>
      </c>
      <c r="E212" s="216" t="s">
        <v>1922</v>
      </c>
      <c r="F212" s="217" t="s">
        <v>1923</v>
      </c>
      <c r="G212" s="218" t="s">
        <v>168</v>
      </c>
      <c r="H212" s="219">
        <v>2.4</v>
      </c>
      <c r="I212" s="220"/>
      <c r="J212" s="221">
        <f>ROUND(I212*H212,2)</f>
        <v>0</v>
      </c>
      <c r="K212" s="217" t="s">
        <v>159</v>
      </c>
      <c r="L212" s="43"/>
      <c r="M212" s="222" t="s">
        <v>75</v>
      </c>
      <c r="N212" s="223" t="s">
        <v>47</v>
      </c>
      <c r="O212" s="79"/>
      <c r="P212" s="224">
        <f>O212*H212</f>
        <v>0</v>
      </c>
      <c r="Q212" s="224">
        <v>0</v>
      </c>
      <c r="R212" s="224">
        <f>Q212*H212</f>
        <v>0</v>
      </c>
      <c r="S212" s="224">
        <v>0.00167</v>
      </c>
      <c r="T212" s="225">
        <f>S212*H212</f>
        <v>0.004008</v>
      </c>
      <c r="AR212" s="17" t="s">
        <v>227</v>
      </c>
      <c r="AT212" s="17" t="s">
        <v>155</v>
      </c>
      <c r="AU212" s="17" t="s">
        <v>86</v>
      </c>
      <c r="AY212" s="17" t="s">
        <v>152</v>
      </c>
      <c r="BE212" s="226">
        <f>IF(N212="základní",J212,0)</f>
        <v>0</v>
      </c>
      <c r="BF212" s="226">
        <f>IF(N212="snížená",J212,0)</f>
        <v>0</v>
      </c>
      <c r="BG212" s="226">
        <f>IF(N212="zákl. přenesená",J212,0)</f>
        <v>0</v>
      </c>
      <c r="BH212" s="226">
        <f>IF(N212="sníž. přenesená",J212,0)</f>
        <v>0</v>
      </c>
      <c r="BI212" s="226">
        <f>IF(N212="nulová",J212,0)</f>
        <v>0</v>
      </c>
      <c r="BJ212" s="17" t="s">
        <v>84</v>
      </c>
      <c r="BK212" s="226">
        <f>ROUND(I212*H212,2)</f>
        <v>0</v>
      </c>
      <c r="BL212" s="17" t="s">
        <v>227</v>
      </c>
      <c r="BM212" s="17" t="s">
        <v>1924</v>
      </c>
    </row>
    <row r="213" spans="2:51" s="12" customFormat="1" ht="12">
      <c r="B213" s="230"/>
      <c r="C213" s="231"/>
      <c r="D213" s="227" t="s">
        <v>164</v>
      </c>
      <c r="E213" s="232" t="s">
        <v>75</v>
      </c>
      <c r="F213" s="233" t="s">
        <v>1925</v>
      </c>
      <c r="G213" s="231"/>
      <c r="H213" s="234">
        <v>2.4</v>
      </c>
      <c r="I213" s="235"/>
      <c r="J213" s="231"/>
      <c r="K213" s="231"/>
      <c r="L213" s="236"/>
      <c r="M213" s="237"/>
      <c r="N213" s="238"/>
      <c r="O213" s="238"/>
      <c r="P213" s="238"/>
      <c r="Q213" s="238"/>
      <c r="R213" s="238"/>
      <c r="S213" s="238"/>
      <c r="T213" s="239"/>
      <c r="AT213" s="240" t="s">
        <v>164</v>
      </c>
      <c r="AU213" s="240" t="s">
        <v>86</v>
      </c>
      <c r="AV213" s="12" t="s">
        <v>86</v>
      </c>
      <c r="AW213" s="12" t="s">
        <v>38</v>
      </c>
      <c r="AX213" s="12" t="s">
        <v>84</v>
      </c>
      <c r="AY213" s="240" t="s">
        <v>152</v>
      </c>
    </row>
    <row r="214" spans="2:63" s="11" customFormat="1" ht="22.8" customHeight="1">
      <c r="B214" s="199"/>
      <c r="C214" s="200"/>
      <c r="D214" s="201" t="s">
        <v>76</v>
      </c>
      <c r="E214" s="213" t="s">
        <v>222</v>
      </c>
      <c r="F214" s="213" t="s">
        <v>223</v>
      </c>
      <c r="G214" s="200"/>
      <c r="H214" s="200"/>
      <c r="I214" s="203"/>
      <c r="J214" s="214">
        <f>BK214</f>
        <v>0</v>
      </c>
      <c r="K214" s="200"/>
      <c r="L214" s="205"/>
      <c r="M214" s="206"/>
      <c r="N214" s="207"/>
      <c r="O214" s="207"/>
      <c r="P214" s="208">
        <f>SUM(P215:P229)</f>
        <v>0</v>
      </c>
      <c r="Q214" s="207"/>
      <c r="R214" s="208">
        <f>SUM(R215:R229)</f>
        <v>0.0030600000000000002</v>
      </c>
      <c r="S214" s="207"/>
      <c r="T214" s="209">
        <f>SUM(T215:T229)</f>
        <v>0.11004</v>
      </c>
      <c r="AR214" s="210" t="s">
        <v>86</v>
      </c>
      <c r="AT214" s="211" t="s">
        <v>76</v>
      </c>
      <c r="AU214" s="211" t="s">
        <v>84</v>
      </c>
      <c r="AY214" s="210" t="s">
        <v>152</v>
      </c>
      <c r="BK214" s="212">
        <f>SUM(BK215:BK229)</f>
        <v>0</v>
      </c>
    </row>
    <row r="215" spans="2:65" s="1" customFormat="1" ht="16.5" customHeight="1">
      <c r="B215" s="38"/>
      <c r="C215" s="215" t="s">
        <v>517</v>
      </c>
      <c r="D215" s="215" t="s">
        <v>155</v>
      </c>
      <c r="E215" s="216" t="s">
        <v>1926</v>
      </c>
      <c r="F215" s="217" t="s">
        <v>1927</v>
      </c>
      <c r="G215" s="218" t="s">
        <v>168</v>
      </c>
      <c r="H215" s="219">
        <v>5.6</v>
      </c>
      <c r="I215" s="220"/>
      <c r="J215" s="221">
        <f>ROUND(I215*H215,2)</f>
        <v>0</v>
      </c>
      <c r="K215" s="217" t="s">
        <v>159</v>
      </c>
      <c r="L215" s="43"/>
      <c r="M215" s="222" t="s">
        <v>75</v>
      </c>
      <c r="N215" s="223" t="s">
        <v>47</v>
      </c>
      <c r="O215" s="79"/>
      <c r="P215" s="224">
        <f>O215*H215</f>
        <v>0</v>
      </c>
      <c r="Q215" s="224">
        <v>0</v>
      </c>
      <c r="R215" s="224">
        <f>Q215*H215</f>
        <v>0</v>
      </c>
      <c r="S215" s="224">
        <v>0.01965</v>
      </c>
      <c r="T215" s="225">
        <f>S215*H215</f>
        <v>0.11004</v>
      </c>
      <c r="AR215" s="17" t="s">
        <v>227</v>
      </c>
      <c r="AT215" s="17" t="s">
        <v>155</v>
      </c>
      <c r="AU215" s="17" t="s">
        <v>86</v>
      </c>
      <c r="AY215" s="17" t="s">
        <v>152</v>
      </c>
      <c r="BE215" s="226">
        <f>IF(N215="základní",J215,0)</f>
        <v>0</v>
      </c>
      <c r="BF215" s="226">
        <f>IF(N215="snížená",J215,0)</f>
        <v>0</v>
      </c>
      <c r="BG215" s="226">
        <f>IF(N215="zákl. přenesená",J215,0)</f>
        <v>0</v>
      </c>
      <c r="BH215" s="226">
        <f>IF(N215="sníž. přenesená",J215,0)</f>
        <v>0</v>
      </c>
      <c r="BI215" s="226">
        <f>IF(N215="nulová",J215,0)</f>
        <v>0</v>
      </c>
      <c r="BJ215" s="17" t="s">
        <v>84</v>
      </c>
      <c r="BK215" s="226">
        <f>ROUND(I215*H215,2)</f>
        <v>0</v>
      </c>
      <c r="BL215" s="17" t="s">
        <v>227</v>
      </c>
      <c r="BM215" s="17" t="s">
        <v>1928</v>
      </c>
    </row>
    <row r="216" spans="2:51" s="12" customFormat="1" ht="12">
      <c r="B216" s="230"/>
      <c r="C216" s="231"/>
      <c r="D216" s="227" t="s">
        <v>164</v>
      </c>
      <c r="E216" s="232" t="s">
        <v>75</v>
      </c>
      <c r="F216" s="233" t="s">
        <v>1929</v>
      </c>
      <c r="G216" s="231"/>
      <c r="H216" s="234">
        <v>5.6</v>
      </c>
      <c r="I216" s="235"/>
      <c r="J216" s="231"/>
      <c r="K216" s="231"/>
      <c r="L216" s="236"/>
      <c r="M216" s="237"/>
      <c r="N216" s="238"/>
      <c r="O216" s="238"/>
      <c r="P216" s="238"/>
      <c r="Q216" s="238"/>
      <c r="R216" s="238"/>
      <c r="S216" s="238"/>
      <c r="T216" s="239"/>
      <c r="AT216" s="240" t="s">
        <v>164</v>
      </c>
      <c r="AU216" s="240" t="s">
        <v>86</v>
      </c>
      <c r="AV216" s="12" t="s">
        <v>86</v>
      </c>
      <c r="AW216" s="12" t="s">
        <v>38</v>
      </c>
      <c r="AX216" s="12" t="s">
        <v>84</v>
      </c>
      <c r="AY216" s="240" t="s">
        <v>152</v>
      </c>
    </row>
    <row r="217" spans="2:65" s="1" customFormat="1" ht="16.5" customHeight="1">
      <c r="B217" s="38"/>
      <c r="C217" s="215" t="s">
        <v>522</v>
      </c>
      <c r="D217" s="215" t="s">
        <v>155</v>
      </c>
      <c r="E217" s="216" t="s">
        <v>1930</v>
      </c>
      <c r="F217" s="217" t="s">
        <v>1931</v>
      </c>
      <c r="G217" s="218" t="s">
        <v>176</v>
      </c>
      <c r="H217" s="219">
        <v>2</v>
      </c>
      <c r="I217" s="220"/>
      <c r="J217" s="221">
        <f>ROUND(I217*H217,2)</f>
        <v>0</v>
      </c>
      <c r="K217" s="217" t="s">
        <v>159</v>
      </c>
      <c r="L217" s="43"/>
      <c r="M217" s="222" t="s">
        <v>75</v>
      </c>
      <c r="N217" s="223" t="s">
        <v>47</v>
      </c>
      <c r="O217" s="79"/>
      <c r="P217" s="224">
        <f>O217*H217</f>
        <v>0</v>
      </c>
      <c r="Q217" s="224">
        <v>0.00093</v>
      </c>
      <c r="R217" s="224">
        <f>Q217*H217</f>
        <v>0.00186</v>
      </c>
      <c r="S217" s="224">
        <v>0</v>
      </c>
      <c r="T217" s="225">
        <f>S217*H217</f>
        <v>0</v>
      </c>
      <c r="AR217" s="17" t="s">
        <v>227</v>
      </c>
      <c r="AT217" s="17" t="s">
        <v>155</v>
      </c>
      <c r="AU217" s="17" t="s">
        <v>86</v>
      </c>
      <c r="AY217" s="17" t="s">
        <v>152</v>
      </c>
      <c r="BE217" s="226">
        <f>IF(N217="základní",J217,0)</f>
        <v>0</v>
      </c>
      <c r="BF217" s="226">
        <f>IF(N217="snížená",J217,0)</f>
        <v>0</v>
      </c>
      <c r="BG217" s="226">
        <f>IF(N217="zákl. přenesená",J217,0)</f>
        <v>0</v>
      </c>
      <c r="BH217" s="226">
        <f>IF(N217="sníž. přenesená",J217,0)</f>
        <v>0</v>
      </c>
      <c r="BI217" s="226">
        <f>IF(N217="nulová",J217,0)</f>
        <v>0</v>
      </c>
      <c r="BJ217" s="17" t="s">
        <v>84</v>
      </c>
      <c r="BK217" s="226">
        <f>ROUND(I217*H217,2)</f>
        <v>0</v>
      </c>
      <c r="BL217" s="17" t="s">
        <v>227</v>
      </c>
      <c r="BM217" s="17" t="s">
        <v>1932</v>
      </c>
    </row>
    <row r="218" spans="2:47" s="1" customFormat="1" ht="12">
      <c r="B218" s="38"/>
      <c r="C218" s="39"/>
      <c r="D218" s="227" t="s">
        <v>162</v>
      </c>
      <c r="E218" s="39"/>
      <c r="F218" s="228" t="s">
        <v>235</v>
      </c>
      <c r="G218" s="39"/>
      <c r="H218" s="39"/>
      <c r="I218" s="142"/>
      <c r="J218" s="39"/>
      <c r="K218" s="39"/>
      <c r="L218" s="43"/>
      <c r="M218" s="229"/>
      <c r="N218" s="79"/>
      <c r="O218" s="79"/>
      <c r="P218" s="79"/>
      <c r="Q218" s="79"/>
      <c r="R218" s="79"/>
      <c r="S218" s="79"/>
      <c r="T218" s="80"/>
      <c r="AT218" s="17" t="s">
        <v>162</v>
      </c>
      <c r="AU218" s="17" t="s">
        <v>86</v>
      </c>
    </row>
    <row r="219" spans="2:51" s="12" customFormat="1" ht="12">
      <c r="B219" s="230"/>
      <c r="C219" s="231"/>
      <c r="D219" s="227" t="s">
        <v>164</v>
      </c>
      <c r="E219" s="232" t="s">
        <v>75</v>
      </c>
      <c r="F219" s="233" t="s">
        <v>1933</v>
      </c>
      <c r="G219" s="231"/>
      <c r="H219" s="234">
        <v>2</v>
      </c>
      <c r="I219" s="235"/>
      <c r="J219" s="231"/>
      <c r="K219" s="231"/>
      <c r="L219" s="236"/>
      <c r="M219" s="237"/>
      <c r="N219" s="238"/>
      <c r="O219" s="238"/>
      <c r="P219" s="238"/>
      <c r="Q219" s="238"/>
      <c r="R219" s="238"/>
      <c r="S219" s="238"/>
      <c r="T219" s="239"/>
      <c r="AT219" s="240" t="s">
        <v>164</v>
      </c>
      <c r="AU219" s="240" t="s">
        <v>86</v>
      </c>
      <c r="AV219" s="12" t="s">
        <v>86</v>
      </c>
      <c r="AW219" s="12" t="s">
        <v>38</v>
      </c>
      <c r="AX219" s="12" t="s">
        <v>84</v>
      </c>
      <c r="AY219" s="240" t="s">
        <v>152</v>
      </c>
    </row>
    <row r="220" spans="2:65" s="1" customFormat="1" ht="22.5" customHeight="1">
      <c r="B220" s="38"/>
      <c r="C220" s="251" t="s">
        <v>526</v>
      </c>
      <c r="D220" s="251" t="s">
        <v>238</v>
      </c>
      <c r="E220" s="252" t="s">
        <v>1934</v>
      </c>
      <c r="F220" s="253" t="s">
        <v>1935</v>
      </c>
      <c r="G220" s="254" t="s">
        <v>176</v>
      </c>
      <c r="H220" s="255">
        <v>2</v>
      </c>
      <c r="I220" s="256"/>
      <c r="J220" s="257">
        <f>ROUND(I220*H220,2)</f>
        <v>0</v>
      </c>
      <c r="K220" s="253" t="s">
        <v>177</v>
      </c>
      <c r="L220" s="258"/>
      <c r="M220" s="259" t="s">
        <v>75</v>
      </c>
      <c r="N220" s="260" t="s">
        <v>47</v>
      </c>
      <c r="O220" s="79"/>
      <c r="P220" s="224">
        <f>O220*H220</f>
        <v>0</v>
      </c>
      <c r="Q220" s="224">
        <v>0</v>
      </c>
      <c r="R220" s="224">
        <f>Q220*H220</f>
        <v>0</v>
      </c>
      <c r="S220" s="224">
        <v>0</v>
      </c>
      <c r="T220" s="225">
        <f>S220*H220</f>
        <v>0</v>
      </c>
      <c r="AR220" s="17" t="s">
        <v>241</v>
      </c>
      <c r="AT220" s="17" t="s">
        <v>238</v>
      </c>
      <c r="AU220" s="17" t="s">
        <v>86</v>
      </c>
      <c r="AY220" s="17" t="s">
        <v>152</v>
      </c>
      <c r="BE220" s="226">
        <f>IF(N220="základní",J220,0)</f>
        <v>0</v>
      </c>
      <c r="BF220" s="226">
        <f>IF(N220="snížená",J220,0)</f>
        <v>0</v>
      </c>
      <c r="BG220" s="226">
        <f>IF(N220="zákl. přenesená",J220,0)</f>
        <v>0</v>
      </c>
      <c r="BH220" s="226">
        <f>IF(N220="sníž. přenesená",J220,0)</f>
        <v>0</v>
      </c>
      <c r="BI220" s="226">
        <f>IF(N220="nulová",J220,0)</f>
        <v>0</v>
      </c>
      <c r="BJ220" s="17" t="s">
        <v>84</v>
      </c>
      <c r="BK220" s="226">
        <f>ROUND(I220*H220,2)</f>
        <v>0</v>
      </c>
      <c r="BL220" s="17" t="s">
        <v>227</v>
      </c>
      <c r="BM220" s="17" t="s">
        <v>1936</v>
      </c>
    </row>
    <row r="221" spans="2:65" s="1" customFormat="1" ht="22.5" customHeight="1">
      <c r="B221" s="38"/>
      <c r="C221" s="215" t="s">
        <v>530</v>
      </c>
      <c r="D221" s="215" t="s">
        <v>155</v>
      </c>
      <c r="E221" s="216" t="s">
        <v>1150</v>
      </c>
      <c r="F221" s="217" t="s">
        <v>1151</v>
      </c>
      <c r="G221" s="218" t="s">
        <v>176</v>
      </c>
      <c r="H221" s="219">
        <v>1</v>
      </c>
      <c r="I221" s="220"/>
      <c r="J221" s="221">
        <f>ROUND(I221*H221,2)</f>
        <v>0</v>
      </c>
      <c r="K221" s="217" t="s">
        <v>159</v>
      </c>
      <c r="L221" s="43"/>
      <c r="M221" s="222" t="s">
        <v>75</v>
      </c>
      <c r="N221" s="223" t="s">
        <v>47</v>
      </c>
      <c r="O221" s="79"/>
      <c r="P221" s="224">
        <f>O221*H221</f>
        <v>0</v>
      </c>
      <c r="Q221" s="224">
        <v>0</v>
      </c>
      <c r="R221" s="224">
        <f>Q221*H221</f>
        <v>0</v>
      </c>
      <c r="S221" s="224">
        <v>0</v>
      </c>
      <c r="T221" s="225">
        <f>S221*H221</f>
        <v>0</v>
      </c>
      <c r="AR221" s="17" t="s">
        <v>227</v>
      </c>
      <c r="AT221" s="17" t="s">
        <v>155</v>
      </c>
      <c r="AU221" s="17" t="s">
        <v>86</v>
      </c>
      <c r="AY221" s="17" t="s">
        <v>152</v>
      </c>
      <c r="BE221" s="226">
        <f>IF(N221="základní",J221,0)</f>
        <v>0</v>
      </c>
      <c r="BF221" s="226">
        <f>IF(N221="snížená",J221,0)</f>
        <v>0</v>
      </c>
      <c r="BG221" s="226">
        <f>IF(N221="zákl. přenesená",J221,0)</f>
        <v>0</v>
      </c>
      <c r="BH221" s="226">
        <f>IF(N221="sníž. přenesená",J221,0)</f>
        <v>0</v>
      </c>
      <c r="BI221" s="226">
        <f>IF(N221="nulová",J221,0)</f>
        <v>0</v>
      </c>
      <c r="BJ221" s="17" t="s">
        <v>84</v>
      </c>
      <c r="BK221" s="226">
        <f>ROUND(I221*H221,2)</f>
        <v>0</v>
      </c>
      <c r="BL221" s="17" t="s">
        <v>227</v>
      </c>
      <c r="BM221" s="17" t="s">
        <v>1937</v>
      </c>
    </row>
    <row r="222" spans="2:47" s="1" customFormat="1" ht="12">
      <c r="B222" s="38"/>
      <c r="C222" s="39"/>
      <c r="D222" s="227" t="s">
        <v>162</v>
      </c>
      <c r="E222" s="39"/>
      <c r="F222" s="228" t="s">
        <v>235</v>
      </c>
      <c r="G222" s="39"/>
      <c r="H222" s="39"/>
      <c r="I222" s="142"/>
      <c r="J222" s="39"/>
      <c r="K222" s="39"/>
      <c r="L222" s="43"/>
      <c r="M222" s="229"/>
      <c r="N222" s="79"/>
      <c r="O222" s="79"/>
      <c r="P222" s="79"/>
      <c r="Q222" s="79"/>
      <c r="R222" s="79"/>
      <c r="S222" s="79"/>
      <c r="T222" s="80"/>
      <c r="AT222" s="17" t="s">
        <v>162</v>
      </c>
      <c r="AU222" s="17" t="s">
        <v>86</v>
      </c>
    </row>
    <row r="223" spans="2:51" s="12" customFormat="1" ht="12">
      <c r="B223" s="230"/>
      <c r="C223" s="231"/>
      <c r="D223" s="227" t="s">
        <v>164</v>
      </c>
      <c r="E223" s="232" t="s">
        <v>75</v>
      </c>
      <c r="F223" s="233" t="s">
        <v>759</v>
      </c>
      <c r="G223" s="231"/>
      <c r="H223" s="234">
        <v>1</v>
      </c>
      <c r="I223" s="235"/>
      <c r="J223" s="231"/>
      <c r="K223" s="231"/>
      <c r="L223" s="236"/>
      <c r="M223" s="237"/>
      <c r="N223" s="238"/>
      <c r="O223" s="238"/>
      <c r="P223" s="238"/>
      <c r="Q223" s="238"/>
      <c r="R223" s="238"/>
      <c r="S223" s="238"/>
      <c r="T223" s="239"/>
      <c r="AT223" s="240" t="s">
        <v>164</v>
      </c>
      <c r="AU223" s="240" t="s">
        <v>86</v>
      </c>
      <c r="AV223" s="12" t="s">
        <v>86</v>
      </c>
      <c r="AW223" s="12" t="s">
        <v>38</v>
      </c>
      <c r="AX223" s="12" t="s">
        <v>84</v>
      </c>
      <c r="AY223" s="240" t="s">
        <v>152</v>
      </c>
    </row>
    <row r="224" spans="2:65" s="1" customFormat="1" ht="16.5" customHeight="1">
      <c r="B224" s="38"/>
      <c r="C224" s="251" t="s">
        <v>537</v>
      </c>
      <c r="D224" s="251" t="s">
        <v>238</v>
      </c>
      <c r="E224" s="252" t="s">
        <v>1938</v>
      </c>
      <c r="F224" s="253" t="s">
        <v>1939</v>
      </c>
      <c r="G224" s="254" t="s">
        <v>176</v>
      </c>
      <c r="H224" s="255">
        <v>1</v>
      </c>
      <c r="I224" s="256"/>
      <c r="J224" s="257">
        <f>ROUND(I224*H224,2)</f>
        <v>0</v>
      </c>
      <c r="K224" s="253" t="s">
        <v>177</v>
      </c>
      <c r="L224" s="258"/>
      <c r="M224" s="259" t="s">
        <v>75</v>
      </c>
      <c r="N224" s="260" t="s">
        <v>47</v>
      </c>
      <c r="O224" s="79"/>
      <c r="P224" s="224">
        <f>O224*H224</f>
        <v>0</v>
      </c>
      <c r="Q224" s="224">
        <v>0</v>
      </c>
      <c r="R224" s="224">
        <f>Q224*H224</f>
        <v>0</v>
      </c>
      <c r="S224" s="224">
        <v>0</v>
      </c>
      <c r="T224" s="225">
        <f>S224*H224</f>
        <v>0</v>
      </c>
      <c r="AR224" s="17" t="s">
        <v>241</v>
      </c>
      <c r="AT224" s="17" t="s">
        <v>238</v>
      </c>
      <c r="AU224" s="17" t="s">
        <v>86</v>
      </c>
      <c r="AY224" s="17" t="s">
        <v>152</v>
      </c>
      <c r="BE224" s="226">
        <f>IF(N224="základní",J224,0)</f>
        <v>0</v>
      </c>
      <c r="BF224" s="226">
        <f>IF(N224="snížená",J224,0)</f>
        <v>0</v>
      </c>
      <c r="BG224" s="226">
        <f>IF(N224="zákl. přenesená",J224,0)</f>
        <v>0</v>
      </c>
      <c r="BH224" s="226">
        <f>IF(N224="sníž. přenesená",J224,0)</f>
        <v>0</v>
      </c>
      <c r="BI224" s="226">
        <f>IF(N224="nulová",J224,0)</f>
        <v>0</v>
      </c>
      <c r="BJ224" s="17" t="s">
        <v>84</v>
      </c>
      <c r="BK224" s="226">
        <f>ROUND(I224*H224,2)</f>
        <v>0</v>
      </c>
      <c r="BL224" s="17" t="s">
        <v>227</v>
      </c>
      <c r="BM224" s="17" t="s">
        <v>1940</v>
      </c>
    </row>
    <row r="225" spans="2:65" s="1" customFormat="1" ht="16.5" customHeight="1">
      <c r="B225" s="38"/>
      <c r="C225" s="215" t="s">
        <v>542</v>
      </c>
      <c r="D225" s="215" t="s">
        <v>155</v>
      </c>
      <c r="E225" s="216" t="s">
        <v>365</v>
      </c>
      <c r="F225" s="217" t="s">
        <v>366</v>
      </c>
      <c r="G225" s="218" t="s">
        <v>176</v>
      </c>
      <c r="H225" s="219">
        <v>1</v>
      </c>
      <c r="I225" s="220"/>
      <c r="J225" s="221">
        <f>ROUND(I225*H225,2)</f>
        <v>0</v>
      </c>
      <c r="K225" s="217" t="s">
        <v>367</v>
      </c>
      <c r="L225" s="43"/>
      <c r="M225" s="222" t="s">
        <v>75</v>
      </c>
      <c r="N225" s="223" t="s">
        <v>47</v>
      </c>
      <c r="O225" s="79"/>
      <c r="P225" s="224">
        <f>O225*H225</f>
        <v>0</v>
      </c>
      <c r="Q225" s="224">
        <v>0</v>
      </c>
      <c r="R225" s="224">
        <f>Q225*H225</f>
        <v>0</v>
      </c>
      <c r="S225" s="224">
        <v>0</v>
      </c>
      <c r="T225" s="225">
        <f>S225*H225</f>
        <v>0</v>
      </c>
      <c r="AR225" s="17" t="s">
        <v>227</v>
      </c>
      <c r="AT225" s="17" t="s">
        <v>155</v>
      </c>
      <c r="AU225" s="17" t="s">
        <v>86</v>
      </c>
      <c r="AY225" s="17" t="s">
        <v>152</v>
      </c>
      <c r="BE225" s="226">
        <f>IF(N225="základní",J225,0)</f>
        <v>0</v>
      </c>
      <c r="BF225" s="226">
        <f>IF(N225="snížená",J225,0)</f>
        <v>0</v>
      </c>
      <c r="BG225" s="226">
        <f>IF(N225="zákl. přenesená",J225,0)</f>
        <v>0</v>
      </c>
      <c r="BH225" s="226">
        <f>IF(N225="sníž. přenesená",J225,0)</f>
        <v>0</v>
      </c>
      <c r="BI225" s="226">
        <f>IF(N225="nulová",J225,0)</f>
        <v>0</v>
      </c>
      <c r="BJ225" s="17" t="s">
        <v>84</v>
      </c>
      <c r="BK225" s="226">
        <f>ROUND(I225*H225,2)</f>
        <v>0</v>
      </c>
      <c r="BL225" s="17" t="s">
        <v>227</v>
      </c>
      <c r="BM225" s="17" t="s">
        <v>1941</v>
      </c>
    </row>
    <row r="226" spans="2:47" s="1" customFormat="1" ht="12">
      <c r="B226" s="38"/>
      <c r="C226" s="39"/>
      <c r="D226" s="227" t="s">
        <v>162</v>
      </c>
      <c r="E226" s="39"/>
      <c r="F226" s="228" t="s">
        <v>369</v>
      </c>
      <c r="G226" s="39"/>
      <c r="H226" s="39"/>
      <c r="I226" s="142"/>
      <c r="J226" s="39"/>
      <c r="K226" s="39"/>
      <c r="L226" s="43"/>
      <c r="M226" s="229"/>
      <c r="N226" s="79"/>
      <c r="O226" s="79"/>
      <c r="P226" s="79"/>
      <c r="Q226" s="79"/>
      <c r="R226" s="79"/>
      <c r="S226" s="79"/>
      <c r="T226" s="80"/>
      <c r="AT226" s="17" t="s">
        <v>162</v>
      </c>
      <c r="AU226" s="17" t="s">
        <v>86</v>
      </c>
    </row>
    <row r="227" spans="2:65" s="1" customFormat="1" ht="16.5" customHeight="1">
      <c r="B227" s="38"/>
      <c r="C227" s="251" t="s">
        <v>548</v>
      </c>
      <c r="D227" s="251" t="s">
        <v>238</v>
      </c>
      <c r="E227" s="252" t="s">
        <v>371</v>
      </c>
      <c r="F227" s="253" t="s">
        <v>372</v>
      </c>
      <c r="G227" s="254" t="s">
        <v>176</v>
      </c>
      <c r="H227" s="255">
        <v>1</v>
      </c>
      <c r="I227" s="256"/>
      <c r="J227" s="257">
        <f>ROUND(I227*H227,2)</f>
        <v>0</v>
      </c>
      <c r="K227" s="253" t="s">
        <v>159</v>
      </c>
      <c r="L227" s="258"/>
      <c r="M227" s="259" t="s">
        <v>75</v>
      </c>
      <c r="N227" s="260" t="s">
        <v>47</v>
      </c>
      <c r="O227" s="79"/>
      <c r="P227" s="224">
        <f>O227*H227</f>
        <v>0</v>
      </c>
      <c r="Q227" s="224">
        <v>0.0012</v>
      </c>
      <c r="R227" s="224">
        <f>Q227*H227</f>
        <v>0.0012</v>
      </c>
      <c r="S227" s="224">
        <v>0</v>
      </c>
      <c r="T227" s="225">
        <f>S227*H227</f>
        <v>0</v>
      </c>
      <c r="AR227" s="17" t="s">
        <v>241</v>
      </c>
      <c r="AT227" s="17" t="s">
        <v>238</v>
      </c>
      <c r="AU227" s="17" t="s">
        <v>86</v>
      </c>
      <c r="AY227" s="17" t="s">
        <v>152</v>
      </c>
      <c r="BE227" s="226">
        <f>IF(N227="základní",J227,0)</f>
        <v>0</v>
      </c>
      <c r="BF227" s="226">
        <f>IF(N227="snížená",J227,0)</f>
        <v>0</v>
      </c>
      <c r="BG227" s="226">
        <f>IF(N227="zákl. přenesená",J227,0)</f>
        <v>0</v>
      </c>
      <c r="BH227" s="226">
        <f>IF(N227="sníž. přenesená",J227,0)</f>
        <v>0</v>
      </c>
      <c r="BI227" s="226">
        <f>IF(N227="nulová",J227,0)</f>
        <v>0</v>
      </c>
      <c r="BJ227" s="17" t="s">
        <v>84</v>
      </c>
      <c r="BK227" s="226">
        <f>ROUND(I227*H227,2)</f>
        <v>0</v>
      </c>
      <c r="BL227" s="17" t="s">
        <v>227</v>
      </c>
      <c r="BM227" s="17" t="s">
        <v>1942</v>
      </c>
    </row>
    <row r="228" spans="2:65" s="1" customFormat="1" ht="22.5" customHeight="1">
      <c r="B228" s="38"/>
      <c r="C228" s="215" t="s">
        <v>553</v>
      </c>
      <c r="D228" s="215" t="s">
        <v>155</v>
      </c>
      <c r="E228" s="216" t="s">
        <v>246</v>
      </c>
      <c r="F228" s="217" t="s">
        <v>247</v>
      </c>
      <c r="G228" s="218" t="s">
        <v>248</v>
      </c>
      <c r="H228" s="261"/>
      <c r="I228" s="220"/>
      <c r="J228" s="221">
        <f>ROUND(I228*H228,2)</f>
        <v>0</v>
      </c>
      <c r="K228" s="217" t="s">
        <v>159</v>
      </c>
      <c r="L228" s="43"/>
      <c r="M228" s="222" t="s">
        <v>75</v>
      </c>
      <c r="N228" s="223" t="s">
        <v>47</v>
      </c>
      <c r="O228" s="79"/>
      <c r="P228" s="224">
        <f>O228*H228</f>
        <v>0</v>
      </c>
      <c r="Q228" s="224">
        <v>0</v>
      </c>
      <c r="R228" s="224">
        <f>Q228*H228</f>
        <v>0</v>
      </c>
      <c r="S228" s="224">
        <v>0</v>
      </c>
      <c r="T228" s="225">
        <f>S228*H228</f>
        <v>0</v>
      </c>
      <c r="AR228" s="17" t="s">
        <v>227</v>
      </c>
      <c r="AT228" s="17" t="s">
        <v>155</v>
      </c>
      <c r="AU228" s="17" t="s">
        <v>86</v>
      </c>
      <c r="AY228" s="17" t="s">
        <v>152</v>
      </c>
      <c r="BE228" s="226">
        <f>IF(N228="základní",J228,0)</f>
        <v>0</v>
      </c>
      <c r="BF228" s="226">
        <f>IF(N228="snížená",J228,0)</f>
        <v>0</v>
      </c>
      <c r="BG228" s="226">
        <f>IF(N228="zákl. přenesená",J228,0)</f>
        <v>0</v>
      </c>
      <c r="BH228" s="226">
        <f>IF(N228="sníž. přenesená",J228,0)</f>
        <v>0</v>
      </c>
      <c r="BI228" s="226">
        <f>IF(N228="nulová",J228,0)</f>
        <v>0</v>
      </c>
      <c r="BJ228" s="17" t="s">
        <v>84</v>
      </c>
      <c r="BK228" s="226">
        <f>ROUND(I228*H228,2)</f>
        <v>0</v>
      </c>
      <c r="BL228" s="17" t="s">
        <v>227</v>
      </c>
      <c r="BM228" s="17" t="s">
        <v>1943</v>
      </c>
    </row>
    <row r="229" spans="2:47" s="1" customFormat="1" ht="12">
      <c r="B229" s="38"/>
      <c r="C229" s="39"/>
      <c r="D229" s="227" t="s">
        <v>162</v>
      </c>
      <c r="E229" s="39"/>
      <c r="F229" s="228" t="s">
        <v>250</v>
      </c>
      <c r="G229" s="39"/>
      <c r="H229" s="39"/>
      <c r="I229" s="142"/>
      <c r="J229" s="39"/>
      <c r="K229" s="39"/>
      <c r="L229" s="43"/>
      <c r="M229" s="229"/>
      <c r="N229" s="79"/>
      <c r="O229" s="79"/>
      <c r="P229" s="79"/>
      <c r="Q229" s="79"/>
      <c r="R229" s="79"/>
      <c r="S229" s="79"/>
      <c r="T229" s="80"/>
      <c r="AT229" s="17" t="s">
        <v>162</v>
      </c>
      <c r="AU229" s="17" t="s">
        <v>86</v>
      </c>
    </row>
    <row r="230" spans="2:63" s="11" customFormat="1" ht="22.8" customHeight="1">
      <c r="B230" s="199"/>
      <c r="C230" s="200"/>
      <c r="D230" s="201" t="s">
        <v>76</v>
      </c>
      <c r="E230" s="213" t="s">
        <v>752</v>
      </c>
      <c r="F230" s="213" t="s">
        <v>753</v>
      </c>
      <c r="G230" s="200"/>
      <c r="H230" s="200"/>
      <c r="I230" s="203"/>
      <c r="J230" s="214">
        <f>BK230</f>
        <v>0</v>
      </c>
      <c r="K230" s="200"/>
      <c r="L230" s="205"/>
      <c r="M230" s="206"/>
      <c r="N230" s="207"/>
      <c r="O230" s="207"/>
      <c r="P230" s="208">
        <f>SUM(P231:P240)</f>
        <v>0</v>
      </c>
      <c r="Q230" s="207"/>
      <c r="R230" s="208">
        <f>SUM(R231:R240)</f>
        <v>0</v>
      </c>
      <c r="S230" s="207"/>
      <c r="T230" s="209">
        <f>SUM(T231:T240)</f>
        <v>0</v>
      </c>
      <c r="AR230" s="210" t="s">
        <v>86</v>
      </c>
      <c r="AT230" s="211" t="s">
        <v>76</v>
      </c>
      <c r="AU230" s="211" t="s">
        <v>84</v>
      </c>
      <c r="AY230" s="210" t="s">
        <v>152</v>
      </c>
      <c r="BK230" s="212">
        <f>SUM(BK231:BK240)</f>
        <v>0</v>
      </c>
    </row>
    <row r="231" spans="2:65" s="1" customFormat="1" ht="22.5" customHeight="1">
      <c r="B231" s="38"/>
      <c r="C231" s="215" t="s">
        <v>559</v>
      </c>
      <c r="D231" s="215" t="s">
        <v>155</v>
      </c>
      <c r="E231" s="216" t="s">
        <v>1944</v>
      </c>
      <c r="F231" s="217" t="s">
        <v>1945</v>
      </c>
      <c r="G231" s="218" t="s">
        <v>168</v>
      </c>
      <c r="H231" s="219">
        <v>1.56</v>
      </c>
      <c r="I231" s="220"/>
      <c r="J231" s="221">
        <f>ROUND(I231*H231,2)</f>
        <v>0</v>
      </c>
      <c r="K231" s="217" t="s">
        <v>177</v>
      </c>
      <c r="L231" s="43"/>
      <c r="M231" s="222" t="s">
        <v>75</v>
      </c>
      <c r="N231" s="223" t="s">
        <v>47</v>
      </c>
      <c r="O231" s="79"/>
      <c r="P231" s="224">
        <f>O231*H231</f>
        <v>0</v>
      </c>
      <c r="Q231" s="224">
        <v>0</v>
      </c>
      <c r="R231" s="224">
        <f>Q231*H231</f>
        <v>0</v>
      </c>
      <c r="S231" s="224">
        <v>0</v>
      </c>
      <c r="T231" s="225">
        <f>S231*H231</f>
        <v>0</v>
      </c>
      <c r="AR231" s="17" t="s">
        <v>227</v>
      </c>
      <c r="AT231" s="17" t="s">
        <v>155</v>
      </c>
      <c r="AU231" s="17" t="s">
        <v>86</v>
      </c>
      <c r="AY231" s="17" t="s">
        <v>152</v>
      </c>
      <c r="BE231" s="226">
        <f>IF(N231="základní",J231,0)</f>
        <v>0</v>
      </c>
      <c r="BF231" s="226">
        <f>IF(N231="snížená",J231,0)</f>
        <v>0</v>
      </c>
      <c r="BG231" s="226">
        <f>IF(N231="zákl. přenesená",J231,0)</f>
        <v>0</v>
      </c>
      <c r="BH231" s="226">
        <f>IF(N231="sníž. přenesená",J231,0)</f>
        <v>0</v>
      </c>
      <c r="BI231" s="226">
        <f>IF(N231="nulová",J231,0)</f>
        <v>0</v>
      </c>
      <c r="BJ231" s="17" t="s">
        <v>84</v>
      </c>
      <c r="BK231" s="226">
        <f>ROUND(I231*H231,2)</f>
        <v>0</v>
      </c>
      <c r="BL231" s="17" t="s">
        <v>227</v>
      </c>
      <c r="BM231" s="17" t="s">
        <v>1946</v>
      </c>
    </row>
    <row r="232" spans="2:51" s="12" customFormat="1" ht="12">
      <c r="B232" s="230"/>
      <c r="C232" s="231"/>
      <c r="D232" s="227" t="s">
        <v>164</v>
      </c>
      <c r="E232" s="232" t="s">
        <v>75</v>
      </c>
      <c r="F232" s="233" t="s">
        <v>1947</v>
      </c>
      <c r="G232" s="231"/>
      <c r="H232" s="234">
        <v>0.56</v>
      </c>
      <c r="I232" s="235"/>
      <c r="J232" s="231"/>
      <c r="K232" s="231"/>
      <c r="L232" s="236"/>
      <c r="M232" s="237"/>
      <c r="N232" s="238"/>
      <c r="O232" s="238"/>
      <c r="P232" s="238"/>
      <c r="Q232" s="238"/>
      <c r="R232" s="238"/>
      <c r="S232" s="238"/>
      <c r="T232" s="239"/>
      <c r="AT232" s="240" t="s">
        <v>164</v>
      </c>
      <c r="AU232" s="240" t="s">
        <v>86</v>
      </c>
      <c r="AV232" s="12" t="s">
        <v>86</v>
      </c>
      <c r="AW232" s="12" t="s">
        <v>38</v>
      </c>
      <c r="AX232" s="12" t="s">
        <v>77</v>
      </c>
      <c r="AY232" s="240" t="s">
        <v>152</v>
      </c>
    </row>
    <row r="233" spans="2:51" s="12" customFormat="1" ht="12">
      <c r="B233" s="230"/>
      <c r="C233" s="231"/>
      <c r="D233" s="227" t="s">
        <v>164</v>
      </c>
      <c r="E233" s="232" t="s">
        <v>75</v>
      </c>
      <c r="F233" s="233" t="s">
        <v>1948</v>
      </c>
      <c r="G233" s="231"/>
      <c r="H233" s="234">
        <v>1</v>
      </c>
      <c r="I233" s="235"/>
      <c r="J233" s="231"/>
      <c r="K233" s="231"/>
      <c r="L233" s="236"/>
      <c r="M233" s="237"/>
      <c r="N233" s="238"/>
      <c r="O233" s="238"/>
      <c r="P233" s="238"/>
      <c r="Q233" s="238"/>
      <c r="R233" s="238"/>
      <c r="S233" s="238"/>
      <c r="T233" s="239"/>
      <c r="AT233" s="240" t="s">
        <v>164</v>
      </c>
      <c r="AU233" s="240" t="s">
        <v>86</v>
      </c>
      <c r="AV233" s="12" t="s">
        <v>86</v>
      </c>
      <c r="AW233" s="12" t="s">
        <v>38</v>
      </c>
      <c r="AX233" s="12" t="s">
        <v>77</v>
      </c>
      <c r="AY233" s="240" t="s">
        <v>152</v>
      </c>
    </row>
    <row r="234" spans="2:51" s="14" customFormat="1" ht="12">
      <c r="B234" s="267"/>
      <c r="C234" s="268"/>
      <c r="D234" s="227" t="s">
        <v>164</v>
      </c>
      <c r="E234" s="269" t="s">
        <v>75</v>
      </c>
      <c r="F234" s="270" t="s">
        <v>287</v>
      </c>
      <c r="G234" s="268"/>
      <c r="H234" s="271">
        <v>1.56</v>
      </c>
      <c r="I234" s="272"/>
      <c r="J234" s="268"/>
      <c r="K234" s="268"/>
      <c r="L234" s="273"/>
      <c r="M234" s="274"/>
      <c r="N234" s="275"/>
      <c r="O234" s="275"/>
      <c r="P234" s="275"/>
      <c r="Q234" s="275"/>
      <c r="R234" s="275"/>
      <c r="S234" s="275"/>
      <c r="T234" s="276"/>
      <c r="AT234" s="277" t="s">
        <v>164</v>
      </c>
      <c r="AU234" s="277" t="s">
        <v>86</v>
      </c>
      <c r="AV234" s="14" t="s">
        <v>160</v>
      </c>
      <c r="AW234" s="14" t="s">
        <v>38</v>
      </c>
      <c r="AX234" s="14" t="s">
        <v>84</v>
      </c>
      <c r="AY234" s="277" t="s">
        <v>152</v>
      </c>
    </row>
    <row r="235" spans="2:65" s="1" customFormat="1" ht="22.5" customHeight="1">
      <c r="B235" s="38"/>
      <c r="C235" s="215" t="s">
        <v>564</v>
      </c>
      <c r="D235" s="215" t="s">
        <v>155</v>
      </c>
      <c r="E235" s="216" t="s">
        <v>1949</v>
      </c>
      <c r="F235" s="217" t="s">
        <v>1950</v>
      </c>
      <c r="G235" s="218" t="s">
        <v>168</v>
      </c>
      <c r="H235" s="219">
        <v>7.25</v>
      </c>
      <c r="I235" s="220"/>
      <c r="J235" s="221">
        <f>ROUND(I235*H235,2)</f>
        <v>0</v>
      </c>
      <c r="K235" s="217" t="s">
        <v>177</v>
      </c>
      <c r="L235" s="43"/>
      <c r="M235" s="222" t="s">
        <v>75</v>
      </c>
      <c r="N235" s="223" t="s">
        <v>47</v>
      </c>
      <c r="O235" s="79"/>
      <c r="P235" s="224">
        <f>O235*H235</f>
        <v>0</v>
      </c>
      <c r="Q235" s="224">
        <v>0</v>
      </c>
      <c r="R235" s="224">
        <f>Q235*H235</f>
        <v>0</v>
      </c>
      <c r="S235" s="224">
        <v>0</v>
      </c>
      <c r="T235" s="225">
        <f>S235*H235</f>
        <v>0</v>
      </c>
      <c r="AR235" s="17" t="s">
        <v>227</v>
      </c>
      <c r="AT235" s="17" t="s">
        <v>155</v>
      </c>
      <c r="AU235" s="17" t="s">
        <v>86</v>
      </c>
      <c r="AY235" s="17" t="s">
        <v>152</v>
      </c>
      <c r="BE235" s="226">
        <f>IF(N235="základní",J235,0)</f>
        <v>0</v>
      </c>
      <c r="BF235" s="226">
        <f>IF(N235="snížená",J235,0)</f>
        <v>0</v>
      </c>
      <c r="BG235" s="226">
        <f>IF(N235="zákl. přenesená",J235,0)</f>
        <v>0</v>
      </c>
      <c r="BH235" s="226">
        <f>IF(N235="sníž. přenesená",J235,0)</f>
        <v>0</v>
      </c>
      <c r="BI235" s="226">
        <f>IF(N235="nulová",J235,0)</f>
        <v>0</v>
      </c>
      <c r="BJ235" s="17" t="s">
        <v>84</v>
      </c>
      <c r="BK235" s="226">
        <f>ROUND(I235*H235,2)</f>
        <v>0</v>
      </c>
      <c r="BL235" s="17" t="s">
        <v>227</v>
      </c>
      <c r="BM235" s="17" t="s">
        <v>1951</v>
      </c>
    </row>
    <row r="236" spans="2:51" s="12" customFormat="1" ht="12">
      <c r="B236" s="230"/>
      <c r="C236" s="231"/>
      <c r="D236" s="227" t="s">
        <v>164</v>
      </c>
      <c r="E236" s="232" t="s">
        <v>75</v>
      </c>
      <c r="F236" s="233" t="s">
        <v>1952</v>
      </c>
      <c r="G236" s="231"/>
      <c r="H236" s="234">
        <v>7.25</v>
      </c>
      <c r="I236" s="235"/>
      <c r="J236" s="231"/>
      <c r="K236" s="231"/>
      <c r="L236" s="236"/>
      <c r="M236" s="237"/>
      <c r="N236" s="238"/>
      <c r="O236" s="238"/>
      <c r="P236" s="238"/>
      <c r="Q236" s="238"/>
      <c r="R236" s="238"/>
      <c r="S236" s="238"/>
      <c r="T236" s="239"/>
      <c r="AT236" s="240" t="s">
        <v>164</v>
      </c>
      <c r="AU236" s="240" t="s">
        <v>86</v>
      </c>
      <c r="AV236" s="12" t="s">
        <v>86</v>
      </c>
      <c r="AW236" s="12" t="s">
        <v>38</v>
      </c>
      <c r="AX236" s="12" t="s">
        <v>84</v>
      </c>
      <c r="AY236" s="240" t="s">
        <v>152</v>
      </c>
    </row>
    <row r="237" spans="2:65" s="1" customFormat="1" ht="16.5" customHeight="1">
      <c r="B237" s="38"/>
      <c r="C237" s="215" t="s">
        <v>568</v>
      </c>
      <c r="D237" s="215" t="s">
        <v>155</v>
      </c>
      <c r="E237" s="216" t="s">
        <v>1953</v>
      </c>
      <c r="F237" s="217" t="s">
        <v>1954</v>
      </c>
      <c r="G237" s="218" t="s">
        <v>168</v>
      </c>
      <c r="H237" s="219">
        <v>6.2</v>
      </c>
      <c r="I237" s="220"/>
      <c r="J237" s="221">
        <f>ROUND(I237*H237,2)</f>
        <v>0</v>
      </c>
      <c r="K237" s="217" t="s">
        <v>177</v>
      </c>
      <c r="L237" s="43"/>
      <c r="M237" s="222" t="s">
        <v>75</v>
      </c>
      <c r="N237" s="223" t="s">
        <v>47</v>
      </c>
      <c r="O237" s="79"/>
      <c r="P237" s="224">
        <f>O237*H237</f>
        <v>0</v>
      </c>
      <c r="Q237" s="224">
        <v>0</v>
      </c>
      <c r="R237" s="224">
        <f>Q237*H237</f>
        <v>0</v>
      </c>
      <c r="S237" s="224">
        <v>0</v>
      </c>
      <c r="T237" s="225">
        <f>S237*H237</f>
        <v>0</v>
      </c>
      <c r="AR237" s="17" t="s">
        <v>227</v>
      </c>
      <c r="AT237" s="17" t="s">
        <v>155</v>
      </c>
      <c r="AU237" s="17" t="s">
        <v>86</v>
      </c>
      <c r="AY237" s="17" t="s">
        <v>152</v>
      </c>
      <c r="BE237" s="226">
        <f>IF(N237="základní",J237,0)</f>
        <v>0</v>
      </c>
      <c r="BF237" s="226">
        <f>IF(N237="snížená",J237,0)</f>
        <v>0</v>
      </c>
      <c r="BG237" s="226">
        <f>IF(N237="zákl. přenesená",J237,0)</f>
        <v>0</v>
      </c>
      <c r="BH237" s="226">
        <f>IF(N237="sníž. přenesená",J237,0)</f>
        <v>0</v>
      </c>
      <c r="BI237" s="226">
        <f>IF(N237="nulová",J237,0)</f>
        <v>0</v>
      </c>
      <c r="BJ237" s="17" t="s">
        <v>84</v>
      </c>
      <c r="BK237" s="226">
        <f>ROUND(I237*H237,2)</f>
        <v>0</v>
      </c>
      <c r="BL237" s="17" t="s">
        <v>227</v>
      </c>
      <c r="BM237" s="17" t="s">
        <v>1955</v>
      </c>
    </row>
    <row r="238" spans="2:51" s="12" customFormat="1" ht="12">
      <c r="B238" s="230"/>
      <c r="C238" s="231"/>
      <c r="D238" s="227" t="s">
        <v>164</v>
      </c>
      <c r="E238" s="232" t="s">
        <v>75</v>
      </c>
      <c r="F238" s="233" t="s">
        <v>1956</v>
      </c>
      <c r="G238" s="231"/>
      <c r="H238" s="234">
        <v>6.2</v>
      </c>
      <c r="I238" s="235"/>
      <c r="J238" s="231"/>
      <c r="K238" s="231"/>
      <c r="L238" s="236"/>
      <c r="M238" s="237"/>
      <c r="N238" s="238"/>
      <c r="O238" s="238"/>
      <c r="P238" s="238"/>
      <c r="Q238" s="238"/>
      <c r="R238" s="238"/>
      <c r="S238" s="238"/>
      <c r="T238" s="239"/>
      <c r="AT238" s="240" t="s">
        <v>164</v>
      </c>
      <c r="AU238" s="240" t="s">
        <v>86</v>
      </c>
      <c r="AV238" s="12" t="s">
        <v>86</v>
      </c>
      <c r="AW238" s="12" t="s">
        <v>38</v>
      </c>
      <c r="AX238" s="12" t="s">
        <v>84</v>
      </c>
      <c r="AY238" s="240" t="s">
        <v>152</v>
      </c>
    </row>
    <row r="239" spans="2:65" s="1" customFormat="1" ht="22.5" customHeight="1">
      <c r="B239" s="38"/>
      <c r="C239" s="215" t="s">
        <v>574</v>
      </c>
      <c r="D239" s="215" t="s">
        <v>155</v>
      </c>
      <c r="E239" s="216" t="s">
        <v>765</v>
      </c>
      <c r="F239" s="217" t="s">
        <v>766</v>
      </c>
      <c r="G239" s="218" t="s">
        <v>248</v>
      </c>
      <c r="H239" s="261"/>
      <c r="I239" s="220"/>
      <c r="J239" s="221">
        <f>ROUND(I239*H239,2)</f>
        <v>0</v>
      </c>
      <c r="K239" s="217" t="s">
        <v>159</v>
      </c>
      <c r="L239" s="43"/>
      <c r="M239" s="222" t="s">
        <v>75</v>
      </c>
      <c r="N239" s="223" t="s">
        <v>47</v>
      </c>
      <c r="O239" s="79"/>
      <c r="P239" s="224">
        <f>O239*H239</f>
        <v>0</v>
      </c>
      <c r="Q239" s="224">
        <v>0</v>
      </c>
      <c r="R239" s="224">
        <f>Q239*H239</f>
        <v>0</v>
      </c>
      <c r="S239" s="224">
        <v>0</v>
      </c>
      <c r="T239" s="225">
        <f>S239*H239</f>
        <v>0</v>
      </c>
      <c r="AR239" s="17" t="s">
        <v>227</v>
      </c>
      <c r="AT239" s="17" t="s">
        <v>155</v>
      </c>
      <c r="AU239" s="17" t="s">
        <v>86</v>
      </c>
      <c r="AY239" s="17" t="s">
        <v>152</v>
      </c>
      <c r="BE239" s="226">
        <f>IF(N239="základní",J239,0)</f>
        <v>0</v>
      </c>
      <c r="BF239" s="226">
        <f>IF(N239="snížená",J239,0)</f>
        <v>0</v>
      </c>
      <c r="BG239" s="226">
        <f>IF(N239="zákl. přenesená",J239,0)</f>
        <v>0</v>
      </c>
      <c r="BH239" s="226">
        <f>IF(N239="sníž. přenesená",J239,0)</f>
        <v>0</v>
      </c>
      <c r="BI239" s="226">
        <f>IF(N239="nulová",J239,0)</f>
        <v>0</v>
      </c>
      <c r="BJ239" s="17" t="s">
        <v>84</v>
      </c>
      <c r="BK239" s="226">
        <f>ROUND(I239*H239,2)</f>
        <v>0</v>
      </c>
      <c r="BL239" s="17" t="s">
        <v>227</v>
      </c>
      <c r="BM239" s="17" t="s">
        <v>1957</v>
      </c>
    </row>
    <row r="240" spans="2:47" s="1" customFormat="1" ht="12">
      <c r="B240" s="38"/>
      <c r="C240" s="39"/>
      <c r="D240" s="227" t="s">
        <v>162</v>
      </c>
      <c r="E240" s="39"/>
      <c r="F240" s="228" t="s">
        <v>768</v>
      </c>
      <c r="G240" s="39"/>
      <c r="H240" s="39"/>
      <c r="I240" s="142"/>
      <c r="J240" s="39"/>
      <c r="K240" s="39"/>
      <c r="L240" s="43"/>
      <c r="M240" s="229"/>
      <c r="N240" s="79"/>
      <c r="O240" s="79"/>
      <c r="P240" s="79"/>
      <c r="Q240" s="79"/>
      <c r="R240" s="79"/>
      <c r="S240" s="79"/>
      <c r="T240" s="80"/>
      <c r="AT240" s="17" t="s">
        <v>162</v>
      </c>
      <c r="AU240" s="17" t="s">
        <v>86</v>
      </c>
    </row>
    <row r="241" spans="2:63" s="11" customFormat="1" ht="22.8" customHeight="1">
      <c r="B241" s="199"/>
      <c r="C241" s="200"/>
      <c r="D241" s="201" t="s">
        <v>76</v>
      </c>
      <c r="E241" s="213" t="s">
        <v>769</v>
      </c>
      <c r="F241" s="213" t="s">
        <v>770</v>
      </c>
      <c r="G241" s="200"/>
      <c r="H241" s="200"/>
      <c r="I241" s="203"/>
      <c r="J241" s="214">
        <f>BK241</f>
        <v>0</v>
      </c>
      <c r="K241" s="200"/>
      <c r="L241" s="205"/>
      <c r="M241" s="206"/>
      <c r="N241" s="207"/>
      <c r="O241" s="207"/>
      <c r="P241" s="208">
        <f>SUM(P242:P257)</f>
        <v>0</v>
      </c>
      <c r="Q241" s="207"/>
      <c r="R241" s="208">
        <f>SUM(R242:R257)</f>
        <v>0.0326024</v>
      </c>
      <c r="S241" s="207"/>
      <c r="T241" s="209">
        <f>SUM(T242:T257)</f>
        <v>0</v>
      </c>
      <c r="AR241" s="210" t="s">
        <v>86</v>
      </c>
      <c r="AT241" s="211" t="s">
        <v>76</v>
      </c>
      <c r="AU241" s="211" t="s">
        <v>84</v>
      </c>
      <c r="AY241" s="210" t="s">
        <v>152</v>
      </c>
      <c r="BK241" s="212">
        <f>SUM(BK242:BK257)</f>
        <v>0</v>
      </c>
    </row>
    <row r="242" spans="2:65" s="1" customFormat="1" ht="16.5" customHeight="1">
      <c r="B242" s="38"/>
      <c r="C242" s="215" t="s">
        <v>579</v>
      </c>
      <c r="D242" s="215" t="s">
        <v>155</v>
      </c>
      <c r="E242" s="216" t="s">
        <v>782</v>
      </c>
      <c r="F242" s="217" t="s">
        <v>783</v>
      </c>
      <c r="G242" s="218" t="s">
        <v>158</v>
      </c>
      <c r="H242" s="219">
        <v>1.224</v>
      </c>
      <c r="I242" s="220"/>
      <c r="J242" s="221">
        <f>ROUND(I242*H242,2)</f>
        <v>0</v>
      </c>
      <c r="K242" s="217" t="s">
        <v>159</v>
      </c>
      <c r="L242" s="43"/>
      <c r="M242" s="222" t="s">
        <v>75</v>
      </c>
      <c r="N242" s="223" t="s">
        <v>47</v>
      </c>
      <c r="O242" s="79"/>
      <c r="P242" s="224">
        <f>O242*H242</f>
        <v>0</v>
      </c>
      <c r="Q242" s="224">
        <v>0.0003</v>
      </c>
      <c r="R242" s="224">
        <f>Q242*H242</f>
        <v>0.0003672</v>
      </c>
      <c r="S242" s="224">
        <v>0</v>
      </c>
      <c r="T242" s="225">
        <f>S242*H242</f>
        <v>0</v>
      </c>
      <c r="AR242" s="17" t="s">
        <v>227</v>
      </c>
      <c r="AT242" s="17" t="s">
        <v>155</v>
      </c>
      <c r="AU242" s="17" t="s">
        <v>86</v>
      </c>
      <c r="AY242" s="17" t="s">
        <v>152</v>
      </c>
      <c r="BE242" s="226">
        <f>IF(N242="základní",J242,0)</f>
        <v>0</v>
      </c>
      <c r="BF242" s="226">
        <f>IF(N242="snížená",J242,0)</f>
        <v>0</v>
      </c>
      <c r="BG242" s="226">
        <f>IF(N242="zákl. přenesená",J242,0)</f>
        <v>0</v>
      </c>
      <c r="BH242" s="226">
        <f>IF(N242="sníž. přenesená",J242,0)</f>
        <v>0</v>
      </c>
      <c r="BI242" s="226">
        <f>IF(N242="nulová",J242,0)</f>
        <v>0</v>
      </c>
      <c r="BJ242" s="17" t="s">
        <v>84</v>
      </c>
      <c r="BK242" s="226">
        <f>ROUND(I242*H242,2)</f>
        <v>0</v>
      </c>
      <c r="BL242" s="17" t="s">
        <v>227</v>
      </c>
      <c r="BM242" s="17" t="s">
        <v>1958</v>
      </c>
    </row>
    <row r="243" spans="2:47" s="1" customFormat="1" ht="12">
      <c r="B243" s="38"/>
      <c r="C243" s="39"/>
      <c r="D243" s="227" t="s">
        <v>162</v>
      </c>
      <c r="E243" s="39"/>
      <c r="F243" s="228" t="s">
        <v>785</v>
      </c>
      <c r="G243" s="39"/>
      <c r="H243" s="39"/>
      <c r="I243" s="142"/>
      <c r="J243" s="39"/>
      <c r="K243" s="39"/>
      <c r="L243" s="43"/>
      <c r="M243" s="229"/>
      <c r="N243" s="79"/>
      <c r="O243" s="79"/>
      <c r="P243" s="79"/>
      <c r="Q243" s="79"/>
      <c r="R243" s="79"/>
      <c r="S243" s="79"/>
      <c r="T243" s="80"/>
      <c r="AT243" s="17" t="s">
        <v>162</v>
      </c>
      <c r="AU243" s="17" t="s">
        <v>86</v>
      </c>
    </row>
    <row r="244" spans="2:51" s="13" customFormat="1" ht="12">
      <c r="B244" s="241"/>
      <c r="C244" s="242"/>
      <c r="D244" s="227" t="s">
        <v>164</v>
      </c>
      <c r="E244" s="243" t="s">
        <v>75</v>
      </c>
      <c r="F244" s="244" t="s">
        <v>1874</v>
      </c>
      <c r="G244" s="242"/>
      <c r="H244" s="243" t="s">
        <v>75</v>
      </c>
      <c r="I244" s="245"/>
      <c r="J244" s="242"/>
      <c r="K244" s="242"/>
      <c r="L244" s="246"/>
      <c r="M244" s="247"/>
      <c r="N244" s="248"/>
      <c r="O244" s="248"/>
      <c r="P244" s="248"/>
      <c r="Q244" s="248"/>
      <c r="R244" s="248"/>
      <c r="S244" s="248"/>
      <c r="T244" s="249"/>
      <c r="AT244" s="250" t="s">
        <v>164</v>
      </c>
      <c r="AU244" s="250" t="s">
        <v>86</v>
      </c>
      <c r="AV244" s="13" t="s">
        <v>84</v>
      </c>
      <c r="AW244" s="13" t="s">
        <v>38</v>
      </c>
      <c r="AX244" s="13" t="s">
        <v>77</v>
      </c>
      <c r="AY244" s="250" t="s">
        <v>152</v>
      </c>
    </row>
    <row r="245" spans="2:51" s="12" customFormat="1" ht="12">
      <c r="B245" s="230"/>
      <c r="C245" s="231"/>
      <c r="D245" s="227" t="s">
        <v>164</v>
      </c>
      <c r="E245" s="232" t="s">
        <v>75</v>
      </c>
      <c r="F245" s="233" t="s">
        <v>1959</v>
      </c>
      <c r="G245" s="231"/>
      <c r="H245" s="234">
        <v>0.48</v>
      </c>
      <c r="I245" s="235"/>
      <c r="J245" s="231"/>
      <c r="K245" s="231"/>
      <c r="L245" s="236"/>
      <c r="M245" s="237"/>
      <c r="N245" s="238"/>
      <c r="O245" s="238"/>
      <c r="P245" s="238"/>
      <c r="Q245" s="238"/>
      <c r="R245" s="238"/>
      <c r="S245" s="238"/>
      <c r="T245" s="239"/>
      <c r="AT245" s="240" t="s">
        <v>164</v>
      </c>
      <c r="AU245" s="240" t="s">
        <v>86</v>
      </c>
      <c r="AV245" s="12" t="s">
        <v>86</v>
      </c>
      <c r="AW245" s="12" t="s">
        <v>38</v>
      </c>
      <c r="AX245" s="12" t="s">
        <v>77</v>
      </c>
      <c r="AY245" s="240" t="s">
        <v>152</v>
      </c>
    </row>
    <row r="246" spans="2:51" s="12" customFormat="1" ht="12">
      <c r="B246" s="230"/>
      <c r="C246" s="231"/>
      <c r="D246" s="227" t="s">
        <v>164</v>
      </c>
      <c r="E246" s="232" t="s">
        <v>75</v>
      </c>
      <c r="F246" s="233" t="s">
        <v>1960</v>
      </c>
      <c r="G246" s="231"/>
      <c r="H246" s="234">
        <v>0.744</v>
      </c>
      <c r="I246" s="235"/>
      <c r="J246" s="231"/>
      <c r="K246" s="231"/>
      <c r="L246" s="236"/>
      <c r="M246" s="237"/>
      <c r="N246" s="238"/>
      <c r="O246" s="238"/>
      <c r="P246" s="238"/>
      <c r="Q246" s="238"/>
      <c r="R246" s="238"/>
      <c r="S246" s="238"/>
      <c r="T246" s="239"/>
      <c r="AT246" s="240" t="s">
        <v>164</v>
      </c>
      <c r="AU246" s="240" t="s">
        <v>86</v>
      </c>
      <c r="AV246" s="12" t="s">
        <v>86</v>
      </c>
      <c r="AW246" s="12" t="s">
        <v>38</v>
      </c>
      <c r="AX246" s="12" t="s">
        <v>77</v>
      </c>
      <c r="AY246" s="240" t="s">
        <v>152</v>
      </c>
    </row>
    <row r="247" spans="2:51" s="14" customFormat="1" ht="12">
      <c r="B247" s="267"/>
      <c r="C247" s="268"/>
      <c r="D247" s="227" t="s">
        <v>164</v>
      </c>
      <c r="E247" s="269" t="s">
        <v>75</v>
      </c>
      <c r="F247" s="270" t="s">
        <v>287</v>
      </c>
      <c r="G247" s="268"/>
      <c r="H247" s="271">
        <v>1.224</v>
      </c>
      <c r="I247" s="272"/>
      <c r="J247" s="268"/>
      <c r="K247" s="268"/>
      <c r="L247" s="273"/>
      <c r="M247" s="274"/>
      <c r="N247" s="275"/>
      <c r="O247" s="275"/>
      <c r="P247" s="275"/>
      <c r="Q247" s="275"/>
      <c r="R247" s="275"/>
      <c r="S247" s="275"/>
      <c r="T247" s="276"/>
      <c r="AT247" s="277" t="s">
        <v>164</v>
      </c>
      <c r="AU247" s="277" t="s">
        <v>86</v>
      </c>
      <c r="AV247" s="14" t="s">
        <v>160</v>
      </c>
      <c r="AW247" s="14" t="s">
        <v>38</v>
      </c>
      <c r="AX247" s="14" t="s">
        <v>84</v>
      </c>
      <c r="AY247" s="277" t="s">
        <v>152</v>
      </c>
    </row>
    <row r="248" spans="2:65" s="1" customFormat="1" ht="16.5" customHeight="1">
      <c r="B248" s="38"/>
      <c r="C248" s="215" t="s">
        <v>585</v>
      </c>
      <c r="D248" s="215" t="s">
        <v>155</v>
      </c>
      <c r="E248" s="216" t="s">
        <v>788</v>
      </c>
      <c r="F248" s="217" t="s">
        <v>789</v>
      </c>
      <c r="G248" s="218" t="s">
        <v>158</v>
      </c>
      <c r="H248" s="219">
        <v>1.224</v>
      </c>
      <c r="I248" s="220"/>
      <c r="J248" s="221">
        <f>ROUND(I248*H248,2)</f>
        <v>0</v>
      </c>
      <c r="K248" s="217" t="s">
        <v>159</v>
      </c>
      <c r="L248" s="43"/>
      <c r="M248" s="222" t="s">
        <v>75</v>
      </c>
      <c r="N248" s="223" t="s">
        <v>47</v>
      </c>
      <c r="O248" s="79"/>
      <c r="P248" s="224">
        <f>O248*H248</f>
        <v>0</v>
      </c>
      <c r="Q248" s="224">
        <v>0.0054</v>
      </c>
      <c r="R248" s="224">
        <f>Q248*H248</f>
        <v>0.0066096</v>
      </c>
      <c r="S248" s="224">
        <v>0</v>
      </c>
      <c r="T248" s="225">
        <f>S248*H248</f>
        <v>0</v>
      </c>
      <c r="AR248" s="17" t="s">
        <v>227</v>
      </c>
      <c r="AT248" s="17" t="s">
        <v>155</v>
      </c>
      <c r="AU248" s="17" t="s">
        <v>86</v>
      </c>
      <c r="AY248" s="17" t="s">
        <v>152</v>
      </c>
      <c r="BE248" s="226">
        <f>IF(N248="základní",J248,0)</f>
        <v>0</v>
      </c>
      <c r="BF248" s="226">
        <f>IF(N248="snížená",J248,0)</f>
        <v>0</v>
      </c>
      <c r="BG248" s="226">
        <f>IF(N248="zákl. přenesená",J248,0)</f>
        <v>0</v>
      </c>
      <c r="BH248" s="226">
        <f>IF(N248="sníž. přenesená",J248,0)</f>
        <v>0</v>
      </c>
      <c r="BI248" s="226">
        <f>IF(N248="nulová",J248,0)</f>
        <v>0</v>
      </c>
      <c r="BJ248" s="17" t="s">
        <v>84</v>
      </c>
      <c r="BK248" s="226">
        <f>ROUND(I248*H248,2)</f>
        <v>0</v>
      </c>
      <c r="BL248" s="17" t="s">
        <v>227</v>
      </c>
      <c r="BM248" s="17" t="s">
        <v>1961</v>
      </c>
    </row>
    <row r="249" spans="2:65" s="1" customFormat="1" ht="22.5" customHeight="1">
      <c r="B249" s="38"/>
      <c r="C249" s="251" t="s">
        <v>592</v>
      </c>
      <c r="D249" s="251" t="s">
        <v>238</v>
      </c>
      <c r="E249" s="252" t="s">
        <v>792</v>
      </c>
      <c r="F249" s="253" t="s">
        <v>793</v>
      </c>
      <c r="G249" s="254" t="s">
        <v>158</v>
      </c>
      <c r="H249" s="255">
        <v>1.408</v>
      </c>
      <c r="I249" s="256"/>
      <c r="J249" s="257">
        <f>ROUND(I249*H249,2)</f>
        <v>0</v>
      </c>
      <c r="K249" s="253" t="s">
        <v>177</v>
      </c>
      <c r="L249" s="258"/>
      <c r="M249" s="259" t="s">
        <v>75</v>
      </c>
      <c r="N249" s="260" t="s">
        <v>47</v>
      </c>
      <c r="O249" s="79"/>
      <c r="P249" s="224">
        <f>O249*H249</f>
        <v>0</v>
      </c>
      <c r="Q249" s="224">
        <v>0.0182</v>
      </c>
      <c r="R249" s="224">
        <f>Q249*H249</f>
        <v>0.0256256</v>
      </c>
      <c r="S249" s="224">
        <v>0</v>
      </c>
      <c r="T249" s="225">
        <f>S249*H249</f>
        <v>0</v>
      </c>
      <c r="AR249" s="17" t="s">
        <v>241</v>
      </c>
      <c r="AT249" s="17" t="s">
        <v>238</v>
      </c>
      <c r="AU249" s="17" t="s">
        <v>86</v>
      </c>
      <c r="AY249" s="17" t="s">
        <v>152</v>
      </c>
      <c r="BE249" s="226">
        <f>IF(N249="základní",J249,0)</f>
        <v>0</v>
      </c>
      <c r="BF249" s="226">
        <f>IF(N249="snížená",J249,0)</f>
        <v>0</v>
      </c>
      <c r="BG249" s="226">
        <f>IF(N249="zákl. přenesená",J249,0)</f>
        <v>0</v>
      </c>
      <c r="BH249" s="226">
        <f>IF(N249="sníž. přenesená",J249,0)</f>
        <v>0</v>
      </c>
      <c r="BI249" s="226">
        <f>IF(N249="nulová",J249,0)</f>
        <v>0</v>
      </c>
      <c r="BJ249" s="17" t="s">
        <v>84</v>
      </c>
      <c r="BK249" s="226">
        <f>ROUND(I249*H249,2)</f>
        <v>0</v>
      </c>
      <c r="BL249" s="17" t="s">
        <v>227</v>
      </c>
      <c r="BM249" s="17" t="s">
        <v>1962</v>
      </c>
    </row>
    <row r="250" spans="2:47" s="1" customFormat="1" ht="12">
      <c r="B250" s="38"/>
      <c r="C250" s="39"/>
      <c r="D250" s="227" t="s">
        <v>243</v>
      </c>
      <c r="E250" s="39"/>
      <c r="F250" s="228" t="s">
        <v>795</v>
      </c>
      <c r="G250" s="39"/>
      <c r="H250" s="39"/>
      <c r="I250" s="142"/>
      <c r="J250" s="39"/>
      <c r="K250" s="39"/>
      <c r="L250" s="43"/>
      <c r="M250" s="229"/>
      <c r="N250" s="79"/>
      <c r="O250" s="79"/>
      <c r="P250" s="79"/>
      <c r="Q250" s="79"/>
      <c r="R250" s="79"/>
      <c r="S250" s="79"/>
      <c r="T250" s="80"/>
      <c r="AT250" s="17" t="s">
        <v>243</v>
      </c>
      <c r="AU250" s="17" t="s">
        <v>86</v>
      </c>
    </row>
    <row r="251" spans="2:51" s="12" customFormat="1" ht="12">
      <c r="B251" s="230"/>
      <c r="C251" s="231"/>
      <c r="D251" s="227" t="s">
        <v>164</v>
      </c>
      <c r="E251" s="231"/>
      <c r="F251" s="233" t="s">
        <v>1963</v>
      </c>
      <c r="G251" s="231"/>
      <c r="H251" s="234">
        <v>1.408</v>
      </c>
      <c r="I251" s="235"/>
      <c r="J251" s="231"/>
      <c r="K251" s="231"/>
      <c r="L251" s="236"/>
      <c r="M251" s="237"/>
      <c r="N251" s="238"/>
      <c r="O251" s="238"/>
      <c r="P251" s="238"/>
      <c r="Q251" s="238"/>
      <c r="R251" s="238"/>
      <c r="S251" s="238"/>
      <c r="T251" s="239"/>
      <c r="AT251" s="240" t="s">
        <v>164</v>
      </c>
      <c r="AU251" s="240" t="s">
        <v>86</v>
      </c>
      <c r="AV251" s="12" t="s">
        <v>86</v>
      </c>
      <c r="AW251" s="12" t="s">
        <v>4</v>
      </c>
      <c r="AX251" s="12" t="s">
        <v>84</v>
      </c>
      <c r="AY251" s="240" t="s">
        <v>152</v>
      </c>
    </row>
    <row r="252" spans="2:65" s="1" customFormat="1" ht="16.5" customHeight="1">
      <c r="B252" s="38"/>
      <c r="C252" s="215" t="s">
        <v>598</v>
      </c>
      <c r="D252" s="215" t="s">
        <v>155</v>
      </c>
      <c r="E252" s="216" t="s">
        <v>1187</v>
      </c>
      <c r="F252" s="217" t="s">
        <v>1188</v>
      </c>
      <c r="G252" s="218" t="s">
        <v>158</v>
      </c>
      <c r="H252" s="219">
        <v>1.124</v>
      </c>
      <c r="I252" s="220"/>
      <c r="J252" s="221">
        <f>ROUND(I252*H252,2)</f>
        <v>0</v>
      </c>
      <c r="K252" s="217" t="s">
        <v>159</v>
      </c>
      <c r="L252" s="43"/>
      <c r="M252" s="222" t="s">
        <v>75</v>
      </c>
      <c r="N252" s="223" t="s">
        <v>47</v>
      </c>
      <c r="O252" s="79"/>
      <c r="P252" s="224">
        <f>O252*H252</f>
        <v>0</v>
      </c>
      <c r="Q252" s="224">
        <v>0</v>
      </c>
      <c r="R252" s="224">
        <f>Q252*H252</f>
        <v>0</v>
      </c>
      <c r="S252" s="224">
        <v>0</v>
      </c>
      <c r="T252" s="225">
        <f>S252*H252</f>
        <v>0</v>
      </c>
      <c r="AR252" s="17" t="s">
        <v>227</v>
      </c>
      <c r="AT252" s="17" t="s">
        <v>155</v>
      </c>
      <c r="AU252" s="17" t="s">
        <v>86</v>
      </c>
      <c r="AY252" s="17" t="s">
        <v>152</v>
      </c>
      <c r="BE252" s="226">
        <f>IF(N252="základní",J252,0)</f>
        <v>0</v>
      </c>
      <c r="BF252" s="226">
        <f>IF(N252="snížená",J252,0)</f>
        <v>0</v>
      </c>
      <c r="BG252" s="226">
        <f>IF(N252="zákl. přenesená",J252,0)</f>
        <v>0</v>
      </c>
      <c r="BH252" s="226">
        <f>IF(N252="sníž. přenesená",J252,0)</f>
        <v>0</v>
      </c>
      <c r="BI252" s="226">
        <f>IF(N252="nulová",J252,0)</f>
        <v>0</v>
      </c>
      <c r="BJ252" s="17" t="s">
        <v>84</v>
      </c>
      <c r="BK252" s="226">
        <f>ROUND(I252*H252,2)</f>
        <v>0</v>
      </c>
      <c r="BL252" s="17" t="s">
        <v>227</v>
      </c>
      <c r="BM252" s="17" t="s">
        <v>1964</v>
      </c>
    </row>
    <row r="253" spans="2:47" s="1" customFormat="1" ht="12">
      <c r="B253" s="38"/>
      <c r="C253" s="39"/>
      <c r="D253" s="227" t="s">
        <v>162</v>
      </c>
      <c r="E253" s="39"/>
      <c r="F253" s="228" t="s">
        <v>810</v>
      </c>
      <c r="G253" s="39"/>
      <c r="H253" s="39"/>
      <c r="I253" s="142"/>
      <c r="J253" s="39"/>
      <c r="K253" s="39"/>
      <c r="L253" s="43"/>
      <c r="M253" s="229"/>
      <c r="N253" s="79"/>
      <c r="O253" s="79"/>
      <c r="P253" s="79"/>
      <c r="Q253" s="79"/>
      <c r="R253" s="79"/>
      <c r="S253" s="79"/>
      <c r="T253" s="80"/>
      <c r="AT253" s="17" t="s">
        <v>162</v>
      </c>
      <c r="AU253" s="17" t="s">
        <v>86</v>
      </c>
    </row>
    <row r="254" spans="2:65" s="1" customFormat="1" ht="16.5" customHeight="1">
      <c r="B254" s="38"/>
      <c r="C254" s="215" t="s">
        <v>604</v>
      </c>
      <c r="D254" s="215" t="s">
        <v>155</v>
      </c>
      <c r="E254" s="216" t="s">
        <v>807</v>
      </c>
      <c r="F254" s="217" t="s">
        <v>808</v>
      </c>
      <c r="G254" s="218" t="s">
        <v>158</v>
      </c>
      <c r="H254" s="219">
        <v>1.224</v>
      </c>
      <c r="I254" s="220"/>
      <c r="J254" s="221">
        <f>ROUND(I254*H254,2)</f>
        <v>0</v>
      </c>
      <c r="K254" s="217" t="s">
        <v>159</v>
      </c>
      <c r="L254" s="43"/>
      <c r="M254" s="222" t="s">
        <v>75</v>
      </c>
      <c r="N254" s="223" t="s">
        <v>47</v>
      </c>
      <c r="O254" s="79"/>
      <c r="P254" s="224">
        <f>O254*H254</f>
        <v>0</v>
      </c>
      <c r="Q254" s="224">
        <v>0</v>
      </c>
      <c r="R254" s="224">
        <f>Q254*H254</f>
        <v>0</v>
      </c>
      <c r="S254" s="224">
        <v>0</v>
      </c>
      <c r="T254" s="225">
        <f>S254*H254</f>
        <v>0</v>
      </c>
      <c r="AR254" s="17" t="s">
        <v>227</v>
      </c>
      <c r="AT254" s="17" t="s">
        <v>155</v>
      </c>
      <c r="AU254" s="17" t="s">
        <v>86</v>
      </c>
      <c r="AY254" s="17" t="s">
        <v>152</v>
      </c>
      <c r="BE254" s="226">
        <f>IF(N254="základní",J254,0)</f>
        <v>0</v>
      </c>
      <c r="BF254" s="226">
        <f>IF(N254="snížená",J254,0)</f>
        <v>0</v>
      </c>
      <c r="BG254" s="226">
        <f>IF(N254="zákl. přenesená",J254,0)</f>
        <v>0</v>
      </c>
      <c r="BH254" s="226">
        <f>IF(N254="sníž. přenesená",J254,0)</f>
        <v>0</v>
      </c>
      <c r="BI254" s="226">
        <f>IF(N254="nulová",J254,0)</f>
        <v>0</v>
      </c>
      <c r="BJ254" s="17" t="s">
        <v>84</v>
      </c>
      <c r="BK254" s="226">
        <f>ROUND(I254*H254,2)</f>
        <v>0</v>
      </c>
      <c r="BL254" s="17" t="s">
        <v>227</v>
      </c>
      <c r="BM254" s="17" t="s">
        <v>1965</v>
      </c>
    </row>
    <row r="255" spans="2:47" s="1" customFormat="1" ht="12">
      <c r="B255" s="38"/>
      <c r="C255" s="39"/>
      <c r="D255" s="227" t="s">
        <v>162</v>
      </c>
      <c r="E255" s="39"/>
      <c r="F255" s="228" t="s">
        <v>810</v>
      </c>
      <c r="G255" s="39"/>
      <c r="H255" s="39"/>
      <c r="I255" s="142"/>
      <c r="J255" s="39"/>
      <c r="K255" s="39"/>
      <c r="L255" s="43"/>
      <c r="M255" s="229"/>
      <c r="N255" s="79"/>
      <c r="O255" s="79"/>
      <c r="P255" s="79"/>
      <c r="Q255" s="79"/>
      <c r="R255" s="79"/>
      <c r="S255" s="79"/>
      <c r="T255" s="80"/>
      <c r="AT255" s="17" t="s">
        <v>162</v>
      </c>
      <c r="AU255" s="17" t="s">
        <v>86</v>
      </c>
    </row>
    <row r="256" spans="2:65" s="1" customFormat="1" ht="22.5" customHeight="1">
      <c r="B256" s="38"/>
      <c r="C256" s="215" t="s">
        <v>611</v>
      </c>
      <c r="D256" s="215" t="s">
        <v>155</v>
      </c>
      <c r="E256" s="216" t="s">
        <v>812</v>
      </c>
      <c r="F256" s="217" t="s">
        <v>813</v>
      </c>
      <c r="G256" s="218" t="s">
        <v>248</v>
      </c>
      <c r="H256" s="261"/>
      <c r="I256" s="220"/>
      <c r="J256" s="221">
        <f>ROUND(I256*H256,2)</f>
        <v>0</v>
      </c>
      <c r="K256" s="217" t="s">
        <v>159</v>
      </c>
      <c r="L256" s="43"/>
      <c r="M256" s="222" t="s">
        <v>75</v>
      </c>
      <c r="N256" s="223" t="s">
        <v>47</v>
      </c>
      <c r="O256" s="79"/>
      <c r="P256" s="224">
        <f>O256*H256</f>
        <v>0</v>
      </c>
      <c r="Q256" s="224">
        <v>0</v>
      </c>
      <c r="R256" s="224">
        <f>Q256*H256</f>
        <v>0</v>
      </c>
      <c r="S256" s="224">
        <v>0</v>
      </c>
      <c r="T256" s="225">
        <f>S256*H256</f>
        <v>0</v>
      </c>
      <c r="AR256" s="17" t="s">
        <v>227</v>
      </c>
      <c r="AT256" s="17" t="s">
        <v>155</v>
      </c>
      <c r="AU256" s="17" t="s">
        <v>86</v>
      </c>
      <c r="AY256" s="17" t="s">
        <v>152</v>
      </c>
      <c r="BE256" s="226">
        <f>IF(N256="základní",J256,0)</f>
        <v>0</v>
      </c>
      <c r="BF256" s="226">
        <f>IF(N256="snížená",J256,0)</f>
        <v>0</v>
      </c>
      <c r="BG256" s="226">
        <f>IF(N256="zákl. přenesená",J256,0)</f>
        <v>0</v>
      </c>
      <c r="BH256" s="226">
        <f>IF(N256="sníž. přenesená",J256,0)</f>
        <v>0</v>
      </c>
      <c r="BI256" s="226">
        <f>IF(N256="nulová",J256,0)</f>
        <v>0</v>
      </c>
      <c r="BJ256" s="17" t="s">
        <v>84</v>
      </c>
      <c r="BK256" s="226">
        <f>ROUND(I256*H256,2)</f>
        <v>0</v>
      </c>
      <c r="BL256" s="17" t="s">
        <v>227</v>
      </c>
      <c r="BM256" s="17" t="s">
        <v>1966</v>
      </c>
    </row>
    <row r="257" spans="2:47" s="1" customFormat="1" ht="12">
      <c r="B257" s="38"/>
      <c r="C257" s="39"/>
      <c r="D257" s="227" t="s">
        <v>162</v>
      </c>
      <c r="E257" s="39"/>
      <c r="F257" s="228" t="s">
        <v>534</v>
      </c>
      <c r="G257" s="39"/>
      <c r="H257" s="39"/>
      <c r="I257" s="142"/>
      <c r="J257" s="39"/>
      <c r="K257" s="39"/>
      <c r="L257" s="43"/>
      <c r="M257" s="229"/>
      <c r="N257" s="79"/>
      <c r="O257" s="79"/>
      <c r="P257" s="79"/>
      <c r="Q257" s="79"/>
      <c r="R257" s="79"/>
      <c r="S257" s="79"/>
      <c r="T257" s="80"/>
      <c r="AT257" s="17" t="s">
        <v>162</v>
      </c>
      <c r="AU257" s="17" t="s">
        <v>86</v>
      </c>
    </row>
    <row r="258" spans="2:63" s="11" customFormat="1" ht="22.8" customHeight="1">
      <c r="B258" s="199"/>
      <c r="C258" s="200"/>
      <c r="D258" s="201" t="s">
        <v>76</v>
      </c>
      <c r="E258" s="213" t="s">
        <v>1967</v>
      </c>
      <c r="F258" s="213" t="s">
        <v>1968</v>
      </c>
      <c r="G258" s="200"/>
      <c r="H258" s="200"/>
      <c r="I258" s="203"/>
      <c r="J258" s="214">
        <f>BK258</f>
        <v>0</v>
      </c>
      <c r="K258" s="200"/>
      <c r="L258" s="205"/>
      <c r="M258" s="206"/>
      <c r="N258" s="207"/>
      <c r="O258" s="207"/>
      <c r="P258" s="208">
        <f>SUM(P259:P264)</f>
        <v>0</v>
      </c>
      <c r="Q258" s="207"/>
      <c r="R258" s="208">
        <f>SUM(R259:R264)</f>
        <v>0.08288000000000001</v>
      </c>
      <c r="S258" s="207"/>
      <c r="T258" s="209">
        <f>SUM(T259:T264)</f>
        <v>0</v>
      </c>
      <c r="AR258" s="210" t="s">
        <v>86</v>
      </c>
      <c r="AT258" s="211" t="s">
        <v>76</v>
      </c>
      <c r="AU258" s="211" t="s">
        <v>84</v>
      </c>
      <c r="AY258" s="210" t="s">
        <v>152</v>
      </c>
      <c r="BK258" s="212">
        <f>SUM(BK259:BK264)</f>
        <v>0</v>
      </c>
    </row>
    <row r="259" spans="2:65" s="1" customFormat="1" ht="22.5" customHeight="1">
      <c r="B259" s="38"/>
      <c r="C259" s="215" t="s">
        <v>616</v>
      </c>
      <c r="D259" s="215" t="s">
        <v>155</v>
      </c>
      <c r="E259" s="216" t="s">
        <v>1969</v>
      </c>
      <c r="F259" s="217" t="s">
        <v>1970</v>
      </c>
      <c r="G259" s="218" t="s">
        <v>158</v>
      </c>
      <c r="H259" s="219">
        <v>0.8</v>
      </c>
      <c r="I259" s="220"/>
      <c r="J259" s="221">
        <f>ROUND(I259*H259,2)</f>
        <v>0</v>
      </c>
      <c r="K259" s="217" t="s">
        <v>159</v>
      </c>
      <c r="L259" s="43"/>
      <c r="M259" s="222" t="s">
        <v>75</v>
      </c>
      <c r="N259" s="223" t="s">
        <v>47</v>
      </c>
      <c r="O259" s="79"/>
      <c r="P259" s="224">
        <f>O259*H259</f>
        <v>0</v>
      </c>
      <c r="Q259" s="224">
        <v>0.01045</v>
      </c>
      <c r="R259" s="224">
        <f>Q259*H259</f>
        <v>0.00836</v>
      </c>
      <c r="S259" s="224">
        <v>0</v>
      </c>
      <c r="T259" s="225">
        <f>S259*H259</f>
        <v>0</v>
      </c>
      <c r="AR259" s="17" t="s">
        <v>227</v>
      </c>
      <c r="AT259" s="17" t="s">
        <v>155</v>
      </c>
      <c r="AU259" s="17" t="s">
        <v>86</v>
      </c>
      <c r="AY259" s="17" t="s">
        <v>152</v>
      </c>
      <c r="BE259" s="226">
        <f>IF(N259="základní",J259,0)</f>
        <v>0</v>
      </c>
      <c r="BF259" s="226">
        <f>IF(N259="snížená",J259,0)</f>
        <v>0</v>
      </c>
      <c r="BG259" s="226">
        <f>IF(N259="zákl. přenesená",J259,0)</f>
        <v>0</v>
      </c>
      <c r="BH259" s="226">
        <f>IF(N259="sníž. přenesená",J259,0)</f>
        <v>0</v>
      </c>
      <c r="BI259" s="226">
        <f>IF(N259="nulová",J259,0)</f>
        <v>0</v>
      </c>
      <c r="BJ259" s="17" t="s">
        <v>84</v>
      </c>
      <c r="BK259" s="226">
        <f>ROUND(I259*H259,2)</f>
        <v>0</v>
      </c>
      <c r="BL259" s="17" t="s">
        <v>227</v>
      </c>
      <c r="BM259" s="17" t="s">
        <v>1971</v>
      </c>
    </row>
    <row r="260" spans="2:51" s="12" customFormat="1" ht="12">
      <c r="B260" s="230"/>
      <c r="C260" s="231"/>
      <c r="D260" s="227" t="s">
        <v>164</v>
      </c>
      <c r="E260" s="232" t="s">
        <v>75</v>
      </c>
      <c r="F260" s="233" t="s">
        <v>1972</v>
      </c>
      <c r="G260" s="231"/>
      <c r="H260" s="234">
        <v>0.8</v>
      </c>
      <c r="I260" s="235"/>
      <c r="J260" s="231"/>
      <c r="K260" s="231"/>
      <c r="L260" s="236"/>
      <c r="M260" s="237"/>
      <c r="N260" s="238"/>
      <c r="O260" s="238"/>
      <c r="P260" s="238"/>
      <c r="Q260" s="238"/>
      <c r="R260" s="238"/>
      <c r="S260" s="238"/>
      <c r="T260" s="239"/>
      <c r="AT260" s="240" t="s">
        <v>164</v>
      </c>
      <c r="AU260" s="240" t="s">
        <v>86</v>
      </c>
      <c r="AV260" s="12" t="s">
        <v>86</v>
      </c>
      <c r="AW260" s="12" t="s">
        <v>38</v>
      </c>
      <c r="AX260" s="12" t="s">
        <v>84</v>
      </c>
      <c r="AY260" s="240" t="s">
        <v>152</v>
      </c>
    </row>
    <row r="261" spans="2:65" s="1" customFormat="1" ht="16.5" customHeight="1">
      <c r="B261" s="38"/>
      <c r="C261" s="251" t="s">
        <v>621</v>
      </c>
      <c r="D261" s="251" t="s">
        <v>238</v>
      </c>
      <c r="E261" s="252" t="s">
        <v>1973</v>
      </c>
      <c r="F261" s="253" t="s">
        <v>1974</v>
      </c>
      <c r="G261" s="254" t="s">
        <v>158</v>
      </c>
      <c r="H261" s="255">
        <v>0.92</v>
      </c>
      <c r="I261" s="256"/>
      <c r="J261" s="257">
        <f>ROUND(I261*H261,2)</f>
        <v>0</v>
      </c>
      <c r="K261" s="253" t="s">
        <v>159</v>
      </c>
      <c r="L261" s="258"/>
      <c r="M261" s="259" t="s">
        <v>75</v>
      </c>
      <c r="N261" s="260" t="s">
        <v>47</v>
      </c>
      <c r="O261" s="79"/>
      <c r="P261" s="224">
        <f>O261*H261</f>
        <v>0</v>
      </c>
      <c r="Q261" s="224">
        <v>0.081</v>
      </c>
      <c r="R261" s="224">
        <f>Q261*H261</f>
        <v>0.07452</v>
      </c>
      <c r="S261" s="224">
        <v>0</v>
      </c>
      <c r="T261" s="225">
        <f>S261*H261</f>
        <v>0</v>
      </c>
      <c r="AR261" s="17" t="s">
        <v>241</v>
      </c>
      <c r="AT261" s="17" t="s">
        <v>238</v>
      </c>
      <c r="AU261" s="17" t="s">
        <v>86</v>
      </c>
      <c r="AY261" s="17" t="s">
        <v>152</v>
      </c>
      <c r="BE261" s="226">
        <f>IF(N261="základní",J261,0)</f>
        <v>0</v>
      </c>
      <c r="BF261" s="226">
        <f>IF(N261="snížená",J261,0)</f>
        <v>0</v>
      </c>
      <c r="BG261" s="226">
        <f>IF(N261="zákl. přenesená",J261,0)</f>
        <v>0</v>
      </c>
      <c r="BH261" s="226">
        <f>IF(N261="sníž. přenesená",J261,0)</f>
        <v>0</v>
      </c>
      <c r="BI261" s="226">
        <f>IF(N261="nulová",J261,0)</f>
        <v>0</v>
      </c>
      <c r="BJ261" s="17" t="s">
        <v>84</v>
      </c>
      <c r="BK261" s="226">
        <f>ROUND(I261*H261,2)</f>
        <v>0</v>
      </c>
      <c r="BL261" s="17" t="s">
        <v>227</v>
      </c>
      <c r="BM261" s="17" t="s">
        <v>1975</v>
      </c>
    </row>
    <row r="262" spans="2:51" s="12" customFormat="1" ht="12">
      <c r="B262" s="230"/>
      <c r="C262" s="231"/>
      <c r="D262" s="227" t="s">
        <v>164</v>
      </c>
      <c r="E262" s="231"/>
      <c r="F262" s="233" t="s">
        <v>1976</v>
      </c>
      <c r="G262" s="231"/>
      <c r="H262" s="234">
        <v>0.92</v>
      </c>
      <c r="I262" s="235"/>
      <c r="J262" s="231"/>
      <c r="K262" s="231"/>
      <c r="L262" s="236"/>
      <c r="M262" s="237"/>
      <c r="N262" s="238"/>
      <c r="O262" s="238"/>
      <c r="P262" s="238"/>
      <c r="Q262" s="238"/>
      <c r="R262" s="238"/>
      <c r="S262" s="238"/>
      <c r="T262" s="239"/>
      <c r="AT262" s="240" t="s">
        <v>164</v>
      </c>
      <c r="AU262" s="240" t="s">
        <v>86</v>
      </c>
      <c r="AV262" s="12" t="s">
        <v>86</v>
      </c>
      <c r="AW262" s="12" t="s">
        <v>4</v>
      </c>
      <c r="AX262" s="12" t="s">
        <v>84</v>
      </c>
      <c r="AY262" s="240" t="s">
        <v>152</v>
      </c>
    </row>
    <row r="263" spans="2:65" s="1" customFormat="1" ht="22.5" customHeight="1">
      <c r="B263" s="38"/>
      <c r="C263" s="215" t="s">
        <v>626</v>
      </c>
      <c r="D263" s="215" t="s">
        <v>155</v>
      </c>
      <c r="E263" s="216" t="s">
        <v>1977</v>
      </c>
      <c r="F263" s="217" t="s">
        <v>1978</v>
      </c>
      <c r="G263" s="218" t="s">
        <v>248</v>
      </c>
      <c r="H263" s="261"/>
      <c r="I263" s="220"/>
      <c r="J263" s="221">
        <f>ROUND(I263*H263,2)</f>
        <v>0</v>
      </c>
      <c r="K263" s="217" t="s">
        <v>159</v>
      </c>
      <c r="L263" s="43"/>
      <c r="M263" s="222" t="s">
        <v>75</v>
      </c>
      <c r="N263" s="223" t="s">
        <v>47</v>
      </c>
      <c r="O263" s="79"/>
      <c r="P263" s="224">
        <f>O263*H263</f>
        <v>0</v>
      </c>
      <c r="Q263" s="224">
        <v>0</v>
      </c>
      <c r="R263" s="224">
        <f>Q263*H263</f>
        <v>0</v>
      </c>
      <c r="S263" s="224">
        <v>0</v>
      </c>
      <c r="T263" s="225">
        <f>S263*H263</f>
        <v>0</v>
      </c>
      <c r="AR263" s="17" t="s">
        <v>227</v>
      </c>
      <c r="AT263" s="17" t="s">
        <v>155</v>
      </c>
      <c r="AU263" s="17" t="s">
        <v>86</v>
      </c>
      <c r="AY263" s="17" t="s">
        <v>152</v>
      </c>
      <c r="BE263" s="226">
        <f>IF(N263="základní",J263,0)</f>
        <v>0</v>
      </c>
      <c r="BF263" s="226">
        <f>IF(N263="snížená",J263,0)</f>
        <v>0</v>
      </c>
      <c r="BG263" s="226">
        <f>IF(N263="zákl. přenesená",J263,0)</f>
        <v>0</v>
      </c>
      <c r="BH263" s="226">
        <f>IF(N263="sníž. přenesená",J263,0)</f>
        <v>0</v>
      </c>
      <c r="BI263" s="226">
        <f>IF(N263="nulová",J263,0)</f>
        <v>0</v>
      </c>
      <c r="BJ263" s="17" t="s">
        <v>84</v>
      </c>
      <c r="BK263" s="226">
        <f>ROUND(I263*H263,2)</f>
        <v>0</v>
      </c>
      <c r="BL263" s="17" t="s">
        <v>227</v>
      </c>
      <c r="BM263" s="17" t="s">
        <v>1979</v>
      </c>
    </row>
    <row r="264" spans="2:47" s="1" customFormat="1" ht="12">
      <c r="B264" s="38"/>
      <c r="C264" s="39"/>
      <c r="D264" s="227" t="s">
        <v>162</v>
      </c>
      <c r="E264" s="39"/>
      <c r="F264" s="228" t="s">
        <v>638</v>
      </c>
      <c r="G264" s="39"/>
      <c r="H264" s="39"/>
      <c r="I264" s="142"/>
      <c r="J264" s="39"/>
      <c r="K264" s="39"/>
      <c r="L264" s="43"/>
      <c r="M264" s="229"/>
      <c r="N264" s="79"/>
      <c r="O264" s="79"/>
      <c r="P264" s="79"/>
      <c r="Q264" s="79"/>
      <c r="R264" s="79"/>
      <c r="S264" s="79"/>
      <c r="T264" s="80"/>
      <c r="AT264" s="17" t="s">
        <v>162</v>
      </c>
      <c r="AU264" s="17" t="s">
        <v>86</v>
      </c>
    </row>
    <row r="265" spans="2:63" s="11" customFormat="1" ht="22.8" customHeight="1">
      <c r="B265" s="199"/>
      <c r="C265" s="200"/>
      <c r="D265" s="201" t="s">
        <v>76</v>
      </c>
      <c r="E265" s="213" t="s">
        <v>376</v>
      </c>
      <c r="F265" s="213" t="s">
        <v>377</v>
      </c>
      <c r="G265" s="200"/>
      <c r="H265" s="200"/>
      <c r="I265" s="203"/>
      <c r="J265" s="214">
        <f>BK265</f>
        <v>0</v>
      </c>
      <c r="K265" s="200"/>
      <c r="L265" s="205"/>
      <c r="M265" s="206"/>
      <c r="N265" s="207"/>
      <c r="O265" s="207"/>
      <c r="P265" s="208">
        <f>P266</f>
        <v>0</v>
      </c>
      <c r="Q265" s="207"/>
      <c r="R265" s="208">
        <f>R266</f>
        <v>0</v>
      </c>
      <c r="S265" s="207"/>
      <c r="T265" s="209">
        <f>T266</f>
        <v>0</v>
      </c>
      <c r="AR265" s="210" t="s">
        <v>86</v>
      </c>
      <c r="AT265" s="211" t="s">
        <v>76</v>
      </c>
      <c r="AU265" s="211" t="s">
        <v>84</v>
      </c>
      <c r="AY265" s="210" t="s">
        <v>152</v>
      </c>
      <c r="BK265" s="212">
        <f>BK266</f>
        <v>0</v>
      </c>
    </row>
    <row r="266" spans="2:65" s="1" customFormat="1" ht="16.5" customHeight="1">
      <c r="B266" s="38"/>
      <c r="C266" s="215" t="s">
        <v>630</v>
      </c>
      <c r="D266" s="215" t="s">
        <v>155</v>
      </c>
      <c r="E266" s="216" t="s">
        <v>1271</v>
      </c>
      <c r="F266" s="217" t="s">
        <v>1272</v>
      </c>
      <c r="G266" s="218" t="s">
        <v>158</v>
      </c>
      <c r="H266" s="219">
        <v>2.772</v>
      </c>
      <c r="I266" s="220"/>
      <c r="J266" s="221">
        <f>ROUND(I266*H266,2)</f>
        <v>0</v>
      </c>
      <c r="K266" s="217" t="s">
        <v>177</v>
      </c>
      <c r="L266" s="43"/>
      <c r="M266" s="222" t="s">
        <v>75</v>
      </c>
      <c r="N266" s="223" t="s">
        <v>47</v>
      </c>
      <c r="O266" s="79"/>
      <c r="P266" s="224">
        <f>O266*H266</f>
        <v>0</v>
      </c>
      <c r="Q266" s="224">
        <v>0</v>
      </c>
      <c r="R266" s="224">
        <f>Q266*H266</f>
        <v>0</v>
      </c>
      <c r="S266" s="224">
        <v>0</v>
      </c>
      <c r="T266" s="225">
        <f>S266*H266</f>
        <v>0</v>
      </c>
      <c r="AR266" s="17" t="s">
        <v>227</v>
      </c>
      <c r="AT266" s="17" t="s">
        <v>155</v>
      </c>
      <c r="AU266" s="17" t="s">
        <v>86</v>
      </c>
      <c r="AY266" s="17" t="s">
        <v>152</v>
      </c>
      <c r="BE266" s="226">
        <f>IF(N266="základní",J266,0)</f>
        <v>0</v>
      </c>
      <c r="BF266" s="226">
        <f>IF(N266="snížená",J266,0)</f>
        <v>0</v>
      </c>
      <c r="BG266" s="226">
        <f>IF(N266="zákl. přenesená",J266,0)</f>
        <v>0</v>
      </c>
      <c r="BH266" s="226">
        <f>IF(N266="sníž. přenesená",J266,0)</f>
        <v>0</v>
      </c>
      <c r="BI266" s="226">
        <f>IF(N266="nulová",J266,0)</f>
        <v>0</v>
      </c>
      <c r="BJ266" s="17" t="s">
        <v>84</v>
      </c>
      <c r="BK266" s="226">
        <f>ROUND(I266*H266,2)</f>
        <v>0</v>
      </c>
      <c r="BL266" s="17" t="s">
        <v>227</v>
      </c>
      <c r="BM266" s="17" t="s">
        <v>1980</v>
      </c>
    </row>
    <row r="267" spans="2:63" s="11" customFormat="1" ht="25.9" customHeight="1">
      <c r="B267" s="199"/>
      <c r="C267" s="200"/>
      <c r="D267" s="201" t="s">
        <v>76</v>
      </c>
      <c r="E267" s="202" t="s">
        <v>238</v>
      </c>
      <c r="F267" s="202" t="s">
        <v>1811</v>
      </c>
      <c r="G267" s="200"/>
      <c r="H267" s="200"/>
      <c r="I267" s="203"/>
      <c r="J267" s="204">
        <f>BK267</f>
        <v>0</v>
      </c>
      <c r="K267" s="200"/>
      <c r="L267" s="205"/>
      <c r="M267" s="206"/>
      <c r="N267" s="207"/>
      <c r="O267" s="207"/>
      <c r="P267" s="208">
        <f>P268</f>
        <v>0</v>
      </c>
      <c r="Q267" s="207"/>
      <c r="R267" s="208">
        <f>R268</f>
        <v>0</v>
      </c>
      <c r="S267" s="207"/>
      <c r="T267" s="209">
        <f>T268</f>
        <v>0</v>
      </c>
      <c r="AR267" s="210" t="s">
        <v>173</v>
      </c>
      <c r="AT267" s="211" t="s">
        <v>76</v>
      </c>
      <c r="AU267" s="211" t="s">
        <v>77</v>
      </c>
      <c r="AY267" s="210" t="s">
        <v>152</v>
      </c>
      <c r="BK267" s="212">
        <f>BK268</f>
        <v>0</v>
      </c>
    </row>
    <row r="268" spans="2:63" s="11" customFormat="1" ht="22.8" customHeight="1">
      <c r="B268" s="199"/>
      <c r="C268" s="200"/>
      <c r="D268" s="201" t="s">
        <v>76</v>
      </c>
      <c r="E268" s="213" t="s">
        <v>1812</v>
      </c>
      <c r="F268" s="213" t="s">
        <v>1813</v>
      </c>
      <c r="G268" s="200"/>
      <c r="H268" s="200"/>
      <c r="I268" s="203"/>
      <c r="J268" s="214">
        <f>BK268</f>
        <v>0</v>
      </c>
      <c r="K268" s="200"/>
      <c r="L268" s="205"/>
      <c r="M268" s="206"/>
      <c r="N268" s="207"/>
      <c r="O268" s="207"/>
      <c r="P268" s="208">
        <f>SUM(P269:P272)</f>
        <v>0</v>
      </c>
      <c r="Q268" s="207"/>
      <c r="R268" s="208">
        <f>SUM(R269:R272)</f>
        <v>0</v>
      </c>
      <c r="S268" s="207"/>
      <c r="T268" s="209">
        <f>SUM(T269:T272)</f>
        <v>0</v>
      </c>
      <c r="AR268" s="210" t="s">
        <v>173</v>
      </c>
      <c r="AT268" s="211" t="s">
        <v>76</v>
      </c>
      <c r="AU268" s="211" t="s">
        <v>84</v>
      </c>
      <c r="AY268" s="210" t="s">
        <v>152</v>
      </c>
      <c r="BK268" s="212">
        <f>SUM(BK269:BK272)</f>
        <v>0</v>
      </c>
    </row>
    <row r="269" spans="2:65" s="1" customFormat="1" ht="22.5" customHeight="1">
      <c r="B269" s="38"/>
      <c r="C269" s="215" t="s">
        <v>634</v>
      </c>
      <c r="D269" s="215" t="s">
        <v>155</v>
      </c>
      <c r="E269" s="216" t="s">
        <v>1981</v>
      </c>
      <c r="F269" s="217" t="s">
        <v>1982</v>
      </c>
      <c r="G269" s="218" t="s">
        <v>176</v>
      </c>
      <c r="H269" s="219">
        <v>1</v>
      </c>
      <c r="I269" s="220"/>
      <c r="J269" s="221">
        <f>ROUND(I269*H269,2)</f>
        <v>0</v>
      </c>
      <c r="K269" s="217" t="s">
        <v>177</v>
      </c>
      <c r="L269" s="43"/>
      <c r="M269" s="222" t="s">
        <v>75</v>
      </c>
      <c r="N269" s="223" t="s">
        <v>47</v>
      </c>
      <c r="O269" s="79"/>
      <c r="P269" s="224">
        <f>O269*H269</f>
        <v>0</v>
      </c>
      <c r="Q269" s="224">
        <v>0</v>
      </c>
      <c r="R269" s="224">
        <f>Q269*H269</f>
        <v>0</v>
      </c>
      <c r="S269" s="224">
        <v>0</v>
      </c>
      <c r="T269" s="225">
        <f>S269*H269</f>
        <v>0</v>
      </c>
      <c r="AR269" s="17" t="s">
        <v>668</v>
      </c>
      <c r="AT269" s="17" t="s">
        <v>155</v>
      </c>
      <c r="AU269" s="17" t="s">
        <v>86</v>
      </c>
      <c r="AY269" s="17" t="s">
        <v>152</v>
      </c>
      <c r="BE269" s="226">
        <f>IF(N269="základní",J269,0)</f>
        <v>0</v>
      </c>
      <c r="BF269" s="226">
        <f>IF(N269="snížená",J269,0)</f>
        <v>0</v>
      </c>
      <c r="BG269" s="226">
        <f>IF(N269="zákl. přenesená",J269,0)</f>
        <v>0</v>
      </c>
      <c r="BH269" s="226">
        <f>IF(N269="sníž. přenesená",J269,0)</f>
        <v>0</v>
      </c>
      <c r="BI269" s="226">
        <f>IF(N269="nulová",J269,0)</f>
        <v>0</v>
      </c>
      <c r="BJ269" s="17" t="s">
        <v>84</v>
      </c>
      <c r="BK269" s="226">
        <f>ROUND(I269*H269,2)</f>
        <v>0</v>
      </c>
      <c r="BL269" s="17" t="s">
        <v>668</v>
      </c>
      <c r="BM269" s="17" t="s">
        <v>1983</v>
      </c>
    </row>
    <row r="270" spans="2:51" s="12" customFormat="1" ht="12">
      <c r="B270" s="230"/>
      <c r="C270" s="231"/>
      <c r="D270" s="227" t="s">
        <v>164</v>
      </c>
      <c r="E270" s="232" t="s">
        <v>75</v>
      </c>
      <c r="F270" s="233" t="s">
        <v>236</v>
      </c>
      <c r="G270" s="231"/>
      <c r="H270" s="234">
        <v>1</v>
      </c>
      <c r="I270" s="235"/>
      <c r="J270" s="231"/>
      <c r="K270" s="231"/>
      <c r="L270" s="236"/>
      <c r="M270" s="237"/>
      <c r="N270" s="238"/>
      <c r="O270" s="238"/>
      <c r="P270" s="238"/>
      <c r="Q270" s="238"/>
      <c r="R270" s="238"/>
      <c r="S270" s="238"/>
      <c r="T270" s="239"/>
      <c r="AT270" s="240" t="s">
        <v>164</v>
      </c>
      <c r="AU270" s="240" t="s">
        <v>86</v>
      </c>
      <c r="AV270" s="12" t="s">
        <v>86</v>
      </c>
      <c r="AW270" s="12" t="s">
        <v>38</v>
      </c>
      <c r="AX270" s="12" t="s">
        <v>84</v>
      </c>
      <c r="AY270" s="240" t="s">
        <v>152</v>
      </c>
    </row>
    <row r="271" spans="2:65" s="1" customFormat="1" ht="22.5" customHeight="1">
      <c r="B271" s="38"/>
      <c r="C271" s="215" t="s">
        <v>641</v>
      </c>
      <c r="D271" s="215" t="s">
        <v>155</v>
      </c>
      <c r="E271" s="216" t="s">
        <v>1984</v>
      </c>
      <c r="F271" s="217" t="s">
        <v>1985</v>
      </c>
      <c r="G271" s="218" t="s">
        <v>176</v>
      </c>
      <c r="H271" s="219">
        <v>1</v>
      </c>
      <c r="I271" s="220"/>
      <c r="J271" s="221">
        <f>ROUND(I271*H271,2)</f>
        <v>0</v>
      </c>
      <c r="K271" s="217" t="s">
        <v>177</v>
      </c>
      <c r="L271" s="43"/>
      <c r="M271" s="222" t="s">
        <v>75</v>
      </c>
      <c r="N271" s="223" t="s">
        <v>47</v>
      </c>
      <c r="O271" s="79"/>
      <c r="P271" s="224">
        <f>O271*H271</f>
        <v>0</v>
      </c>
      <c r="Q271" s="224">
        <v>0</v>
      </c>
      <c r="R271" s="224">
        <f>Q271*H271</f>
        <v>0</v>
      </c>
      <c r="S271" s="224">
        <v>0</v>
      </c>
      <c r="T271" s="225">
        <f>S271*H271</f>
        <v>0</v>
      </c>
      <c r="AR271" s="17" t="s">
        <v>668</v>
      </c>
      <c r="AT271" s="17" t="s">
        <v>155</v>
      </c>
      <c r="AU271" s="17" t="s">
        <v>86</v>
      </c>
      <c r="AY271" s="17" t="s">
        <v>152</v>
      </c>
      <c r="BE271" s="226">
        <f>IF(N271="základní",J271,0)</f>
        <v>0</v>
      </c>
      <c r="BF271" s="226">
        <f>IF(N271="snížená",J271,0)</f>
        <v>0</v>
      </c>
      <c r="BG271" s="226">
        <f>IF(N271="zákl. přenesená",J271,0)</f>
        <v>0</v>
      </c>
      <c r="BH271" s="226">
        <f>IF(N271="sníž. přenesená",J271,0)</f>
        <v>0</v>
      </c>
      <c r="BI271" s="226">
        <f>IF(N271="nulová",J271,0)</f>
        <v>0</v>
      </c>
      <c r="BJ271" s="17" t="s">
        <v>84</v>
      </c>
      <c r="BK271" s="226">
        <f>ROUND(I271*H271,2)</f>
        <v>0</v>
      </c>
      <c r="BL271" s="17" t="s">
        <v>668</v>
      </c>
      <c r="BM271" s="17" t="s">
        <v>1986</v>
      </c>
    </row>
    <row r="272" spans="2:51" s="12" customFormat="1" ht="12">
      <c r="B272" s="230"/>
      <c r="C272" s="231"/>
      <c r="D272" s="227" t="s">
        <v>164</v>
      </c>
      <c r="E272" s="232" t="s">
        <v>75</v>
      </c>
      <c r="F272" s="233" t="s">
        <v>1987</v>
      </c>
      <c r="G272" s="231"/>
      <c r="H272" s="234">
        <v>1</v>
      </c>
      <c r="I272" s="235"/>
      <c r="J272" s="231"/>
      <c r="K272" s="231"/>
      <c r="L272" s="236"/>
      <c r="M272" s="280"/>
      <c r="N272" s="281"/>
      <c r="O272" s="281"/>
      <c r="P272" s="281"/>
      <c r="Q272" s="281"/>
      <c r="R272" s="281"/>
      <c r="S272" s="281"/>
      <c r="T272" s="282"/>
      <c r="AT272" s="240" t="s">
        <v>164</v>
      </c>
      <c r="AU272" s="240" t="s">
        <v>86</v>
      </c>
      <c r="AV272" s="12" t="s">
        <v>86</v>
      </c>
      <c r="AW272" s="12" t="s">
        <v>38</v>
      </c>
      <c r="AX272" s="12" t="s">
        <v>84</v>
      </c>
      <c r="AY272" s="240" t="s">
        <v>152</v>
      </c>
    </row>
    <row r="273" spans="2:12" s="1" customFormat="1" ht="6.95" customHeight="1">
      <c r="B273" s="57"/>
      <c r="C273" s="58"/>
      <c r="D273" s="58"/>
      <c r="E273" s="58"/>
      <c r="F273" s="58"/>
      <c r="G273" s="58"/>
      <c r="H273" s="58"/>
      <c r="I273" s="166"/>
      <c r="J273" s="58"/>
      <c r="K273" s="58"/>
      <c r="L273" s="43"/>
    </row>
  </sheetData>
  <sheetProtection password="CC35" sheet="1" objects="1" scenarios="1" formatColumns="0" formatRows="0" autoFilter="0"/>
  <autoFilter ref="C102:K272"/>
  <mergeCells count="12">
    <mergeCell ref="E7:H7"/>
    <mergeCell ref="E9:H9"/>
    <mergeCell ref="E11:H11"/>
    <mergeCell ref="E20:H20"/>
    <mergeCell ref="E29:H29"/>
    <mergeCell ref="E50:H50"/>
    <mergeCell ref="E52:H52"/>
    <mergeCell ref="E54:H54"/>
    <mergeCell ref="E91:H91"/>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112</v>
      </c>
    </row>
    <row r="3" spans="2:46" ht="6.95" customHeight="1">
      <c r="B3" s="136"/>
      <c r="C3" s="137"/>
      <c r="D3" s="137"/>
      <c r="E3" s="137"/>
      <c r="F3" s="137"/>
      <c r="G3" s="137"/>
      <c r="H3" s="137"/>
      <c r="I3" s="138"/>
      <c r="J3" s="137"/>
      <c r="K3" s="137"/>
      <c r="L3" s="20"/>
      <c r="AT3" s="17" t="s">
        <v>86</v>
      </c>
    </row>
    <row r="4" spans="2:46" ht="24.95" customHeight="1">
      <c r="B4" s="20"/>
      <c r="D4" s="139" t="s">
        <v>120</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Město bez bariér - ZŠ, Školní 786, Horní Slavkov, ETAPA 1</v>
      </c>
      <c r="F7" s="140"/>
      <c r="G7" s="140"/>
      <c r="H7" s="140"/>
      <c r="L7" s="20"/>
    </row>
    <row r="8" spans="2:12" ht="12" customHeight="1">
      <c r="B8" s="20"/>
      <c r="D8" s="140" t="s">
        <v>121</v>
      </c>
      <c r="L8" s="20"/>
    </row>
    <row r="9" spans="2:12" s="1" customFormat="1" ht="16.5" customHeight="1">
      <c r="B9" s="43"/>
      <c r="E9" s="141" t="s">
        <v>122</v>
      </c>
      <c r="F9" s="1"/>
      <c r="G9" s="1"/>
      <c r="H9" s="1"/>
      <c r="I9" s="142"/>
      <c r="L9" s="43"/>
    </row>
    <row r="10" spans="2:12" s="1" customFormat="1" ht="12" customHeight="1">
      <c r="B10" s="43"/>
      <c r="D10" s="140" t="s">
        <v>123</v>
      </c>
      <c r="I10" s="142"/>
      <c r="L10" s="43"/>
    </row>
    <row r="11" spans="2:12" s="1" customFormat="1" ht="36.95" customHeight="1">
      <c r="B11" s="43"/>
      <c r="E11" s="143" t="s">
        <v>1988</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21</v>
      </c>
      <c r="L13" s="43"/>
    </row>
    <row r="14" spans="2:12" s="1" customFormat="1" ht="12" customHeight="1">
      <c r="B14" s="43"/>
      <c r="D14" s="140" t="s">
        <v>22</v>
      </c>
      <c r="F14" s="17" t="s">
        <v>23</v>
      </c>
      <c r="I14" s="144" t="s">
        <v>24</v>
      </c>
      <c r="J14" s="145" t="str">
        <f>'Rekapitulace stavby'!AN8</f>
        <v>10. 12. 2018</v>
      </c>
      <c r="L14" s="43"/>
    </row>
    <row r="15" spans="2:12" s="1" customFormat="1" ht="10.8" customHeight="1">
      <c r="B15" s="43"/>
      <c r="I15" s="142"/>
      <c r="L15" s="43"/>
    </row>
    <row r="16" spans="2:12" s="1" customFormat="1" ht="12" customHeight="1">
      <c r="B16" s="43"/>
      <c r="D16" s="140" t="s">
        <v>26</v>
      </c>
      <c r="I16" s="144" t="s">
        <v>27</v>
      </c>
      <c r="J16" s="17" t="s">
        <v>28</v>
      </c>
      <c r="L16" s="43"/>
    </row>
    <row r="17" spans="2:12" s="1" customFormat="1" ht="18" customHeight="1">
      <c r="B17" s="43"/>
      <c r="E17" s="17" t="s">
        <v>29</v>
      </c>
      <c r="I17" s="144" t="s">
        <v>30</v>
      </c>
      <c r="J17" s="17" t="s">
        <v>31</v>
      </c>
      <c r="L17" s="43"/>
    </row>
    <row r="18" spans="2:12" s="1" customFormat="1" ht="6.95" customHeight="1">
      <c r="B18" s="43"/>
      <c r="I18" s="142"/>
      <c r="L18" s="43"/>
    </row>
    <row r="19" spans="2:12" s="1" customFormat="1" ht="12" customHeight="1">
      <c r="B19" s="43"/>
      <c r="D19" s="140" t="s">
        <v>32</v>
      </c>
      <c r="I19" s="144" t="s">
        <v>27</v>
      </c>
      <c r="J19" s="33" t="str">
        <f>'Rekapitulace stavby'!AN13</f>
        <v>Vyplň údaj</v>
      </c>
      <c r="L19" s="43"/>
    </row>
    <row r="20" spans="2:12" s="1" customFormat="1" ht="18" customHeight="1">
      <c r="B20" s="43"/>
      <c r="E20" s="33" t="str">
        <f>'Rekapitulace stavby'!E14</f>
        <v>Vyplň údaj</v>
      </c>
      <c r="F20" s="17"/>
      <c r="G20" s="17"/>
      <c r="H20" s="17"/>
      <c r="I20" s="144" t="s">
        <v>30</v>
      </c>
      <c r="J20" s="33" t="str">
        <f>'Rekapitulace stavby'!AN14</f>
        <v>Vyplň údaj</v>
      </c>
      <c r="L20" s="43"/>
    </row>
    <row r="21" spans="2:12" s="1" customFormat="1" ht="6.95" customHeight="1">
      <c r="B21" s="43"/>
      <c r="I21" s="142"/>
      <c r="L21" s="43"/>
    </row>
    <row r="22" spans="2:12" s="1" customFormat="1" ht="12" customHeight="1">
      <c r="B22" s="43"/>
      <c r="D22" s="140" t="s">
        <v>34</v>
      </c>
      <c r="I22" s="144" t="s">
        <v>27</v>
      </c>
      <c r="J22" s="17" t="s">
        <v>35</v>
      </c>
      <c r="L22" s="43"/>
    </row>
    <row r="23" spans="2:12" s="1" customFormat="1" ht="18" customHeight="1">
      <c r="B23" s="43"/>
      <c r="E23" s="17" t="s">
        <v>36</v>
      </c>
      <c r="I23" s="144" t="s">
        <v>30</v>
      </c>
      <c r="J23" s="17" t="s">
        <v>37</v>
      </c>
      <c r="L23" s="43"/>
    </row>
    <row r="24" spans="2:12" s="1" customFormat="1" ht="6.95" customHeight="1">
      <c r="B24" s="43"/>
      <c r="I24" s="142"/>
      <c r="L24" s="43"/>
    </row>
    <row r="25" spans="2:12" s="1" customFormat="1" ht="12" customHeight="1">
      <c r="B25" s="43"/>
      <c r="D25" s="140" t="s">
        <v>39</v>
      </c>
      <c r="I25" s="144" t="s">
        <v>27</v>
      </c>
      <c r="J25" s="17" t="s">
        <v>35</v>
      </c>
      <c r="L25" s="43"/>
    </row>
    <row r="26" spans="2:12" s="1" customFormat="1" ht="18" customHeight="1">
      <c r="B26" s="43"/>
      <c r="E26" s="17" t="s">
        <v>36</v>
      </c>
      <c r="I26" s="144" t="s">
        <v>30</v>
      </c>
      <c r="J26" s="17" t="s">
        <v>37</v>
      </c>
      <c r="L26" s="43"/>
    </row>
    <row r="27" spans="2:12" s="1" customFormat="1" ht="6.95" customHeight="1">
      <c r="B27" s="43"/>
      <c r="I27" s="142"/>
      <c r="L27" s="43"/>
    </row>
    <row r="28" spans="2:12" s="1" customFormat="1" ht="12" customHeight="1">
      <c r="B28" s="43"/>
      <c r="D28" s="140" t="s">
        <v>40</v>
      </c>
      <c r="I28" s="142"/>
      <c r="L28" s="43"/>
    </row>
    <row r="29" spans="2:12" s="7" customFormat="1" ht="16.5" customHeight="1">
      <c r="B29" s="146"/>
      <c r="E29" s="147" t="s">
        <v>75</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42</v>
      </c>
      <c r="I32" s="142"/>
      <c r="J32" s="151">
        <f>ROUND(J94,2)</f>
        <v>0</v>
      </c>
      <c r="L32" s="43"/>
    </row>
    <row r="33" spans="2:12" s="1" customFormat="1" ht="6.95" customHeight="1">
      <c r="B33" s="43"/>
      <c r="D33" s="71"/>
      <c r="E33" s="71"/>
      <c r="F33" s="71"/>
      <c r="G33" s="71"/>
      <c r="H33" s="71"/>
      <c r="I33" s="149"/>
      <c r="J33" s="71"/>
      <c r="K33" s="71"/>
      <c r="L33" s="43"/>
    </row>
    <row r="34" spans="2:12" s="1" customFormat="1" ht="14.4" customHeight="1">
      <c r="B34" s="43"/>
      <c r="F34" s="152" t="s">
        <v>44</v>
      </c>
      <c r="I34" s="153" t="s">
        <v>43</v>
      </c>
      <c r="J34" s="152" t="s">
        <v>45</v>
      </c>
      <c r="L34" s="43"/>
    </row>
    <row r="35" spans="2:12" s="1" customFormat="1" ht="14.4" customHeight="1">
      <c r="B35" s="43"/>
      <c r="D35" s="140" t="s">
        <v>46</v>
      </c>
      <c r="E35" s="140" t="s">
        <v>47</v>
      </c>
      <c r="F35" s="154">
        <f>ROUND((SUM(BE94:BE158)),2)</f>
        <v>0</v>
      </c>
      <c r="I35" s="155">
        <v>0.21</v>
      </c>
      <c r="J35" s="154">
        <f>ROUND(((SUM(BE94:BE158))*I35),2)</f>
        <v>0</v>
      </c>
      <c r="L35" s="43"/>
    </row>
    <row r="36" spans="2:12" s="1" customFormat="1" ht="14.4" customHeight="1">
      <c r="B36" s="43"/>
      <c r="E36" s="140" t="s">
        <v>48</v>
      </c>
      <c r="F36" s="154">
        <f>ROUND((SUM(BF94:BF158)),2)</f>
        <v>0</v>
      </c>
      <c r="I36" s="155">
        <v>0.15</v>
      </c>
      <c r="J36" s="154">
        <f>ROUND(((SUM(BF94:BF158))*I36),2)</f>
        <v>0</v>
      </c>
      <c r="L36" s="43"/>
    </row>
    <row r="37" spans="2:12" s="1" customFormat="1" ht="14.4" customHeight="1" hidden="1">
      <c r="B37" s="43"/>
      <c r="E37" s="140" t="s">
        <v>49</v>
      </c>
      <c r="F37" s="154">
        <f>ROUND((SUM(BG94:BG158)),2)</f>
        <v>0</v>
      </c>
      <c r="I37" s="155">
        <v>0.21</v>
      </c>
      <c r="J37" s="154">
        <f>0</f>
        <v>0</v>
      </c>
      <c r="L37" s="43"/>
    </row>
    <row r="38" spans="2:12" s="1" customFormat="1" ht="14.4" customHeight="1" hidden="1">
      <c r="B38" s="43"/>
      <c r="E38" s="140" t="s">
        <v>50</v>
      </c>
      <c r="F38" s="154">
        <f>ROUND((SUM(BH94:BH158)),2)</f>
        <v>0</v>
      </c>
      <c r="I38" s="155">
        <v>0.15</v>
      </c>
      <c r="J38" s="154">
        <f>0</f>
        <v>0</v>
      </c>
      <c r="L38" s="43"/>
    </row>
    <row r="39" spans="2:12" s="1" customFormat="1" ht="14.4" customHeight="1" hidden="1">
      <c r="B39" s="43"/>
      <c r="E39" s="140" t="s">
        <v>51</v>
      </c>
      <c r="F39" s="154">
        <f>ROUND((SUM(BI94:BI158)),2)</f>
        <v>0</v>
      </c>
      <c r="I39" s="155">
        <v>0</v>
      </c>
      <c r="J39" s="154">
        <f>0</f>
        <v>0</v>
      </c>
      <c r="L39" s="43"/>
    </row>
    <row r="40" spans="2:12" s="1" customFormat="1" ht="6.95" customHeight="1">
      <c r="B40" s="43"/>
      <c r="I40" s="142"/>
      <c r="L40" s="43"/>
    </row>
    <row r="41" spans="2:12" s="1" customFormat="1" ht="25.4" customHeight="1">
      <c r="B41" s="43"/>
      <c r="C41" s="156"/>
      <c r="D41" s="157" t="s">
        <v>52</v>
      </c>
      <c r="E41" s="158"/>
      <c r="F41" s="158"/>
      <c r="G41" s="159" t="s">
        <v>53</v>
      </c>
      <c r="H41" s="160" t="s">
        <v>54</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125</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Město bez bariér - ZŠ, Školní 786, Horní Slavkov, ETAPA 1</v>
      </c>
      <c r="F50" s="32"/>
      <c r="G50" s="32"/>
      <c r="H50" s="32"/>
      <c r="I50" s="142"/>
      <c r="J50" s="39"/>
      <c r="K50" s="39"/>
      <c r="L50" s="43"/>
    </row>
    <row r="51" spans="2:12" ht="12" customHeight="1">
      <c r="B51" s="21"/>
      <c r="C51" s="32" t="s">
        <v>121</v>
      </c>
      <c r="D51" s="22"/>
      <c r="E51" s="22"/>
      <c r="F51" s="22"/>
      <c r="G51" s="22"/>
      <c r="H51" s="22"/>
      <c r="I51" s="135"/>
      <c r="J51" s="22"/>
      <c r="K51" s="22"/>
      <c r="L51" s="20"/>
    </row>
    <row r="52" spans="2:12" s="1" customFormat="1" ht="16.5" customHeight="1">
      <c r="B52" s="38"/>
      <c r="C52" s="39"/>
      <c r="D52" s="39"/>
      <c r="E52" s="170" t="s">
        <v>122</v>
      </c>
      <c r="F52" s="39"/>
      <c r="G52" s="39"/>
      <c r="H52" s="39"/>
      <c r="I52" s="142"/>
      <c r="J52" s="39"/>
      <c r="K52" s="39"/>
      <c r="L52" s="43"/>
    </row>
    <row r="53" spans="2:12" s="1" customFormat="1" ht="12" customHeight="1">
      <c r="B53" s="38"/>
      <c r="C53" s="32" t="s">
        <v>123</v>
      </c>
      <c r="D53" s="39"/>
      <c r="E53" s="39"/>
      <c r="F53" s="39"/>
      <c r="G53" s="39"/>
      <c r="H53" s="39"/>
      <c r="I53" s="142"/>
      <c r="J53" s="39"/>
      <c r="K53" s="39"/>
      <c r="L53" s="43"/>
    </row>
    <row r="54" spans="2:12" s="1" customFormat="1" ht="16.5" customHeight="1">
      <c r="B54" s="38"/>
      <c r="C54" s="39"/>
      <c r="D54" s="39"/>
      <c r="E54" s="64" t="str">
        <f>E11</f>
        <v>01.15 - Úprava schodiště na II.stupni (výkr.č.14)</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22</v>
      </c>
      <c r="D56" s="39"/>
      <c r="E56" s="39"/>
      <c r="F56" s="27" t="str">
        <f>F14</f>
        <v>Horní Slavkov</v>
      </c>
      <c r="G56" s="39"/>
      <c r="H56" s="39"/>
      <c r="I56" s="144" t="s">
        <v>24</v>
      </c>
      <c r="J56" s="67" t="str">
        <f>IF(J14="","",J14)</f>
        <v>10. 12. 2018</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26</v>
      </c>
      <c r="D58" s="39"/>
      <c r="E58" s="39"/>
      <c r="F58" s="27" t="str">
        <f>E17</f>
        <v>Město Horní Slavkov</v>
      </c>
      <c r="G58" s="39"/>
      <c r="H58" s="39"/>
      <c r="I58" s="144" t="s">
        <v>34</v>
      </c>
      <c r="J58" s="36" t="str">
        <f>E23</f>
        <v>CENTRA STAV s.r.o.</v>
      </c>
      <c r="K58" s="39"/>
      <c r="L58" s="43"/>
    </row>
    <row r="59" spans="2:12" s="1" customFormat="1" ht="13.65" customHeight="1">
      <c r="B59" s="38"/>
      <c r="C59" s="32" t="s">
        <v>32</v>
      </c>
      <c r="D59" s="39"/>
      <c r="E59" s="39"/>
      <c r="F59" s="27" t="str">
        <f>IF(E20="","",E20)</f>
        <v>Vyplň údaj</v>
      </c>
      <c r="G59" s="39"/>
      <c r="H59" s="39"/>
      <c r="I59" s="144" t="s">
        <v>39</v>
      </c>
      <c r="J59" s="36" t="str">
        <f>E26</f>
        <v>CENTRA STAV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126</v>
      </c>
      <c r="D61" s="172"/>
      <c r="E61" s="172"/>
      <c r="F61" s="172"/>
      <c r="G61" s="172"/>
      <c r="H61" s="172"/>
      <c r="I61" s="173"/>
      <c r="J61" s="174" t="s">
        <v>127</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74</v>
      </c>
      <c r="D63" s="39"/>
      <c r="E63" s="39"/>
      <c r="F63" s="39"/>
      <c r="G63" s="39"/>
      <c r="H63" s="39"/>
      <c r="I63" s="142"/>
      <c r="J63" s="97">
        <f>J94</f>
        <v>0</v>
      </c>
      <c r="K63" s="39"/>
      <c r="L63" s="43"/>
      <c r="AU63" s="17" t="s">
        <v>128</v>
      </c>
    </row>
    <row r="64" spans="2:12" s="8" customFormat="1" ht="24.95" customHeight="1">
      <c r="B64" s="176"/>
      <c r="C64" s="177"/>
      <c r="D64" s="178" t="s">
        <v>129</v>
      </c>
      <c r="E64" s="179"/>
      <c r="F64" s="179"/>
      <c r="G64" s="179"/>
      <c r="H64" s="179"/>
      <c r="I64" s="180"/>
      <c r="J64" s="181">
        <f>J95</f>
        <v>0</v>
      </c>
      <c r="K64" s="177"/>
      <c r="L64" s="182"/>
    </row>
    <row r="65" spans="2:12" s="9" customFormat="1" ht="19.9" customHeight="1">
      <c r="B65" s="183"/>
      <c r="C65" s="121"/>
      <c r="D65" s="184" t="s">
        <v>1576</v>
      </c>
      <c r="E65" s="185"/>
      <c r="F65" s="185"/>
      <c r="G65" s="185"/>
      <c r="H65" s="185"/>
      <c r="I65" s="186"/>
      <c r="J65" s="187">
        <f>J96</f>
        <v>0</v>
      </c>
      <c r="K65" s="121"/>
      <c r="L65" s="188"/>
    </row>
    <row r="66" spans="2:12" s="9" customFormat="1" ht="19.9" customHeight="1">
      <c r="B66" s="183"/>
      <c r="C66" s="121"/>
      <c r="D66" s="184" t="s">
        <v>131</v>
      </c>
      <c r="E66" s="185"/>
      <c r="F66" s="185"/>
      <c r="G66" s="185"/>
      <c r="H66" s="185"/>
      <c r="I66" s="186"/>
      <c r="J66" s="187">
        <f>J98</f>
        <v>0</v>
      </c>
      <c r="K66" s="121"/>
      <c r="L66" s="188"/>
    </row>
    <row r="67" spans="2:12" s="9" customFormat="1" ht="19.9" customHeight="1">
      <c r="B67" s="183"/>
      <c r="C67" s="121"/>
      <c r="D67" s="184" t="s">
        <v>132</v>
      </c>
      <c r="E67" s="185"/>
      <c r="F67" s="185"/>
      <c r="G67" s="185"/>
      <c r="H67" s="185"/>
      <c r="I67" s="186"/>
      <c r="J67" s="187">
        <f>J112</f>
        <v>0</v>
      </c>
      <c r="K67" s="121"/>
      <c r="L67" s="188"/>
    </row>
    <row r="68" spans="2:12" s="9" customFormat="1" ht="19.9" customHeight="1">
      <c r="B68" s="183"/>
      <c r="C68" s="121"/>
      <c r="D68" s="184" t="s">
        <v>133</v>
      </c>
      <c r="E68" s="185"/>
      <c r="F68" s="185"/>
      <c r="G68" s="185"/>
      <c r="H68" s="185"/>
      <c r="I68" s="186"/>
      <c r="J68" s="187">
        <f>J122</f>
        <v>0</v>
      </c>
      <c r="K68" s="121"/>
      <c r="L68" s="188"/>
    </row>
    <row r="69" spans="2:12" s="8" customFormat="1" ht="24.95" customHeight="1">
      <c r="B69" s="176"/>
      <c r="C69" s="177"/>
      <c r="D69" s="178" t="s">
        <v>134</v>
      </c>
      <c r="E69" s="179"/>
      <c r="F69" s="179"/>
      <c r="G69" s="179"/>
      <c r="H69" s="179"/>
      <c r="I69" s="180"/>
      <c r="J69" s="181">
        <f>J125</f>
        <v>0</v>
      </c>
      <c r="K69" s="177"/>
      <c r="L69" s="182"/>
    </row>
    <row r="70" spans="2:12" s="9" customFormat="1" ht="19.9" customHeight="1">
      <c r="B70" s="183"/>
      <c r="C70" s="121"/>
      <c r="D70" s="184" t="s">
        <v>904</v>
      </c>
      <c r="E70" s="185"/>
      <c r="F70" s="185"/>
      <c r="G70" s="185"/>
      <c r="H70" s="185"/>
      <c r="I70" s="186"/>
      <c r="J70" s="187">
        <f>J126</f>
        <v>0</v>
      </c>
      <c r="K70" s="121"/>
      <c r="L70" s="188"/>
    </row>
    <row r="71" spans="2:12" s="9" customFormat="1" ht="19.9" customHeight="1">
      <c r="B71" s="183"/>
      <c r="C71" s="121"/>
      <c r="D71" s="184" t="s">
        <v>401</v>
      </c>
      <c r="E71" s="185"/>
      <c r="F71" s="185"/>
      <c r="G71" s="185"/>
      <c r="H71" s="185"/>
      <c r="I71" s="186"/>
      <c r="J71" s="187">
        <f>J130</f>
        <v>0</v>
      </c>
      <c r="K71" s="121"/>
      <c r="L71" s="188"/>
    </row>
    <row r="72" spans="2:12" s="9" customFormat="1" ht="19.9" customHeight="1">
      <c r="B72" s="183"/>
      <c r="C72" s="121"/>
      <c r="D72" s="184" t="s">
        <v>1989</v>
      </c>
      <c r="E72" s="185"/>
      <c r="F72" s="185"/>
      <c r="G72" s="185"/>
      <c r="H72" s="185"/>
      <c r="I72" s="186"/>
      <c r="J72" s="187">
        <f>J139</f>
        <v>0</v>
      </c>
      <c r="K72" s="121"/>
      <c r="L72" s="188"/>
    </row>
    <row r="73" spans="2:12" s="1" customFormat="1" ht="21.8" customHeight="1">
      <c r="B73" s="38"/>
      <c r="C73" s="39"/>
      <c r="D73" s="39"/>
      <c r="E73" s="39"/>
      <c r="F73" s="39"/>
      <c r="G73" s="39"/>
      <c r="H73" s="39"/>
      <c r="I73" s="142"/>
      <c r="J73" s="39"/>
      <c r="K73" s="39"/>
      <c r="L73" s="43"/>
    </row>
    <row r="74" spans="2:12" s="1" customFormat="1" ht="6.95" customHeight="1">
      <c r="B74" s="57"/>
      <c r="C74" s="58"/>
      <c r="D74" s="58"/>
      <c r="E74" s="58"/>
      <c r="F74" s="58"/>
      <c r="G74" s="58"/>
      <c r="H74" s="58"/>
      <c r="I74" s="166"/>
      <c r="J74" s="58"/>
      <c r="K74" s="58"/>
      <c r="L74" s="43"/>
    </row>
    <row r="78" spans="2:12" s="1" customFormat="1" ht="6.95" customHeight="1">
      <c r="B78" s="59"/>
      <c r="C78" s="60"/>
      <c r="D78" s="60"/>
      <c r="E78" s="60"/>
      <c r="F78" s="60"/>
      <c r="G78" s="60"/>
      <c r="H78" s="60"/>
      <c r="I78" s="169"/>
      <c r="J78" s="60"/>
      <c r="K78" s="60"/>
      <c r="L78" s="43"/>
    </row>
    <row r="79" spans="2:12" s="1" customFormat="1" ht="24.95" customHeight="1">
      <c r="B79" s="38"/>
      <c r="C79" s="23" t="s">
        <v>137</v>
      </c>
      <c r="D79" s="39"/>
      <c r="E79" s="39"/>
      <c r="F79" s="39"/>
      <c r="G79" s="39"/>
      <c r="H79" s="39"/>
      <c r="I79" s="142"/>
      <c r="J79" s="39"/>
      <c r="K79" s="39"/>
      <c r="L79" s="43"/>
    </row>
    <row r="80" spans="2:12" s="1" customFormat="1" ht="6.95" customHeight="1">
      <c r="B80" s="38"/>
      <c r="C80" s="39"/>
      <c r="D80" s="39"/>
      <c r="E80" s="39"/>
      <c r="F80" s="39"/>
      <c r="G80" s="39"/>
      <c r="H80" s="39"/>
      <c r="I80" s="142"/>
      <c r="J80" s="39"/>
      <c r="K80" s="39"/>
      <c r="L80" s="43"/>
    </row>
    <row r="81" spans="2:12" s="1" customFormat="1" ht="12" customHeight="1">
      <c r="B81" s="38"/>
      <c r="C81" s="32" t="s">
        <v>16</v>
      </c>
      <c r="D81" s="39"/>
      <c r="E81" s="39"/>
      <c r="F81" s="39"/>
      <c r="G81" s="39"/>
      <c r="H81" s="39"/>
      <c r="I81" s="142"/>
      <c r="J81" s="39"/>
      <c r="K81" s="39"/>
      <c r="L81" s="43"/>
    </row>
    <row r="82" spans="2:12" s="1" customFormat="1" ht="16.5" customHeight="1">
      <c r="B82" s="38"/>
      <c r="C82" s="39"/>
      <c r="D82" s="39"/>
      <c r="E82" s="170" t="str">
        <f>E7</f>
        <v>Město bez bariér - ZŠ, Školní 786, Horní Slavkov, ETAPA 1</v>
      </c>
      <c r="F82" s="32"/>
      <c r="G82" s="32"/>
      <c r="H82" s="32"/>
      <c r="I82" s="142"/>
      <c r="J82" s="39"/>
      <c r="K82" s="39"/>
      <c r="L82" s="43"/>
    </row>
    <row r="83" spans="2:12" ht="12" customHeight="1">
      <c r="B83" s="21"/>
      <c r="C83" s="32" t="s">
        <v>121</v>
      </c>
      <c r="D83" s="22"/>
      <c r="E83" s="22"/>
      <c r="F83" s="22"/>
      <c r="G83" s="22"/>
      <c r="H83" s="22"/>
      <c r="I83" s="135"/>
      <c r="J83" s="22"/>
      <c r="K83" s="22"/>
      <c r="L83" s="20"/>
    </row>
    <row r="84" spans="2:12" s="1" customFormat="1" ht="16.5" customHeight="1">
      <c r="B84" s="38"/>
      <c r="C84" s="39"/>
      <c r="D84" s="39"/>
      <c r="E84" s="170" t="s">
        <v>122</v>
      </c>
      <c r="F84" s="39"/>
      <c r="G84" s="39"/>
      <c r="H84" s="39"/>
      <c r="I84" s="142"/>
      <c r="J84" s="39"/>
      <c r="K84" s="39"/>
      <c r="L84" s="43"/>
    </row>
    <row r="85" spans="2:12" s="1" customFormat="1" ht="12" customHeight="1">
      <c r="B85" s="38"/>
      <c r="C85" s="32" t="s">
        <v>123</v>
      </c>
      <c r="D85" s="39"/>
      <c r="E85" s="39"/>
      <c r="F85" s="39"/>
      <c r="G85" s="39"/>
      <c r="H85" s="39"/>
      <c r="I85" s="142"/>
      <c r="J85" s="39"/>
      <c r="K85" s="39"/>
      <c r="L85" s="43"/>
    </row>
    <row r="86" spans="2:12" s="1" customFormat="1" ht="16.5" customHeight="1">
      <c r="B86" s="38"/>
      <c r="C86" s="39"/>
      <c r="D86" s="39"/>
      <c r="E86" s="64" t="str">
        <f>E11</f>
        <v>01.15 - Úprava schodiště na II.stupni (výkr.č.14)</v>
      </c>
      <c r="F86" s="39"/>
      <c r="G86" s="39"/>
      <c r="H86" s="39"/>
      <c r="I86" s="142"/>
      <c r="J86" s="39"/>
      <c r="K86" s="39"/>
      <c r="L86" s="43"/>
    </row>
    <row r="87" spans="2:12" s="1" customFormat="1" ht="6.95" customHeight="1">
      <c r="B87" s="38"/>
      <c r="C87" s="39"/>
      <c r="D87" s="39"/>
      <c r="E87" s="39"/>
      <c r="F87" s="39"/>
      <c r="G87" s="39"/>
      <c r="H87" s="39"/>
      <c r="I87" s="142"/>
      <c r="J87" s="39"/>
      <c r="K87" s="39"/>
      <c r="L87" s="43"/>
    </row>
    <row r="88" spans="2:12" s="1" customFormat="1" ht="12" customHeight="1">
      <c r="B88" s="38"/>
      <c r="C88" s="32" t="s">
        <v>22</v>
      </c>
      <c r="D88" s="39"/>
      <c r="E88" s="39"/>
      <c r="F88" s="27" t="str">
        <f>F14</f>
        <v>Horní Slavkov</v>
      </c>
      <c r="G88" s="39"/>
      <c r="H88" s="39"/>
      <c r="I88" s="144" t="s">
        <v>24</v>
      </c>
      <c r="J88" s="67" t="str">
        <f>IF(J14="","",J14)</f>
        <v>10. 12. 2018</v>
      </c>
      <c r="K88" s="39"/>
      <c r="L88" s="43"/>
    </row>
    <row r="89" spans="2:12" s="1" customFormat="1" ht="6.95" customHeight="1">
      <c r="B89" s="38"/>
      <c r="C89" s="39"/>
      <c r="D89" s="39"/>
      <c r="E89" s="39"/>
      <c r="F89" s="39"/>
      <c r="G89" s="39"/>
      <c r="H89" s="39"/>
      <c r="I89" s="142"/>
      <c r="J89" s="39"/>
      <c r="K89" s="39"/>
      <c r="L89" s="43"/>
    </row>
    <row r="90" spans="2:12" s="1" customFormat="1" ht="13.65" customHeight="1">
      <c r="B90" s="38"/>
      <c r="C90" s="32" t="s">
        <v>26</v>
      </c>
      <c r="D90" s="39"/>
      <c r="E90" s="39"/>
      <c r="F90" s="27" t="str">
        <f>E17</f>
        <v>Město Horní Slavkov</v>
      </c>
      <c r="G90" s="39"/>
      <c r="H90" s="39"/>
      <c r="I90" s="144" t="s">
        <v>34</v>
      </c>
      <c r="J90" s="36" t="str">
        <f>E23</f>
        <v>CENTRA STAV s.r.o.</v>
      </c>
      <c r="K90" s="39"/>
      <c r="L90" s="43"/>
    </row>
    <row r="91" spans="2:12" s="1" customFormat="1" ht="13.65" customHeight="1">
      <c r="B91" s="38"/>
      <c r="C91" s="32" t="s">
        <v>32</v>
      </c>
      <c r="D91" s="39"/>
      <c r="E91" s="39"/>
      <c r="F91" s="27" t="str">
        <f>IF(E20="","",E20)</f>
        <v>Vyplň údaj</v>
      </c>
      <c r="G91" s="39"/>
      <c r="H91" s="39"/>
      <c r="I91" s="144" t="s">
        <v>39</v>
      </c>
      <c r="J91" s="36" t="str">
        <f>E26</f>
        <v>CENTRA STAV s.r.o.</v>
      </c>
      <c r="K91" s="39"/>
      <c r="L91" s="43"/>
    </row>
    <row r="92" spans="2:12" s="1" customFormat="1" ht="10.3" customHeight="1">
      <c r="B92" s="38"/>
      <c r="C92" s="39"/>
      <c r="D92" s="39"/>
      <c r="E92" s="39"/>
      <c r="F92" s="39"/>
      <c r="G92" s="39"/>
      <c r="H92" s="39"/>
      <c r="I92" s="142"/>
      <c r="J92" s="39"/>
      <c r="K92" s="39"/>
      <c r="L92" s="43"/>
    </row>
    <row r="93" spans="2:20" s="10" customFormat="1" ht="29.25" customHeight="1">
      <c r="B93" s="189"/>
      <c r="C93" s="190" t="s">
        <v>138</v>
      </c>
      <c r="D93" s="191" t="s">
        <v>61</v>
      </c>
      <c r="E93" s="191" t="s">
        <v>57</v>
      </c>
      <c r="F93" s="191" t="s">
        <v>58</v>
      </c>
      <c r="G93" s="191" t="s">
        <v>139</v>
      </c>
      <c r="H93" s="191" t="s">
        <v>140</v>
      </c>
      <c r="I93" s="192" t="s">
        <v>141</v>
      </c>
      <c r="J93" s="191" t="s">
        <v>127</v>
      </c>
      <c r="K93" s="193" t="s">
        <v>142</v>
      </c>
      <c r="L93" s="194"/>
      <c r="M93" s="87" t="s">
        <v>75</v>
      </c>
      <c r="N93" s="88" t="s">
        <v>46</v>
      </c>
      <c r="O93" s="88" t="s">
        <v>143</v>
      </c>
      <c r="P93" s="88" t="s">
        <v>144</v>
      </c>
      <c r="Q93" s="88" t="s">
        <v>145</v>
      </c>
      <c r="R93" s="88" t="s">
        <v>146</v>
      </c>
      <c r="S93" s="88" t="s">
        <v>147</v>
      </c>
      <c r="T93" s="89" t="s">
        <v>148</v>
      </c>
    </row>
    <row r="94" spans="2:63" s="1" customFormat="1" ht="22.8" customHeight="1">
      <c r="B94" s="38"/>
      <c r="C94" s="94" t="s">
        <v>149</v>
      </c>
      <c r="D94" s="39"/>
      <c r="E94" s="39"/>
      <c r="F94" s="39"/>
      <c r="G94" s="39"/>
      <c r="H94" s="39"/>
      <c r="I94" s="142"/>
      <c r="J94" s="195">
        <f>BK94</f>
        <v>0</v>
      </c>
      <c r="K94" s="39"/>
      <c r="L94" s="43"/>
      <c r="M94" s="90"/>
      <c r="N94" s="91"/>
      <c r="O94" s="91"/>
      <c r="P94" s="196">
        <f>P95+P125</f>
        <v>0</v>
      </c>
      <c r="Q94" s="91"/>
      <c r="R94" s="196">
        <f>R95+R125</f>
        <v>3.913623</v>
      </c>
      <c r="S94" s="91"/>
      <c r="T94" s="197">
        <f>T95+T125</f>
        <v>9.77418</v>
      </c>
      <c r="AT94" s="17" t="s">
        <v>76</v>
      </c>
      <c r="AU94" s="17" t="s">
        <v>128</v>
      </c>
      <c r="BK94" s="198">
        <f>BK95+BK125</f>
        <v>0</v>
      </c>
    </row>
    <row r="95" spans="2:63" s="11" customFormat="1" ht="25.9" customHeight="1">
      <c r="B95" s="199"/>
      <c r="C95" s="200"/>
      <c r="D95" s="201" t="s">
        <v>76</v>
      </c>
      <c r="E95" s="202" t="s">
        <v>150</v>
      </c>
      <c r="F95" s="202" t="s">
        <v>151</v>
      </c>
      <c r="G95" s="200"/>
      <c r="H95" s="200"/>
      <c r="I95" s="203"/>
      <c r="J95" s="204">
        <f>BK95</f>
        <v>0</v>
      </c>
      <c r="K95" s="200"/>
      <c r="L95" s="205"/>
      <c r="M95" s="206"/>
      <c r="N95" s="207"/>
      <c r="O95" s="207"/>
      <c r="P95" s="208">
        <f>P96+P98+P112+P122</f>
        <v>0</v>
      </c>
      <c r="Q95" s="207"/>
      <c r="R95" s="208">
        <f>R96+R98+R112+R122</f>
        <v>2.4</v>
      </c>
      <c r="S95" s="207"/>
      <c r="T95" s="209">
        <f>T96+T98+T112+T122</f>
        <v>9.77418</v>
      </c>
      <c r="AR95" s="210" t="s">
        <v>84</v>
      </c>
      <c r="AT95" s="211" t="s">
        <v>76</v>
      </c>
      <c r="AU95" s="211" t="s">
        <v>77</v>
      </c>
      <c r="AY95" s="210" t="s">
        <v>152</v>
      </c>
      <c r="BK95" s="212">
        <f>BK96+BK98+BK112+BK122</f>
        <v>0</v>
      </c>
    </row>
    <row r="96" spans="2:63" s="11" customFormat="1" ht="22.8" customHeight="1">
      <c r="B96" s="199"/>
      <c r="C96" s="200"/>
      <c r="D96" s="201" t="s">
        <v>76</v>
      </c>
      <c r="E96" s="213" t="s">
        <v>160</v>
      </c>
      <c r="F96" s="213" t="s">
        <v>1675</v>
      </c>
      <c r="G96" s="200"/>
      <c r="H96" s="200"/>
      <c r="I96" s="203"/>
      <c r="J96" s="214">
        <f>BK96</f>
        <v>0</v>
      </c>
      <c r="K96" s="200"/>
      <c r="L96" s="205"/>
      <c r="M96" s="206"/>
      <c r="N96" s="207"/>
      <c r="O96" s="207"/>
      <c r="P96" s="208">
        <f>P97</f>
        <v>0</v>
      </c>
      <c r="Q96" s="207"/>
      <c r="R96" s="208">
        <f>R97</f>
        <v>2.4</v>
      </c>
      <c r="S96" s="207"/>
      <c r="T96" s="209">
        <f>T97</f>
        <v>0</v>
      </c>
      <c r="AR96" s="210" t="s">
        <v>84</v>
      </c>
      <c r="AT96" s="211" t="s">
        <v>76</v>
      </c>
      <c r="AU96" s="211" t="s">
        <v>84</v>
      </c>
      <c r="AY96" s="210" t="s">
        <v>152</v>
      </c>
      <c r="BK96" s="212">
        <f>BK97</f>
        <v>0</v>
      </c>
    </row>
    <row r="97" spans="2:65" s="1" customFormat="1" ht="16.5" customHeight="1">
      <c r="B97" s="38"/>
      <c r="C97" s="215" t="s">
        <v>84</v>
      </c>
      <c r="D97" s="215" t="s">
        <v>155</v>
      </c>
      <c r="E97" s="216" t="s">
        <v>1990</v>
      </c>
      <c r="F97" s="217" t="s">
        <v>1991</v>
      </c>
      <c r="G97" s="218" t="s">
        <v>577</v>
      </c>
      <c r="H97" s="219">
        <v>1</v>
      </c>
      <c r="I97" s="220"/>
      <c r="J97" s="221">
        <f>ROUND(I97*H97,2)</f>
        <v>0</v>
      </c>
      <c r="K97" s="217" t="s">
        <v>177</v>
      </c>
      <c r="L97" s="43"/>
      <c r="M97" s="222" t="s">
        <v>75</v>
      </c>
      <c r="N97" s="223" t="s">
        <v>47</v>
      </c>
      <c r="O97" s="79"/>
      <c r="P97" s="224">
        <f>O97*H97</f>
        <v>0</v>
      </c>
      <c r="Q97" s="224">
        <v>2.4</v>
      </c>
      <c r="R97" s="224">
        <f>Q97*H97</f>
        <v>2.4</v>
      </c>
      <c r="S97" s="224">
        <v>0</v>
      </c>
      <c r="T97" s="225">
        <f>S97*H97</f>
        <v>0</v>
      </c>
      <c r="AR97" s="17" t="s">
        <v>160</v>
      </c>
      <c r="AT97" s="17" t="s">
        <v>155</v>
      </c>
      <c r="AU97" s="17" t="s">
        <v>86</v>
      </c>
      <c r="AY97" s="17" t="s">
        <v>152</v>
      </c>
      <c r="BE97" s="226">
        <f>IF(N97="základní",J97,0)</f>
        <v>0</v>
      </c>
      <c r="BF97" s="226">
        <f>IF(N97="snížená",J97,0)</f>
        <v>0</v>
      </c>
      <c r="BG97" s="226">
        <f>IF(N97="zákl. přenesená",J97,0)</f>
        <v>0</v>
      </c>
      <c r="BH97" s="226">
        <f>IF(N97="sníž. přenesená",J97,0)</f>
        <v>0</v>
      </c>
      <c r="BI97" s="226">
        <f>IF(N97="nulová",J97,0)</f>
        <v>0</v>
      </c>
      <c r="BJ97" s="17" t="s">
        <v>84</v>
      </c>
      <c r="BK97" s="226">
        <f>ROUND(I97*H97,2)</f>
        <v>0</v>
      </c>
      <c r="BL97" s="17" t="s">
        <v>160</v>
      </c>
      <c r="BM97" s="17" t="s">
        <v>1992</v>
      </c>
    </row>
    <row r="98" spans="2:63" s="11" customFormat="1" ht="22.8" customHeight="1">
      <c r="B98" s="199"/>
      <c r="C98" s="200"/>
      <c r="D98" s="201" t="s">
        <v>76</v>
      </c>
      <c r="E98" s="213" t="s">
        <v>179</v>
      </c>
      <c r="F98" s="213" t="s">
        <v>180</v>
      </c>
      <c r="G98" s="200"/>
      <c r="H98" s="200"/>
      <c r="I98" s="203"/>
      <c r="J98" s="214">
        <f>BK98</f>
        <v>0</v>
      </c>
      <c r="K98" s="200"/>
      <c r="L98" s="205"/>
      <c r="M98" s="206"/>
      <c r="N98" s="207"/>
      <c r="O98" s="207"/>
      <c r="P98" s="208">
        <f>SUM(P99:P111)</f>
        <v>0</v>
      </c>
      <c r="Q98" s="207"/>
      <c r="R98" s="208">
        <f>SUM(R99:R111)</f>
        <v>0</v>
      </c>
      <c r="S98" s="207"/>
      <c r="T98" s="209">
        <f>SUM(T99:T111)</f>
        <v>9.77418</v>
      </c>
      <c r="AR98" s="210" t="s">
        <v>84</v>
      </c>
      <c r="AT98" s="211" t="s">
        <v>76</v>
      </c>
      <c r="AU98" s="211" t="s">
        <v>84</v>
      </c>
      <c r="AY98" s="210" t="s">
        <v>152</v>
      </c>
      <c r="BK98" s="212">
        <f>SUM(BK99:BK111)</f>
        <v>0</v>
      </c>
    </row>
    <row r="99" spans="2:65" s="1" customFormat="1" ht="16.5" customHeight="1">
      <c r="B99" s="38"/>
      <c r="C99" s="215" t="s">
        <v>86</v>
      </c>
      <c r="D99" s="215" t="s">
        <v>155</v>
      </c>
      <c r="E99" s="216" t="s">
        <v>1993</v>
      </c>
      <c r="F99" s="217" t="s">
        <v>1994</v>
      </c>
      <c r="G99" s="218" t="s">
        <v>1582</v>
      </c>
      <c r="H99" s="219">
        <v>3.651</v>
      </c>
      <c r="I99" s="220"/>
      <c r="J99" s="221">
        <f>ROUND(I99*H99,2)</f>
        <v>0</v>
      </c>
      <c r="K99" s="217" t="s">
        <v>159</v>
      </c>
      <c r="L99" s="43"/>
      <c r="M99" s="222" t="s">
        <v>75</v>
      </c>
      <c r="N99" s="223" t="s">
        <v>47</v>
      </c>
      <c r="O99" s="79"/>
      <c r="P99" s="224">
        <f>O99*H99</f>
        <v>0</v>
      </c>
      <c r="Q99" s="224">
        <v>0</v>
      </c>
      <c r="R99" s="224">
        <f>Q99*H99</f>
        <v>0</v>
      </c>
      <c r="S99" s="224">
        <v>2.4</v>
      </c>
      <c r="T99" s="225">
        <f>S99*H99</f>
        <v>8.7624</v>
      </c>
      <c r="AR99" s="17" t="s">
        <v>160</v>
      </c>
      <c r="AT99" s="17" t="s">
        <v>155</v>
      </c>
      <c r="AU99" s="17" t="s">
        <v>86</v>
      </c>
      <c r="AY99" s="17" t="s">
        <v>152</v>
      </c>
      <c r="BE99" s="226">
        <f>IF(N99="základní",J99,0)</f>
        <v>0</v>
      </c>
      <c r="BF99" s="226">
        <f>IF(N99="snížená",J99,0)</f>
        <v>0</v>
      </c>
      <c r="BG99" s="226">
        <f>IF(N99="zákl. přenesená",J99,0)</f>
        <v>0</v>
      </c>
      <c r="BH99" s="226">
        <f>IF(N99="sníž. přenesená",J99,0)</f>
        <v>0</v>
      </c>
      <c r="BI99" s="226">
        <f>IF(N99="nulová",J99,0)</f>
        <v>0</v>
      </c>
      <c r="BJ99" s="17" t="s">
        <v>84</v>
      </c>
      <c r="BK99" s="226">
        <f>ROUND(I99*H99,2)</f>
        <v>0</v>
      </c>
      <c r="BL99" s="17" t="s">
        <v>160</v>
      </c>
      <c r="BM99" s="17" t="s">
        <v>1995</v>
      </c>
    </row>
    <row r="100" spans="2:51" s="13" customFormat="1" ht="12">
      <c r="B100" s="241"/>
      <c r="C100" s="242"/>
      <c r="D100" s="227" t="s">
        <v>164</v>
      </c>
      <c r="E100" s="243" t="s">
        <v>75</v>
      </c>
      <c r="F100" s="244" t="s">
        <v>1996</v>
      </c>
      <c r="G100" s="242"/>
      <c r="H100" s="243" t="s">
        <v>75</v>
      </c>
      <c r="I100" s="245"/>
      <c r="J100" s="242"/>
      <c r="K100" s="242"/>
      <c r="L100" s="246"/>
      <c r="M100" s="247"/>
      <c r="N100" s="248"/>
      <c r="O100" s="248"/>
      <c r="P100" s="248"/>
      <c r="Q100" s="248"/>
      <c r="R100" s="248"/>
      <c r="S100" s="248"/>
      <c r="T100" s="249"/>
      <c r="AT100" s="250" t="s">
        <v>164</v>
      </c>
      <c r="AU100" s="250" t="s">
        <v>86</v>
      </c>
      <c r="AV100" s="13" t="s">
        <v>84</v>
      </c>
      <c r="AW100" s="13" t="s">
        <v>38</v>
      </c>
      <c r="AX100" s="13" t="s">
        <v>77</v>
      </c>
      <c r="AY100" s="250" t="s">
        <v>152</v>
      </c>
    </row>
    <row r="101" spans="2:51" s="13" customFormat="1" ht="12">
      <c r="B101" s="241"/>
      <c r="C101" s="242"/>
      <c r="D101" s="227" t="s">
        <v>164</v>
      </c>
      <c r="E101" s="243" t="s">
        <v>75</v>
      </c>
      <c r="F101" s="244" t="s">
        <v>1997</v>
      </c>
      <c r="G101" s="242"/>
      <c r="H101" s="243" t="s">
        <v>75</v>
      </c>
      <c r="I101" s="245"/>
      <c r="J101" s="242"/>
      <c r="K101" s="242"/>
      <c r="L101" s="246"/>
      <c r="M101" s="247"/>
      <c r="N101" s="248"/>
      <c r="O101" s="248"/>
      <c r="P101" s="248"/>
      <c r="Q101" s="248"/>
      <c r="R101" s="248"/>
      <c r="S101" s="248"/>
      <c r="T101" s="249"/>
      <c r="AT101" s="250" t="s">
        <v>164</v>
      </c>
      <c r="AU101" s="250" t="s">
        <v>86</v>
      </c>
      <c r="AV101" s="13" t="s">
        <v>84</v>
      </c>
      <c r="AW101" s="13" t="s">
        <v>38</v>
      </c>
      <c r="AX101" s="13" t="s">
        <v>77</v>
      </c>
      <c r="AY101" s="250" t="s">
        <v>152</v>
      </c>
    </row>
    <row r="102" spans="2:51" s="12" customFormat="1" ht="12">
      <c r="B102" s="230"/>
      <c r="C102" s="231"/>
      <c r="D102" s="227" t="s">
        <v>164</v>
      </c>
      <c r="E102" s="232" t="s">
        <v>75</v>
      </c>
      <c r="F102" s="233" t="s">
        <v>1998</v>
      </c>
      <c r="G102" s="231"/>
      <c r="H102" s="234">
        <v>2.245</v>
      </c>
      <c r="I102" s="235"/>
      <c r="J102" s="231"/>
      <c r="K102" s="231"/>
      <c r="L102" s="236"/>
      <c r="M102" s="237"/>
      <c r="N102" s="238"/>
      <c r="O102" s="238"/>
      <c r="P102" s="238"/>
      <c r="Q102" s="238"/>
      <c r="R102" s="238"/>
      <c r="S102" s="238"/>
      <c r="T102" s="239"/>
      <c r="AT102" s="240" t="s">
        <v>164</v>
      </c>
      <c r="AU102" s="240" t="s">
        <v>86</v>
      </c>
      <c r="AV102" s="12" t="s">
        <v>86</v>
      </c>
      <c r="AW102" s="12" t="s">
        <v>38</v>
      </c>
      <c r="AX102" s="12" t="s">
        <v>77</v>
      </c>
      <c r="AY102" s="240" t="s">
        <v>152</v>
      </c>
    </row>
    <row r="103" spans="2:51" s="13" customFormat="1" ht="12">
      <c r="B103" s="241"/>
      <c r="C103" s="242"/>
      <c r="D103" s="227" t="s">
        <v>164</v>
      </c>
      <c r="E103" s="243" t="s">
        <v>75</v>
      </c>
      <c r="F103" s="244" t="s">
        <v>1999</v>
      </c>
      <c r="G103" s="242"/>
      <c r="H103" s="243" t="s">
        <v>75</v>
      </c>
      <c r="I103" s="245"/>
      <c r="J103" s="242"/>
      <c r="K103" s="242"/>
      <c r="L103" s="246"/>
      <c r="M103" s="247"/>
      <c r="N103" s="248"/>
      <c r="O103" s="248"/>
      <c r="P103" s="248"/>
      <c r="Q103" s="248"/>
      <c r="R103" s="248"/>
      <c r="S103" s="248"/>
      <c r="T103" s="249"/>
      <c r="AT103" s="250" t="s">
        <v>164</v>
      </c>
      <c r="AU103" s="250" t="s">
        <v>86</v>
      </c>
      <c r="AV103" s="13" t="s">
        <v>84</v>
      </c>
      <c r="AW103" s="13" t="s">
        <v>38</v>
      </c>
      <c r="AX103" s="13" t="s">
        <v>77</v>
      </c>
      <c r="AY103" s="250" t="s">
        <v>152</v>
      </c>
    </row>
    <row r="104" spans="2:51" s="12" customFormat="1" ht="12">
      <c r="B104" s="230"/>
      <c r="C104" s="231"/>
      <c r="D104" s="227" t="s">
        <v>164</v>
      </c>
      <c r="E104" s="232" t="s">
        <v>75</v>
      </c>
      <c r="F104" s="233" t="s">
        <v>2000</v>
      </c>
      <c r="G104" s="231"/>
      <c r="H104" s="234">
        <v>1.406</v>
      </c>
      <c r="I104" s="235"/>
      <c r="J104" s="231"/>
      <c r="K104" s="231"/>
      <c r="L104" s="236"/>
      <c r="M104" s="237"/>
      <c r="N104" s="238"/>
      <c r="O104" s="238"/>
      <c r="P104" s="238"/>
      <c r="Q104" s="238"/>
      <c r="R104" s="238"/>
      <c r="S104" s="238"/>
      <c r="T104" s="239"/>
      <c r="AT104" s="240" t="s">
        <v>164</v>
      </c>
      <c r="AU104" s="240" t="s">
        <v>86</v>
      </c>
      <c r="AV104" s="12" t="s">
        <v>86</v>
      </c>
      <c r="AW104" s="12" t="s">
        <v>38</v>
      </c>
      <c r="AX104" s="12" t="s">
        <v>77</v>
      </c>
      <c r="AY104" s="240" t="s">
        <v>152</v>
      </c>
    </row>
    <row r="105" spans="2:51" s="14" customFormat="1" ht="12">
      <c r="B105" s="267"/>
      <c r="C105" s="268"/>
      <c r="D105" s="227" t="s">
        <v>164</v>
      </c>
      <c r="E105" s="269" t="s">
        <v>75</v>
      </c>
      <c r="F105" s="270" t="s">
        <v>287</v>
      </c>
      <c r="G105" s="268"/>
      <c r="H105" s="271">
        <v>3.651</v>
      </c>
      <c r="I105" s="272"/>
      <c r="J105" s="268"/>
      <c r="K105" s="268"/>
      <c r="L105" s="273"/>
      <c r="M105" s="274"/>
      <c r="N105" s="275"/>
      <c r="O105" s="275"/>
      <c r="P105" s="275"/>
      <c r="Q105" s="275"/>
      <c r="R105" s="275"/>
      <c r="S105" s="275"/>
      <c r="T105" s="276"/>
      <c r="AT105" s="277" t="s">
        <v>164</v>
      </c>
      <c r="AU105" s="277" t="s">
        <v>86</v>
      </c>
      <c r="AV105" s="14" t="s">
        <v>160</v>
      </c>
      <c r="AW105" s="14" t="s">
        <v>38</v>
      </c>
      <c r="AX105" s="14" t="s">
        <v>84</v>
      </c>
      <c r="AY105" s="277" t="s">
        <v>152</v>
      </c>
    </row>
    <row r="106" spans="2:65" s="1" customFormat="1" ht="16.5" customHeight="1">
      <c r="B106" s="38"/>
      <c r="C106" s="215" t="s">
        <v>173</v>
      </c>
      <c r="D106" s="215" t="s">
        <v>155</v>
      </c>
      <c r="E106" s="216" t="s">
        <v>2001</v>
      </c>
      <c r="F106" s="217" t="s">
        <v>2002</v>
      </c>
      <c r="G106" s="218" t="s">
        <v>168</v>
      </c>
      <c r="H106" s="219">
        <v>13.86</v>
      </c>
      <c r="I106" s="220"/>
      <c r="J106" s="221">
        <f>ROUND(I106*H106,2)</f>
        <v>0</v>
      </c>
      <c r="K106" s="217" t="s">
        <v>159</v>
      </c>
      <c r="L106" s="43"/>
      <c r="M106" s="222" t="s">
        <v>75</v>
      </c>
      <c r="N106" s="223" t="s">
        <v>47</v>
      </c>
      <c r="O106" s="79"/>
      <c r="P106" s="224">
        <f>O106*H106</f>
        <v>0</v>
      </c>
      <c r="Q106" s="224">
        <v>0</v>
      </c>
      <c r="R106" s="224">
        <f>Q106*H106</f>
        <v>0</v>
      </c>
      <c r="S106" s="224">
        <v>0.073</v>
      </c>
      <c r="T106" s="225">
        <f>S106*H106</f>
        <v>1.01178</v>
      </c>
      <c r="AR106" s="17" t="s">
        <v>160</v>
      </c>
      <c r="AT106" s="17" t="s">
        <v>155</v>
      </c>
      <c r="AU106" s="17" t="s">
        <v>86</v>
      </c>
      <c r="AY106" s="17" t="s">
        <v>152</v>
      </c>
      <c r="BE106" s="226">
        <f>IF(N106="základní",J106,0)</f>
        <v>0</v>
      </c>
      <c r="BF106" s="226">
        <f>IF(N106="snížená",J106,0)</f>
        <v>0</v>
      </c>
      <c r="BG106" s="226">
        <f>IF(N106="zákl. přenesená",J106,0)</f>
        <v>0</v>
      </c>
      <c r="BH106" s="226">
        <f>IF(N106="sníž. přenesená",J106,0)</f>
        <v>0</v>
      </c>
      <c r="BI106" s="226">
        <f>IF(N106="nulová",J106,0)</f>
        <v>0</v>
      </c>
      <c r="BJ106" s="17" t="s">
        <v>84</v>
      </c>
      <c r="BK106" s="226">
        <f>ROUND(I106*H106,2)</f>
        <v>0</v>
      </c>
      <c r="BL106" s="17" t="s">
        <v>160</v>
      </c>
      <c r="BM106" s="17" t="s">
        <v>2003</v>
      </c>
    </row>
    <row r="107" spans="2:51" s="13" customFormat="1" ht="12">
      <c r="B107" s="241"/>
      <c r="C107" s="242"/>
      <c r="D107" s="227" t="s">
        <v>164</v>
      </c>
      <c r="E107" s="243" t="s">
        <v>75</v>
      </c>
      <c r="F107" s="244" t="s">
        <v>1996</v>
      </c>
      <c r="G107" s="242"/>
      <c r="H107" s="243" t="s">
        <v>75</v>
      </c>
      <c r="I107" s="245"/>
      <c r="J107" s="242"/>
      <c r="K107" s="242"/>
      <c r="L107" s="246"/>
      <c r="M107" s="247"/>
      <c r="N107" s="248"/>
      <c r="O107" s="248"/>
      <c r="P107" s="248"/>
      <c r="Q107" s="248"/>
      <c r="R107" s="248"/>
      <c r="S107" s="248"/>
      <c r="T107" s="249"/>
      <c r="AT107" s="250" t="s">
        <v>164</v>
      </c>
      <c r="AU107" s="250" t="s">
        <v>86</v>
      </c>
      <c r="AV107" s="13" t="s">
        <v>84</v>
      </c>
      <c r="AW107" s="13" t="s">
        <v>38</v>
      </c>
      <c r="AX107" s="13" t="s">
        <v>77</v>
      </c>
      <c r="AY107" s="250" t="s">
        <v>152</v>
      </c>
    </row>
    <row r="108" spans="2:51" s="12" customFormat="1" ht="12">
      <c r="B108" s="230"/>
      <c r="C108" s="231"/>
      <c r="D108" s="227" t="s">
        <v>164</v>
      </c>
      <c r="E108" s="232" t="s">
        <v>75</v>
      </c>
      <c r="F108" s="233" t="s">
        <v>2004</v>
      </c>
      <c r="G108" s="231"/>
      <c r="H108" s="234">
        <v>13.86</v>
      </c>
      <c r="I108" s="235"/>
      <c r="J108" s="231"/>
      <c r="K108" s="231"/>
      <c r="L108" s="236"/>
      <c r="M108" s="237"/>
      <c r="N108" s="238"/>
      <c r="O108" s="238"/>
      <c r="P108" s="238"/>
      <c r="Q108" s="238"/>
      <c r="R108" s="238"/>
      <c r="S108" s="238"/>
      <c r="T108" s="239"/>
      <c r="AT108" s="240" t="s">
        <v>164</v>
      </c>
      <c r="AU108" s="240" t="s">
        <v>86</v>
      </c>
      <c r="AV108" s="12" t="s">
        <v>86</v>
      </c>
      <c r="AW108" s="12" t="s">
        <v>38</v>
      </c>
      <c r="AX108" s="12" t="s">
        <v>84</v>
      </c>
      <c r="AY108" s="240" t="s">
        <v>152</v>
      </c>
    </row>
    <row r="109" spans="2:65" s="1" customFormat="1" ht="22.5" customHeight="1">
      <c r="B109" s="38"/>
      <c r="C109" s="215" t="s">
        <v>160</v>
      </c>
      <c r="D109" s="215" t="s">
        <v>155</v>
      </c>
      <c r="E109" s="216" t="s">
        <v>1905</v>
      </c>
      <c r="F109" s="217" t="s">
        <v>1906</v>
      </c>
      <c r="G109" s="218" t="s">
        <v>168</v>
      </c>
      <c r="H109" s="219">
        <v>3.4</v>
      </c>
      <c r="I109" s="220"/>
      <c r="J109" s="221">
        <f>ROUND(I109*H109,2)</f>
        <v>0</v>
      </c>
      <c r="K109" s="217" t="s">
        <v>177</v>
      </c>
      <c r="L109" s="43"/>
      <c r="M109" s="222" t="s">
        <v>75</v>
      </c>
      <c r="N109" s="223" t="s">
        <v>47</v>
      </c>
      <c r="O109" s="79"/>
      <c r="P109" s="224">
        <f>O109*H109</f>
        <v>0</v>
      </c>
      <c r="Q109" s="224">
        <v>0</v>
      </c>
      <c r="R109" s="224">
        <f>Q109*H109</f>
        <v>0</v>
      </c>
      <c r="S109" s="224">
        <v>0</v>
      </c>
      <c r="T109" s="225">
        <f>S109*H109</f>
        <v>0</v>
      </c>
      <c r="AR109" s="17" t="s">
        <v>160</v>
      </c>
      <c r="AT109" s="17" t="s">
        <v>155</v>
      </c>
      <c r="AU109" s="17" t="s">
        <v>86</v>
      </c>
      <c r="AY109" s="17" t="s">
        <v>152</v>
      </c>
      <c r="BE109" s="226">
        <f>IF(N109="základní",J109,0)</f>
        <v>0</v>
      </c>
      <c r="BF109" s="226">
        <f>IF(N109="snížená",J109,0)</f>
        <v>0</v>
      </c>
      <c r="BG109" s="226">
        <f>IF(N109="zákl. přenesená",J109,0)</f>
        <v>0</v>
      </c>
      <c r="BH109" s="226">
        <f>IF(N109="sníž. přenesená",J109,0)</f>
        <v>0</v>
      </c>
      <c r="BI109" s="226">
        <f>IF(N109="nulová",J109,0)</f>
        <v>0</v>
      </c>
      <c r="BJ109" s="17" t="s">
        <v>84</v>
      </c>
      <c r="BK109" s="226">
        <f>ROUND(I109*H109,2)</f>
        <v>0</v>
      </c>
      <c r="BL109" s="17" t="s">
        <v>160</v>
      </c>
      <c r="BM109" s="17" t="s">
        <v>2005</v>
      </c>
    </row>
    <row r="110" spans="2:51" s="13" customFormat="1" ht="12">
      <c r="B110" s="241"/>
      <c r="C110" s="242"/>
      <c r="D110" s="227" t="s">
        <v>164</v>
      </c>
      <c r="E110" s="243" t="s">
        <v>75</v>
      </c>
      <c r="F110" s="244" t="s">
        <v>2006</v>
      </c>
      <c r="G110" s="242"/>
      <c r="H110" s="243" t="s">
        <v>75</v>
      </c>
      <c r="I110" s="245"/>
      <c r="J110" s="242"/>
      <c r="K110" s="242"/>
      <c r="L110" s="246"/>
      <c r="M110" s="247"/>
      <c r="N110" s="248"/>
      <c r="O110" s="248"/>
      <c r="P110" s="248"/>
      <c r="Q110" s="248"/>
      <c r="R110" s="248"/>
      <c r="S110" s="248"/>
      <c r="T110" s="249"/>
      <c r="AT110" s="250" t="s">
        <v>164</v>
      </c>
      <c r="AU110" s="250" t="s">
        <v>86</v>
      </c>
      <c r="AV110" s="13" t="s">
        <v>84</v>
      </c>
      <c r="AW110" s="13" t="s">
        <v>38</v>
      </c>
      <c r="AX110" s="13" t="s">
        <v>77</v>
      </c>
      <c r="AY110" s="250" t="s">
        <v>152</v>
      </c>
    </row>
    <row r="111" spans="2:51" s="12" customFormat="1" ht="12">
      <c r="B111" s="230"/>
      <c r="C111" s="231"/>
      <c r="D111" s="227" t="s">
        <v>164</v>
      </c>
      <c r="E111" s="232" t="s">
        <v>75</v>
      </c>
      <c r="F111" s="233" t="s">
        <v>2007</v>
      </c>
      <c r="G111" s="231"/>
      <c r="H111" s="234">
        <v>3.4</v>
      </c>
      <c r="I111" s="235"/>
      <c r="J111" s="231"/>
      <c r="K111" s="231"/>
      <c r="L111" s="236"/>
      <c r="M111" s="237"/>
      <c r="N111" s="238"/>
      <c r="O111" s="238"/>
      <c r="P111" s="238"/>
      <c r="Q111" s="238"/>
      <c r="R111" s="238"/>
      <c r="S111" s="238"/>
      <c r="T111" s="239"/>
      <c r="AT111" s="240" t="s">
        <v>164</v>
      </c>
      <c r="AU111" s="240" t="s">
        <v>86</v>
      </c>
      <c r="AV111" s="12" t="s">
        <v>86</v>
      </c>
      <c r="AW111" s="12" t="s">
        <v>38</v>
      </c>
      <c r="AX111" s="12" t="s">
        <v>84</v>
      </c>
      <c r="AY111" s="240" t="s">
        <v>152</v>
      </c>
    </row>
    <row r="112" spans="2:63" s="11" customFormat="1" ht="22.8" customHeight="1">
      <c r="B112" s="199"/>
      <c r="C112" s="200"/>
      <c r="D112" s="201" t="s">
        <v>76</v>
      </c>
      <c r="E112" s="213" t="s">
        <v>191</v>
      </c>
      <c r="F112" s="213" t="s">
        <v>192</v>
      </c>
      <c r="G112" s="200"/>
      <c r="H112" s="200"/>
      <c r="I112" s="203"/>
      <c r="J112" s="214">
        <f>BK112</f>
        <v>0</v>
      </c>
      <c r="K112" s="200"/>
      <c r="L112" s="205"/>
      <c r="M112" s="206"/>
      <c r="N112" s="207"/>
      <c r="O112" s="207"/>
      <c r="P112" s="208">
        <f>SUM(P113:P121)</f>
        <v>0</v>
      </c>
      <c r="Q112" s="207"/>
      <c r="R112" s="208">
        <f>SUM(R113:R121)</f>
        <v>0</v>
      </c>
      <c r="S112" s="207"/>
      <c r="T112" s="209">
        <f>SUM(T113:T121)</f>
        <v>0</v>
      </c>
      <c r="AR112" s="210" t="s">
        <v>84</v>
      </c>
      <c r="AT112" s="211" t="s">
        <v>76</v>
      </c>
      <c r="AU112" s="211" t="s">
        <v>84</v>
      </c>
      <c r="AY112" s="210" t="s">
        <v>152</v>
      </c>
      <c r="BK112" s="212">
        <f>SUM(BK113:BK121)</f>
        <v>0</v>
      </c>
    </row>
    <row r="113" spans="2:65" s="1" customFormat="1" ht="22.5" customHeight="1">
      <c r="B113" s="38"/>
      <c r="C113" s="215" t="s">
        <v>186</v>
      </c>
      <c r="D113" s="215" t="s">
        <v>155</v>
      </c>
      <c r="E113" s="216" t="s">
        <v>193</v>
      </c>
      <c r="F113" s="217" t="s">
        <v>194</v>
      </c>
      <c r="G113" s="218" t="s">
        <v>195</v>
      </c>
      <c r="H113" s="219">
        <v>9.774</v>
      </c>
      <c r="I113" s="220"/>
      <c r="J113" s="221">
        <f>ROUND(I113*H113,2)</f>
        <v>0</v>
      </c>
      <c r="K113" s="217" t="s">
        <v>159</v>
      </c>
      <c r="L113" s="43"/>
      <c r="M113" s="222" t="s">
        <v>75</v>
      </c>
      <c r="N113" s="223" t="s">
        <v>47</v>
      </c>
      <c r="O113" s="79"/>
      <c r="P113" s="224">
        <f>O113*H113</f>
        <v>0</v>
      </c>
      <c r="Q113" s="224">
        <v>0</v>
      </c>
      <c r="R113" s="224">
        <f>Q113*H113</f>
        <v>0</v>
      </c>
      <c r="S113" s="224">
        <v>0</v>
      </c>
      <c r="T113" s="225">
        <f>S113*H113</f>
        <v>0</v>
      </c>
      <c r="AR113" s="17" t="s">
        <v>160</v>
      </c>
      <c r="AT113" s="17" t="s">
        <v>155</v>
      </c>
      <c r="AU113" s="17" t="s">
        <v>86</v>
      </c>
      <c r="AY113" s="17" t="s">
        <v>152</v>
      </c>
      <c r="BE113" s="226">
        <f>IF(N113="základní",J113,0)</f>
        <v>0</v>
      </c>
      <c r="BF113" s="226">
        <f>IF(N113="snížená",J113,0)</f>
        <v>0</v>
      </c>
      <c r="BG113" s="226">
        <f>IF(N113="zákl. přenesená",J113,0)</f>
        <v>0</v>
      </c>
      <c r="BH113" s="226">
        <f>IF(N113="sníž. přenesená",J113,0)</f>
        <v>0</v>
      </c>
      <c r="BI113" s="226">
        <f>IF(N113="nulová",J113,0)</f>
        <v>0</v>
      </c>
      <c r="BJ113" s="17" t="s">
        <v>84</v>
      </c>
      <c r="BK113" s="226">
        <f>ROUND(I113*H113,2)</f>
        <v>0</v>
      </c>
      <c r="BL113" s="17" t="s">
        <v>160</v>
      </c>
      <c r="BM113" s="17" t="s">
        <v>1911</v>
      </c>
    </row>
    <row r="114" spans="2:47" s="1" customFormat="1" ht="12">
      <c r="B114" s="38"/>
      <c r="C114" s="39"/>
      <c r="D114" s="227" t="s">
        <v>162</v>
      </c>
      <c r="E114" s="39"/>
      <c r="F114" s="228" t="s">
        <v>197</v>
      </c>
      <c r="G114" s="39"/>
      <c r="H114" s="39"/>
      <c r="I114" s="142"/>
      <c r="J114" s="39"/>
      <c r="K114" s="39"/>
      <c r="L114" s="43"/>
      <c r="M114" s="229"/>
      <c r="N114" s="79"/>
      <c r="O114" s="79"/>
      <c r="P114" s="79"/>
      <c r="Q114" s="79"/>
      <c r="R114" s="79"/>
      <c r="S114" s="79"/>
      <c r="T114" s="80"/>
      <c r="AT114" s="17" t="s">
        <v>162</v>
      </c>
      <c r="AU114" s="17" t="s">
        <v>86</v>
      </c>
    </row>
    <row r="115" spans="2:65" s="1" customFormat="1" ht="16.5" customHeight="1">
      <c r="B115" s="38"/>
      <c r="C115" s="215" t="s">
        <v>153</v>
      </c>
      <c r="D115" s="215" t="s">
        <v>155</v>
      </c>
      <c r="E115" s="216" t="s">
        <v>199</v>
      </c>
      <c r="F115" s="217" t="s">
        <v>200</v>
      </c>
      <c r="G115" s="218" t="s">
        <v>195</v>
      </c>
      <c r="H115" s="219">
        <v>9.774</v>
      </c>
      <c r="I115" s="220"/>
      <c r="J115" s="221">
        <f>ROUND(I115*H115,2)</f>
        <v>0</v>
      </c>
      <c r="K115" s="217" t="s">
        <v>159</v>
      </c>
      <c r="L115" s="43"/>
      <c r="M115" s="222" t="s">
        <v>75</v>
      </c>
      <c r="N115" s="223" t="s">
        <v>47</v>
      </c>
      <c r="O115" s="79"/>
      <c r="P115" s="224">
        <f>O115*H115</f>
        <v>0</v>
      </c>
      <c r="Q115" s="224">
        <v>0</v>
      </c>
      <c r="R115" s="224">
        <f>Q115*H115</f>
        <v>0</v>
      </c>
      <c r="S115" s="224">
        <v>0</v>
      </c>
      <c r="T115" s="225">
        <f>S115*H115</f>
        <v>0</v>
      </c>
      <c r="AR115" s="17" t="s">
        <v>160</v>
      </c>
      <c r="AT115" s="17" t="s">
        <v>155</v>
      </c>
      <c r="AU115" s="17" t="s">
        <v>86</v>
      </c>
      <c r="AY115" s="17" t="s">
        <v>152</v>
      </c>
      <c r="BE115" s="226">
        <f>IF(N115="základní",J115,0)</f>
        <v>0</v>
      </c>
      <c r="BF115" s="226">
        <f>IF(N115="snížená",J115,0)</f>
        <v>0</v>
      </c>
      <c r="BG115" s="226">
        <f>IF(N115="zákl. přenesená",J115,0)</f>
        <v>0</v>
      </c>
      <c r="BH115" s="226">
        <f>IF(N115="sníž. přenesená",J115,0)</f>
        <v>0</v>
      </c>
      <c r="BI115" s="226">
        <f>IF(N115="nulová",J115,0)</f>
        <v>0</v>
      </c>
      <c r="BJ115" s="17" t="s">
        <v>84</v>
      </c>
      <c r="BK115" s="226">
        <f>ROUND(I115*H115,2)</f>
        <v>0</v>
      </c>
      <c r="BL115" s="17" t="s">
        <v>160</v>
      </c>
      <c r="BM115" s="17" t="s">
        <v>1910</v>
      </c>
    </row>
    <row r="116" spans="2:47" s="1" customFormat="1" ht="12">
      <c r="B116" s="38"/>
      <c r="C116" s="39"/>
      <c r="D116" s="227" t="s">
        <v>162</v>
      </c>
      <c r="E116" s="39"/>
      <c r="F116" s="228" t="s">
        <v>202</v>
      </c>
      <c r="G116" s="39"/>
      <c r="H116" s="39"/>
      <c r="I116" s="142"/>
      <c r="J116" s="39"/>
      <c r="K116" s="39"/>
      <c r="L116" s="43"/>
      <c r="M116" s="229"/>
      <c r="N116" s="79"/>
      <c r="O116" s="79"/>
      <c r="P116" s="79"/>
      <c r="Q116" s="79"/>
      <c r="R116" s="79"/>
      <c r="S116" s="79"/>
      <c r="T116" s="80"/>
      <c r="AT116" s="17" t="s">
        <v>162</v>
      </c>
      <c r="AU116" s="17" t="s">
        <v>86</v>
      </c>
    </row>
    <row r="117" spans="2:65" s="1" customFormat="1" ht="22.5" customHeight="1">
      <c r="B117" s="38"/>
      <c r="C117" s="215" t="s">
        <v>198</v>
      </c>
      <c r="D117" s="215" t="s">
        <v>155</v>
      </c>
      <c r="E117" s="216" t="s">
        <v>204</v>
      </c>
      <c r="F117" s="217" t="s">
        <v>205</v>
      </c>
      <c r="G117" s="218" t="s">
        <v>195</v>
      </c>
      <c r="H117" s="219">
        <v>234.576</v>
      </c>
      <c r="I117" s="220"/>
      <c r="J117" s="221">
        <f>ROUND(I117*H117,2)</f>
        <v>0</v>
      </c>
      <c r="K117" s="217" t="s">
        <v>159</v>
      </c>
      <c r="L117" s="43"/>
      <c r="M117" s="222" t="s">
        <v>75</v>
      </c>
      <c r="N117" s="223" t="s">
        <v>47</v>
      </c>
      <c r="O117" s="79"/>
      <c r="P117" s="224">
        <f>O117*H117</f>
        <v>0</v>
      </c>
      <c r="Q117" s="224">
        <v>0</v>
      </c>
      <c r="R117" s="224">
        <f>Q117*H117</f>
        <v>0</v>
      </c>
      <c r="S117" s="224">
        <v>0</v>
      </c>
      <c r="T117" s="225">
        <f>S117*H117</f>
        <v>0</v>
      </c>
      <c r="AR117" s="17" t="s">
        <v>160</v>
      </c>
      <c r="AT117" s="17" t="s">
        <v>155</v>
      </c>
      <c r="AU117" s="17" t="s">
        <v>86</v>
      </c>
      <c r="AY117" s="17" t="s">
        <v>152</v>
      </c>
      <c r="BE117" s="226">
        <f>IF(N117="základní",J117,0)</f>
        <v>0</v>
      </c>
      <c r="BF117" s="226">
        <f>IF(N117="snížená",J117,0)</f>
        <v>0</v>
      </c>
      <c r="BG117" s="226">
        <f>IF(N117="zákl. přenesená",J117,0)</f>
        <v>0</v>
      </c>
      <c r="BH117" s="226">
        <f>IF(N117="sníž. přenesená",J117,0)</f>
        <v>0</v>
      </c>
      <c r="BI117" s="226">
        <f>IF(N117="nulová",J117,0)</f>
        <v>0</v>
      </c>
      <c r="BJ117" s="17" t="s">
        <v>84</v>
      </c>
      <c r="BK117" s="226">
        <f>ROUND(I117*H117,2)</f>
        <v>0</v>
      </c>
      <c r="BL117" s="17" t="s">
        <v>160</v>
      </c>
      <c r="BM117" s="17" t="s">
        <v>1913</v>
      </c>
    </row>
    <row r="118" spans="2:47" s="1" customFormat="1" ht="12">
      <c r="B118" s="38"/>
      <c r="C118" s="39"/>
      <c r="D118" s="227" t="s">
        <v>162</v>
      </c>
      <c r="E118" s="39"/>
      <c r="F118" s="228" t="s">
        <v>207</v>
      </c>
      <c r="G118" s="39"/>
      <c r="H118" s="39"/>
      <c r="I118" s="142"/>
      <c r="J118" s="39"/>
      <c r="K118" s="39"/>
      <c r="L118" s="43"/>
      <c r="M118" s="229"/>
      <c r="N118" s="79"/>
      <c r="O118" s="79"/>
      <c r="P118" s="79"/>
      <c r="Q118" s="79"/>
      <c r="R118" s="79"/>
      <c r="S118" s="79"/>
      <c r="T118" s="80"/>
      <c r="AT118" s="17" t="s">
        <v>162</v>
      </c>
      <c r="AU118" s="17" t="s">
        <v>86</v>
      </c>
    </row>
    <row r="119" spans="2:51" s="12" customFormat="1" ht="12">
      <c r="B119" s="230"/>
      <c r="C119" s="231"/>
      <c r="D119" s="227" t="s">
        <v>164</v>
      </c>
      <c r="E119" s="231"/>
      <c r="F119" s="233" t="s">
        <v>2008</v>
      </c>
      <c r="G119" s="231"/>
      <c r="H119" s="234">
        <v>234.576</v>
      </c>
      <c r="I119" s="235"/>
      <c r="J119" s="231"/>
      <c r="K119" s="231"/>
      <c r="L119" s="236"/>
      <c r="M119" s="237"/>
      <c r="N119" s="238"/>
      <c r="O119" s="238"/>
      <c r="P119" s="238"/>
      <c r="Q119" s="238"/>
      <c r="R119" s="238"/>
      <c r="S119" s="238"/>
      <c r="T119" s="239"/>
      <c r="AT119" s="240" t="s">
        <v>164</v>
      </c>
      <c r="AU119" s="240" t="s">
        <v>86</v>
      </c>
      <c r="AV119" s="12" t="s">
        <v>86</v>
      </c>
      <c r="AW119" s="12" t="s">
        <v>4</v>
      </c>
      <c r="AX119" s="12" t="s">
        <v>84</v>
      </c>
      <c r="AY119" s="240" t="s">
        <v>152</v>
      </c>
    </row>
    <row r="120" spans="2:65" s="1" customFormat="1" ht="22.5" customHeight="1">
      <c r="B120" s="38"/>
      <c r="C120" s="215" t="s">
        <v>203</v>
      </c>
      <c r="D120" s="215" t="s">
        <v>155</v>
      </c>
      <c r="E120" s="216" t="s">
        <v>209</v>
      </c>
      <c r="F120" s="217" t="s">
        <v>210</v>
      </c>
      <c r="G120" s="218" t="s">
        <v>195</v>
      </c>
      <c r="H120" s="219">
        <v>9.774</v>
      </c>
      <c r="I120" s="220"/>
      <c r="J120" s="221">
        <f>ROUND(I120*H120,2)</f>
        <v>0</v>
      </c>
      <c r="K120" s="217" t="s">
        <v>159</v>
      </c>
      <c r="L120" s="43"/>
      <c r="M120" s="222" t="s">
        <v>75</v>
      </c>
      <c r="N120" s="223" t="s">
        <v>47</v>
      </c>
      <c r="O120" s="79"/>
      <c r="P120" s="224">
        <f>O120*H120</f>
        <v>0</v>
      </c>
      <c r="Q120" s="224">
        <v>0</v>
      </c>
      <c r="R120" s="224">
        <f>Q120*H120</f>
        <v>0</v>
      </c>
      <c r="S120" s="224">
        <v>0</v>
      </c>
      <c r="T120" s="225">
        <f>S120*H120</f>
        <v>0</v>
      </c>
      <c r="AR120" s="17" t="s">
        <v>160</v>
      </c>
      <c r="AT120" s="17" t="s">
        <v>155</v>
      </c>
      <c r="AU120" s="17" t="s">
        <v>86</v>
      </c>
      <c r="AY120" s="17" t="s">
        <v>152</v>
      </c>
      <c r="BE120" s="226">
        <f>IF(N120="základní",J120,0)</f>
        <v>0</v>
      </c>
      <c r="BF120" s="226">
        <f>IF(N120="snížená",J120,0)</f>
        <v>0</v>
      </c>
      <c r="BG120" s="226">
        <f>IF(N120="zákl. přenesená",J120,0)</f>
        <v>0</v>
      </c>
      <c r="BH120" s="226">
        <f>IF(N120="sníž. přenesená",J120,0)</f>
        <v>0</v>
      </c>
      <c r="BI120" s="226">
        <f>IF(N120="nulová",J120,0)</f>
        <v>0</v>
      </c>
      <c r="BJ120" s="17" t="s">
        <v>84</v>
      </c>
      <c r="BK120" s="226">
        <f>ROUND(I120*H120,2)</f>
        <v>0</v>
      </c>
      <c r="BL120" s="17" t="s">
        <v>160</v>
      </c>
      <c r="BM120" s="17" t="s">
        <v>1912</v>
      </c>
    </row>
    <row r="121" spans="2:47" s="1" customFormat="1" ht="12">
      <c r="B121" s="38"/>
      <c r="C121" s="39"/>
      <c r="D121" s="227" t="s">
        <v>162</v>
      </c>
      <c r="E121" s="39"/>
      <c r="F121" s="228" t="s">
        <v>212</v>
      </c>
      <c r="G121" s="39"/>
      <c r="H121" s="39"/>
      <c r="I121" s="142"/>
      <c r="J121" s="39"/>
      <c r="K121" s="39"/>
      <c r="L121" s="43"/>
      <c r="M121" s="229"/>
      <c r="N121" s="79"/>
      <c r="O121" s="79"/>
      <c r="P121" s="79"/>
      <c r="Q121" s="79"/>
      <c r="R121" s="79"/>
      <c r="S121" s="79"/>
      <c r="T121" s="80"/>
      <c r="AT121" s="17" t="s">
        <v>162</v>
      </c>
      <c r="AU121" s="17" t="s">
        <v>86</v>
      </c>
    </row>
    <row r="122" spans="2:63" s="11" customFormat="1" ht="22.8" customHeight="1">
      <c r="B122" s="199"/>
      <c r="C122" s="200"/>
      <c r="D122" s="201" t="s">
        <v>76</v>
      </c>
      <c r="E122" s="213" t="s">
        <v>213</v>
      </c>
      <c r="F122" s="213" t="s">
        <v>214</v>
      </c>
      <c r="G122" s="200"/>
      <c r="H122" s="200"/>
      <c r="I122" s="203"/>
      <c r="J122" s="214">
        <f>BK122</f>
        <v>0</v>
      </c>
      <c r="K122" s="200"/>
      <c r="L122" s="205"/>
      <c r="M122" s="206"/>
      <c r="N122" s="207"/>
      <c r="O122" s="207"/>
      <c r="P122" s="208">
        <f>SUM(P123:P124)</f>
        <v>0</v>
      </c>
      <c r="Q122" s="207"/>
      <c r="R122" s="208">
        <f>SUM(R123:R124)</f>
        <v>0</v>
      </c>
      <c r="S122" s="207"/>
      <c r="T122" s="209">
        <f>SUM(T123:T124)</f>
        <v>0</v>
      </c>
      <c r="AR122" s="210" t="s">
        <v>84</v>
      </c>
      <c r="AT122" s="211" t="s">
        <v>76</v>
      </c>
      <c r="AU122" s="211" t="s">
        <v>84</v>
      </c>
      <c r="AY122" s="210" t="s">
        <v>152</v>
      </c>
      <c r="BK122" s="212">
        <f>SUM(BK123:BK124)</f>
        <v>0</v>
      </c>
    </row>
    <row r="123" spans="2:65" s="1" customFormat="1" ht="22.5" customHeight="1">
      <c r="B123" s="38"/>
      <c r="C123" s="215" t="s">
        <v>179</v>
      </c>
      <c r="D123" s="215" t="s">
        <v>155</v>
      </c>
      <c r="E123" s="216" t="s">
        <v>216</v>
      </c>
      <c r="F123" s="217" t="s">
        <v>217</v>
      </c>
      <c r="G123" s="218" t="s">
        <v>195</v>
      </c>
      <c r="H123" s="219">
        <v>2.4</v>
      </c>
      <c r="I123" s="220"/>
      <c r="J123" s="221">
        <f>ROUND(I123*H123,2)</f>
        <v>0</v>
      </c>
      <c r="K123" s="217" t="s">
        <v>159</v>
      </c>
      <c r="L123" s="43"/>
      <c r="M123" s="222" t="s">
        <v>75</v>
      </c>
      <c r="N123" s="223" t="s">
        <v>47</v>
      </c>
      <c r="O123" s="79"/>
      <c r="P123" s="224">
        <f>O123*H123</f>
        <v>0</v>
      </c>
      <c r="Q123" s="224">
        <v>0</v>
      </c>
      <c r="R123" s="224">
        <f>Q123*H123</f>
        <v>0</v>
      </c>
      <c r="S123" s="224">
        <v>0</v>
      </c>
      <c r="T123" s="225">
        <f>S123*H123</f>
        <v>0</v>
      </c>
      <c r="AR123" s="17" t="s">
        <v>160</v>
      </c>
      <c r="AT123" s="17" t="s">
        <v>155</v>
      </c>
      <c r="AU123" s="17" t="s">
        <v>86</v>
      </c>
      <c r="AY123" s="17" t="s">
        <v>152</v>
      </c>
      <c r="BE123" s="226">
        <f>IF(N123="základní",J123,0)</f>
        <v>0</v>
      </c>
      <c r="BF123" s="226">
        <f>IF(N123="snížená",J123,0)</f>
        <v>0</v>
      </c>
      <c r="BG123" s="226">
        <f>IF(N123="zákl. přenesená",J123,0)</f>
        <v>0</v>
      </c>
      <c r="BH123" s="226">
        <f>IF(N123="sníž. přenesená",J123,0)</f>
        <v>0</v>
      </c>
      <c r="BI123" s="226">
        <f>IF(N123="nulová",J123,0)</f>
        <v>0</v>
      </c>
      <c r="BJ123" s="17" t="s">
        <v>84</v>
      </c>
      <c r="BK123" s="226">
        <f>ROUND(I123*H123,2)</f>
        <v>0</v>
      </c>
      <c r="BL123" s="17" t="s">
        <v>160</v>
      </c>
      <c r="BM123" s="17" t="s">
        <v>1915</v>
      </c>
    </row>
    <row r="124" spans="2:47" s="1" customFormat="1" ht="12">
      <c r="B124" s="38"/>
      <c r="C124" s="39"/>
      <c r="D124" s="227" t="s">
        <v>162</v>
      </c>
      <c r="E124" s="39"/>
      <c r="F124" s="228" t="s">
        <v>219</v>
      </c>
      <c r="G124" s="39"/>
      <c r="H124" s="39"/>
      <c r="I124" s="142"/>
      <c r="J124" s="39"/>
      <c r="K124" s="39"/>
      <c r="L124" s="43"/>
      <c r="M124" s="229"/>
      <c r="N124" s="79"/>
      <c r="O124" s="79"/>
      <c r="P124" s="79"/>
      <c r="Q124" s="79"/>
      <c r="R124" s="79"/>
      <c r="S124" s="79"/>
      <c r="T124" s="80"/>
      <c r="AT124" s="17" t="s">
        <v>162</v>
      </c>
      <c r="AU124" s="17" t="s">
        <v>86</v>
      </c>
    </row>
    <row r="125" spans="2:63" s="11" customFormat="1" ht="25.9" customHeight="1">
      <c r="B125" s="199"/>
      <c r="C125" s="200"/>
      <c r="D125" s="201" t="s">
        <v>76</v>
      </c>
      <c r="E125" s="202" t="s">
        <v>220</v>
      </c>
      <c r="F125" s="202" t="s">
        <v>221</v>
      </c>
      <c r="G125" s="200"/>
      <c r="H125" s="200"/>
      <c r="I125" s="203"/>
      <c r="J125" s="204">
        <f>BK125</f>
        <v>0</v>
      </c>
      <c r="K125" s="200"/>
      <c r="L125" s="205"/>
      <c r="M125" s="206"/>
      <c r="N125" s="207"/>
      <c r="O125" s="207"/>
      <c r="P125" s="208">
        <f>P126+P130+P139</f>
        <v>0</v>
      </c>
      <c r="Q125" s="207"/>
      <c r="R125" s="208">
        <f>R126+R130+R139</f>
        <v>1.513623</v>
      </c>
      <c r="S125" s="207"/>
      <c r="T125" s="209">
        <f>T126+T130+T139</f>
        <v>0</v>
      </c>
      <c r="AR125" s="210" t="s">
        <v>86</v>
      </c>
      <c r="AT125" s="211" t="s">
        <v>76</v>
      </c>
      <c r="AU125" s="211" t="s">
        <v>77</v>
      </c>
      <c r="AY125" s="210" t="s">
        <v>152</v>
      </c>
      <c r="BK125" s="212">
        <f>BK126+BK130+BK139</f>
        <v>0</v>
      </c>
    </row>
    <row r="126" spans="2:63" s="11" customFormat="1" ht="22.8" customHeight="1">
      <c r="B126" s="199"/>
      <c r="C126" s="200"/>
      <c r="D126" s="201" t="s">
        <v>76</v>
      </c>
      <c r="E126" s="213" t="s">
        <v>1114</v>
      </c>
      <c r="F126" s="213" t="s">
        <v>1115</v>
      </c>
      <c r="G126" s="200"/>
      <c r="H126" s="200"/>
      <c r="I126" s="203"/>
      <c r="J126" s="214">
        <f>BK126</f>
        <v>0</v>
      </c>
      <c r="K126" s="200"/>
      <c r="L126" s="205"/>
      <c r="M126" s="206"/>
      <c r="N126" s="207"/>
      <c r="O126" s="207"/>
      <c r="P126" s="208">
        <f>SUM(P127:P129)</f>
        <v>0</v>
      </c>
      <c r="Q126" s="207"/>
      <c r="R126" s="208">
        <f>SUM(R127:R129)</f>
        <v>0</v>
      </c>
      <c r="S126" s="207"/>
      <c r="T126" s="209">
        <f>SUM(T127:T129)</f>
        <v>0</v>
      </c>
      <c r="AR126" s="210" t="s">
        <v>86</v>
      </c>
      <c r="AT126" s="211" t="s">
        <v>76</v>
      </c>
      <c r="AU126" s="211" t="s">
        <v>84</v>
      </c>
      <c r="AY126" s="210" t="s">
        <v>152</v>
      </c>
      <c r="BK126" s="212">
        <f>SUM(BK127:BK129)</f>
        <v>0</v>
      </c>
    </row>
    <row r="127" spans="2:65" s="1" customFormat="1" ht="22.5" customHeight="1">
      <c r="B127" s="38"/>
      <c r="C127" s="215" t="s">
        <v>215</v>
      </c>
      <c r="D127" s="215" t="s">
        <v>155</v>
      </c>
      <c r="E127" s="216" t="s">
        <v>2009</v>
      </c>
      <c r="F127" s="217" t="s">
        <v>2010</v>
      </c>
      <c r="G127" s="218" t="s">
        <v>577</v>
      </c>
      <c r="H127" s="219">
        <v>1</v>
      </c>
      <c r="I127" s="220"/>
      <c r="J127" s="221">
        <f>ROUND(I127*H127,2)</f>
        <v>0</v>
      </c>
      <c r="K127" s="217" t="s">
        <v>177</v>
      </c>
      <c r="L127" s="43"/>
      <c r="M127" s="222" t="s">
        <v>75</v>
      </c>
      <c r="N127" s="223" t="s">
        <v>47</v>
      </c>
      <c r="O127" s="79"/>
      <c r="P127" s="224">
        <f>O127*H127</f>
        <v>0</v>
      </c>
      <c r="Q127" s="224">
        <v>0</v>
      </c>
      <c r="R127" s="224">
        <f>Q127*H127</f>
        <v>0</v>
      </c>
      <c r="S127" s="224">
        <v>0</v>
      </c>
      <c r="T127" s="225">
        <f>S127*H127</f>
        <v>0</v>
      </c>
      <c r="AR127" s="17" t="s">
        <v>227</v>
      </c>
      <c r="AT127" s="17" t="s">
        <v>155</v>
      </c>
      <c r="AU127" s="17" t="s">
        <v>86</v>
      </c>
      <c r="AY127" s="17" t="s">
        <v>152</v>
      </c>
      <c r="BE127" s="226">
        <f>IF(N127="základní",J127,0)</f>
        <v>0</v>
      </c>
      <c r="BF127" s="226">
        <f>IF(N127="snížená",J127,0)</f>
        <v>0</v>
      </c>
      <c r="BG127" s="226">
        <f>IF(N127="zákl. přenesená",J127,0)</f>
        <v>0</v>
      </c>
      <c r="BH127" s="226">
        <f>IF(N127="sníž. přenesená",J127,0)</f>
        <v>0</v>
      </c>
      <c r="BI127" s="226">
        <f>IF(N127="nulová",J127,0)</f>
        <v>0</v>
      </c>
      <c r="BJ127" s="17" t="s">
        <v>84</v>
      </c>
      <c r="BK127" s="226">
        <f>ROUND(I127*H127,2)</f>
        <v>0</v>
      </c>
      <c r="BL127" s="17" t="s">
        <v>227</v>
      </c>
      <c r="BM127" s="17" t="s">
        <v>2011</v>
      </c>
    </row>
    <row r="128" spans="2:65" s="1" customFormat="1" ht="22.5" customHeight="1">
      <c r="B128" s="38"/>
      <c r="C128" s="215" t="s">
        <v>224</v>
      </c>
      <c r="D128" s="215" t="s">
        <v>155</v>
      </c>
      <c r="E128" s="216" t="s">
        <v>1145</v>
      </c>
      <c r="F128" s="217" t="s">
        <v>1146</v>
      </c>
      <c r="G128" s="218" t="s">
        <v>248</v>
      </c>
      <c r="H128" s="261"/>
      <c r="I128" s="220"/>
      <c r="J128" s="221">
        <f>ROUND(I128*H128,2)</f>
        <v>0</v>
      </c>
      <c r="K128" s="217" t="s">
        <v>159</v>
      </c>
      <c r="L128" s="43"/>
      <c r="M128" s="222" t="s">
        <v>75</v>
      </c>
      <c r="N128" s="223" t="s">
        <v>47</v>
      </c>
      <c r="O128" s="79"/>
      <c r="P128" s="224">
        <f>O128*H128</f>
        <v>0</v>
      </c>
      <c r="Q128" s="224">
        <v>0</v>
      </c>
      <c r="R128" s="224">
        <f>Q128*H128</f>
        <v>0</v>
      </c>
      <c r="S128" s="224">
        <v>0</v>
      </c>
      <c r="T128" s="225">
        <f>S128*H128</f>
        <v>0</v>
      </c>
      <c r="AR128" s="17" t="s">
        <v>227</v>
      </c>
      <c r="AT128" s="17" t="s">
        <v>155</v>
      </c>
      <c r="AU128" s="17" t="s">
        <v>86</v>
      </c>
      <c r="AY128" s="17" t="s">
        <v>152</v>
      </c>
      <c r="BE128" s="226">
        <f>IF(N128="základní",J128,0)</f>
        <v>0</v>
      </c>
      <c r="BF128" s="226">
        <f>IF(N128="snížená",J128,0)</f>
        <v>0</v>
      </c>
      <c r="BG128" s="226">
        <f>IF(N128="zákl. přenesená",J128,0)</f>
        <v>0</v>
      </c>
      <c r="BH128" s="226">
        <f>IF(N128="sníž. přenesená",J128,0)</f>
        <v>0</v>
      </c>
      <c r="BI128" s="226">
        <f>IF(N128="nulová",J128,0)</f>
        <v>0</v>
      </c>
      <c r="BJ128" s="17" t="s">
        <v>84</v>
      </c>
      <c r="BK128" s="226">
        <f>ROUND(I128*H128,2)</f>
        <v>0</v>
      </c>
      <c r="BL128" s="17" t="s">
        <v>227</v>
      </c>
      <c r="BM128" s="17" t="s">
        <v>2012</v>
      </c>
    </row>
    <row r="129" spans="2:47" s="1" customFormat="1" ht="12">
      <c r="B129" s="38"/>
      <c r="C129" s="39"/>
      <c r="D129" s="227" t="s">
        <v>162</v>
      </c>
      <c r="E129" s="39"/>
      <c r="F129" s="228" t="s">
        <v>728</v>
      </c>
      <c r="G129" s="39"/>
      <c r="H129" s="39"/>
      <c r="I129" s="142"/>
      <c r="J129" s="39"/>
      <c r="K129" s="39"/>
      <c r="L129" s="43"/>
      <c r="M129" s="229"/>
      <c r="N129" s="79"/>
      <c r="O129" s="79"/>
      <c r="P129" s="79"/>
      <c r="Q129" s="79"/>
      <c r="R129" s="79"/>
      <c r="S129" s="79"/>
      <c r="T129" s="80"/>
      <c r="AT129" s="17" t="s">
        <v>162</v>
      </c>
      <c r="AU129" s="17" t="s">
        <v>86</v>
      </c>
    </row>
    <row r="130" spans="2:63" s="11" customFormat="1" ht="22.8" customHeight="1">
      <c r="B130" s="199"/>
      <c r="C130" s="200"/>
      <c r="D130" s="201" t="s">
        <v>76</v>
      </c>
      <c r="E130" s="213" t="s">
        <v>752</v>
      </c>
      <c r="F130" s="213" t="s">
        <v>753</v>
      </c>
      <c r="G130" s="200"/>
      <c r="H130" s="200"/>
      <c r="I130" s="203"/>
      <c r="J130" s="214">
        <f>BK130</f>
        <v>0</v>
      </c>
      <c r="K130" s="200"/>
      <c r="L130" s="205"/>
      <c r="M130" s="206"/>
      <c r="N130" s="207"/>
      <c r="O130" s="207"/>
      <c r="P130" s="208">
        <f>SUM(P131:P138)</f>
        <v>0</v>
      </c>
      <c r="Q130" s="207"/>
      <c r="R130" s="208">
        <f>SUM(R131:R138)</f>
        <v>0</v>
      </c>
      <c r="S130" s="207"/>
      <c r="T130" s="209">
        <f>SUM(T131:T138)</f>
        <v>0</v>
      </c>
      <c r="AR130" s="210" t="s">
        <v>86</v>
      </c>
      <c r="AT130" s="211" t="s">
        <v>76</v>
      </c>
      <c r="AU130" s="211" t="s">
        <v>84</v>
      </c>
      <c r="AY130" s="210" t="s">
        <v>152</v>
      </c>
      <c r="BK130" s="212">
        <f>SUM(BK131:BK138)</f>
        <v>0</v>
      </c>
    </row>
    <row r="131" spans="2:65" s="1" customFormat="1" ht="22.5" customHeight="1">
      <c r="B131" s="38"/>
      <c r="C131" s="215" t="s">
        <v>231</v>
      </c>
      <c r="D131" s="215" t="s">
        <v>155</v>
      </c>
      <c r="E131" s="216" t="s">
        <v>1944</v>
      </c>
      <c r="F131" s="217" t="s">
        <v>1945</v>
      </c>
      <c r="G131" s="218" t="s">
        <v>168</v>
      </c>
      <c r="H131" s="219">
        <v>2</v>
      </c>
      <c r="I131" s="220"/>
      <c r="J131" s="221">
        <f>ROUND(I131*H131,2)</f>
        <v>0</v>
      </c>
      <c r="K131" s="217" t="s">
        <v>177</v>
      </c>
      <c r="L131" s="43"/>
      <c r="M131" s="222" t="s">
        <v>75</v>
      </c>
      <c r="N131" s="223" t="s">
        <v>47</v>
      </c>
      <c r="O131" s="79"/>
      <c r="P131" s="224">
        <f>O131*H131</f>
        <v>0</v>
      </c>
      <c r="Q131" s="224">
        <v>0</v>
      </c>
      <c r="R131" s="224">
        <f>Q131*H131</f>
        <v>0</v>
      </c>
      <c r="S131" s="224">
        <v>0</v>
      </c>
      <c r="T131" s="225">
        <f>S131*H131</f>
        <v>0</v>
      </c>
      <c r="AR131" s="17" t="s">
        <v>227</v>
      </c>
      <c r="AT131" s="17" t="s">
        <v>155</v>
      </c>
      <c r="AU131" s="17" t="s">
        <v>86</v>
      </c>
      <c r="AY131" s="17" t="s">
        <v>152</v>
      </c>
      <c r="BE131" s="226">
        <f>IF(N131="základní",J131,0)</f>
        <v>0</v>
      </c>
      <c r="BF131" s="226">
        <f>IF(N131="snížená",J131,0)</f>
        <v>0</v>
      </c>
      <c r="BG131" s="226">
        <f>IF(N131="zákl. přenesená",J131,0)</f>
        <v>0</v>
      </c>
      <c r="BH131" s="226">
        <f>IF(N131="sníž. přenesená",J131,0)</f>
        <v>0</v>
      </c>
      <c r="BI131" s="226">
        <f>IF(N131="nulová",J131,0)</f>
        <v>0</v>
      </c>
      <c r="BJ131" s="17" t="s">
        <v>84</v>
      </c>
      <c r="BK131" s="226">
        <f>ROUND(I131*H131,2)</f>
        <v>0</v>
      </c>
      <c r="BL131" s="17" t="s">
        <v>227</v>
      </c>
      <c r="BM131" s="17" t="s">
        <v>2013</v>
      </c>
    </row>
    <row r="132" spans="2:51" s="13" customFormat="1" ht="12">
      <c r="B132" s="241"/>
      <c r="C132" s="242"/>
      <c r="D132" s="227" t="s">
        <v>164</v>
      </c>
      <c r="E132" s="243" t="s">
        <v>75</v>
      </c>
      <c r="F132" s="244" t="s">
        <v>1996</v>
      </c>
      <c r="G132" s="242"/>
      <c r="H132" s="243" t="s">
        <v>75</v>
      </c>
      <c r="I132" s="245"/>
      <c r="J132" s="242"/>
      <c r="K132" s="242"/>
      <c r="L132" s="246"/>
      <c r="M132" s="247"/>
      <c r="N132" s="248"/>
      <c r="O132" s="248"/>
      <c r="P132" s="248"/>
      <c r="Q132" s="248"/>
      <c r="R132" s="248"/>
      <c r="S132" s="248"/>
      <c r="T132" s="249"/>
      <c r="AT132" s="250" t="s">
        <v>164</v>
      </c>
      <c r="AU132" s="250" t="s">
        <v>86</v>
      </c>
      <c r="AV132" s="13" t="s">
        <v>84</v>
      </c>
      <c r="AW132" s="13" t="s">
        <v>38</v>
      </c>
      <c r="AX132" s="13" t="s">
        <v>77</v>
      </c>
      <c r="AY132" s="250" t="s">
        <v>152</v>
      </c>
    </row>
    <row r="133" spans="2:51" s="12" customFormat="1" ht="12">
      <c r="B133" s="230"/>
      <c r="C133" s="231"/>
      <c r="D133" s="227" t="s">
        <v>164</v>
      </c>
      <c r="E133" s="232" t="s">
        <v>75</v>
      </c>
      <c r="F133" s="233" t="s">
        <v>86</v>
      </c>
      <c r="G133" s="231"/>
      <c r="H133" s="234">
        <v>2</v>
      </c>
      <c r="I133" s="235"/>
      <c r="J133" s="231"/>
      <c r="K133" s="231"/>
      <c r="L133" s="236"/>
      <c r="M133" s="237"/>
      <c r="N133" s="238"/>
      <c r="O133" s="238"/>
      <c r="P133" s="238"/>
      <c r="Q133" s="238"/>
      <c r="R133" s="238"/>
      <c r="S133" s="238"/>
      <c r="T133" s="239"/>
      <c r="AT133" s="240" t="s">
        <v>164</v>
      </c>
      <c r="AU133" s="240" t="s">
        <v>86</v>
      </c>
      <c r="AV133" s="12" t="s">
        <v>86</v>
      </c>
      <c r="AW133" s="12" t="s">
        <v>38</v>
      </c>
      <c r="AX133" s="12" t="s">
        <v>84</v>
      </c>
      <c r="AY133" s="240" t="s">
        <v>152</v>
      </c>
    </row>
    <row r="134" spans="2:65" s="1" customFormat="1" ht="16.5" customHeight="1">
      <c r="B134" s="38"/>
      <c r="C134" s="215" t="s">
        <v>237</v>
      </c>
      <c r="D134" s="215" t="s">
        <v>155</v>
      </c>
      <c r="E134" s="216" t="s">
        <v>1953</v>
      </c>
      <c r="F134" s="217" t="s">
        <v>1954</v>
      </c>
      <c r="G134" s="218" t="s">
        <v>168</v>
      </c>
      <c r="H134" s="219">
        <v>4</v>
      </c>
      <c r="I134" s="220"/>
      <c r="J134" s="221">
        <f>ROUND(I134*H134,2)</f>
        <v>0</v>
      </c>
      <c r="K134" s="217" t="s">
        <v>177</v>
      </c>
      <c r="L134" s="43"/>
      <c r="M134" s="222" t="s">
        <v>75</v>
      </c>
      <c r="N134" s="223" t="s">
        <v>47</v>
      </c>
      <c r="O134" s="79"/>
      <c r="P134" s="224">
        <f>O134*H134</f>
        <v>0</v>
      </c>
      <c r="Q134" s="224">
        <v>0</v>
      </c>
      <c r="R134" s="224">
        <f>Q134*H134</f>
        <v>0</v>
      </c>
      <c r="S134" s="224">
        <v>0</v>
      </c>
      <c r="T134" s="225">
        <f>S134*H134</f>
        <v>0</v>
      </c>
      <c r="AR134" s="17" t="s">
        <v>227</v>
      </c>
      <c r="AT134" s="17" t="s">
        <v>155</v>
      </c>
      <c r="AU134" s="17" t="s">
        <v>86</v>
      </c>
      <c r="AY134" s="17" t="s">
        <v>152</v>
      </c>
      <c r="BE134" s="226">
        <f>IF(N134="základní",J134,0)</f>
        <v>0</v>
      </c>
      <c r="BF134" s="226">
        <f>IF(N134="snížená",J134,0)</f>
        <v>0</v>
      </c>
      <c r="BG134" s="226">
        <f>IF(N134="zákl. přenesená",J134,0)</f>
        <v>0</v>
      </c>
      <c r="BH134" s="226">
        <f>IF(N134="sníž. přenesená",J134,0)</f>
        <v>0</v>
      </c>
      <c r="BI134" s="226">
        <f>IF(N134="nulová",J134,0)</f>
        <v>0</v>
      </c>
      <c r="BJ134" s="17" t="s">
        <v>84</v>
      </c>
      <c r="BK134" s="226">
        <f>ROUND(I134*H134,2)</f>
        <v>0</v>
      </c>
      <c r="BL134" s="17" t="s">
        <v>227</v>
      </c>
      <c r="BM134" s="17" t="s">
        <v>2014</v>
      </c>
    </row>
    <row r="135" spans="2:51" s="13" customFormat="1" ht="12">
      <c r="B135" s="241"/>
      <c r="C135" s="242"/>
      <c r="D135" s="227" t="s">
        <v>164</v>
      </c>
      <c r="E135" s="243" t="s">
        <v>75</v>
      </c>
      <c r="F135" s="244" t="s">
        <v>1996</v>
      </c>
      <c r="G135" s="242"/>
      <c r="H135" s="243" t="s">
        <v>75</v>
      </c>
      <c r="I135" s="245"/>
      <c r="J135" s="242"/>
      <c r="K135" s="242"/>
      <c r="L135" s="246"/>
      <c r="M135" s="247"/>
      <c r="N135" s="248"/>
      <c r="O135" s="248"/>
      <c r="P135" s="248"/>
      <c r="Q135" s="248"/>
      <c r="R135" s="248"/>
      <c r="S135" s="248"/>
      <c r="T135" s="249"/>
      <c r="AT135" s="250" t="s">
        <v>164</v>
      </c>
      <c r="AU135" s="250" t="s">
        <v>86</v>
      </c>
      <c r="AV135" s="13" t="s">
        <v>84</v>
      </c>
      <c r="AW135" s="13" t="s">
        <v>38</v>
      </c>
      <c r="AX135" s="13" t="s">
        <v>77</v>
      </c>
      <c r="AY135" s="250" t="s">
        <v>152</v>
      </c>
    </row>
    <row r="136" spans="2:51" s="12" customFormat="1" ht="12">
      <c r="B136" s="230"/>
      <c r="C136" s="231"/>
      <c r="D136" s="227" t="s">
        <v>164</v>
      </c>
      <c r="E136" s="232" t="s">
        <v>75</v>
      </c>
      <c r="F136" s="233" t="s">
        <v>2015</v>
      </c>
      <c r="G136" s="231"/>
      <c r="H136" s="234">
        <v>4</v>
      </c>
      <c r="I136" s="235"/>
      <c r="J136" s="231"/>
      <c r="K136" s="231"/>
      <c r="L136" s="236"/>
      <c r="M136" s="237"/>
      <c r="N136" s="238"/>
      <c r="O136" s="238"/>
      <c r="P136" s="238"/>
      <c r="Q136" s="238"/>
      <c r="R136" s="238"/>
      <c r="S136" s="238"/>
      <c r="T136" s="239"/>
      <c r="AT136" s="240" t="s">
        <v>164</v>
      </c>
      <c r="AU136" s="240" t="s">
        <v>86</v>
      </c>
      <c r="AV136" s="12" t="s">
        <v>86</v>
      </c>
      <c r="AW136" s="12" t="s">
        <v>38</v>
      </c>
      <c r="AX136" s="12" t="s">
        <v>84</v>
      </c>
      <c r="AY136" s="240" t="s">
        <v>152</v>
      </c>
    </row>
    <row r="137" spans="2:65" s="1" customFormat="1" ht="22.5" customHeight="1">
      <c r="B137" s="38"/>
      <c r="C137" s="215" t="s">
        <v>245</v>
      </c>
      <c r="D137" s="215" t="s">
        <v>155</v>
      </c>
      <c r="E137" s="216" t="s">
        <v>765</v>
      </c>
      <c r="F137" s="217" t="s">
        <v>766</v>
      </c>
      <c r="G137" s="218" t="s">
        <v>248</v>
      </c>
      <c r="H137" s="261"/>
      <c r="I137" s="220"/>
      <c r="J137" s="221">
        <f>ROUND(I137*H137,2)</f>
        <v>0</v>
      </c>
      <c r="K137" s="217" t="s">
        <v>159</v>
      </c>
      <c r="L137" s="43"/>
      <c r="M137" s="222" t="s">
        <v>75</v>
      </c>
      <c r="N137" s="223" t="s">
        <v>47</v>
      </c>
      <c r="O137" s="79"/>
      <c r="P137" s="224">
        <f>O137*H137</f>
        <v>0</v>
      </c>
      <c r="Q137" s="224">
        <v>0</v>
      </c>
      <c r="R137" s="224">
        <f>Q137*H137</f>
        <v>0</v>
      </c>
      <c r="S137" s="224">
        <v>0</v>
      </c>
      <c r="T137" s="225">
        <f>S137*H137</f>
        <v>0</v>
      </c>
      <c r="AR137" s="17" t="s">
        <v>227</v>
      </c>
      <c r="AT137" s="17" t="s">
        <v>155</v>
      </c>
      <c r="AU137" s="17" t="s">
        <v>86</v>
      </c>
      <c r="AY137" s="17" t="s">
        <v>152</v>
      </c>
      <c r="BE137" s="226">
        <f>IF(N137="základní",J137,0)</f>
        <v>0</v>
      </c>
      <c r="BF137" s="226">
        <f>IF(N137="snížená",J137,0)</f>
        <v>0</v>
      </c>
      <c r="BG137" s="226">
        <f>IF(N137="zákl. přenesená",J137,0)</f>
        <v>0</v>
      </c>
      <c r="BH137" s="226">
        <f>IF(N137="sníž. přenesená",J137,0)</f>
        <v>0</v>
      </c>
      <c r="BI137" s="226">
        <f>IF(N137="nulová",J137,0)</f>
        <v>0</v>
      </c>
      <c r="BJ137" s="17" t="s">
        <v>84</v>
      </c>
      <c r="BK137" s="226">
        <f>ROUND(I137*H137,2)</f>
        <v>0</v>
      </c>
      <c r="BL137" s="17" t="s">
        <v>227</v>
      </c>
      <c r="BM137" s="17" t="s">
        <v>2016</v>
      </c>
    </row>
    <row r="138" spans="2:47" s="1" customFormat="1" ht="12">
      <c r="B138" s="38"/>
      <c r="C138" s="39"/>
      <c r="D138" s="227" t="s">
        <v>162</v>
      </c>
      <c r="E138" s="39"/>
      <c r="F138" s="228" t="s">
        <v>768</v>
      </c>
      <c r="G138" s="39"/>
      <c r="H138" s="39"/>
      <c r="I138" s="142"/>
      <c r="J138" s="39"/>
      <c r="K138" s="39"/>
      <c r="L138" s="43"/>
      <c r="M138" s="229"/>
      <c r="N138" s="79"/>
      <c r="O138" s="79"/>
      <c r="P138" s="79"/>
      <c r="Q138" s="79"/>
      <c r="R138" s="79"/>
      <c r="S138" s="79"/>
      <c r="T138" s="80"/>
      <c r="AT138" s="17" t="s">
        <v>162</v>
      </c>
      <c r="AU138" s="17" t="s">
        <v>86</v>
      </c>
    </row>
    <row r="139" spans="2:63" s="11" customFormat="1" ht="22.8" customHeight="1">
      <c r="B139" s="199"/>
      <c r="C139" s="200"/>
      <c r="D139" s="201" t="s">
        <v>76</v>
      </c>
      <c r="E139" s="213" t="s">
        <v>2017</v>
      </c>
      <c r="F139" s="213" t="s">
        <v>2018</v>
      </c>
      <c r="G139" s="200"/>
      <c r="H139" s="200"/>
      <c r="I139" s="203"/>
      <c r="J139" s="214">
        <f>BK139</f>
        <v>0</v>
      </c>
      <c r="K139" s="200"/>
      <c r="L139" s="205"/>
      <c r="M139" s="206"/>
      <c r="N139" s="207"/>
      <c r="O139" s="207"/>
      <c r="P139" s="208">
        <f>SUM(P140:P158)</f>
        <v>0</v>
      </c>
      <c r="Q139" s="207"/>
      <c r="R139" s="208">
        <f>SUM(R140:R158)</f>
        <v>1.513623</v>
      </c>
      <c r="S139" s="207"/>
      <c r="T139" s="209">
        <f>SUM(T140:T158)</f>
        <v>0</v>
      </c>
      <c r="AR139" s="210" t="s">
        <v>86</v>
      </c>
      <c r="AT139" s="211" t="s">
        <v>76</v>
      </c>
      <c r="AU139" s="211" t="s">
        <v>84</v>
      </c>
      <c r="AY139" s="210" t="s">
        <v>152</v>
      </c>
      <c r="BK139" s="212">
        <f>SUM(BK140:BK158)</f>
        <v>0</v>
      </c>
    </row>
    <row r="140" spans="2:65" s="1" customFormat="1" ht="22.5" customHeight="1">
      <c r="B140" s="38"/>
      <c r="C140" s="215" t="s">
        <v>8</v>
      </c>
      <c r="D140" s="215" t="s">
        <v>155</v>
      </c>
      <c r="E140" s="216" t="s">
        <v>2019</v>
      </c>
      <c r="F140" s="217" t="s">
        <v>2020</v>
      </c>
      <c r="G140" s="218" t="s">
        <v>168</v>
      </c>
      <c r="H140" s="219">
        <v>11.9</v>
      </c>
      <c r="I140" s="220"/>
      <c r="J140" s="221">
        <f>ROUND(I140*H140,2)</f>
        <v>0</v>
      </c>
      <c r="K140" s="217" t="s">
        <v>159</v>
      </c>
      <c r="L140" s="43"/>
      <c r="M140" s="222" t="s">
        <v>75</v>
      </c>
      <c r="N140" s="223" t="s">
        <v>47</v>
      </c>
      <c r="O140" s="79"/>
      <c r="P140" s="224">
        <f>O140*H140</f>
        <v>0</v>
      </c>
      <c r="Q140" s="224">
        <v>0.0038</v>
      </c>
      <c r="R140" s="224">
        <f>Q140*H140</f>
        <v>0.04522</v>
      </c>
      <c r="S140" s="224">
        <v>0</v>
      </c>
      <c r="T140" s="225">
        <f>S140*H140</f>
        <v>0</v>
      </c>
      <c r="AR140" s="17" t="s">
        <v>227</v>
      </c>
      <c r="AT140" s="17" t="s">
        <v>155</v>
      </c>
      <c r="AU140" s="17" t="s">
        <v>86</v>
      </c>
      <c r="AY140" s="17" t="s">
        <v>152</v>
      </c>
      <c r="BE140" s="226">
        <f>IF(N140="základní",J140,0)</f>
        <v>0</v>
      </c>
      <c r="BF140" s="226">
        <f>IF(N140="snížená",J140,0)</f>
        <v>0</v>
      </c>
      <c r="BG140" s="226">
        <f>IF(N140="zákl. přenesená",J140,0)</f>
        <v>0</v>
      </c>
      <c r="BH140" s="226">
        <f>IF(N140="sníž. přenesená",J140,0)</f>
        <v>0</v>
      </c>
      <c r="BI140" s="226">
        <f>IF(N140="nulová",J140,0)</f>
        <v>0</v>
      </c>
      <c r="BJ140" s="17" t="s">
        <v>84</v>
      </c>
      <c r="BK140" s="226">
        <f>ROUND(I140*H140,2)</f>
        <v>0</v>
      </c>
      <c r="BL140" s="17" t="s">
        <v>227</v>
      </c>
      <c r="BM140" s="17" t="s">
        <v>2021</v>
      </c>
    </row>
    <row r="141" spans="2:51" s="13" customFormat="1" ht="12">
      <c r="B141" s="241"/>
      <c r="C141" s="242"/>
      <c r="D141" s="227" t="s">
        <v>164</v>
      </c>
      <c r="E141" s="243" t="s">
        <v>75</v>
      </c>
      <c r="F141" s="244" t="s">
        <v>1996</v>
      </c>
      <c r="G141" s="242"/>
      <c r="H141" s="243" t="s">
        <v>75</v>
      </c>
      <c r="I141" s="245"/>
      <c r="J141" s="242"/>
      <c r="K141" s="242"/>
      <c r="L141" s="246"/>
      <c r="M141" s="247"/>
      <c r="N141" s="248"/>
      <c r="O141" s="248"/>
      <c r="P141" s="248"/>
      <c r="Q141" s="248"/>
      <c r="R141" s="248"/>
      <c r="S141" s="248"/>
      <c r="T141" s="249"/>
      <c r="AT141" s="250" t="s">
        <v>164</v>
      </c>
      <c r="AU141" s="250" t="s">
        <v>86</v>
      </c>
      <c r="AV141" s="13" t="s">
        <v>84</v>
      </c>
      <c r="AW141" s="13" t="s">
        <v>38</v>
      </c>
      <c r="AX141" s="13" t="s">
        <v>77</v>
      </c>
      <c r="AY141" s="250" t="s">
        <v>152</v>
      </c>
    </row>
    <row r="142" spans="2:51" s="12" customFormat="1" ht="12">
      <c r="B142" s="230"/>
      <c r="C142" s="231"/>
      <c r="D142" s="227" t="s">
        <v>164</v>
      </c>
      <c r="E142" s="232" t="s">
        <v>75</v>
      </c>
      <c r="F142" s="233" t="s">
        <v>2022</v>
      </c>
      <c r="G142" s="231"/>
      <c r="H142" s="234">
        <v>11.9</v>
      </c>
      <c r="I142" s="235"/>
      <c r="J142" s="231"/>
      <c r="K142" s="231"/>
      <c r="L142" s="236"/>
      <c r="M142" s="237"/>
      <c r="N142" s="238"/>
      <c r="O142" s="238"/>
      <c r="P142" s="238"/>
      <c r="Q142" s="238"/>
      <c r="R142" s="238"/>
      <c r="S142" s="238"/>
      <c r="T142" s="239"/>
      <c r="AT142" s="240" t="s">
        <v>164</v>
      </c>
      <c r="AU142" s="240" t="s">
        <v>86</v>
      </c>
      <c r="AV142" s="12" t="s">
        <v>86</v>
      </c>
      <c r="AW142" s="12" t="s">
        <v>38</v>
      </c>
      <c r="AX142" s="12" t="s">
        <v>84</v>
      </c>
      <c r="AY142" s="240" t="s">
        <v>152</v>
      </c>
    </row>
    <row r="143" spans="2:65" s="1" customFormat="1" ht="16.5" customHeight="1">
      <c r="B143" s="38"/>
      <c r="C143" s="251" t="s">
        <v>227</v>
      </c>
      <c r="D143" s="251" t="s">
        <v>238</v>
      </c>
      <c r="E143" s="252" t="s">
        <v>2023</v>
      </c>
      <c r="F143" s="253" t="s">
        <v>2024</v>
      </c>
      <c r="G143" s="254" t="s">
        <v>158</v>
      </c>
      <c r="H143" s="255">
        <v>3.57</v>
      </c>
      <c r="I143" s="256"/>
      <c r="J143" s="257">
        <f>ROUND(I143*H143,2)</f>
        <v>0</v>
      </c>
      <c r="K143" s="253" t="s">
        <v>367</v>
      </c>
      <c r="L143" s="258"/>
      <c r="M143" s="259" t="s">
        <v>75</v>
      </c>
      <c r="N143" s="260" t="s">
        <v>47</v>
      </c>
      <c r="O143" s="79"/>
      <c r="P143" s="224">
        <f>O143*H143</f>
        <v>0</v>
      </c>
      <c r="Q143" s="224">
        <v>0.081</v>
      </c>
      <c r="R143" s="224">
        <f>Q143*H143</f>
        <v>0.28917</v>
      </c>
      <c r="S143" s="224">
        <v>0</v>
      </c>
      <c r="T143" s="225">
        <f>S143*H143</f>
        <v>0</v>
      </c>
      <c r="AR143" s="17" t="s">
        <v>241</v>
      </c>
      <c r="AT143" s="17" t="s">
        <v>238</v>
      </c>
      <c r="AU143" s="17" t="s">
        <v>86</v>
      </c>
      <c r="AY143" s="17" t="s">
        <v>152</v>
      </c>
      <c r="BE143" s="226">
        <f>IF(N143="základní",J143,0)</f>
        <v>0</v>
      </c>
      <c r="BF143" s="226">
        <f>IF(N143="snížená",J143,0)</f>
        <v>0</v>
      </c>
      <c r="BG143" s="226">
        <f>IF(N143="zákl. přenesená",J143,0)</f>
        <v>0</v>
      </c>
      <c r="BH143" s="226">
        <f>IF(N143="sníž. přenesená",J143,0)</f>
        <v>0</v>
      </c>
      <c r="BI143" s="226">
        <f>IF(N143="nulová",J143,0)</f>
        <v>0</v>
      </c>
      <c r="BJ143" s="17" t="s">
        <v>84</v>
      </c>
      <c r="BK143" s="226">
        <f>ROUND(I143*H143,2)</f>
        <v>0</v>
      </c>
      <c r="BL143" s="17" t="s">
        <v>227</v>
      </c>
      <c r="BM143" s="17" t="s">
        <v>2025</v>
      </c>
    </row>
    <row r="144" spans="2:51" s="13" customFormat="1" ht="12">
      <c r="B144" s="241"/>
      <c r="C144" s="242"/>
      <c r="D144" s="227" t="s">
        <v>164</v>
      </c>
      <c r="E144" s="243" t="s">
        <v>75</v>
      </c>
      <c r="F144" s="244" t="s">
        <v>420</v>
      </c>
      <c r="G144" s="242"/>
      <c r="H144" s="243" t="s">
        <v>75</v>
      </c>
      <c r="I144" s="245"/>
      <c r="J144" s="242"/>
      <c r="K144" s="242"/>
      <c r="L144" s="246"/>
      <c r="M144" s="247"/>
      <c r="N144" s="248"/>
      <c r="O144" s="248"/>
      <c r="P144" s="248"/>
      <c r="Q144" s="248"/>
      <c r="R144" s="248"/>
      <c r="S144" s="248"/>
      <c r="T144" s="249"/>
      <c r="AT144" s="250" t="s">
        <v>164</v>
      </c>
      <c r="AU144" s="250" t="s">
        <v>86</v>
      </c>
      <c r="AV144" s="13" t="s">
        <v>84</v>
      </c>
      <c r="AW144" s="13" t="s">
        <v>38</v>
      </c>
      <c r="AX144" s="13" t="s">
        <v>77</v>
      </c>
      <c r="AY144" s="250" t="s">
        <v>152</v>
      </c>
    </row>
    <row r="145" spans="2:51" s="12" customFormat="1" ht="12">
      <c r="B145" s="230"/>
      <c r="C145" s="231"/>
      <c r="D145" s="227" t="s">
        <v>164</v>
      </c>
      <c r="E145" s="232" t="s">
        <v>75</v>
      </c>
      <c r="F145" s="233" t="s">
        <v>2026</v>
      </c>
      <c r="G145" s="231"/>
      <c r="H145" s="234">
        <v>3.57</v>
      </c>
      <c r="I145" s="235"/>
      <c r="J145" s="231"/>
      <c r="K145" s="231"/>
      <c r="L145" s="236"/>
      <c r="M145" s="237"/>
      <c r="N145" s="238"/>
      <c r="O145" s="238"/>
      <c r="P145" s="238"/>
      <c r="Q145" s="238"/>
      <c r="R145" s="238"/>
      <c r="S145" s="238"/>
      <c r="T145" s="239"/>
      <c r="AT145" s="240" t="s">
        <v>164</v>
      </c>
      <c r="AU145" s="240" t="s">
        <v>86</v>
      </c>
      <c r="AV145" s="12" t="s">
        <v>86</v>
      </c>
      <c r="AW145" s="12" t="s">
        <v>38</v>
      </c>
      <c r="AX145" s="12" t="s">
        <v>84</v>
      </c>
      <c r="AY145" s="240" t="s">
        <v>152</v>
      </c>
    </row>
    <row r="146" spans="2:65" s="1" customFormat="1" ht="22.5" customHeight="1">
      <c r="B146" s="38"/>
      <c r="C146" s="215" t="s">
        <v>260</v>
      </c>
      <c r="D146" s="215" t="s">
        <v>155</v>
      </c>
      <c r="E146" s="216" t="s">
        <v>2027</v>
      </c>
      <c r="F146" s="217" t="s">
        <v>2028</v>
      </c>
      <c r="G146" s="218" t="s">
        <v>168</v>
      </c>
      <c r="H146" s="219">
        <v>11.9</v>
      </c>
      <c r="I146" s="220"/>
      <c r="J146" s="221">
        <f>ROUND(I146*H146,2)</f>
        <v>0</v>
      </c>
      <c r="K146" s="217" t="s">
        <v>159</v>
      </c>
      <c r="L146" s="43"/>
      <c r="M146" s="222" t="s">
        <v>75</v>
      </c>
      <c r="N146" s="223" t="s">
        <v>47</v>
      </c>
      <c r="O146" s="79"/>
      <c r="P146" s="224">
        <f>O146*H146</f>
        <v>0</v>
      </c>
      <c r="Q146" s="224">
        <v>0.00238</v>
      </c>
      <c r="R146" s="224">
        <f>Q146*H146</f>
        <v>0.028322000000000003</v>
      </c>
      <c r="S146" s="224">
        <v>0</v>
      </c>
      <c r="T146" s="225">
        <f>S146*H146</f>
        <v>0</v>
      </c>
      <c r="AR146" s="17" t="s">
        <v>227</v>
      </c>
      <c r="AT146" s="17" t="s">
        <v>155</v>
      </c>
      <c r="AU146" s="17" t="s">
        <v>86</v>
      </c>
      <c r="AY146" s="17" t="s">
        <v>152</v>
      </c>
      <c r="BE146" s="226">
        <f>IF(N146="základní",J146,0)</f>
        <v>0</v>
      </c>
      <c r="BF146" s="226">
        <f>IF(N146="snížená",J146,0)</f>
        <v>0</v>
      </c>
      <c r="BG146" s="226">
        <f>IF(N146="zákl. přenesená",J146,0)</f>
        <v>0</v>
      </c>
      <c r="BH146" s="226">
        <f>IF(N146="sníž. přenesená",J146,0)</f>
        <v>0</v>
      </c>
      <c r="BI146" s="226">
        <f>IF(N146="nulová",J146,0)</f>
        <v>0</v>
      </c>
      <c r="BJ146" s="17" t="s">
        <v>84</v>
      </c>
      <c r="BK146" s="226">
        <f>ROUND(I146*H146,2)</f>
        <v>0</v>
      </c>
      <c r="BL146" s="17" t="s">
        <v>227</v>
      </c>
      <c r="BM146" s="17" t="s">
        <v>2029</v>
      </c>
    </row>
    <row r="147" spans="2:51" s="13" customFormat="1" ht="12">
      <c r="B147" s="241"/>
      <c r="C147" s="242"/>
      <c r="D147" s="227" t="s">
        <v>164</v>
      </c>
      <c r="E147" s="243" t="s">
        <v>75</v>
      </c>
      <c r="F147" s="244" t="s">
        <v>1996</v>
      </c>
      <c r="G147" s="242"/>
      <c r="H147" s="243" t="s">
        <v>75</v>
      </c>
      <c r="I147" s="245"/>
      <c r="J147" s="242"/>
      <c r="K147" s="242"/>
      <c r="L147" s="246"/>
      <c r="M147" s="247"/>
      <c r="N147" s="248"/>
      <c r="O147" s="248"/>
      <c r="P147" s="248"/>
      <c r="Q147" s="248"/>
      <c r="R147" s="248"/>
      <c r="S147" s="248"/>
      <c r="T147" s="249"/>
      <c r="AT147" s="250" t="s">
        <v>164</v>
      </c>
      <c r="AU147" s="250" t="s">
        <v>86</v>
      </c>
      <c r="AV147" s="13" t="s">
        <v>84</v>
      </c>
      <c r="AW147" s="13" t="s">
        <v>38</v>
      </c>
      <c r="AX147" s="13" t="s">
        <v>77</v>
      </c>
      <c r="AY147" s="250" t="s">
        <v>152</v>
      </c>
    </row>
    <row r="148" spans="2:51" s="12" customFormat="1" ht="12">
      <c r="B148" s="230"/>
      <c r="C148" s="231"/>
      <c r="D148" s="227" t="s">
        <v>164</v>
      </c>
      <c r="E148" s="232" t="s">
        <v>75</v>
      </c>
      <c r="F148" s="233" t="s">
        <v>2022</v>
      </c>
      <c r="G148" s="231"/>
      <c r="H148" s="234">
        <v>11.9</v>
      </c>
      <c r="I148" s="235"/>
      <c r="J148" s="231"/>
      <c r="K148" s="231"/>
      <c r="L148" s="236"/>
      <c r="M148" s="237"/>
      <c r="N148" s="238"/>
      <c r="O148" s="238"/>
      <c r="P148" s="238"/>
      <c r="Q148" s="238"/>
      <c r="R148" s="238"/>
      <c r="S148" s="238"/>
      <c r="T148" s="239"/>
      <c r="AT148" s="240" t="s">
        <v>164</v>
      </c>
      <c r="AU148" s="240" t="s">
        <v>86</v>
      </c>
      <c r="AV148" s="12" t="s">
        <v>86</v>
      </c>
      <c r="AW148" s="12" t="s">
        <v>38</v>
      </c>
      <c r="AX148" s="12" t="s">
        <v>84</v>
      </c>
      <c r="AY148" s="240" t="s">
        <v>152</v>
      </c>
    </row>
    <row r="149" spans="2:65" s="1" customFormat="1" ht="16.5" customHeight="1">
      <c r="B149" s="38"/>
      <c r="C149" s="251" t="s">
        <v>265</v>
      </c>
      <c r="D149" s="251" t="s">
        <v>238</v>
      </c>
      <c r="E149" s="252" t="s">
        <v>2023</v>
      </c>
      <c r="F149" s="253" t="s">
        <v>2024</v>
      </c>
      <c r="G149" s="254" t="s">
        <v>158</v>
      </c>
      <c r="H149" s="255">
        <v>12.376</v>
      </c>
      <c r="I149" s="256"/>
      <c r="J149" s="257">
        <f>ROUND(I149*H149,2)</f>
        <v>0</v>
      </c>
      <c r="K149" s="253" t="s">
        <v>367</v>
      </c>
      <c r="L149" s="258"/>
      <c r="M149" s="259" t="s">
        <v>75</v>
      </c>
      <c r="N149" s="260" t="s">
        <v>47</v>
      </c>
      <c r="O149" s="79"/>
      <c r="P149" s="224">
        <f>O149*H149</f>
        <v>0</v>
      </c>
      <c r="Q149" s="224">
        <v>0.081</v>
      </c>
      <c r="R149" s="224">
        <f>Q149*H149</f>
        <v>1.002456</v>
      </c>
      <c r="S149" s="224">
        <v>0</v>
      </c>
      <c r="T149" s="225">
        <f>S149*H149</f>
        <v>0</v>
      </c>
      <c r="AR149" s="17" t="s">
        <v>241</v>
      </c>
      <c r="AT149" s="17" t="s">
        <v>238</v>
      </c>
      <c r="AU149" s="17" t="s">
        <v>86</v>
      </c>
      <c r="AY149" s="17" t="s">
        <v>152</v>
      </c>
      <c r="BE149" s="226">
        <f>IF(N149="základní",J149,0)</f>
        <v>0</v>
      </c>
      <c r="BF149" s="226">
        <f>IF(N149="snížená",J149,0)</f>
        <v>0</v>
      </c>
      <c r="BG149" s="226">
        <f>IF(N149="zákl. přenesená",J149,0)</f>
        <v>0</v>
      </c>
      <c r="BH149" s="226">
        <f>IF(N149="sníž. přenesená",J149,0)</f>
        <v>0</v>
      </c>
      <c r="BI149" s="226">
        <f>IF(N149="nulová",J149,0)</f>
        <v>0</v>
      </c>
      <c r="BJ149" s="17" t="s">
        <v>84</v>
      </c>
      <c r="BK149" s="226">
        <f>ROUND(I149*H149,2)</f>
        <v>0</v>
      </c>
      <c r="BL149" s="17" t="s">
        <v>227</v>
      </c>
      <c r="BM149" s="17" t="s">
        <v>2030</v>
      </c>
    </row>
    <row r="150" spans="2:51" s="12" customFormat="1" ht="12">
      <c r="B150" s="230"/>
      <c r="C150" s="231"/>
      <c r="D150" s="227" t="s">
        <v>164</v>
      </c>
      <c r="E150" s="231"/>
      <c r="F150" s="233" t="s">
        <v>2031</v>
      </c>
      <c r="G150" s="231"/>
      <c r="H150" s="234">
        <v>12.376</v>
      </c>
      <c r="I150" s="235"/>
      <c r="J150" s="231"/>
      <c r="K150" s="231"/>
      <c r="L150" s="236"/>
      <c r="M150" s="237"/>
      <c r="N150" s="238"/>
      <c r="O150" s="238"/>
      <c r="P150" s="238"/>
      <c r="Q150" s="238"/>
      <c r="R150" s="238"/>
      <c r="S150" s="238"/>
      <c r="T150" s="239"/>
      <c r="AT150" s="240" t="s">
        <v>164</v>
      </c>
      <c r="AU150" s="240" t="s">
        <v>86</v>
      </c>
      <c r="AV150" s="12" t="s">
        <v>86</v>
      </c>
      <c r="AW150" s="12" t="s">
        <v>4</v>
      </c>
      <c r="AX150" s="12" t="s">
        <v>84</v>
      </c>
      <c r="AY150" s="240" t="s">
        <v>152</v>
      </c>
    </row>
    <row r="151" spans="2:65" s="1" customFormat="1" ht="22.5" customHeight="1">
      <c r="B151" s="38"/>
      <c r="C151" s="215" t="s">
        <v>338</v>
      </c>
      <c r="D151" s="215" t="s">
        <v>155</v>
      </c>
      <c r="E151" s="216" t="s">
        <v>2032</v>
      </c>
      <c r="F151" s="217" t="s">
        <v>2033</v>
      </c>
      <c r="G151" s="218" t="s">
        <v>158</v>
      </c>
      <c r="H151" s="219">
        <v>1.584</v>
      </c>
      <c r="I151" s="220"/>
      <c r="J151" s="221">
        <f>ROUND(I151*H151,2)</f>
        <v>0</v>
      </c>
      <c r="K151" s="217" t="s">
        <v>159</v>
      </c>
      <c r="L151" s="43"/>
      <c r="M151" s="222" t="s">
        <v>75</v>
      </c>
      <c r="N151" s="223" t="s">
        <v>47</v>
      </c>
      <c r="O151" s="79"/>
      <c r="P151" s="224">
        <f>O151*H151</f>
        <v>0</v>
      </c>
      <c r="Q151" s="224">
        <v>0.0095</v>
      </c>
      <c r="R151" s="224">
        <f>Q151*H151</f>
        <v>0.015048</v>
      </c>
      <c r="S151" s="224">
        <v>0</v>
      </c>
      <c r="T151" s="225">
        <f>S151*H151</f>
        <v>0</v>
      </c>
      <c r="AR151" s="17" t="s">
        <v>227</v>
      </c>
      <c r="AT151" s="17" t="s">
        <v>155</v>
      </c>
      <c r="AU151" s="17" t="s">
        <v>86</v>
      </c>
      <c r="AY151" s="17" t="s">
        <v>152</v>
      </c>
      <c r="BE151" s="226">
        <f>IF(N151="základní",J151,0)</f>
        <v>0</v>
      </c>
      <c r="BF151" s="226">
        <f>IF(N151="snížená",J151,0)</f>
        <v>0</v>
      </c>
      <c r="BG151" s="226">
        <f>IF(N151="zákl. přenesená",J151,0)</f>
        <v>0</v>
      </c>
      <c r="BH151" s="226">
        <f>IF(N151="sníž. přenesená",J151,0)</f>
        <v>0</v>
      </c>
      <c r="BI151" s="226">
        <f>IF(N151="nulová",J151,0)</f>
        <v>0</v>
      </c>
      <c r="BJ151" s="17" t="s">
        <v>84</v>
      </c>
      <c r="BK151" s="226">
        <f>ROUND(I151*H151,2)</f>
        <v>0</v>
      </c>
      <c r="BL151" s="17" t="s">
        <v>227</v>
      </c>
      <c r="BM151" s="17" t="s">
        <v>2034</v>
      </c>
    </row>
    <row r="152" spans="2:47" s="1" customFormat="1" ht="12">
      <c r="B152" s="38"/>
      <c r="C152" s="39"/>
      <c r="D152" s="227" t="s">
        <v>162</v>
      </c>
      <c r="E152" s="39"/>
      <c r="F152" s="228" t="s">
        <v>2035</v>
      </c>
      <c r="G152" s="39"/>
      <c r="H152" s="39"/>
      <c r="I152" s="142"/>
      <c r="J152" s="39"/>
      <c r="K152" s="39"/>
      <c r="L152" s="43"/>
      <c r="M152" s="229"/>
      <c r="N152" s="79"/>
      <c r="O152" s="79"/>
      <c r="P152" s="79"/>
      <c r="Q152" s="79"/>
      <c r="R152" s="79"/>
      <c r="S152" s="79"/>
      <c r="T152" s="80"/>
      <c r="AT152" s="17" t="s">
        <v>162</v>
      </c>
      <c r="AU152" s="17" t="s">
        <v>86</v>
      </c>
    </row>
    <row r="153" spans="2:51" s="13" customFormat="1" ht="12">
      <c r="B153" s="241"/>
      <c r="C153" s="242"/>
      <c r="D153" s="227" t="s">
        <v>164</v>
      </c>
      <c r="E153" s="243" t="s">
        <v>75</v>
      </c>
      <c r="F153" s="244" t="s">
        <v>1996</v>
      </c>
      <c r="G153" s="242"/>
      <c r="H153" s="243" t="s">
        <v>75</v>
      </c>
      <c r="I153" s="245"/>
      <c r="J153" s="242"/>
      <c r="K153" s="242"/>
      <c r="L153" s="246"/>
      <c r="M153" s="247"/>
      <c r="N153" s="248"/>
      <c r="O153" s="248"/>
      <c r="P153" s="248"/>
      <c r="Q153" s="248"/>
      <c r="R153" s="248"/>
      <c r="S153" s="248"/>
      <c r="T153" s="249"/>
      <c r="AT153" s="250" t="s">
        <v>164</v>
      </c>
      <c r="AU153" s="250" t="s">
        <v>86</v>
      </c>
      <c r="AV153" s="13" t="s">
        <v>84</v>
      </c>
      <c r="AW153" s="13" t="s">
        <v>38</v>
      </c>
      <c r="AX153" s="13" t="s">
        <v>77</v>
      </c>
      <c r="AY153" s="250" t="s">
        <v>152</v>
      </c>
    </row>
    <row r="154" spans="2:51" s="12" customFormat="1" ht="12">
      <c r="B154" s="230"/>
      <c r="C154" s="231"/>
      <c r="D154" s="227" t="s">
        <v>164</v>
      </c>
      <c r="E154" s="232" t="s">
        <v>75</v>
      </c>
      <c r="F154" s="233" t="s">
        <v>2036</v>
      </c>
      <c r="G154" s="231"/>
      <c r="H154" s="234">
        <v>1.584</v>
      </c>
      <c r="I154" s="235"/>
      <c r="J154" s="231"/>
      <c r="K154" s="231"/>
      <c r="L154" s="236"/>
      <c r="M154" s="237"/>
      <c r="N154" s="238"/>
      <c r="O154" s="238"/>
      <c r="P154" s="238"/>
      <c r="Q154" s="238"/>
      <c r="R154" s="238"/>
      <c r="S154" s="238"/>
      <c r="T154" s="239"/>
      <c r="AT154" s="240" t="s">
        <v>164</v>
      </c>
      <c r="AU154" s="240" t="s">
        <v>86</v>
      </c>
      <c r="AV154" s="12" t="s">
        <v>86</v>
      </c>
      <c r="AW154" s="12" t="s">
        <v>38</v>
      </c>
      <c r="AX154" s="12" t="s">
        <v>84</v>
      </c>
      <c r="AY154" s="240" t="s">
        <v>152</v>
      </c>
    </row>
    <row r="155" spans="2:65" s="1" customFormat="1" ht="16.5" customHeight="1">
      <c r="B155" s="38"/>
      <c r="C155" s="251" t="s">
        <v>342</v>
      </c>
      <c r="D155" s="251" t="s">
        <v>238</v>
      </c>
      <c r="E155" s="252" t="s">
        <v>2023</v>
      </c>
      <c r="F155" s="253" t="s">
        <v>2024</v>
      </c>
      <c r="G155" s="254" t="s">
        <v>158</v>
      </c>
      <c r="H155" s="255">
        <v>1.647</v>
      </c>
      <c r="I155" s="256"/>
      <c r="J155" s="257">
        <f>ROUND(I155*H155,2)</f>
        <v>0</v>
      </c>
      <c r="K155" s="253" t="s">
        <v>367</v>
      </c>
      <c r="L155" s="258"/>
      <c r="M155" s="259" t="s">
        <v>75</v>
      </c>
      <c r="N155" s="260" t="s">
        <v>47</v>
      </c>
      <c r="O155" s="79"/>
      <c r="P155" s="224">
        <f>O155*H155</f>
        <v>0</v>
      </c>
      <c r="Q155" s="224">
        <v>0.081</v>
      </c>
      <c r="R155" s="224">
        <f>Q155*H155</f>
        <v>0.133407</v>
      </c>
      <c r="S155" s="224">
        <v>0</v>
      </c>
      <c r="T155" s="225">
        <f>S155*H155</f>
        <v>0</v>
      </c>
      <c r="AR155" s="17" t="s">
        <v>241</v>
      </c>
      <c r="AT155" s="17" t="s">
        <v>238</v>
      </c>
      <c r="AU155" s="17" t="s">
        <v>86</v>
      </c>
      <c r="AY155" s="17" t="s">
        <v>152</v>
      </c>
      <c r="BE155" s="226">
        <f>IF(N155="základní",J155,0)</f>
        <v>0</v>
      </c>
      <c r="BF155" s="226">
        <f>IF(N155="snížená",J155,0)</f>
        <v>0</v>
      </c>
      <c r="BG155" s="226">
        <f>IF(N155="zákl. přenesená",J155,0)</f>
        <v>0</v>
      </c>
      <c r="BH155" s="226">
        <f>IF(N155="sníž. přenesená",J155,0)</f>
        <v>0</v>
      </c>
      <c r="BI155" s="226">
        <f>IF(N155="nulová",J155,0)</f>
        <v>0</v>
      </c>
      <c r="BJ155" s="17" t="s">
        <v>84</v>
      </c>
      <c r="BK155" s="226">
        <f>ROUND(I155*H155,2)</f>
        <v>0</v>
      </c>
      <c r="BL155" s="17" t="s">
        <v>227</v>
      </c>
      <c r="BM155" s="17" t="s">
        <v>2037</v>
      </c>
    </row>
    <row r="156" spans="2:51" s="12" customFormat="1" ht="12">
      <c r="B156" s="230"/>
      <c r="C156" s="231"/>
      <c r="D156" s="227" t="s">
        <v>164</v>
      </c>
      <c r="E156" s="231"/>
      <c r="F156" s="233" t="s">
        <v>2038</v>
      </c>
      <c r="G156" s="231"/>
      <c r="H156" s="234">
        <v>1.647</v>
      </c>
      <c r="I156" s="235"/>
      <c r="J156" s="231"/>
      <c r="K156" s="231"/>
      <c r="L156" s="236"/>
      <c r="M156" s="237"/>
      <c r="N156" s="238"/>
      <c r="O156" s="238"/>
      <c r="P156" s="238"/>
      <c r="Q156" s="238"/>
      <c r="R156" s="238"/>
      <c r="S156" s="238"/>
      <c r="T156" s="239"/>
      <c r="AT156" s="240" t="s">
        <v>164</v>
      </c>
      <c r="AU156" s="240" t="s">
        <v>86</v>
      </c>
      <c r="AV156" s="12" t="s">
        <v>86</v>
      </c>
      <c r="AW156" s="12" t="s">
        <v>4</v>
      </c>
      <c r="AX156" s="12" t="s">
        <v>84</v>
      </c>
      <c r="AY156" s="240" t="s">
        <v>152</v>
      </c>
    </row>
    <row r="157" spans="2:65" s="1" customFormat="1" ht="22.5" customHeight="1">
      <c r="B157" s="38"/>
      <c r="C157" s="215" t="s">
        <v>7</v>
      </c>
      <c r="D157" s="215" t="s">
        <v>155</v>
      </c>
      <c r="E157" s="216" t="s">
        <v>2039</v>
      </c>
      <c r="F157" s="217" t="s">
        <v>2040</v>
      </c>
      <c r="G157" s="218" t="s">
        <v>248</v>
      </c>
      <c r="H157" s="261"/>
      <c r="I157" s="220"/>
      <c r="J157" s="221">
        <f>ROUND(I157*H157,2)</f>
        <v>0</v>
      </c>
      <c r="K157" s="217" t="s">
        <v>159</v>
      </c>
      <c r="L157" s="43"/>
      <c r="M157" s="222" t="s">
        <v>75</v>
      </c>
      <c r="N157" s="223" t="s">
        <v>47</v>
      </c>
      <c r="O157" s="79"/>
      <c r="P157" s="224">
        <f>O157*H157</f>
        <v>0</v>
      </c>
      <c r="Q157" s="224">
        <v>0</v>
      </c>
      <c r="R157" s="224">
        <f>Q157*H157</f>
        <v>0</v>
      </c>
      <c r="S157" s="224">
        <v>0</v>
      </c>
      <c r="T157" s="225">
        <f>S157*H157</f>
        <v>0</v>
      </c>
      <c r="AR157" s="17" t="s">
        <v>227</v>
      </c>
      <c r="AT157" s="17" t="s">
        <v>155</v>
      </c>
      <c r="AU157" s="17" t="s">
        <v>86</v>
      </c>
      <c r="AY157" s="17" t="s">
        <v>152</v>
      </c>
      <c r="BE157" s="226">
        <f>IF(N157="základní",J157,0)</f>
        <v>0</v>
      </c>
      <c r="BF157" s="226">
        <f>IF(N157="snížená",J157,0)</f>
        <v>0</v>
      </c>
      <c r="BG157" s="226">
        <f>IF(N157="zákl. přenesená",J157,0)</f>
        <v>0</v>
      </c>
      <c r="BH157" s="226">
        <f>IF(N157="sníž. přenesená",J157,0)</f>
        <v>0</v>
      </c>
      <c r="BI157" s="226">
        <f>IF(N157="nulová",J157,0)</f>
        <v>0</v>
      </c>
      <c r="BJ157" s="17" t="s">
        <v>84</v>
      </c>
      <c r="BK157" s="226">
        <f>ROUND(I157*H157,2)</f>
        <v>0</v>
      </c>
      <c r="BL157" s="17" t="s">
        <v>227</v>
      </c>
      <c r="BM157" s="17" t="s">
        <v>2041</v>
      </c>
    </row>
    <row r="158" spans="2:47" s="1" customFormat="1" ht="12">
      <c r="B158" s="38"/>
      <c r="C158" s="39"/>
      <c r="D158" s="227" t="s">
        <v>162</v>
      </c>
      <c r="E158" s="39"/>
      <c r="F158" s="228" t="s">
        <v>638</v>
      </c>
      <c r="G158" s="39"/>
      <c r="H158" s="39"/>
      <c r="I158" s="142"/>
      <c r="J158" s="39"/>
      <c r="K158" s="39"/>
      <c r="L158" s="43"/>
      <c r="M158" s="278"/>
      <c r="N158" s="264"/>
      <c r="O158" s="264"/>
      <c r="P158" s="264"/>
      <c r="Q158" s="264"/>
      <c r="R158" s="264"/>
      <c r="S158" s="264"/>
      <c r="T158" s="279"/>
      <c r="AT158" s="17" t="s">
        <v>162</v>
      </c>
      <c r="AU158" s="17" t="s">
        <v>86</v>
      </c>
    </row>
    <row r="159" spans="2:12" s="1" customFormat="1" ht="6.95" customHeight="1">
      <c r="B159" s="57"/>
      <c r="C159" s="58"/>
      <c r="D159" s="58"/>
      <c r="E159" s="58"/>
      <c r="F159" s="58"/>
      <c r="G159" s="58"/>
      <c r="H159" s="58"/>
      <c r="I159" s="166"/>
      <c r="J159" s="58"/>
      <c r="K159" s="58"/>
      <c r="L159" s="43"/>
    </row>
  </sheetData>
  <sheetProtection password="CC35" sheet="1" objects="1" scenarios="1" formatColumns="0" formatRows="0" autoFilter="0"/>
  <autoFilter ref="C93:K158"/>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Pastirik</cp:lastModifiedBy>
  <dcterms:created xsi:type="dcterms:W3CDTF">2019-05-27T11:29:46Z</dcterms:created>
  <dcterms:modified xsi:type="dcterms:W3CDTF">2019-05-27T11:30:01Z</dcterms:modified>
  <cp:category/>
  <cp:version/>
  <cp:contentType/>
  <cp:contentStatus/>
</cp:coreProperties>
</file>