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2.01 - SÚ Učebny - kuchyňka" sheetId="2" r:id="rId2"/>
    <sheet name="02.02 - SÚ Učebny - dílny" sheetId="3" r:id="rId3"/>
    <sheet name="02 - ETAPA 3, objekt SO_0..." sheetId="4" r:id="rId4"/>
    <sheet name="03 - ETAPA 3, objekt SO_0..." sheetId="5" r:id="rId5"/>
    <sheet name="Pokyny pro vyplnění" sheetId="6" r:id="rId6"/>
  </sheets>
  <definedNames>
    <definedName name="_xlnm.Print_Area" localSheetId="0">'Rekapitulace stavby'!$D$4:$AO$36,'Rekapitulace stavby'!$C$42:$AQ$60</definedName>
    <definedName name="_xlnm._FilterDatabase" localSheetId="1" hidden="1">'02.01 - SÚ Učebny - kuchyňka'!$C$100:$K$295</definedName>
    <definedName name="_xlnm.Print_Area" localSheetId="1">'02.01 - SÚ Učebny - kuchyňka'!$C$4:$J$41,'02.01 - SÚ Učebny - kuchyňka'!$C$47:$J$80,'02.01 - SÚ Učebny - kuchyňka'!$C$86:$K$295</definedName>
    <definedName name="_xlnm._FilterDatabase" localSheetId="2" hidden="1">'02.02 - SÚ Učebny - dílny'!$C$98:$K$234</definedName>
    <definedName name="_xlnm.Print_Area" localSheetId="2">'02.02 - SÚ Učebny - dílny'!$C$4:$J$41,'02.02 - SÚ Učebny - dílny'!$C$47:$J$78,'02.02 - SÚ Učebny - dílny'!$C$84:$K$234</definedName>
    <definedName name="_xlnm._FilterDatabase" localSheetId="3" hidden="1">'02 - ETAPA 3, objekt SO_0...'!$C$87:$K$165</definedName>
    <definedName name="_xlnm.Print_Area" localSheetId="3">'02 - ETAPA 3, objekt SO_0...'!$C$4:$J$39,'02 - ETAPA 3, objekt SO_0...'!$C$45:$J$69,'02 - ETAPA 3, objekt SO_0...'!$C$75:$K$165</definedName>
    <definedName name="_xlnm._FilterDatabase" localSheetId="4" hidden="1">'03 - ETAPA 3, objekt SO_0...'!$C$83:$K$93</definedName>
    <definedName name="_xlnm.Print_Area" localSheetId="4">'03 - ETAPA 3, objekt SO_0...'!$C$4:$J$39,'03 - ETAPA 3, objekt SO_0...'!$C$45:$J$65,'03 - ETAPA 3, objekt SO_0...'!$C$71:$K$93</definedName>
    <definedName name="_xlnm.Print_Area" localSheetId="5">'Pokyny pro vyplnění'!$B$2:$K$71,'Pokyny pro vyplnění'!$B$74:$K$118,'Pokyny pro vyplnění'!$B$121:$K$190,'Pokyny pro vyplnění'!$B$198:$K$218</definedName>
    <definedName name="_xlnm.Print_Titles" localSheetId="0">'Rekapitulace stavby'!$52:$52</definedName>
    <definedName name="_xlnm.Print_Titles" localSheetId="1">'02.01 - SÚ Učebny - kuchyňka'!$100:$100</definedName>
    <definedName name="_xlnm.Print_Titles" localSheetId="2">'02.02 - SÚ Učebny - dílny'!$98:$98</definedName>
  </definedNames>
  <calcPr fullCalcOnLoad="1"/>
</workbook>
</file>

<file path=xl/sharedStrings.xml><?xml version="1.0" encoding="utf-8"?>
<sst xmlns="http://schemas.openxmlformats.org/spreadsheetml/2006/main" count="5625" uniqueCount="1122">
  <si>
    <t>Export Komplet</t>
  </si>
  <si>
    <t>VZ</t>
  </si>
  <si>
    <t>2.0</t>
  </si>
  <si>
    <t>ZAMOK</t>
  </si>
  <si>
    <t>False</t>
  </si>
  <si>
    <t>{cea6b463-d6b0-4a9c-b794-a09a1bca1693}</t>
  </si>
  <si>
    <t>0,01</t>
  </si>
  <si>
    <t>21</t>
  </si>
  <si>
    <t>15</t>
  </si>
  <si>
    <t>REKAPITULACE STAVBY</t>
  </si>
  <si>
    <t>v ---  níže se nacházejí doplnkové a pomocné údaje k sestavám  --- v</t>
  </si>
  <si>
    <t>Návod na vyplnění</t>
  </si>
  <si>
    <t>0,001</t>
  </si>
  <si>
    <t>Kód:</t>
  </si>
  <si>
    <t>CS19003-3-FINAL</t>
  </si>
  <si>
    <t>Měnit lze pouze buňky se žlutým podbarvením!
1) v Rekapitulaci stavby vyplňte údaje o Uchazeči (přenesou se do ostatních sestav i v jiných listech)
2) na vybraných listech vyplňte v sestavě Soupis prací ceny u položek</t>
  </si>
  <si>
    <t>Stavba:</t>
  </si>
  <si>
    <t>Město bez bariér - ZŠ, Školní 786, Horní Slavkov, ETAPA 3</t>
  </si>
  <si>
    <t>KSO:</t>
  </si>
  <si>
    <t>801 32 16</t>
  </si>
  <si>
    <t>CC-CZ:</t>
  </si>
  <si>
    <t>12631</t>
  </si>
  <si>
    <t>Místo:</t>
  </si>
  <si>
    <t>Horní Slavkov</t>
  </si>
  <si>
    <t>Datum:</t>
  </si>
  <si>
    <t>10. 12. 2018</t>
  </si>
  <si>
    <t>Zadavatel:</t>
  </si>
  <si>
    <t>IČ:</t>
  </si>
  <si>
    <t>00259322</t>
  </si>
  <si>
    <t>Město Horní Slavkov</t>
  </si>
  <si>
    <t>DIČ:</t>
  </si>
  <si>
    <t>CZ00259322</t>
  </si>
  <si>
    <t>Uchazeč:</t>
  </si>
  <si>
    <t>Vyplň údaj</t>
  </si>
  <si>
    <t>Projektant:</t>
  </si>
  <si>
    <t>25247107</t>
  </si>
  <si>
    <t>CENTRA STAV s.r.o.</t>
  </si>
  <si>
    <t>CZ25247107</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</si>
  <si>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</si>
  <si>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</si>
  <si>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</si>
  <si>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</si>
  <si>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</si>
  <si>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</si>
  <si>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</si>
  <si>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</si>
  <si>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</si>
  <si>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</si>
  <si>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</si>
  <si>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</si>
  <si>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</si>
  <si>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</si>
  <si>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</si>
  <si>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</si>
  <si>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</si>
  <si>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</si>
  <si>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</si>
  <si>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</si>
  <si>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</si>
  <si>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</si>
  <si>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</si>
  <si>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</si>
  <si>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</si>
  <si>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</si>
  <si>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</si>
  <si>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</si>
  <si>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</si>
  <si>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</si>
  <si>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</si>
  <si>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</si>
  <si>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</si>
  <si>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</si>
  <si>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</si>
  <si>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</si>
  <si>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</si>
  <si>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
  </si>
  <si>
    <t>D</t>
  </si>
  <si>
    <t>0</t>
  </si>
  <si>
    <t>###NOIMPORT###</t>
  </si>
  <si>
    <t>IMPORT</t>
  </si>
  <si>
    <t>{00000000-0000-0000-0000-000000000000}</t>
  </si>
  <si>
    <t>01</t>
  </si>
  <si>
    <t>ETAPA 3, objekt SO_02 - SÚ</t>
  </si>
  <si>
    <t>STA</t>
  </si>
  <si>
    <t>1</t>
  </si>
  <si>
    <t>{c3bd5209-e367-4781-96e0-9ee96f030395}</t>
  </si>
  <si>
    <t>2</t>
  </si>
  <si>
    <t>/</t>
  </si>
  <si>
    <t>02.01</t>
  </si>
  <si>
    <t>SÚ Učebny - kuchyňka</t>
  </si>
  <si>
    <t>Soupis</t>
  </si>
  <si>
    <t>{c789cb52-0d1a-40ef-a4a7-2ad656835f18}</t>
  </si>
  <si>
    <t>02.02</t>
  </si>
  <si>
    <t>SÚ Učebny - dílny</t>
  </si>
  <si>
    <t>{fe712231-50a5-4926-8a64-d1e45af23c25}</t>
  </si>
  <si>
    <t>02</t>
  </si>
  <si>
    <t>ETAPA 3, objekt SO_02 - Elektroinstalace</t>
  </si>
  <si>
    <t>{711aebce-571b-4f2c-8b7a-b7c5e13df08f}</t>
  </si>
  <si>
    <t>03</t>
  </si>
  <si>
    <t>ETAPA 3, objekt SO_02 - VRN</t>
  </si>
  <si>
    <t>VON</t>
  </si>
  <si>
    <t>{ad504307-372d-4b6e-9cd2-196d19cbbff7}</t>
  </si>
  <si>
    <t>KRYCÍ LIST SOUPISU PRACÍ</t>
  </si>
  <si>
    <t>Objekt:</t>
  </si>
  <si>
    <t>01 - ETAPA 3, objekt SO_02 - SÚ</t>
  </si>
  <si>
    <t>Soupis:</t>
  </si>
  <si>
    <t>02.01 - SÚ Učebny - kuchyňka</t>
  </si>
  <si>
    <t>REKAPITULACE ČLENĚNÍ SOUPISU PRACÍ</t>
  </si>
  <si>
    <t>Kód dílu - Popis</t>
  </si>
  <si>
    <t>Cena celkem [CZK]</t>
  </si>
  <si>
    <t>-1</t>
  </si>
  <si>
    <t>HSV - Práce a dodávky HSV</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</si>
  <si>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</si>
  <si>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</si>
  <si>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</si>
  <si>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</si>
  <si>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</si>
  <si>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</si>
  <si>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721 - Zdravotechnika - vnitřní kanalizace</t>
  </si>
  <si>
    <t xml:space="preserve">    722 - Zdravotechnika - vnitřní vodovod</t>
  </si>
  <si>
    <t xml:space="preserve">    725 - Zdravotechnika - zařizovací předměty</t>
  </si>
  <si>
    <t xml:space="preserve">    766 - Konstrukce truhlářské</t>
  </si>
  <si>
    <t xml:space="preserve">    767 - Konstrukce zámečnické</t>
  </si>
  <si>
    <t xml:space="preserve">    776 - Podlahy povlakové</t>
  </si>
  <si>
    <t xml:space="preserve">    781 - Dokončovací práce - obklady</t>
  </si>
  <si>
    <t xml:space="preserve">      784 - Dokončovací práce - malby a tapety</t>
  </si>
  <si>
    <t xml:space="preserve">    783 - Dokončovací práce - nátěry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</si>
  <si>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</si>
  <si>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</si>
  <si>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</si>
  <si>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</si>
  <si>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</si>
  <si>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</si>
  <si>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</si>
  <si>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</si>
  <si>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</si>
  <si>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</si>
  <si>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</si>
  <si>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</si>
  <si>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</si>
  <si>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</si>
  <si>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</si>
  <si>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</si>
  <si>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</si>
  <si>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</si>
  <si>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</si>
  <si>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311272031</t>
  </si>
  <si>
    <t>Zdivo z pórobetonových tvárnic na tenké maltové lože, tl. zdiva 200 mm pevnost tvárnic přes P2 do P4, objemová hmotnost přes 450 do 600 kg/m3 hladkých</t>
  </si>
  <si>
    <t>m2</t>
  </si>
  <si>
    <t>CS ÚRS 2019 01</t>
  </si>
  <si>
    <t>4</t>
  </si>
  <si>
    <t>1089101408</t>
  </si>
  <si>
    <t>VV</t>
  </si>
  <si>
    <t>"viz výkr.3 - Kuchyňka" 6,975*3,25</t>
  </si>
  <si>
    <t>6</t>
  </si>
  <si>
    <t>Úpravy povrchů, podlahy a osazování výplní</t>
  </si>
  <si>
    <t>629991011</t>
  </si>
  <si>
    <t>Zakrytí vnějších ploch před znečištěním včetně pozdějšího odkrytí výplní otvorů a svislých ploch fólií přilepenou lepící páskou</t>
  </si>
  <si>
    <t>-1945964718</t>
  </si>
  <si>
    <t>PSC</t>
  </si>
  <si>
    <t xml:space="preserve">Poznámka k souboru cen:
1. V ceně -1012 nejsou započteny náklady na dodávku a montáž začišťovací lišty; tyto se oceňují cenou 622 14-3004 této části katalogu a materiálem ve specifikaci.
</t>
  </si>
  <si>
    <t>"viz výkr. 3 - Kuchyňka" 7*(1,2*2,4)</t>
  </si>
  <si>
    <t>612135001</t>
  </si>
  <si>
    <t>Vyrovnání nerovností podkladu vnitřních omítaných ploch maltou, tloušťky do 10 mm vápenocementovou stěn</t>
  </si>
  <si>
    <t>1240368113</t>
  </si>
  <si>
    <t xml:space="preserve">Poznámka k souboru cen:
1. V cenách nejsou započteny náklady na případné vkládání výztuže do vyrovnávací vrstvy; tyto se ocení cenami souboru cen 61.-14-10.. Potažení vnitřních ploch pletivem v části A04, katalogu 801-1 Budovy a haly - zděné a monolitické.
2. Ceny -5011 nelze použít, je-li předepsáno vkládání výztužné tkaniny; náklady se ocení cenami 61.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</si>
  <si>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viz předchozí výpočty</t>
  </si>
  <si>
    <t>5,5</t>
  </si>
  <si>
    <t>612135091</t>
  </si>
  <si>
    <t>Vyrovnání nerovností podkladu vnitřních omítaných ploch Příplatek k ceně za každých dalších 5 mm tloušťky podkladní vrstvy přes 10 mm maltou vápenocementovou stěn</t>
  </si>
  <si>
    <t>-1906653416</t>
  </si>
  <si>
    <t>5</t>
  </si>
  <si>
    <t>611325122</t>
  </si>
  <si>
    <t>Vápenocementová omítka rýh štuková ve stropech, šířky rýhy přes 150 do 300 mm</t>
  </si>
  <si>
    <t>41297753</t>
  </si>
  <si>
    <t>viz výkr.3 - Kuchyňka</t>
  </si>
  <si>
    <t>7,775*0,3</t>
  </si>
  <si>
    <t>612325122</t>
  </si>
  <si>
    <t>Vápenocementová omítka rýh štuková ve stěnách, šířky rýhy přes 150 do 300 mm</t>
  </si>
  <si>
    <t>-893316225</t>
  </si>
  <si>
    <t>2*3,25*0,3</t>
  </si>
  <si>
    <t>7</t>
  </si>
  <si>
    <t>611142001</t>
  </si>
  <si>
    <t>Potažení vnitřních ploch pletivem v ploše nebo pruzích, na plném podkladu sklovláknitým vtlačením do tmelu stropů</t>
  </si>
  <si>
    <t>-48512026</t>
  </si>
  <si>
    <t xml:space="preserve">Poznámka k souboru cen:
1. V cenách -2001 jsou započteny i náklady na tmel.
</t>
  </si>
  <si>
    <t>8</t>
  </si>
  <si>
    <t>611311131</t>
  </si>
  <si>
    <t>Potažení vnitřních ploch štukem tloušťky do 3 mm vodorovných konstrukcí stropů rovných</t>
  </si>
  <si>
    <t>443596592</t>
  </si>
  <si>
    <t>9</t>
  </si>
  <si>
    <t>612142001</t>
  </si>
  <si>
    <t>Potažení vnitřních ploch pletivem v ploše nebo pruzích, na plném podkladu sklovláknitým vtlačením do tmelu stěn</t>
  </si>
  <si>
    <t>-1900081553</t>
  </si>
  <si>
    <t>viz výkr.č. 3 - Kuchyňka</t>
  </si>
  <si>
    <t>m.č. 101</t>
  </si>
  <si>
    <t>"stěny" 2*(7,775+7,975)*3,25-(0,9*1,97)-5*(1,2*2,4)</t>
  </si>
  <si>
    <t>"odečet obkladů" -5,5</t>
  </si>
  <si>
    <t xml:space="preserve">m.č. 102 </t>
  </si>
  <si>
    <t>"stěny" 2*(7,775+3,084)*3,25-(0,8*1,97)-2*(1,2*2,4)</t>
  </si>
  <si>
    <t>Součet</t>
  </si>
  <si>
    <t>10</t>
  </si>
  <si>
    <t>612311131</t>
  </si>
  <si>
    <t>Potažení vnitřních ploch štukem tloušťky do 3 mm svislých konstrukcí stěn</t>
  </si>
  <si>
    <t>-1055352618</t>
  </si>
  <si>
    <t>11</t>
  </si>
  <si>
    <t>632451101</t>
  </si>
  <si>
    <t>Potěr cementový samonivelační ze suchých směsí tloušťky přes 2 do 5 mm</t>
  </si>
  <si>
    <t>1969948498</t>
  </si>
  <si>
    <t>"m.č. 101" 7,775*7,975</t>
  </si>
  <si>
    <t>"m.č. 102" 7,775*3,084</t>
  </si>
  <si>
    <t>12</t>
  </si>
  <si>
    <t>642942111</t>
  </si>
  <si>
    <t>Osazování zárubní nebo rámů kovových dveřních lisovaných nebo z úhelníků bez dveřních křídel na cementovou maltu, plochy otvoru do 2,5 m2</t>
  </si>
  <si>
    <t>kus</t>
  </si>
  <si>
    <t>-369597435</t>
  </si>
  <si>
    <t xml:space="preserve">Poznámka k souboru cen:
1. Ceny lze použít i pro osazování zárubní a rámů do stěn z prefabrikovaných 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tyto se oceňují ve specifikaci.
6. V ceně -2951 jsou započteny náklady na usazení a vyvážení, včetně kotevního materiálu.
7. V ceně -2951 nejsou započteny náklady na připravenost stavebního otvoru, natažení jádrové a vrchní jemné omítky, tyto náklady se oceňují cenami části A04 Úpravy povrchů.
</t>
  </si>
  <si>
    <t>13</t>
  </si>
  <si>
    <t>M</t>
  </si>
  <si>
    <t>55331215</t>
  </si>
  <si>
    <t>zárubeň ocelová pro běžné zdění hranatý profil s drážkou 145 900 levá,pravá</t>
  </si>
  <si>
    <t>364978363</t>
  </si>
  <si>
    <t>14</t>
  </si>
  <si>
    <t>631312141</t>
  </si>
  <si>
    <t>Doplnění dosavadních mazanin prostým betonem s dodáním hmot, bez potěru, plochy jednotlivě rýh v dosavadních mazaninách</t>
  </si>
  <si>
    <t>m3</t>
  </si>
  <si>
    <t>38775890</t>
  </si>
  <si>
    <t>viz výkr. 3 - Kuchyňka</t>
  </si>
  <si>
    <t>7,775*0,2*0,1</t>
  </si>
  <si>
    <t>Ostatní konstrukce a práce, bourání</t>
  </si>
  <si>
    <t>949101111</t>
  </si>
  <si>
    <t>Lešení pomocné pracovní pro objekty pozemních staveb pro zatížení do 150 kg/m2, o výšce lešeňové podlahy do 1,9 m</t>
  </si>
  <si>
    <t>-1757468669</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</si>
  <si>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</si>
  <si>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16</t>
  </si>
  <si>
    <t>962031136</t>
  </si>
  <si>
    <t>Bourání příček z cihel, tvárnic nebo příčkovek z tvárnic nebo příčkovek pálených nebo nepálených na maltu vápennou nebo vápenocementovou, tl. do 150 mm</t>
  </si>
  <si>
    <t>-1904632330</t>
  </si>
  <si>
    <t>7,75*3,25</t>
  </si>
  <si>
    <t>17</t>
  </si>
  <si>
    <t>973031824</t>
  </si>
  <si>
    <t>Vysekání výklenků nebo kapes ve zdivu z cihel na maltu vápennou nebo vápenocementovou kapes pro zavázání nových zdí, tl. do 300 mm</t>
  </si>
  <si>
    <t>m</t>
  </si>
  <si>
    <t>946616670</t>
  </si>
  <si>
    <t>2*3,25</t>
  </si>
  <si>
    <t>18</t>
  </si>
  <si>
    <t>965046111</t>
  </si>
  <si>
    <t>Broušení stávajících betonových podlah úběr do 3 mm</t>
  </si>
  <si>
    <t>1680442056</t>
  </si>
  <si>
    <t xml:space="preserve">Poznámka k souboru cen:
1. Ceny jsou určeny pro zbroušení podlah před pokládkou zpevňovacích nátěrů, odfrézování zaolejovaných vrstev, odstranění starých nátěrů, lepidel dlažby, vyrovnání povrchu – odstranění nerovností, zarovnání nerovností v okolí dilatačních spar.
</t>
  </si>
  <si>
    <t>19</t>
  </si>
  <si>
    <t>965046119</t>
  </si>
  <si>
    <t>Broušení stávajících betonových podlah Příplatek k ceně za každý další 1 mm úběru</t>
  </si>
  <si>
    <t>-434841624</t>
  </si>
  <si>
    <t>"viz předchozí výpočty" 2*85,984</t>
  </si>
  <si>
    <t>20</t>
  </si>
  <si>
    <t>978059541</t>
  </si>
  <si>
    <t>Odsekání obkladů stěn včetně otlučení podkladní omítky až na zdivo z obkládaček vnitřních, z jakýchkoliv materiálů, plochy přes 1 m2</t>
  </si>
  <si>
    <t>-730452551</t>
  </si>
  <si>
    <t xml:space="preserve">Poznámka k souboru cen:
1. Odsekání soklíků se oceňuje cenami souboru cen 965 08.
</t>
  </si>
  <si>
    <t>17,3</t>
  </si>
  <si>
    <t>967031132</t>
  </si>
  <si>
    <t>Přisekání (špicování) plošné nebo rovných ostění zdiva z cihel pálených rovných ostění, bez odstupu, po hrubém vybourání otvorů, na maltu vápennou nebo vápenocementovou</t>
  </si>
  <si>
    <t>844967610</t>
  </si>
  <si>
    <t>2*2,05*0,15</t>
  </si>
  <si>
    <t>22</t>
  </si>
  <si>
    <t>952901111</t>
  </si>
  <si>
    <t>Vyčištění budov nebo objektů před předáním do užívání budov bytové nebo občanské výstavby, světlé výšky podlaží do 4 m</t>
  </si>
  <si>
    <t>292333913</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</si>
  <si>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</si>
  <si>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997</t>
  </si>
  <si>
    <t>Přesun sutě</t>
  </si>
  <si>
    <t>23</t>
  </si>
  <si>
    <t>997013213</t>
  </si>
  <si>
    <t>Vnitrostaveništní doprava suti a vybouraných hmot vodorovně do 50 m svisle ručně (nošením po schodech) pro budovy a haly výšky přes 9 do 12 m</t>
  </si>
  <si>
    <t>t</t>
  </si>
  <si>
    <t>-1219735864</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</si>
  <si>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</si>
  <si>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24</t>
  </si>
  <si>
    <t>997002511</t>
  </si>
  <si>
    <t>Vodorovné přemístění suti a vybouraných hmot bez naložení, se složením a hrubým urovnáním na vzdálenost do 1 km</t>
  </si>
  <si>
    <t>-399197704</t>
  </si>
  <si>
    <t xml:space="preserve">Poznámka k souboru cen: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</si>
  <si>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25</t>
  </si>
  <si>
    <t>997241519</t>
  </si>
  <si>
    <t>Doprava vybouraných hmot, konstrukcí nebo suti vodorovné přemístění vybouraných hmot nebo konstrukcí, na vzdálenost Příplatek k ceně za každých další i započatý 1 km</t>
  </si>
  <si>
    <t>-239719397</t>
  </si>
  <si>
    <t xml:space="preserve">Poznámka k souboru cen:
1. Ceny jsou určeny pro vodorovné přemístění jedním dopravním prostředkem nebo soupravou bez překládání na určenou skládku.
2. Ceny -1531 a -1539 lze použít i pro dopravu vyzískané hmoty z kolejového lože, nástupišť, drážních stezek apod.
3. Ceny -6111 a -6112 jsou určeny pro další nakládání nebo překládání na jakýkoliv dopravní prostředek.
4. Další vodorovné přemístění jiným dopravním prostředkem po provedeném překládání se oceňuje samostatně.
5. Délkou vzdálenosti vodorovného přemístění se rozumí délka dopravní trasy, kterou projekt stanovil jako nejhospodárnější pro dopravu silničními nebo kolejovými dopravními prostředky.
</t>
  </si>
  <si>
    <t>4,623*24 'Přepočtené koeficientem množství</t>
  </si>
  <si>
    <t>26</t>
  </si>
  <si>
    <t>997013831</t>
  </si>
  <si>
    <t>Poplatek za uložení stavebního odpadu na skládce (skládkovné) směsného stavebního a demoličního zatříděného do Katalogu odpadů pod kódem 170 904</t>
  </si>
  <si>
    <t>1600181732</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</si>
  <si>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</si>
  <si>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</si>
  <si>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</si>
  <si>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27</t>
  </si>
  <si>
    <t>998018002</t>
  </si>
  <si>
    <t>Přesun hmot pro budovy občanské výstavby, bydlení, výrobu a služby ruční - bez užití mechanizace vodorovná dopravní vzdálenost do 100 m pro budovy s jakoukoliv nosnou konstrukcí výšky přes 6 do 12 m</t>
  </si>
  <si>
    <t>1035927441</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</si>
  <si>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</si>
  <si>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</si>
  <si>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</si>
  <si>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721</t>
  </si>
  <si>
    <t>Zdravotechnika - vnitřní kanalizace</t>
  </si>
  <si>
    <t>28</t>
  </si>
  <si>
    <t>721174043</t>
  </si>
  <si>
    <t>Potrubí z plastových trub polypropylenové připojovací DN 50</t>
  </si>
  <si>
    <t>2104992580</t>
  </si>
  <si>
    <t xml:space="preserve">Poznámka k souboru cen:
1. Cenami -3315 až -3317 se oceňuje svislé potrubí od střešního vtoku po čisticí kus.
2. Ochrany odpadního a připojovacího potrubí z plastových trub se oceňují cenami souboru cen 722 18- . . Ochrana potrubí, části A 02.
</t>
  </si>
  <si>
    <t>29</t>
  </si>
  <si>
    <t>721194105</t>
  </si>
  <si>
    <t>Vyměření přípojek na potrubí vyvedení a upevnění odpadních výpustek DN 50</t>
  </si>
  <si>
    <t>13671108</t>
  </si>
  <si>
    <t xml:space="preserve">Poznámka k souboru cen:
1. Cenami lze oceňovat i vyvedení a upevnění odpadních výpustek ke strojům a zařízením.
2. Potrubí odpadních výpustek se oceňují cenami souboru cen 721 17- . . Potrubí z plastových trub, části A 01.
</t>
  </si>
  <si>
    <t>30</t>
  </si>
  <si>
    <t>721290111</t>
  </si>
  <si>
    <t>Zkouška těsnosti kanalizace v objektech vodou do DN 125</t>
  </si>
  <si>
    <t>407918594</t>
  </si>
  <si>
    <t xml:space="preserve">Poznámka k souboru cen:
1. V ceně -0123 není započteno dodání média; jeho dodávka se oceňuje ve specifikaci.
</t>
  </si>
  <si>
    <t>31</t>
  </si>
  <si>
    <t>721-OST</t>
  </si>
  <si>
    <t>Demontáž a úprava stávajících rozvodů vnitřní kanalizace, stavební přípomoc (sekací práce, průrazy, vrtání...), začištění prostupů, ostatní zednické začištění, drobný (podružný) instalační materiál</t>
  </si>
  <si>
    <t>soubor</t>
  </si>
  <si>
    <t>R-položka</t>
  </si>
  <si>
    <t>-1202232541</t>
  </si>
  <si>
    <t>32</t>
  </si>
  <si>
    <t>998721202</t>
  </si>
  <si>
    <t>Přesun hmot pro vnitřní kanalizace stanovený procentní sazbou (%) z ceny vodorovná dopravní vzdálenost do 50 m v objektech výšky přes 6 do 12 m</t>
  </si>
  <si>
    <t>%</t>
  </si>
  <si>
    <t>1732477916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</si>
  <si>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</si>
  <si>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722</t>
  </si>
  <si>
    <t>Zdravotechnika - vnitřní vodovod</t>
  </si>
  <si>
    <t>33</t>
  </si>
  <si>
    <t>722190901</t>
  </si>
  <si>
    <t>Opravy ostatní uzavření nebo otevření vodovodního potrubí při opravách včetně vypuštění a napuštění</t>
  </si>
  <si>
    <t>-1453696556</t>
  </si>
  <si>
    <t xml:space="preserve">Poznámka k souboru cen:
1. Cenou se oceňuje uzavíraný nebo otevíraný úsek, tj. od hlavního uzávěru k uzávěrům stoupacího potrubí nebo od těchto uzávěrů k uzávěrům před zařizovacím předmětem nebo výpustkou. Nejsou-li stoupací potrubí opatřena uzávěry, považuje se za úsek potrubí od hlavního uzávěru k uzávěrům před zařizovacím předmětem nebo výpustkou.
2. Cenou nelze oceňovat uzavírání nebo otevírání potrubí, které odbočuje ze stoupacího potrubí a je opatřeno vlastním uzávěrem; tyto práce jsou započteny v cenách oprav (např. bytové uzávěry v instalačních šachtách).
</t>
  </si>
  <si>
    <t>34</t>
  </si>
  <si>
    <t>722174002</t>
  </si>
  <si>
    <t>Potrubí z plastových trubek z polypropylenu (PPR) svařovaných polyfuzně PN 16 (SDR 7,4) D 20 x 2,8</t>
  </si>
  <si>
    <t>2142938298</t>
  </si>
  <si>
    <t xml:space="preserve">Poznámka k souboru cen:
1. V cenách -4001 až -4088 jsou započteny náklady na montáž a dodávku potrubí a tvarovek.
</t>
  </si>
  <si>
    <t>35</t>
  </si>
  <si>
    <t>722181231</t>
  </si>
  <si>
    <t>Ochrana potrubí termoizolačními trubicemi z pěnového polyetylenu PE přilepenými v příčných a podélných spojích, tloušťky izolace přes 9 do 13 mm, vnitřního průměru izolace DN do 22 mm</t>
  </si>
  <si>
    <t>209549188</t>
  </si>
  <si>
    <t xml:space="preserve">Poznámka k souboru cen:
1. V cenách -1211 až -1256 jsou započteny i náklady na dodání tepelně izolačních trubic.
</t>
  </si>
  <si>
    <t>36</t>
  </si>
  <si>
    <t>722220151</t>
  </si>
  <si>
    <t>Armatury s jedním závitem plastové (PPR) PN 20 (SDR 6) DN 16 x G 1/2</t>
  </si>
  <si>
    <t>420058400</t>
  </si>
  <si>
    <t xml:space="preserve">Poznámka k souboru cen:
1. Cenami -9101 až -9106 nelze oceňovat montáž nástěnek.
2. V cenách –0111 až -0122 je započteno i vyvedení a upevnění výpustek.
</t>
  </si>
  <si>
    <t>37</t>
  </si>
  <si>
    <t>722230102</t>
  </si>
  <si>
    <t>Armatury se dvěma závity ventily přímé G 3/4</t>
  </si>
  <si>
    <t>1599964034</t>
  </si>
  <si>
    <t>38</t>
  </si>
  <si>
    <t>722290226</t>
  </si>
  <si>
    <t>Zkoušky, proplach a desinfekce vodovodního potrubí zkoušky těsnosti vodovodního potrubí závitového do DN 50</t>
  </si>
  <si>
    <t>314432350</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</si>
  <si>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</si>
  <si>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39</t>
  </si>
  <si>
    <t>722290234</t>
  </si>
  <si>
    <t>Zkoušky, proplach a desinfekce vodovodního potrubí proplach a desinfekce vodovodního potrubí do DN 80</t>
  </si>
  <si>
    <t>-1461749333</t>
  </si>
  <si>
    <t>40</t>
  </si>
  <si>
    <t>722-OST</t>
  </si>
  <si>
    <t>Úprava a dmtž. stáv. rozvodů vnitřního vodovodu, stavební přípomoc (sekací práce, průrazy, vrtání), začištění prostupů, ostatní zednické začištění, drobný (podružný) instalační materiál</t>
  </si>
  <si>
    <t>-939889236</t>
  </si>
  <si>
    <t>41</t>
  </si>
  <si>
    <t>998722202</t>
  </si>
  <si>
    <t>Přesun hmot pro vnitřní vodovod stanovený procentní sazbou (%) z ceny vodorovná dopravní vzdálenost do 50 m v objektech výšky přes 6 do 12 m</t>
  </si>
  <si>
    <t>1930319105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</si>
  <si>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</si>
  <si>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725</t>
  </si>
  <si>
    <t>Zdravotechnika - zařizovací předměty</t>
  </si>
  <si>
    <t>42</t>
  </si>
  <si>
    <t>725210821</t>
  </si>
  <si>
    <t>Demontáž umyvadel bez výtokových armatur umyvadel</t>
  </si>
  <si>
    <t>591648193</t>
  </si>
  <si>
    <t>43</t>
  </si>
  <si>
    <t>725310823</t>
  </si>
  <si>
    <t>Demontáž dřezů jednodílných bez výtokových armatur vestavěných v kuchyňských sestavách</t>
  </si>
  <si>
    <t>2029607021</t>
  </si>
  <si>
    <t>44</t>
  </si>
  <si>
    <t>725820801</t>
  </si>
  <si>
    <t>Demontáž baterií nástěnných do G 3/4</t>
  </si>
  <si>
    <t>1642026041</t>
  </si>
  <si>
    <t>45</t>
  </si>
  <si>
    <t>725860811</t>
  </si>
  <si>
    <t>Demontáž zápachových uzávěrek pro zařizovací předměty jednoduchých</t>
  </si>
  <si>
    <t>1335795592</t>
  </si>
  <si>
    <t>46</t>
  </si>
  <si>
    <t>725211601</t>
  </si>
  <si>
    <t>Umyvadla keramická bílá bez výtokových armatur připevněná na stěnu šrouby bez sloupu nebo krytu na sifon 500 mm</t>
  </si>
  <si>
    <t>-2063554406</t>
  </si>
  <si>
    <t xml:space="preserve">Poznámka k souboru cen:
1. V cenách -1601 až -9104 je započteno i dodání kulových uzávěrů (roháčků) a sifonu.
2. V cenách s viditelným sifonem (tj. bez krytu sifonu, slopu, skříňky, ..) jsou použity kulové uzávěry a sifon s celokovovým designem.
3. V cenách -1651 a -1661 nejsou započteny náklady na montáž a dodání desky, tyto se oceňují cenami 766693411 až 766693422
4. V cenách –4112-14, -4141-43, -4151-56, -4161-63, -4211, 21, 31, není započten napájecí zdroj
</t>
  </si>
  <si>
    <t>47</t>
  </si>
  <si>
    <t>725822611</t>
  </si>
  <si>
    <t>Baterie umyvadlové stojánkové pákové bez výpusti</t>
  </si>
  <si>
    <t>-1961618679</t>
  </si>
  <si>
    <t xml:space="preserve">Poznámka k souboru cen:
1. V cenách –2654, 56, -9101-9202 není započten napájecí zdroj.
</t>
  </si>
  <si>
    <t>48</t>
  </si>
  <si>
    <t>998725202</t>
  </si>
  <si>
    <t>Přesun hmot pro zařizovací předměty stanovený procentní sazbou (%) z ceny vodorovná dopravní vzdálenost do 50 m v objektech výšky přes 6 do 12 m</t>
  </si>
  <si>
    <t>944807266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</si>
  <si>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</si>
  <si>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766</t>
  </si>
  <si>
    <t>Konstrukce truhlářské</t>
  </si>
  <si>
    <t>49</t>
  </si>
  <si>
    <t>766812840/01</t>
  </si>
  <si>
    <t>Demontáž kuchyňských linek dřevěných nebo kovových délky do 2,1 m</t>
  </si>
  <si>
    <t>-501529188</t>
  </si>
  <si>
    <t>50</t>
  </si>
  <si>
    <t>766662811</t>
  </si>
  <si>
    <t>Demontáž dveřních konstrukcí k opětovnému použití prahů dveří jednokřídlových</t>
  </si>
  <si>
    <t>-1454031446</t>
  </si>
  <si>
    <t>51</t>
  </si>
  <si>
    <t>766691914</t>
  </si>
  <si>
    <t>Ostatní práce vyvěšení nebo zavěšení křídel s případným uložením a opětovným zavěšením po provedení stavebních změn dřevěných dveřních, plochy do 2 m2</t>
  </si>
  <si>
    <t>-806438359</t>
  </si>
  <si>
    <t xml:space="preserve">Poznámka k souboru cen:
1. Ceny -1931 a -1932 lze užít jen pro křídlo mající současně obě jmenované funkce.
</t>
  </si>
  <si>
    <t>52</t>
  </si>
  <si>
    <t>766660002</t>
  </si>
  <si>
    <t>Montáž dveřních křídel dřevěných nebo plastových otevíravých do ocelové zárubně povrchově upravených jednokřídlových, šířky přes 800 mm</t>
  </si>
  <si>
    <t>1755395110</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</si>
  <si>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</si>
  <si>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53</t>
  </si>
  <si>
    <t>61161725</t>
  </si>
  <si>
    <t>dveře vnitřní hladké dýhované plné 1křídlé 900x1970mm dub</t>
  </si>
  <si>
    <t>6965481</t>
  </si>
  <si>
    <t>54</t>
  </si>
  <si>
    <t>766660722</t>
  </si>
  <si>
    <t>Montáž dveřních doplňků dveřního kování zámku</t>
  </si>
  <si>
    <t>CS ÚRS 2018 02</t>
  </si>
  <si>
    <t>554862591</t>
  </si>
  <si>
    <t xml:space="preserve">Poznámka k souboru cen:
1. V ceně -0722 je započtena montáž zámku, zámkové vložky a osazení štítku s klikou.
</t>
  </si>
  <si>
    <t>55</t>
  </si>
  <si>
    <t>54914624</t>
  </si>
  <si>
    <t>kování dveřní vrchní klika včetně štítu a montážního materiálu HR BB 72 F4</t>
  </si>
  <si>
    <t>541413713</t>
  </si>
  <si>
    <t>56</t>
  </si>
  <si>
    <t>998766202</t>
  </si>
  <si>
    <t>Přesun hmot pro konstrukce truhlářské stanovený procentní sazbou (%) z ceny vodorovná dopravní vzdálenost do 50 m v objektech výšky přes 6 do 12 m</t>
  </si>
  <si>
    <t>-3686531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</si>
  <si>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</si>
  <si>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</si>
  <si>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</si>
  <si>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57</t>
  </si>
  <si>
    <t>767649194</t>
  </si>
  <si>
    <t>Montáž dveří ocelových doplňků dveří madel</t>
  </si>
  <si>
    <t>2056955749</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</si>
  <si>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</si>
  <si>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58</t>
  </si>
  <si>
    <t>55147058</t>
  </si>
  <si>
    <t>madlo dveřní rovné, dveře š.900 mm</t>
  </si>
  <si>
    <t>-2035813203</t>
  </si>
  <si>
    <t>59</t>
  </si>
  <si>
    <t>998767202</t>
  </si>
  <si>
    <t>Přesun hmot pro zámečnické konstrukce stanovený procentní sazbou (%) z ceny vodorovná dopravní vzdálenost do 50 m v objektech výšky přes 6 do 12 m</t>
  </si>
  <si>
    <t>49857581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</si>
  <si>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</si>
  <si>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776</t>
  </si>
  <si>
    <t>Podlahy povlakové</t>
  </si>
  <si>
    <t>60</t>
  </si>
  <si>
    <t>776201812</t>
  </si>
  <si>
    <t>Demontáž povlakových podlahovin lepených ručně s podložkou</t>
  </si>
  <si>
    <t>740215172</t>
  </si>
  <si>
    <t>61</t>
  </si>
  <si>
    <t>-763400835</t>
  </si>
  <si>
    <t>62</t>
  </si>
  <si>
    <t>776111116</t>
  </si>
  <si>
    <t>Příprava podkladu broušení podlah stávajícího podkladu pro odstranění lepidla (po starých krytinách)</t>
  </si>
  <si>
    <t>326926357</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</si>
  <si>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</si>
  <si>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63</t>
  </si>
  <si>
    <t>776111311</t>
  </si>
  <si>
    <t>Příprava podkladu vysátí podlah</t>
  </si>
  <si>
    <t>1630573484</t>
  </si>
  <si>
    <t>64</t>
  </si>
  <si>
    <t>776121411</t>
  </si>
  <si>
    <t>Příprava podkladu penetrace dvousložková podlah na dřevo (špachtlováním)</t>
  </si>
  <si>
    <t>-404104383</t>
  </si>
  <si>
    <t>65</t>
  </si>
  <si>
    <t>776232111</t>
  </si>
  <si>
    <t>Montáž podlahovin z vinylu lepením lamel nebo čtverců 2-složkovým lepidlem (do vlhkých prostor)</t>
  </si>
  <si>
    <t>1017793055</t>
  </si>
  <si>
    <t>66</t>
  </si>
  <si>
    <t>VINYL</t>
  </si>
  <si>
    <t>Vinylové podlahy  - dle výběru investora</t>
  </si>
  <si>
    <t>1613456474</t>
  </si>
  <si>
    <t>67</t>
  </si>
  <si>
    <t>776411111</t>
  </si>
  <si>
    <t>Montáž soklíků lepením obvodových, výšky do 80 mm</t>
  </si>
  <si>
    <t>-671613486</t>
  </si>
  <si>
    <t>68</t>
  </si>
  <si>
    <t>28411008</t>
  </si>
  <si>
    <t>lišta soklová PVC 16x60mm</t>
  </si>
  <si>
    <t>832246422</t>
  </si>
  <si>
    <t>69</t>
  </si>
  <si>
    <t>998776202</t>
  </si>
  <si>
    <t>Přesun hmot pro podlahy povlakové stanovený procentní sazbou (%) z ceny vodorovná dopravní vzdálenost do 50 m v objektech výšky přes 6 do 12 m</t>
  </si>
  <si>
    <t>-325010338</t>
  </si>
  <si>
    <t>781</t>
  </si>
  <si>
    <t>Dokončovací práce - obklady</t>
  </si>
  <si>
    <t>70</t>
  </si>
  <si>
    <t>781495111</t>
  </si>
  <si>
    <t>Příprava podkladu před provedením obkladu nátěr penetrační na stěnu</t>
  </si>
  <si>
    <t>-527684077</t>
  </si>
  <si>
    <t xml:space="preserve">Poznámka k souboru cen:
1. V cenách 781 12-1011 až -1015 jsou započtenyi náklady na materiál.
2. V cenách 781 16-1011 až -1023 nejsou započteny náklady na materiál, tyto se oceňují ve specifikaci.
</t>
  </si>
  <si>
    <t>11*0,5+1,15</t>
  </si>
  <si>
    <t>71</t>
  </si>
  <si>
    <t>781473112</t>
  </si>
  <si>
    <t>Montáž obkladů vnitřních stěn z dlaždic keramických lepených standardním lepidlem hladkých přes 9 do 12 ks/m2</t>
  </si>
  <si>
    <t>-92594669</t>
  </si>
  <si>
    <t xml:space="preserve">Poznámka k souboru cen:
1. Položky jsou určeny pro všechny druhy povrchových úprav.
</t>
  </si>
  <si>
    <t>72</t>
  </si>
  <si>
    <t>OBKLAD</t>
  </si>
  <si>
    <t>Obkládačka (koupelnová série), formát 250x450 mm, tl. 8 mm, povrch matný, barva popisná "noce, crema, bruno" - vše v jednotné cenové relaci, nasákavost E&gt;10%, balení 1,5 m2, hmotnost balení 20,7 kg, počet v balení 13 ks</t>
  </si>
  <si>
    <t>1759152327</t>
  </si>
  <si>
    <t>P</t>
  </si>
  <si>
    <t>Poznámka k položce:
BLIŽŠÍ SPECIFIKACE VIZ PROJEKTOVÁ DOKUMENTACE (PŘÍPADNĚ VIZUALIZACE) !!!</t>
  </si>
  <si>
    <t>5,5*1,15 'Přepočtené koeficientem množství</t>
  </si>
  <si>
    <t>73</t>
  </si>
  <si>
    <t>781413116</t>
  </si>
  <si>
    <t>Montáž obkladů vnitřních stěn z dlaždic keramických lepených standardním lepidlem hladkých přes 50 do 85 ks/m2</t>
  </si>
  <si>
    <t>-1084517013</t>
  </si>
  <si>
    <t>předpoklad</t>
  </si>
  <si>
    <t>1,15</t>
  </si>
  <si>
    <t>74</t>
  </si>
  <si>
    <t>LISTELA</t>
  </si>
  <si>
    <t>listela keramická, formát 50x250 mm, tl. 8 mm, povrch matný, barva popisná "noce", nasákavost E&gt;10%, balení 1 set, hmotnost balení 0,4 kg</t>
  </si>
  <si>
    <t>ks</t>
  </si>
  <si>
    <t>-1559367911</t>
  </si>
  <si>
    <t>83,6363636363636*1,1 'Přepočtené koeficientem množství</t>
  </si>
  <si>
    <t>75</t>
  </si>
  <si>
    <t>781479196</t>
  </si>
  <si>
    <t>Montáž obkladů vnitřních stěn z dlaždic keramických Příplatek k cenám za dvousložkový spárovací tmel</t>
  </si>
  <si>
    <t>-397985685</t>
  </si>
  <si>
    <t>76</t>
  </si>
  <si>
    <t>781493511</t>
  </si>
  <si>
    <t>Obklad - dokončující práce profily ukončovací lepené standardním lepidlem ukončovací</t>
  </si>
  <si>
    <t>-883966918</t>
  </si>
  <si>
    <t xml:space="preserve">Poznámka k souboru cen:
1. Množství měrných jednotek u ceny -5185 se stanoví podle počtu řezaných obkladaček, nezávisle na jejich velikosti.
2. Položku -5185 lze použít při nuceném použití jiného nástroje než řezačky.
</t>
  </si>
  <si>
    <t>77</t>
  </si>
  <si>
    <t>998781202</t>
  </si>
  <si>
    <t>Přesun hmot pro obklady keramické stanovený procentní sazbou (%) z ceny vodorovná dopravní vzdálenost do 50 m v objektech výšky přes 6 do 12 m</t>
  </si>
  <si>
    <t>-297333194</t>
  </si>
  <si>
    <t>784</t>
  </si>
  <si>
    <t>Dokončovací práce - malby a tapety</t>
  </si>
  <si>
    <t>78</t>
  </si>
  <si>
    <t>784121001</t>
  </si>
  <si>
    <t>Oškrabání malby v místnostech výšky do 3,80 m</t>
  </si>
  <si>
    <t>770485156</t>
  </si>
  <si>
    <t xml:space="preserve">Poznámka k souboru cen:
1. Cenami souboru cen se oceňuje jakýkoli počet současně škrabaných vrstev barvy.
</t>
  </si>
  <si>
    <t>79</t>
  </si>
  <si>
    <t>784171101</t>
  </si>
  <si>
    <t>Zakrytí nemalovaných ploch (materiál ve specifikaci) včetně pozdějšího odkrytí podlah</t>
  </si>
  <si>
    <t>373580451</t>
  </si>
  <si>
    <t xml:space="preserve">Poznámka k souboru cen:
1. V cenách nejsou započteny náklady na dodávku fólie, tyto se oceňují ve speifikaci.Ztratné lze stanovit ve výši 5%.
</t>
  </si>
  <si>
    <t>80</t>
  </si>
  <si>
    <t>58124844</t>
  </si>
  <si>
    <t>fólie pro malířské potřeby zakrývací tl 25µ 4x5m</t>
  </si>
  <si>
    <t>137080248</t>
  </si>
  <si>
    <t>81</t>
  </si>
  <si>
    <t>784181001</t>
  </si>
  <si>
    <t>Pačokování jednonásobné v místnostech výšky do 3,80 m</t>
  </si>
  <si>
    <t>-1218937981</t>
  </si>
  <si>
    <t>82</t>
  </si>
  <si>
    <t>784181121</t>
  </si>
  <si>
    <t>Penetrace podkladu jednonásobná hloubková v místnostech výšky do 3,80 m</t>
  </si>
  <si>
    <t>181228849</t>
  </si>
  <si>
    <t>83</t>
  </si>
  <si>
    <t>784211121</t>
  </si>
  <si>
    <t>Malby z malířských směsí otěruvzdorných za mokra dvojnásobné, bílé za mokra otěruvzdorné středně v místnostech výšky do 3,80 m</t>
  </si>
  <si>
    <t>-2011108589</t>
  </si>
  <si>
    <t>84</t>
  </si>
  <si>
    <t>784191003</t>
  </si>
  <si>
    <t>Čištění vnitřních ploch hrubý úklid po provedení malířských prací omytím oken dvojitých nebo zdvojených</t>
  </si>
  <si>
    <t>-1488027170</t>
  </si>
  <si>
    <t>85</t>
  </si>
  <si>
    <t>784191007</t>
  </si>
  <si>
    <t>Čištění vnitřních ploch hrubý úklid po provedení malířských prací omytím podlah</t>
  </si>
  <si>
    <t>-717316212</t>
  </si>
  <si>
    <t>783</t>
  </si>
  <si>
    <t>Dokončovací práce - nátěry</t>
  </si>
  <si>
    <t>86</t>
  </si>
  <si>
    <t>783317101</t>
  </si>
  <si>
    <t>Krycí nátěr (email) zámečnických konstrukcí jednonásobný syntetický standardní</t>
  </si>
  <si>
    <t>-866444858</t>
  </si>
  <si>
    <t>"viz předchozí výpočty" (2*2,05+0,9)*0,35</t>
  </si>
  <si>
    <t>02.02 - SÚ Učebny - dílny</t>
  </si>
  <si>
    <t xml:space="preserve">    784 - Dokončovací práce - malby a tapety</t>
  </si>
  <si>
    <t>-377690334</t>
  </si>
  <si>
    <t>"viz výkr. 5 - Dílny" 6*(1,2*2,4)</t>
  </si>
  <si>
    <t>-1108047015</t>
  </si>
  <si>
    <t>2,5</t>
  </si>
  <si>
    <t>1975467490</t>
  </si>
  <si>
    <t>891136984</t>
  </si>
  <si>
    <t>"viz výkr. 5 - Dílny" 9,9*7,5</t>
  </si>
  <si>
    <t>171001030</t>
  </si>
  <si>
    <t>1580566889</t>
  </si>
  <si>
    <t>-2102051261</t>
  </si>
  <si>
    <t>32908966</t>
  </si>
  <si>
    <t>-1545511595</t>
  </si>
  <si>
    <t>-83195850</t>
  </si>
  <si>
    <t>-1609692704</t>
  </si>
  <si>
    <t>1317464612</t>
  </si>
  <si>
    <t>-186297169</t>
  </si>
  <si>
    <t>"viz předchozí výpočty" 2*74,25</t>
  </si>
  <si>
    <t>-1537869045</t>
  </si>
  <si>
    <t>"viz výkr. 5 - Dílny" 2,5</t>
  </si>
  <si>
    <t>360946466</t>
  </si>
  <si>
    <t>"viz výkr. 5 - Dílny" 2*2,05*0,15</t>
  </si>
  <si>
    <t>1755935126</t>
  </si>
  <si>
    <t>1732778848</t>
  </si>
  <si>
    <t>-298211802</t>
  </si>
  <si>
    <t>642841910</t>
  </si>
  <si>
    <t>0,86*24 'Přepočtené koeficientem množství</t>
  </si>
  <si>
    <t>-1794367473</t>
  </si>
  <si>
    <t>-1158995175</t>
  </si>
  <si>
    <t>1253138446</t>
  </si>
  <si>
    <t>998722201</t>
  </si>
  <si>
    <t>Přesun hmot pro vnitřní vodovod stanovený procentní sazbou (%) z ceny vodorovná dopravní vzdálenost do 50 m v objektech výšky do 6 m</t>
  </si>
  <si>
    <t>1380696526</t>
  </si>
  <si>
    <t>-1710478528</t>
  </si>
  <si>
    <t>-582720437</t>
  </si>
  <si>
    <t>1193563448</t>
  </si>
  <si>
    <t>47572179</t>
  </si>
  <si>
    <t>-1052323054</t>
  </si>
  <si>
    <t>998725201</t>
  </si>
  <si>
    <t>Přesun hmot pro zařizovací předměty stanovený procentní sazbou (%) z ceny vodorovná dopravní vzdálenost do 50 m v objektech výšky do 6 m</t>
  </si>
  <si>
    <t>831149374</t>
  </si>
  <si>
    <t>-774424725</t>
  </si>
  <si>
    <t>1393381330</t>
  </si>
  <si>
    <t>-418196297</t>
  </si>
  <si>
    <t>-857644509</t>
  </si>
  <si>
    <t>-410714799</t>
  </si>
  <si>
    <t>364469770</t>
  </si>
  <si>
    <t>766825821</t>
  </si>
  <si>
    <t>Demontáž nábytku vestavěného skříní dvoukřídlových</t>
  </si>
  <si>
    <t>-386840322</t>
  </si>
  <si>
    <t>998766102</t>
  </si>
  <si>
    <t>Přesun hmot pro konstrukce truhlářské stanovený z hmotnosti přesunovaného materiálu vodorovná dopravní vzdálenost do 50 m v objektech výšky přes 6 do 12 m</t>
  </si>
  <si>
    <t>-804850816</t>
  </si>
  <si>
    <t>672894320</t>
  </si>
  <si>
    <t>Madlo dveřní rovné, dveře š.900 mm</t>
  </si>
  <si>
    <t>625365376</t>
  </si>
  <si>
    <t>-1399743190</t>
  </si>
  <si>
    <t>-1594131900</t>
  </si>
  <si>
    <t>1240541281</t>
  </si>
  <si>
    <t>-1183007960</t>
  </si>
  <si>
    <t>-279060369</t>
  </si>
  <si>
    <t>1990330268</t>
  </si>
  <si>
    <t>Vinyl</t>
  </si>
  <si>
    <t>67421733</t>
  </si>
  <si>
    <t>-648385169</t>
  </si>
  <si>
    <t>-1130976779</t>
  </si>
  <si>
    <t>-465423314</t>
  </si>
  <si>
    <t>987323113</t>
  </si>
  <si>
    <t>viz výkr. 5 - Dílny</t>
  </si>
  <si>
    <t>781473111</t>
  </si>
  <si>
    <t>Montáž obkladů vnitřních stěn z dlaždic keramických lepených standardním lepidlem hladkých přes 6 do 9 ks/m2</t>
  </si>
  <si>
    <t>271146517</t>
  </si>
  <si>
    <t>1397912932</t>
  </si>
  <si>
    <t>2,5*1,15 'Přepočtené koeficientem množství</t>
  </si>
  <si>
    <t>1119049820</t>
  </si>
  <si>
    <t>1067971289</t>
  </si>
  <si>
    <t>-377978964</t>
  </si>
  <si>
    <t>-1129536394</t>
  </si>
  <si>
    <t>211827084</t>
  </si>
  <si>
    <t>"stěny" 2*(9,9+7,5+1,5)*3,25-0,9*1,97-6*(1,2*2,4)</t>
  </si>
  <si>
    <t>"strop" 9,9*7,5</t>
  </si>
  <si>
    <t>"odečet obkladů" -2,5</t>
  </si>
  <si>
    <t>-1794044187</t>
  </si>
  <si>
    <t>-664596119</t>
  </si>
  <si>
    <t>-1387814245</t>
  </si>
  <si>
    <t>"viz předchozí výpočty" 175,547</t>
  </si>
  <si>
    <t>-1507275869</t>
  </si>
  <si>
    <t>-78675733</t>
  </si>
  <si>
    <t>-1487875976</t>
  </si>
  <si>
    <t>-233604953</t>
  </si>
  <si>
    <t>02 - ETAPA 3, objekt SO_02 - Elektroinstalace</t>
  </si>
  <si>
    <t xml:space="preserve">    741 - Elektroinstalace - silnoproud</t>
  </si>
  <si>
    <t xml:space="preserve">      D1 - 741-1 - Zařízení</t>
  </si>
  <si>
    <t xml:space="preserve">      D2 - 741-2 - Elektroinstalace</t>
  </si>
  <si>
    <t xml:space="preserve">      D3 - 741-3 - Svítidla</t>
  </si>
  <si>
    <t xml:space="preserve">      D4 - 741-4 - Ostatní</t>
  </si>
  <si>
    <t xml:space="preserve">      D5 - 741-5 - HZS (demontáže)</t>
  </si>
  <si>
    <t xml:space="preserve">      D6 - 741-8 - Zednické práce</t>
  </si>
  <si>
    <t xml:space="preserve">      D7 - 741-10 - Protipožární opatření</t>
  </si>
  <si>
    <t>741</t>
  </si>
  <si>
    <t>Elektroinstalace - silnoproud</t>
  </si>
  <si>
    <t>D1</t>
  </si>
  <si>
    <t>741-1 - Zařízení</t>
  </si>
  <si>
    <t>MTŽ-ZAŘ</t>
  </si>
  <si>
    <t>Montáž zařízení</t>
  </si>
  <si>
    <t>2066038840</t>
  </si>
  <si>
    <t>210190051</t>
  </si>
  <si>
    <t>Rozvaděč RK s náplní dle specifikace</t>
  </si>
  <si>
    <t>-1365777700</t>
  </si>
  <si>
    <t>D2</t>
  </si>
  <si>
    <t>741-2 - Elektroinstalace</t>
  </si>
  <si>
    <t>MTŽ-SIL</t>
  </si>
  <si>
    <t>Montáž - silnoproud</t>
  </si>
  <si>
    <t>785535136</t>
  </si>
  <si>
    <t>SIL-01</t>
  </si>
  <si>
    <t>Krabice KU 68/1</t>
  </si>
  <si>
    <t>1527047633</t>
  </si>
  <si>
    <t>SIL-02</t>
  </si>
  <si>
    <t>Víčko pro krabici V 68</t>
  </si>
  <si>
    <t>-237195977</t>
  </si>
  <si>
    <t>SIL-03</t>
  </si>
  <si>
    <t>Krab.rozvodka IP 44 pod om.</t>
  </si>
  <si>
    <t>-1778659227</t>
  </si>
  <si>
    <t>SIL-04</t>
  </si>
  <si>
    <t>Krabice přístroj. do žlabu</t>
  </si>
  <si>
    <t>1616648586</t>
  </si>
  <si>
    <t>SIL-05</t>
  </si>
  <si>
    <t>Svorka 4x2,5</t>
  </si>
  <si>
    <t>-851821532</t>
  </si>
  <si>
    <t>SIL-06</t>
  </si>
  <si>
    <t>Lišta PVC 18x13 vč.příslušenství</t>
  </si>
  <si>
    <t>1730853419</t>
  </si>
  <si>
    <t>SIL-07</t>
  </si>
  <si>
    <t>Parapet.žlab 110x70 vč. přísl.</t>
  </si>
  <si>
    <t>1327358199</t>
  </si>
  <si>
    <t>SIL-08</t>
  </si>
  <si>
    <t>Lišta PVC 40x20 vč.příslušenství</t>
  </si>
  <si>
    <t>-1865298576</t>
  </si>
  <si>
    <t>SIL-09</t>
  </si>
  <si>
    <t>Vodič CY 6 zž</t>
  </si>
  <si>
    <t>770388588</t>
  </si>
  <si>
    <t>SIL-10</t>
  </si>
  <si>
    <t>Kabel CYKY J 3x1,5</t>
  </si>
  <si>
    <t>-1586223845</t>
  </si>
  <si>
    <t>SIL-11</t>
  </si>
  <si>
    <t>Kabel CYKY J 3x2,5</t>
  </si>
  <si>
    <t>-156343476</t>
  </si>
  <si>
    <t>SIL-12</t>
  </si>
  <si>
    <t>Kabel CYKY J 5x4</t>
  </si>
  <si>
    <t>-1498797380</t>
  </si>
  <si>
    <t>SIL-13</t>
  </si>
  <si>
    <t>Kabel CYKY J 5x2,5</t>
  </si>
  <si>
    <t>-1172004551</t>
  </si>
  <si>
    <t>SIL-14</t>
  </si>
  <si>
    <t>Kabel CYKY J 4x35 doměřit na stavbě</t>
  </si>
  <si>
    <t>525892332</t>
  </si>
  <si>
    <t>SIL-15</t>
  </si>
  <si>
    <t>Spínač 1pól. 230V domovní p.o.</t>
  </si>
  <si>
    <t>419445600</t>
  </si>
  <si>
    <t>Poznámka k položce:
Přístroje domovní IP 20</t>
  </si>
  <si>
    <t>SIL-16</t>
  </si>
  <si>
    <t>Spínač T6 s klíčkem 230V domovní p.o.</t>
  </si>
  <si>
    <t>-1239947837</t>
  </si>
  <si>
    <t>SIL-17</t>
  </si>
  <si>
    <t>Tlačítkový ovladač zapínací p.o.</t>
  </si>
  <si>
    <t>1050403719</t>
  </si>
  <si>
    <t>SIL-18</t>
  </si>
  <si>
    <t>Přepínač sériový domovní p.o.</t>
  </si>
  <si>
    <t>754518321</t>
  </si>
  <si>
    <t>SIL-19</t>
  </si>
  <si>
    <t>Přepínač střídavý p.o.</t>
  </si>
  <si>
    <t>737353754</t>
  </si>
  <si>
    <t>SIL-20</t>
  </si>
  <si>
    <t>Zásuvka 230V dvounás. do žlabu</t>
  </si>
  <si>
    <t>-1001711678</t>
  </si>
  <si>
    <t>SIL-21</t>
  </si>
  <si>
    <t>Zásuvka 230V domovní dvounás. p.o.</t>
  </si>
  <si>
    <t>1028462632</t>
  </si>
  <si>
    <t>SIL-22</t>
  </si>
  <si>
    <t>Zásuvka 230V dvounás. chráněná do žlabu</t>
  </si>
  <si>
    <t>-1506269509</t>
  </si>
  <si>
    <t>SIL-23</t>
  </si>
  <si>
    <t>Zásuvka 230V domovní dvounás. chráněná p.o.</t>
  </si>
  <si>
    <t>-2029003051</t>
  </si>
  <si>
    <t>SIL-24</t>
  </si>
  <si>
    <t>Rámeček jednonásobný</t>
  </si>
  <si>
    <t>553492962</t>
  </si>
  <si>
    <t>SIL-25</t>
  </si>
  <si>
    <t>Rámeček dvounásobný</t>
  </si>
  <si>
    <t>-192509599</t>
  </si>
  <si>
    <t>SIL-26</t>
  </si>
  <si>
    <t>Rámeček třínásobný</t>
  </si>
  <si>
    <t>1741376375</t>
  </si>
  <si>
    <t>SIL-27</t>
  </si>
  <si>
    <t>Rámeček čtyřnásobný</t>
  </si>
  <si>
    <t>1498859821</t>
  </si>
  <si>
    <t>SIL-28</t>
  </si>
  <si>
    <t>Hmoždinka natloukací s vrutem</t>
  </si>
  <si>
    <t>-1394557391</t>
  </si>
  <si>
    <t>SIL-29</t>
  </si>
  <si>
    <t>Spínač 400V, 16A, IP20, p.o.</t>
  </si>
  <si>
    <t>1509191026</t>
  </si>
  <si>
    <t>D3</t>
  </si>
  <si>
    <t>741-3 - Svítidla</t>
  </si>
  <si>
    <t>MTŽ-SVÍT.</t>
  </si>
  <si>
    <t>Montáž - svitidla</t>
  </si>
  <si>
    <t>-1453846605</t>
  </si>
  <si>
    <t>SV-01</t>
  </si>
  <si>
    <t>svítidlo B (viz legenda svítidel)</t>
  </si>
  <si>
    <t>917682276</t>
  </si>
  <si>
    <t>SV-02</t>
  </si>
  <si>
    <t>svítidlo C (viz legenda svítidel)</t>
  </si>
  <si>
    <t>1979327098</t>
  </si>
  <si>
    <t>SV-03</t>
  </si>
  <si>
    <t>svítidlo D (viz legenda svítidel)</t>
  </si>
  <si>
    <t>-786988739</t>
  </si>
  <si>
    <t>D4</t>
  </si>
  <si>
    <t>741-4 - Ostatní</t>
  </si>
  <si>
    <t>OST-01</t>
  </si>
  <si>
    <t>Ukončení do 16 mm2</t>
  </si>
  <si>
    <t>-649840027</t>
  </si>
  <si>
    <t>OST-02</t>
  </si>
  <si>
    <t>Ukončení do 4x10 mm2</t>
  </si>
  <si>
    <t>-1551764356</t>
  </si>
  <si>
    <t>OST-03</t>
  </si>
  <si>
    <t>Ukončení do 5x10 mm2</t>
  </si>
  <si>
    <t>2044471256</t>
  </si>
  <si>
    <t>OST-04</t>
  </si>
  <si>
    <t>Ukončení do 5x25 mm2</t>
  </si>
  <si>
    <t>-1683833362</t>
  </si>
  <si>
    <t>OST-05</t>
  </si>
  <si>
    <t>Vrtání otvorů pro hmoždinky s osazením</t>
  </si>
  <si>
    <t>-334351438</t>
  </si>
  <si>
    <t>D5</t>
  </si>
  <si>
    <t>741-5 - HZS (demontáže)</t>
  </si>
  <si>
    <t>DMTŽ-01</t>
  </si>
  <si>
    <t>Svítidlo 1x60W</t>
  </si>
  <si>
    <t>701167078</t>
  </si>
  <si>
    <t>DMTŽ-02</t>
  </si>
  <si>
    <t>Svítidlo 2x58W</t>
  </si>
  <si>
    <t>1156376004</t>
  </si>
  <si>
    <t>DMTŽ-03</t>
  </si>
  <si>
    <t>Spínač, zás. 230V domovní p.o.</t>
  </si>
  <si>
    <t>-1981453640</t>
  </si>
  <si>
    <t>DMTŽ-04</t>
  </si>
  <si>
    <t>Spínač, zás. 400V domovní p.o.</t>
  </si>
  <si>
    <t>1310172445</t>
  </si>
  <si>
    <t>DMTŽ-05</t>
  </si>
  <si>
    <t>Krabice KO,KR</t>
  </si>
  <si>
    <t>1976393694</t>
  </si>
  <si>
    <t>DMTŽ-06</t>
  </si>
  <si>
    <t>Ukončení do 4x25</t>
  </si>
  <si>
    <t>373224491</t>
  </si>
  <si>
    <t>DMTŽ-07</t>
  </si>
  <si>
    <t>Lišta LV 40x40</t>
  </si>
  <si>
    <t>-1575977000</t>
  </si>
  <si>
    <t>HZS-01</t>
  </si>
  <si>
    <t>Práce v SP, vypínání</t>
  </si>
  <si>
    <t>Nh</t>
  </si>
  <si>
    <t>-11538965</t>
  </si>
  <si>
    <t>HZS-02</t>
  </si>
  <si>
    <t>Práce v rozvaděči</t>
  </si>
  <si>
    <t>-563292443</t>
  </si>
  <si>
    <t>HZS-03</t>
  </si>
  <si>
    <t>Přepojování kabelů, provizor</t>
  </si>
  <si>
    <t>-1571679906</t>
  </si>
  <si>
    <t>HZS-04</t>
  </si>
  <si>
    <t>Výchozí revize elektrického zařízení</t>
  </si>
  <si>
    <t>-409503100</t>
  </si>
  <si>
    <t>D6</t>
  </si>
  <si>
    <t>741-8 - Zednické práce</t>
  </si>
  <si>
    <t>ZP-02</t>
  </si>
  <si>
    <t>Vysekání kapsy 100x100x50</t>
  </si>
  <si>
    <t>1167287974</t>
  </si>
  <si>
    <t>ZP-03</t>
  </si>
  <si>
    <t>Vysekání otvoru do 0,025m2 150mm hloubky</t>
  </si>
  <si>
    <t>42049157</t>
  </si>
  <si>
    <t>ZP-04</t>
  </si>
  <si>
    <t>Vysekání drážky 30x30 mm</t>
  </si>
  <si>
    <t>-266007390</t>
  </si>
  <si>
    <t>ZP-05</t>
  </si>
  <si>
    <t>Vysekání drážky 30x70 mm</t>
  </si>
  <si>
    <t>648776324</t>
  </si>
  <si>
    <t>ZP-06</t>
  </si>
  <si>
    <t>Vysekání drážky 30x150 mm</t>
  </si>
  <si>
    <t>155378652</t>
  </si>
  <si>
    <t>ZP-07</t>
  </si>
  <si>
    <t>Vysekání drážky 100x150 mm</t>
  </si>
  <si>
    <t>-1524064428</t>
  </si>
  <si>
    <t>ZP-08</t>
  </si>
  <si>
    <t>Vybourání otvoru do pr.20 mm x 150 mm</t>
  </si>
  <si>
    <t>-1611498084</t>
  </si>
  <si>
    <t>ZP-09</t>
  </si>
  <si>
    <t>Vysekání otvoru do 0,025 m2 450 mm hloubky</t>
  </si>
  <si>
    <t>-1006960840</t>
  </si>
  <si>
    <t>ZP-10</t>
  </si>
  <si>
    <t>Jádrové vrtání do pr.20 mm, hl.450 mm</t>
  </si>
  <si>
    <t>-1695318295</t>
  </si>
  <si>
    <t>ZP-12</t>
  </si>
  <si>
    <t>1033758009</t>
  </si>
  <si>
    <t>ZP-13</t>
  </si>
  <si>
    <t>Vyfrézování drážky 30x70 mm</t>
  </si>
  <si>
    <t>-1926900348</t>
  </si>
  <si>
    <t>ZP-14</t>
  </si>
  <si>
    <t>Lešení v.5m</t>
  </si>
  <si>
    <t>640810366</t>
  </si>
  <si>
    <t>D7</t>
  </si>
  <si>
    <t>741-10 - Protipožární opatření</t>
  </si>
  <si>
    <t>PBŘ-01</t>
  </si>
  <si>
    <t>Utěsnění EI 45 do pr.50mm Intumex KS30 MA</t>
  </si>
  <si>
    <t>-716509043</t>
  </si>
  <si>
    <t>PBŘ-02</t>
  </si>
  <si>
    <t>Utěsnění EI 45 do pr.150mm Intumex KS30 MA</t>
  </si>
  <si>
    <t>482238947</t>
  </si>
  <si>
    <t>PBŘ-03</t>
  </si>
  <si>
    <t>Bezpečnostní tabulky</t>
  </si>
  <si>
    <t>2055323199</t>
  </si>
  <si>
    <t>03 - ETAPA 3, objekt SO_02 - VRN</t>
  </si>
  <si>
    <t>VRN - Vedlejší rozpočtové náklady</t>
  </si>
  <si>
    <t xml:space="preserve">    VRN3 - Zařízení staveniště</t>
  </si>
  <si>
    <t xml:space="preserve">    VRN4 - Inženýrská činnost</t>
  </si>
  <si>
    <t xml:space="preserve">    VRN7 - Provozní vlivy</t>
  </si>
  <si>
    <t xml:space="preserve">    VRN9 - Ostatní náklady</t>
  </si>
  <si>
    <t>VRN</t>
  </si>
  <si>
    <t>Vedlejší rozpočtové náklady</t>
  </si>
  <si>
    <t>VRN3</t>
  </si>
  <si>
    <t>Zařízení staveniště</t>
  </si>
  <si>
    <t>030001000</t>
  </si>
  <si>
    <t>Kč</t>
  </si>
  <si>
    <t>1024</t>
  </si>
  <si>
    <t>1798057461</t>
  </si>
  <si>
    <t>VRN4</t>
  </si>
  <si>
    <t>Inženýrská činnost</t>
  </si>
  <si>
    <t>045002000</t>
  </si>
  <si>
    <t>Kompletační a koordinační činnost</t>
  </si>
  <si>
    <t>-102258693</t>
  </si>
  <si>
    <t>VRN7</t>
  </si>
  <si>
    <t>Provozní vlivy</t>
  </si>
  <si>
    <t>070001000</t>
  </si>
  <si>
    <t>2065488560</t>
  </si>
  <si>
    <t>VRN9</t>
  </si>
  <si>
    <t>Ostatní náklady</t>
  </si>
  <si>
    <t>091002000</t>
  </si>
  <si>
    <t>Ostatní náklady - sdružená sazba ostatních vedlejších rozpočtových nákladů (VRN)</t>
  </si>
  <si>
    <t>Kč…</t>
  </si>
  <si>
    <t>1171111703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</si>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</sst>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5">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0"/>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969696"/>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363">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18" fillId="0" borderId="0" xfId="0" applyFont="1" applyAlignment="1">
      <alignment horizontal="left" vertical="top" wrapText="1"/>
    </xf>
    <xf numFmtId="0" fontId="3" fillId="0" borderId="0" xfId="0" applyFont="1" applyAlignment="1" applyProtection="1">
      <alignment horizontal="left" vertical="top"/>
      <protection/>
    </xf>
    <xf numFmtId="0" fontId="3"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righ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4" fillId="3" borderId="7" xfId="0" applyFont="1" applyFill="1" applyBorder="1" applyAlignment="1" applyProtection="1">
      <alignment horizontal="left" vertical="center"/>
      <protection/>
    </xf>
    <xf numFmtId="4" fontId="4"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3" xfId="0" applyFont="1" applyBorder="1" applyAlignment="1">
      <alignment vertical="center"/>
    </xf>
    <xf numFmtId="0" fontId="20"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 fillId="0" borderId="14"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4"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5" fillId="0" borderId="3"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horizontal="right" vertical="center"/>
      <protection/>
    </xf>
    <xf numFmtId="4" fontId="27"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8" fillId="0" borderId="14"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5" xfId="0" applyNumberFormat="1" applyFont="1" applyBorder="1" applyAlignment="1" applyProtection="1">
      <alignment vertical="center"/>
      <protection/>
    </xf>
    <xf numFmtId="0" fontId="5" fillId="0" borderId="0" xfId="0" applyFont="1" applyAlignment="1">
      <alignment horizontal="left" vertical="center"/>
    </xf>
    <xf numFmtId="0" fontId="29" fillId="0" borderId="0" xfId="20" applyFont="1" applyAlignment="1">
      <alignment horizontal="center" vertical="center"/>
    </xf>
    <xf numFmtId="0" fontId="6" fillId="0" borderId="3" xfId="0" applyFont="1" applyBorder="1" applyAlignment="1" applyProtection="1">
      <alignment vertical="center"/>
      <protection/>
    </xf>
    <xf numFmtId="0" fontId="8" fillId="0" borderId="0" xfId="0" applyFont="1" applyAlignment="1" applyProtection="1">
      <alignment vertical="center"/>
      <protection/>
    </xf>
    <xf numFmtId="0" fontId="30"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4" fillId="0" borderId="0" xfId="0" applyNumberFormat="1" applyFont="1" applyAlignment="1" applyProtection="1">
      <alignment/>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20"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4"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4"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5" fillId="0" borderId="0" xfId="0" applyFont="1" applyAlignment="1" applyProtection="1">
      <alignment vertical="center" wrapText="1"/>
      <protection/>
    </xf>
    <xf numFmtId="0" fontId="0" fillId="0" borderId="14" xfId="0" applyFont="1" applyBorder="1" applyAlignment="1" applyProtection="1">
      <alignment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6"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167" fontId="0" fillId="2" borderId="22" xfId="0" applyNumberFormat="1" applyFont="1" applyFill="1" applyBorder="1" applyAlignment="1" applyProtection="1">
      <alignment vertical="center"/>
      <protection locked="0"/>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2" fillId="2" borderId="19" xfId="0" applyFont="1" applyFill="1" applyBorder="1" applyAlignment="1" applyProtection="1">
      <alignment horizontal="left" vertical="center"/>
      <protection locked="0"/>
    </xf>
    <xf numFmtId="0" fontId="2"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7"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38" fillId="0" borderId="28" xfId="0" applyFont="1" applyBorder="1" applyAlignment="1">
      <alignment horizontal="left" wrapText="1"/>
    </xf>
    <xf numFmtId="0" fontId="13" fillId="0" borderId="27" xfId="0" applyFont="1" applyBorder="1" applyAlignment="1">
      <alignment vertical="center" wrapText="1"/>
    </xf>
    <xf numFmtId="0" fontId="38" fillId="0" borderId="0" xfId="0" applyFont="1" applyBorder="1" applyAlignment="1">
      <alignment horizontal="left" vertical="center" wrapText="1"/>
    </xf>
    <xf numFmtId="0" fontId="39" fillId="0" borderId="0" xfId="0" applyFont="1" applyBorder="1" applyAlignment="1">
      <alignment horizontal="left" vertical="center" wrapText="1"/>
    </xf>
    <xf numFmtId="0" fontId="39" fillId="0" borderId="26" xfId="0" applyFont="1" applyBorder="1" applyAlignment="1">
      <alignment vertical="center" wrapText="1"/>
    </xf>
    <xf numFmtId="0" fontId="39" fillId="0" borderId="0" xfId="0" applyFont="1" applyBorder="1" applyAlignment="1">
      <alignment vertical="center" wrapText="1"/>
    </xf>
    <xf numFmtId="0" fontId="39" fillId="0" borderId="0" xfId="0" applyFont="1" applyBorder="1" applyAlignment="1">
      <alignment horizontal="left" vertical="center"/>
    </xf>
    <xf numFmtId="0" fontId="39" fillId="0" borderId="0" xfId="0" applyFont="1" applyBorder="1" applyAlignment="1">
      <alignment vertical="center"/>
    </xf>
    <xf numFmtId="49" fontId="39" fillId="0" borderId="0" xfId="0" applyNumberFormat="1" applyFont="1" applyBorder="1" applyAlignment="1">
      <alignment horizontal="left" vertical="center" wrapText="1"/>
    </xf>
    <xf numFmtId="49" fontId="39" fillId="0" borderId="0" xfId="0" applyNumberFormat="1" applyFont="1" applyBorder="1" applyAlignment="1">
      <alignment vertical="center" wrapText="1"/>
    </xf>
    <xf numFmtId="0" fontId="13" fillId="0" borderId="29" xfId="0" applyFont="1" applyBorder="1" applyAlignment="1">
      <alignment vertical="center" wrapText="1"/>
    </xf>
    <xf numFmtId="0" fontId="40"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7" fillId="0" borderId="0" xfId="0" applyFont="1" applyBorder="1" applyAlignment="1">
      <alignment horizontal="center" vertical="center"/>
    </xf>
    <xf numFmtId="0" fontId="13" fillId="0" borderId="27" xfId="0" applyFont="1" applyBorder="1" applyAlignment="1">
      <alignment horizontal="left" vertical="center"/>
    </xf>
    <xf numFmtId="0" fontId="38" fillId="0" borderId="0" xfId="0" applyFont="1" applyBorder="1" applyAlignment="1">
      <alignment horizontal="left" vertical="center"/>
    </xf>
    <xf numFmtId="0" fontId="41" fillId="0" borderId="0" xfId="0" applyFont="1" applyAlignment="1">
      <alignment horizontal="left" vertical="center"/>
    </xf>
    <xf numFmtId="0" fontId="38" fillId="0" borderId="28" xfId="0" applyFont="1" applyBorder="1" applyAlignment="1">
      <alignment horizontal="left" vertical="center"/>
    </xf>
    <xf numFmtId="0" fontId="38" fillId="0" borderId="28" xfId="0" applyFont="1" applyBorder="1" applyAlignment="1">
      <alignment horizontal="center" vertical="center"/>
    </xf>
    <xf numFmtId="0" fontId="41" fillId="0" borderId="28" xfId="0" applyFont="1" applyBorder="1" applyAlignment="1">
      <alignment horizontal="left" vertical="center"/>
    </xf>
    <xf numFmtId="0" fontId="42" fillId="0" borderId="0" xfId="0" applyFont="1" applyBorder="1" applyAlignment="1">
      <alignment horizontal="left" vertical="center"/>
    </xf>
    <xf numFmtId="0" fontId="39" fillId="0" borderId="0" xfId="0" applyFont="1" applyAlignment="1">
      <alignment horizontal="left" vertical="center"/>
    </xf>
    <xf numFmtId="0" fontId="39" fillId="0" borderId="0" xfId="0" applyFont="1" applyBorder="1" applyAlignment="1">
      <alignment horizontal="center" vertical="center"/>
    </xf>
    <xf numFmtId="0" fontId="39" fillId="0" borderId="26" xfId="0" applyFont="1" applyBorder="1" applyAlignment="1">
      <alignment horizontal="left" vertical="center"/>
    </xf>
    <xf numFmtId="0" fontId="39" fillId="0" borderId="0" xfId="0" applyFont="1" applyFill="1" applyBorder="1" applyAlignment="1">
      <alignment horizontal="left" vertical="center"/>
    </xf>
    <xf numFmtId="0" fontId="39" fillId="0" borderId="0" xfId="0" applyFont="1" applyFill="1" applyBorder="1" applyAlignment="1">
      <alignment horizontal="center" vertical="center"/>
    </xf>
    <xf numFmtId="0" fontId="13" fillId="0" borderId="29" xfId="0" applyFont="1" applyBorder="1" applyAlignment="1">
      <alignment horizontal="left" vertical="center"/>
    </xf>
    <xf numFmtId="0" fontId="40"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0" fillId="0" borderId="0" xfId="0" applyFont="1" applyBorder="1" applyAlignment="1">
      <alignment horizontal="left" vertical="center"/>
    </xf>
    <xf numFmtId="0" fontId="41" fillId="0" borderId="0" xfId="0" applyFont="1" applyBorder="1" applyAlignment="1">
      <alignment horizontal="left" vertical="center"/>
    </xf>
    <xf numFmtId="0" fontId="39" fillId="0" borderId="28" xfId="0" applyFont="1" applyBorder="1" applyAlignment="1">
      <alignment horizontal="left" vertical="center"/>
    </xf>
    <xf numFmtId="0" fontId="13" fillId="0" borderId="0" xfId="0" applyFont="1" applyBorder="1" applyAlignment="1">
      <alignment horizontal="left" vertical="center" wrapText="1"/>
    </xf>
    <xf numFmtId="0" fontId="39"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9" fillId="0" borderId="27" xfId="0" applyFont="1" applyBorder="1" applyAlignment="1">
      <alignment horizontal="left" vertical="center"/>
    </xf>
    <xf numFmtId="0" fontId="39" fillId="0" borderId="29" xfId="0" applyFont="1" applyBorder="1" applyAlignment="1">
      <alignment horizontal="left" vertical="center" wrapText="1"/>
    </xf>
    <xf numFmtId="0" fontId="39" fillId="0" borderId="28" xfId="0" applyFont="1" applyBorder="1" applyAlignment="1">
      <alignment horizontal="left" vertical="center" wrapText="1"/>
    </xf>
    <xf numFmtId="0" fontId="39" fillId="0" borderId="30" xfId="0" applyFont="1" applyBorder="1" applyAlignment="1">
      <alignment horizontal="left" vertical="center" wrapText="1"/>
    </xf>
    <xf numFmtId="0" fontId="39" fillId="0" borderId="0" xfId="0" applyFont="1" applyBorder="1" applyAlignment="1">
      <alignment horizontal="left" vertical="top"/>
    </xf>
    <xf numFmtId="0" fontId="39" fillId="0" borderId="0" xfId="0" applyFont="1" applyBorder="1" applyAlignment="1">
      <alignment horizontal="center" vertical="top"/>
    </xf>
    <xf numFmtId="0" fontId="39" fillId="0" borderId="29" xfId="0" applyFont="1" applyBorder="1" applyAlignment="1">
      <alignment horizontal="left" vertical="center"/>
    </xf>
    <xf numFmtId="0" fontId="39" fillId="0" borderId="30" xfId="0" applyFont="1" applyBorder="1" applyAlignment="1">
      <alignment horizontal="left" vertical="center"/>
    </xf>
    <xf numFmtId="0" fontId="41" fillId="0" borderId="0" xfId="0" applyFont="1" applyAlignment="1">
      <alignment vertical="center"/>
    </xf>
    <xf numFmtId="0" fontId="38" fillId="0" borderId="0" xfId="0" applyFont="1" applyBorder="1" applyAlignment="1">
      <alignment vertical="center"/>
    </xf>
    <xf numFmtId="0" fontId="41" fillId="0" borderId="28" xfId="0" applyFont="1" applyBorder="1" applyAlignment="1">
      <alignment vertical="center"/>
    </xf>
    <xf numFmtId="0" fontId="38" fillId="0" borderId="28" xfId="0" applyFont="1" applyBorder="1" applyAlignment="1">
      <alignment vertical="center"/>
    </xf>
    <xf numFmtId="0" fontId="0" fillId="0" borderId="0" xfId="0" applyBorder="1" applyAlignment="1">
      <alignment vertical="top"/>
    </xf>
    <xf numFmtId="49" fontId="39" fillId="0" borderId="0" xfId="0" applyNumberFormat="1" applyFont="1" applyBorder="1" applyAlignment="1">
      <alignment horizontal="left" vertical="center"/>
    </xf>
    <xf numFmtId="0" fontId="0" fillId="0" borderId="28" xfId="0" applyBorder="1" applyAlignment="1">
      <alignment vertical="top"/>
    </xf>
    <xf numFmtId="0" fontId="38" fillId="0" borderId="28" xfId="0" applyFont="1" applyBorder="1" applyAlignment="1">
      <alignment horizontal="left"/>
    </xf>
    <xf numFmtId="0" fontId="41"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1"/>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21</v>
      </c>
      <c r="AO7" s="22"/>
      <c r="AP7" s="22"/>
      <c r="AQ7" s="22"/>
      <c r="AR7" s="20"/>
      <c r="BE7" s="31"/>
      <c r="BS7" s="17" t="s">
        <v>6</v>
      </c>
    </row>
    <row r="8" spans="2:71" ht="12" customHeight="1">
      <c r="B8" s="21"/>
      <c r="C8" s="22"/>
      <c r="D8" s="32" t="s">
        <v>22</v>
      </c>
      <c r="E8" s="22"/>
      <c r="F8" s="22"/>
      <c r="G8" s="22"/>
      <c r="H8" s="22"/>
      <c r="I8" s="22"/>
      <c r="J8" s="22"/>
      <c r="K8" s="27" t="s">
        <v>23</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24</v>
      </c>
      <c r="AL8" s="22"/>
      <c r="AM8" s="22"/>
      <c r="AN8" s="33" t="s">
        <v>25</v>
      </c>
      <c r="AO8" s="22"/>
      <c r="AP8" s="22"/>
      <c r="AQ8" s="22"/>
      <c r="AR8" s="20"/>
      <c r="BE8" s="31"/>
      <c r="BS8" s="17" t="s">
        <v>6</v>
      </c>
    </row>
    <row r="9" spans="2:7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ht="12" customHeight="1">
      <c r="B10" s="21"/>
      <c r="C10" s="22"/>
      <c r="D10" s="32" t="s">
        <v>26</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27</v>
      </c>
      <c r="AL10" s="22"/>
      <c r="AM10" s="22"/>
      <c r="AN10" s="27" t="s">
        <v>28</v>
      </c>
      <c r="AO10" s="22"/>
      <c r="AP10" s="22"/>
      <c r="AQ10" s="22"/>
      <c r="AR10" s="20"/>
      <c r="BE10" s="31"/>
      <c r="BS10" s="17" t="s">
        <v>6</v>
      </c>
    </row>
    <row r="11" spans="2:71" ht="18.45" customHeight="1">
      <c r="B11" s="21"/>
      <c r="C11" s="22"/>
      <c r="D11" s="22"/>
      <c r="E11" s="27" t="s">
        <v>29</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30</v>
      </c>
      <c r="AL11" s="22"/>
      <c r="AM11" s="22"/>
      <c r="AN11" s="27" t="s">
        <v>31</v>
      </c>
      <c r="AO11" s="22"/>
      <c r="AP11" s="22"/>
      <c r="AQ11" s="22"/>
      <c r="AR11" s="20"/>
      <c r="BE11" s="31"/>
      <c r="BS11" s="17" t="s">
        <v>6</v>
      </c>
    </row>
    <row r="12" spans="2:7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ht="12" customHeight="1">
      <c r="B13" s="21"/>
      <c r="C13" s="22"/>
      <c r="D13" s="32" t="s">
        <v>32</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27</v>
      </c>
      <c r="AL13" s="22"/>
      <c r="AM13" s="22"/>
      <c r="AN13" s="34" t="s">
        <v>33</v>
      </c>
      <c r="AO13" s="22"/>
      <c r="AP13" s="22"/>
      <c r="AQ13" s="22"/>
      <c r="AR13" s="20"/>
      <c r="BE13" s="31"/>
      <c r="BS13" s="17" t="s">
        <v>6</v>
      </c>
    </row>
    <row r="14" spans="2:71" ht="12">
      <c r="B14" s="21"/>
      <c r="C14" s="22"/>
      <c r="D14" s="22"/>
      <c r="E14" s="34" t="s">
        <v>33</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30</v>
      </c>
      <c r="AL14" s="22"/>
      <c r="AM14" s="22"/>
      <c r="AN14" s="34" t="s">
        <v>33</v>
      </c>
      <c r="AO14" s="22"/>
      <c r="AP14" s="22"/>
      <c r="AQ14" s="22"/>
      <c r="AR14" s="20"/>
      <c r="BE14" s="31"/>
      <c r="BS14" s="17" t="s">
        <v>6</v>
      </c>
    </row>
    <row r="15" spans="2:7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ht="12" customHeight="1">
      <c r="B16" s="21"/>
      <c r="C16" s="22"/>
      <c r="D16" s="32" t="s">
        <v>34</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27</v>
      </c>
      <c r="AL16" s="22"/>
      <c r="AM16" s="22"/>
      <c r="AN16" s="27" t="s">
        <v>35</v>
      </c>
      <c r="AO16" s="22"/>
      <c r="AP16" s="22"/>
      <c r="AQ16" s="22"/>
      <c r="AR16" s="20"/>
      <c r="BE16" s="31"/>
      <c r="BS16" s="17" t="s">
        <v>4</v>
      </c>
    </row>
    <row r="17" spans="2:71" ht="18.45" customHeight="1">
      <c r="B17" s="21"/>
      <c r="C17" s="22"/>
      <c r="D17" s="22"/>
      <c r="E17" s="27" t="s">
        <v>36</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30</v>
      </c>
      <c r="AL17" s="22"/>
      <c r="AM17" s="22"/>
      <c r="AN17" s="27" t="s">
        <v>37</v>
      </c>
      <c r="AO17" s="22"/>
      <c r="AP17" s="22"/>
      <c r="AQ17" s="22"/>
      <c r="AR17" s="20"/>
      <c r="BE17" s="31"/>
      <c r="BS17" s="17" t="s">
        <v>38</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ht="12" customHeight="1">
      <c r="B19" s="21"/>
      <c r="C19" s="22"/>
      <c r="D19" s="32" t="s">
        <v>39</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27</v>
      </c>
      <c r="AL19" s="22"/>
      <c r="AM19" s="22"/>
      <c r="AN19" s="27" t="s">
        <v>35</v>
      </c>
      <c r="AO19" s="22"/>
      <c r="AP19" s="22"/>
      <c r="AQ19" s="22"/>
      <c r="AR19" s="20"/>
      <c r="BE19" s="31"/>
      <c r="BS19" s="17" t="s">
        <v>6</v>
      </c>
    </row>
    <row r="20" spans="2:71" ht="18.45" customHeight="1">
      <c r="B20" s="21"/>
      <c r="C20" s="22"/>
      <c r="D20" s="22"/>
      <c r="E20" s="27" t="s">
        <v>36</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30</v>
      </c>
      <c r="AL20" s="22"/>
      <c r="AM20" s="22"/>
      <c r="AN20" s="27" t="s">
        <v>37</v>
      </c>
      <c r="AO20" s="22"/>
      <c r="AP20" s="22"/>
      <c r="AQ20" s="22"/>
      <c r="AR20" s="20"/>
      <c r="BE20" s="31"/>
      <c r="BS20" s="17" t="s">
        <v>4</v>
      </c>
    </row>
    <row r="21" spans="2:57"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ht="12" customHeight="1">
      <c r="B22" s="21"/>
      <c r="C22" s="22"/>
      <c r="D22" s="32" t="s">
        <v>40</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ht="45" customHeight="1">
      <c r="B23" s="21"/>
      <c r="C23" s="22"/>
      <c r="D23" s="22"/>
      <c r="E23" s="36" t="s">
        <v>41</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2:57" s="1" customFormat="1" ht="25.9" customHeight="1">
      <c r="B26" s="38"/>
      <c r="C26" s="39"/>
      <c r="D26" s="40" t="s">
        <v>42</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ROUND(AG54,2)</f>
        <v>0</v>
      </c>
      <c r="AL26" s="41"/>
      <c r="AM26" s="41"/>
      <c r="AN26" s="41"/>
      <c r="AO26" s="41"/>
      <c r="AP26" s="39"/>
      <c r="AQ26" s="39"/>
      <c r="AR26" s="43"/>
      <c r="BE26" s="31"/>
    </row>
    <row r="27" spans="2:57" s="1" customFormat="1" ht="6.95" customHeight="1">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1"/>
    </row>
    <row r="28" spans="2:57" s="1" customFormat="1" ht="12">
      <c r="B28" s="38"/>
      <c r="C28" s="39"/>
      <c r="D28" s="39"/>
      <c r="E28" s="39"/>
      <c r="F28" s="39"/>
      <c r="G28" s="39"/>
      <c r="H28" s="39"/>
      <c r="I28" s="39"/>
      <c r="J28" s="39"/>
      <c r="K28" s="39"/>
      <c r="L28" s="44" t="s">
        <v>43</v>
      </c>
      <c r="M28" s="44"/>
      <c r="N28" s="44"/>
      <c r="O28" s="44"/>
      <c r="P28" s="44"/>
      <c r="Q28" s="39"/>
      <c r="R28" s="39"/>
      <c r="S28" s="39"/>
      <c r="T28" s="39"/>
      <c r="U28" s="39"/>
      <c r="V28" s="39"/>
      <c r="W28" s="44" t="s">
        <v>44</v>
      </c>
      <c r="X28" s="44"/>
      <c r="Y28" s="44"/>
      <c r="Z28" s="44"/>
      <c r="AA28" s="44"/>
      <c r="AB28" s="44"/>
      <c r="AC28" s="44"/>
      <c r="AD28" s="44"/>
      <c r="AE28" s="44"/>
      <c r="AF28" s="39"/>
      <c r="AG28" s="39"/>
      <c r="AH28" s="39"/>
      <c r="AI28" s="39"/>
      <c r="AJ28" s="39"/>
      <c r="AK28" s="44" t="s">
        <v>45</v>
      </c>
      <c r="AL28" s="44"/>
      <c r="AM28" s="44"/>
      <c r="AN28" s="44"/>
      <c r="AO28" s="44"/>
      <c r="AP28" s="39"/>
      <c r="AQ28" s="39"/>
      <c r="AR28" s="43"/>
      <c r="BE28" s="31"/>
    </row>
    <row r="29" spans="2:57" s="2" customFormat="1" ht="14.4" customHeight="1">
      <c r="B29" s="45"/>
      <c r="C29" s="46"/>
      <c r="D29" s="32" t="s">
        <v>46</v>
      </c>
      <c r="E29" s="46"/>
      <c r="F29" s="32" t="s">
        <v>47</v>
      </c>
      <c r="G29" s="46"/>
      <c r="H29" s="46"/>
      <c r="I29" s="46"/>
      <c r="J29" s="46"/>
      <c r="K29" s="46"/>
      <c r="L29" s="47">
        <v>0.21</v>
      </c>
      <c r="M29" s="46"/>
      <c r="N29" s="46"/>
      <c r="O29" s="46"/>
      <c r="P29" s="46"/>
      <c r="Q29" s="46"/>
      <c r="R29" s="46"/>
      <c r="S29" s="46"/>
      <c r="T29" s="46"/>
      <c r="U29" s="46"/>
      <c r="V29" s="46"/>
      <c r="W29" s="48">
        <f>ROUND(AZ54,2)</f>
        <v>0</v>
      </c>
      <c r="X29" s="46"/>
      <c r="Y29" s="46"/>
      <c r="Z29" s="46"/>
      <c r="AA29" s="46"/>
      <c r="AB29" s="46"/>
      <c r="AC29" s="46"/>
      <c r="AD29" s="46"/>
      <c r="AE29" s="46"/>
      <c r="AF29" s="46"/>
      <c r="AG29" s="46"/>
      <c r="AH29" s="46"/>
      <c r="AI29" s="46"/>
      <c r="AJ29" s="46"/>
      <c r="AK29" s="48">
        <f>ROUND(AV54,2)</f>
        <v>0</v>
      </c>
      <c r="AL29" s="46"/>
      <c r="AM29" s="46"/>
      <c r="AN29" s="46"/>
      <c r="AO29" s="46"/>
      <c r="AP29" s="46"/>
      <c r="AQ29" s="46"/>
      <c r="AR29" s="49"/>
      <c r="BE29" s="31"/>
    </row>
    <row r="30" spans="2:57" s="2" customFormat="1" ht="14.4" customHeight="1">
      <c r="B30" s="45"/>
      <c r="C30" s="46"/>
      <c r="D30" s="46"/>
      <c r="E30" s="46"/>
      <c r="F30" s="32" t="s">
        <v>48</v>
      </c>
      <c r="G30" s="46"/>
      <c r="H30" s="46"/>
      <c r="I30" s="46"/>
      <c r="J30" s="46"/>
      <c r="K30" s="46"/>
      <c r="L30" s="47">
        <v>0.15</v>
      </c>
      <c r="M30" s="46"/>
      <c r="N30" s="46"/>
      <c r="O30" s="46"/>
      <c r="P30" s="46"/>
      <c r="Q30" s="46"/>
      <c r="R30" s="46"/>
      <c r="S30" s="46"/>
      <c r="T30" s="46"/>
      <c r="U30" s="46"/>
      <c r="V30" s="46"/>
      <c r="W30" s="48">
        <f>ROUND(BA54,2)</f>
        <v>0</v>
      </c>
      <c r="X30" s="46"/>
      <c r="Y30" s="46"/>
      <c r="Z30" s="46"/>
      <c r="AA30" s="46"/>
      <c r="AB30" s="46"/>
      <c r="AC30" s="46"/>
      <c r="AD30" s="46"/>
      <c r="AE30" s="46"/>
      <c r="AF30" s="46"/>
      <c r="AG30" s="46"/>
      <c r="AH30" s="46"/>
      <c r="AI30" s="46"/>
      <c r="AJ30" s="46"/>
      <c r="AK30" s="48">
        <f>ROUND(AW54,2)</f>
        <v>0</v>
      </c>
      <c r="AL30" s="46"/>
      <c r="AM30" s="46"/>
      <c r="AN30" s="46"/>
      <c r="AO30" s="46"/>
      <c r="AP30" s="46"/>
      <c r="AQ30" s="46"/>
      <c r="AR30" s="49"/>
      <c r="BE30" s="31"/>
    </row>
    <row r="31" spans="2:57" s="2" customFormat="1" ht="14.4" customHeight="1" hidden="1">
      <c r="B31" s="45"/>
      <c r="C31" s="46"/>
      <c r="D31" s="46"/>
      <c r="E31" s="46"/>
      <c r="F31" s="32" t="s">
        <v>49</v>
      </c>
      <c r="G31" s="46"/>
      <c r="H31" s="46"/>
      <c r="I31" s="46"/>
      <c r="J31" s="46"/>
      <c r="K31" s="46"/>
      <c r="L31" s="47">
        <v>0.21</v>
      </c>
      <c r="M31" s="46"/>
      <c r="N31" s="46"/>
      <c r="O31" s="46"/>
      <c r="P31" s="46"/>
      <c r="Q31" s="46"/>
      <c r="R31" s="46"/>
      <c r="S31" s="46"/>
      <c r="T31" s="46"/>
      <c r="U31" s="46"/>
      <c r="V31" s="46"/>
      <c r="W31" s="48">
        <f>ROUND(BB54,2)</f>
        <v>0</v>
      </c>
      <c r="X31" s="46"/>
      <c r="Y31" s="46"/>
      <c r="Z31" s="46"/>
      <c r="AA31" s="46"/>
      <c r="AB31" s="46"/>
      <c r="AC31" s="46"/>
      <c r="AD31" s="46"/>
      <c r="AE31" s="46"/>
      <c r="AF31" s="46"/>
      <c r="AG31" s="46"/>
      <c r="AH31" s="46"/>
      <c r="AI31" s="46"/>
      <c r="AJ31" s="46"/>
      <c r="AK31" s="48">
        <v>0</v>
      </c>
      <c r="AL31" s="46"/>
      <c r="AM31" s="46"/>
      <c r="AN31" s="46"/>
      <c r="AO31" s="46"/>
      <c r="AP31" s="46"/>
      <c r="AQ31" s="46"/>
      <c r="AR31" s="49"/>
      <c r="BE31" s="31"/>
    </row>
    <row r="32" spans="2:57" s="2" customFormat="1" ht="14.4" customHeight="1" hidden="1">
      <c r="B32" s="45"/>
      <c r="C32" s="46"/>
      <c r="D32" s="46"/>
      <c r="E32" s="46"/>
      <c r="F32" s="32" t="s">
        <v>50</v>
      </c>
      <c r="G32" s="46"/>
      <c r="H32" s="46"/>
      <c r="I32" s="46"/>
      <c r="J32" s="46"/>
      <c r="K32" s="46"/>
      <c r="L32" s="47">
        <v>0.15</v>
      </c>
      <c r="M32" s="46"/>
      <c r="N32" s="46"/>
      <c r="O32" s="46"/>
      <c r="P32" s="46"/>
      <c r="Q32" s="46"/>
      <c r="R32" s="46"/>
      <c r="S32" s="46"/>
      <c r="T32" s="46"/>
      <c r="U32" s="46"/>
      <c r="V32" s="46"/>
      <c r="W32" s="48">
        <f>ROUND(BC54,2)</f>
        <v>0</v>
      </c>
      <c r="X32" s="46"/>
      <c r="Y32" s="46"/>
      <c r="Z32" s="46"/>
      <c r="AA32" s="46"/>
      <c r="AB32" s="46"/>
      <c r="AC32" s="46"/>
      <c r="AD32" s="46"/>
      <c r="AE32" s="46"/>
      <c r="AF32" s="46"/>
      <c r="AG32" s="46"/>
      <c r="AH32" s="46"/>
      <c r="AI32" s="46"/>
      <c r="AJ32" s="46"/>
      <c r="AK32" s="48">
        <v>0</v>
      </c>
      <c r="AL32" s="46"/>
      <c r="AM32" s="46"/>
      <c r="AN32" s="46"/>
      <c r="AO32" s="46"/>
      <c r="AP32" s="46"/>
      <c r="AQ32" s="46"/>
      <c r="AR32" s="49"/>
      <c r="BE32" s="31"/>
    </row>
    <row r="33" spans="2:44" s="2" customFormat="1" ht="14.4" customHeight="1" hidden="1">
      <c r="B33" s="45"/>
      <c r="C33" s="46"/>
      <c r="D33" s="46"/>
      <c r="E33" s="46"/>
      <c r="F33" s="32" t="s">
        <v>51</v>
      </c>
      <c r="G33" s="46"/>
      <c r="H33" s="46"/>
      <c r="I33" s="46"/>
      <c r="J33" s="46"/>
      <c r="K33" s="46"/>
      <c r="L33" s="47">
        <v>0</v>
      </c>
      <c r="M33" s="46"/>
      <c r="N33" s="46"/>
      <c r="O33" s="46"/>
      <c r="P33" s="46"/>
      <c r="Q33" s="46"/>
      <c r="R33" s="46"/>
      <c r="S33" s="46"/>
      <c r="T33" s="46"/>
      <c r="U33" s="46"/>
      <c r="V33" s="46"/>
      <c r="W33" s="48">
        <f>ROUND(BD54,2)</f>
        <v>0</v>
      </c>
      <c r="X33" s="46"/>
      <c r="Y33" s="46"/>
      <c r="Z33" s="46"/>
      <c r="AA33" s="46"/>
      <c r="AB33" s="46"/>
      <c r="AC33" s="46"/>
      <c r="AD33" s="46"/>
      <c r="AE33" s="46"/>
      <c r="AF33" s="46"/>
      <c r="AG33" s="46"/>
      <c r="AH33" s="46"/>
      <c r="AI33" s="46"/>
      <c r="AJ33" s="46"/>
      <c r="AK33" s="48">
        <v>0</v>
      </c>
      <c r="AL33" s="46"/>
      <c r="AM33" s="46"/>
      <c r="AN33" s="46"/>
      <c r="AO33" s="46"/>
      <c r="AP33" s="46"/>
      <c r="AQ33" s="46"/>
      <c r="AR33" s="49"/>
    </row>
    <row r="34" spans="2:44" s="1" customFormat="1" ht="6.95" customHeight="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row>
    <row r="35" spans="2:44" s="1" customFormat="1" ht="25.9" customHeight="1">
      <c r="B35" s="38"/>
      <c r="C35" s="50"/>
      <c r="D35" s="51" t="s">
        <v>52</v>
      </c>
      <c r="E35" s="52"/>
      <c r="F35" s="52"/>
      <c r="G35" s="52"/>
      <c r="H35" s="52"/>
      <c r="I35" s="52"/>
      <c r="J35" s="52"/>
      <c r="K35" s="52"/>
      <c r="L35" s="52"/>
      <c r="M35" s="52"/>
      <c r="N35" s="52"/>
      <c r="O35" s="52"/>
      <c r="P35" s="52"/>
      <c r="Q35" s="52"/>
      <c r="R35" s="52"/>
      <c r="S35" s="52"/>
      <c r="T35" s="53" t="s">
        <v>53</v>
      </c>
      <c r="U35" s="52"/>
      <c r="V35" s="52"/>
      <c r="W35" s="52"/>
      <c r="X35" s="54" t="s">
        <v>54</v>
      </c>
      <c r="Y35" s="52"/>
      <c r="Z35" s="52"/>
      <c r="AA35" s="52"/>
      <c r="AB35" s="52"/>
      <c r="AC35" s="52"/>
      <c r="AD35" s="52"/>
      <c r="AE35" s="52"/>
      <c r="AF35" s="52"/>
      <c r="AG35" s="52"/>
      <c r="AH35" s="52"/>
      <c r="AI35" s="52"/>
      <c r="AJ35" s="52"/>
      <c r="AK35" s="55">
        <f>SUM(AK26:AK33)</f>
        <v>0</v>
      </c>
      <c r="AL35" s="52"/>
      <c r="AM35" s="52"/>
      <c r="AN35" s="52"/>
      <c r="AO35" s="56"/>
      <c r="AP35" s="50"/>
      <c r="AQ35" s="50"/>
      <c r="AR35" s="43"/>
    </row>
    <row r="36" spans="2:44" s="1" customFormat="1" ht="6.95" customHeight="1">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row>
    <row r="37" spans="2:44" s="1" customFormat="1" ht="6.95" customHeight="1">
      <c r="B37" s="57"/>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43"/>
    </row>
    <row r="41" spans="2:44" s="1" customFormat="1" ht="6.95" customHeight="1">
      <c r="B41" s="59"/>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43"/>
    </row>
    <row r="42" spans="2:44" s="1" customFormat="1" ht="24.95" customHeight="1">
      <c r="B42" s="38"/>
      <c r="C42" s="23" t="s">
        <v>55</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3"/>
    </row>
    <row r="43" spans="2:44" s="1" customFormat="1" ht="6.95" customHeight="1">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3"/>
    </row>
    <row r="44" spans="2:44" s="1" customFormat="1" ht="12" customHeight="1">
      <c r="B44" s="38"/>
      <c r="C44" s="32" t="s">
        <v>13</v>
      </c>
      <c r="D44" s="39"/>
      <c r="E44" s="39"/>
      <c r="F44" s="39"/>
      <c r="G44" s="39"/>
      <c r="H44" s="39"/>
      <c r="I44" s="39"/>
      <c r="J44" s="39"/>
      <c r="K44" s="39"/>
      <c r="L44" s="39" t="str">
        <f>K5</f>
        <v>CS19003-3-FINAL</v>
      </c>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43"/>
    </row>
    <row r="45" spans="2:44" s="3" customFormat="1" ht="36.95" customHeight="1">
      <c r="B45" s="61"/>
      <c r="C45" s="62" t="s">
        <v>16</v>
      </c>
      <c r="D45" s="63"/>
      <c r="E45" s="63"/>
      <c r="F45" s="63"/>
      <c r="G45" s="63"/>
      <c r="H45" s="63"/>
      <c r="I45" s="63"/>
      <c r="J45" s="63"/>
      <c r="K45" s="63"/>
      <c r="L45" s="64" t="str">
        <f>K6</f>
        <v>Město bez bariér - ZŠ, Školní 786, Horní Slavkov, ETAPA 3</v>
      </c>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5"/>
    </row>
    <row r="46" spans="2:44" s="1" customFormat="1" ht="6.95" customHeight="1">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3"/>
    </row>
    <row r="47" spans="2:44" s="1" customFormat="1" ht="12" customHeight="1">
      <c r="B47" s="38"/>
      <c r="C47" s="32" t="s">
        <v>22</v>
      </c>
      <c r="D47" s="39"/>
      <c r="E47" s="39"/>
      <c r="F47" s="39"/>
      <c r="G47" s="39"/>
      <c r="H47" s="39"/>
      <c r="I47" s="39"/>
      <c r="J47" s="39"/>
      <c r="K47" s="39"/>
      <c r="L47" s="66" t="str">
        <f>IF(K8="","",K8)</f>
        <v>Horní Slavkov</v>
      </c>
      <c r="M47" s="39"/>
      <c r="N47" s="39"/>
      <c r="O47" s="39"/>
      <c r="P47" s="39"/>
      <c r="Q47" s="39"/>
      <c r="R47" s="39"/>
      <c r="S47" s="39"/>
      <c r="T47" s="39"/>
      <c r="U47" s="39"/>
      <c r="V47" s="39"/>
      <c r="W47" s="39"/>
      <c r="X47" s="39"/>
      <c r="Y47" s="39"/>
      <c r="Z47" s="39"/>
      <c r="AA47" s="39"/>
      <c r="AB47" s="39"/>
      <c r="AC47" s="39"/>
      <c r="AD47" s="39"/>
      <c r="AE47" s="39"/>
      <c r="AF47" s="39"/>
      <c r="AG47" s="39"/>
      <c r="AH47" s="39"/>
      <c r="AI47" s="32" t="s">
        <v>24</v>
      </c>
      <c r="AJ47" s="39"/>
      <c r="AK47" s="39"/>
      <c r="AL47" s="39"/>
      <c r="AM47" s="67" t="str">
        <f>IF(AN8="","",AN8)</f>
        <v>10. 12. 2018</v>
      </c>
      <c r="AN47" s="67"/>
      <c r="AO47" s="39"/>
      <c r="AP47" s="39"/>
      <c r="AQ47" s="39"/>
      <c r="AR47" s="43"/>
    </row>
    <row r="48" spans="2:44" s="1" customFormat="1" ht="6.95" customHeight="1">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3"/>
    </row>
    <row r="49" spans="2:56" s="1" customFormat="1" ht="13.65" customHeight="1">
      <c r="B49" s="38"/>
      <c r="C49" s="32" t="s">
        <v>26</v>
      </c>
      <c r="D49" s="39"/>
      <c r="E49" s="39"/>
      <c r="F49" s="39"/>
      <c r="G49" s="39"/>
      <c r="H49" s="39"/>
      <c r="I49" s="39"/>
      <c r="J49" s="39"/>
      <c r="K49" s="39"/>
      <c r="L49" s="39" t="str">
        <f>IF(E11="","",E11)</f>
        <v>Město Horní Slavkov</v>
      </c>
      <c r="M49" s="39"/>
      <c r="N49" s="39"/>
      <c r="O49" s="39"/>
      <c r="P49" s="39"/>
      <c r="Q49" s="39"/>
      <c r="R49" s="39"/>
      <c r="S49" s="39"/>
      <c r="T49" s="39"/>
      <c r="U49" s="39"/>
      <c r="V49" s="39"/>
      <c r="W49" s="39"/>
      <c r="X49" s="39"/>
      <c r="Y49" s="39"/>
      <c r="Z49" s="39"/>
      <c r="AA49" s="39"/>
      <c r="AB49" s="39"/>
      <c r="AC49" s="39"/>
      <c r="AD49" s="39"/>
      <c r="AE49" s="39"/>
      <c r="AF49" s="39"/>
      <c r="AG49" s="39"/>
      <c r="AH49" s="39"/>
      <c r="AI49" s="32" t="s">
        <v>34</v>
      </c>
      <c r="AJ49" s="39"/>
      <c r="AK49" s="39"/>
      <c r="AL49" s="39"/>
      <c r="AM49" s="68" t="str">
        <f>IF(E17="","",E17)</f>
        <v>CENTRA STAV s.r.o.</v>
      </c>
      <c r="AN49" s="39"/>
      <c r="AO49" s="39"/>
      <c r="AP49" s="39"/>
      <c r="AQ49" s="39"/>
      <c r="AR49" s="43"/>
      <c r="AS49" s="69" t="s">
        <v>56</v>
      </c>
      <c r="AT49" s="70"/>
      <c r="AU49" s="71"/>
      <c r="AV49" s="71"/>
      <c r="AW49" s="71"/>
      <c r="AX49" s="71"/>
      <c r="AY49" s="71"/>
      <c r="AZ49" s="71"/>
      <c r="BA49" s="71"/>
      <c r="BB49" s="71"/>
      <c r="BC49" s="71"/>
      <c r="BD49" s="72"/>
    </row>
    <row r="50" spans="2:56" s="1" customFormat="1" ht="13.65" customHeight="1">
      <c r="B50" s="38"/>
      <c r="C50" s="32" t="s">
        <v>32</v>
      </c>
      <c r="D50" s="39"/>
      <c r="E50" s="39"/>
      <c r="F50" s="39"/>
      <c r="G50" s="39"/>
      <c r="H50" s="39"/>
      <c r="I50" s="39"/>
      <c r="J50" s="39"/>
      <c r="K50" s="39"/>
      <c r="L50" s="39"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2" t="s">
        <v>39</v>
      </c>
      <c r="AJ50" s="39"/>
      <c r="AK50" s="39"/>
      <c r="AL50" s="39"/>
      <c r="AM50" s="68" t="str">
        <f>IF(E20="","",E20)</f>
        <v>CENTRA STAV s.r.o.</v>
      </c>
      <c r="AN50" s="39"/>
      <c r="AO50" s="39"/>
      <c r="AP50" s="39"/>
      <c r="AQ50" s="39"/>
      <c r="AR50" s="43"/>
      <c r="AS50" s="73"/>
      <c r="AT50" s="74"/>
      <c r="AU50" s="75"/>
      <c r="AV50" s="75"/>
      <c r="AW50" s="75"/>
      <c r="AX50" s="75"/>
      <c r="AY50" s="75"/>
      <c r="AZ50" s="75"/>
      <c r="BA50" s="75"/>
      <c r="BB50" s="75"/>
      <c r="BC50" s="75"/>
      <c r="BD50" s="76"/>
    </row>
    <row r="51" spans="2:56" s="1" customFormat="1" ht="10.8" customHeight="1">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3"/>
      <c r="AS51" s="77"/>
      <c r="AT51" s="78"/>
      <c r="AU51" s="79"/>
      <c r="AV51" s="79"/>
      <c r="AW51" s="79"/>
      <c r="AX51" s="79"/>
      <c r="AY51" s="79"/>
      <c r="AZ51" s="79"/>
      <c r="BA51" s="79"/>
      <c r="BB51" s="79"/>
      <c r="BC51" s="79"/>
      <c r="BD51" s="80"/>
    </row>
    <row r="52" spans="2:56" s="1" customFormat="1" ht="29.25" customHeight="1">
      <c r="B52" s="38"/>
      <c r="C52" s="81" t="s">
        <v>57</v>
      </c>
      <c r="D52" s="82"/>
      <c r="E52" s="82"/>
      <c r="F52" s="82"/>
      <c r="G52" s="82"/>
      <c r="H52" s="83"/>
      <c r="I52" s="84" t="s">
        <v>58</v>
      </c>
      <c r="J52" s="82"/>
      <c r="K52" s="82"/>
      <c r="L52" s="82"/>
      <c r="M52" s="82"/>
      <c r="N52" s="82"/>
      <c r="O52" s="82"/>
      <c r="P52" s="82"/>
      <c r="Q52" s="82"/>
      <c r="R52" s="82"/>
      <c r="S52" s="82"/>
      <c r="T52" s="82"/>
      <c r="U52" s="82"/>
      <c r="V52" s="82"/>
      <c r="W52" s="82"/>
      <c r="X52" s="82"/>
      <c r="Y52" s="82"/>
      <c r="Z52" s="82"/>
      <c r="AA52" s="82"/>
      <c r="AB52" s="82"/>
      <c r="AC52" s="82"/>
      <c r="AD52" s="82"/>
      <c r="AE52" s="82"/>
      <c r="AF52" s="82"/>
      <c r="AG52" s="85" t="s">
        <v>59</v>
      </c>
      <c r="AH52" s="82"/>
      <c r="AI52" s="82"/>
      <c r="AJ52" s="82"/>
      <c r="AK52" s="82"/>
      <c r="AL52" s="82"/>
      <c r="AM52" s="82"/>
      <c r="AN52" s="84" t="s">
        <v>60</v>
      </c>
      <c r="AO52" s="82"/>
      <c r="AP52" s="82"/>
      <c r="AQ52" s="86" t="s">
        <v>61</v>
      </c>
      <c r="AR52" s="43"/>
      <c r="AS52" s="87" t="s">
        <v>62</v>
      </c>
      <c r="AT52" s="88" t="s">
        <v>63</v>
      </c>
      <c r="AU52" s="88" t="s">
        <v>64</v>
      </c>
      <c r="AV52" s="88" t="s">
        <v>65</v>
      </c>
      <c r="AW52" s="88" t="s">
        <v>66</v>
      </c>
      <c r="AX52" s="88" t="s">
        <v>67</v>
      </c>
      <c r="AY52" s="88" t="s">
        <v>68</v>
      </c>
      <c r="AZ52" s="88" t="s">
        <v>69</v>
      </c>
      <c r="BA52" s="88" t="s">
        <v>70</v>
      </c>
      <c r="BB52" s="88" t="s">
        <v>71</v>
      </c>
      <c r="BC52" s="88" t="s">
        <v>72</v>
      </c>
      <c r="BD52" s="89" t="s">
        <v>73</v>
      </c>
    </row>
    <row r="53" spans="2:56" s="1" customFormat="1" ht="10.8" customHeight="1">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3"/>
      <c r="AS53" s="90"/>
      <c r="AT53" s="91"/>
      <c r="AU53" s="91"/>
      <c r="AV53" s="91"/>
      <c r="AW53" s="91"/>
      <c r="AX53" s="91"/>
      <c r="AY53" s="91"/>
      <c r="AZ53" s="91"/>
      <c r="BA53" s="91"/>
      <c r="BB53" s="91"/>
      <c r="BC53" s="91"/>
      <c r="BD53" s="92"/>
    </row>
    <row r="54" spans="2:90" s="4" customFormat="1" ht="32.4" customHeight="1">
      <c r="B54" s="93"/>
      <c r="C54" s="94" t="s">
        <v>74</v>
      </c>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6">
        <f>ROUND(AG55+AG58+AG59,2)</f>
        <v>0</v>
      </c>
      <c r="AH54" s="96"/>
      <c r="AI54" s="96"/>
      <c r="AJ54" s="96"/>
      <c r="AK54" s="96"/>
      <c r="AL54" s="96"/>
      <c r="AM54" s="96"/>
      <c r="AN54" s="97">
        <f>SUM(AG54,AT54)</f>
        <v>0</v>
      </c>
      <c r="AO54" s="97"/>
      <c r="AP54" s="97"/>
      <c r="AQ54" s="98" t="s">
        <v>75</v>
      </c>
      <c r="AR54" s="99"/>
      <c r="AS54" s="100">
        <f>ROUND(AS55+AS58+AS59,2)</f>
        <v>0</v>
      </c>
      <c r="AT54" s="101">
        <f>ROUND(SUM(AV54:AW54),2)</f>
        <v>0</v>
      </c>
      <c r="AU54" s="102">
        <f>ROUND(AU55+AU58+AU59,5)</f>
        <v>0</v>
      </c>
      <c r="AV54" s="101">
        <f>ROUND(AZ54*L29,2)</f>
        <v>0</v>
      </c>
      <c r="AW54" s="101">
        <f>ROUND(BA54*L30,2)</f>
        <v>0</v>
      </c>
      <c r="AX54" s="101">
        <f>ROUND(BB54*L29,2)</f>
        <v>0</v>
      </c>
      <c r="AY54" s="101">
        <f>ROUND(BC54*L30,2)</f>
        <v>0</v>
      </c>
      <c r="AZ54" s="101">
        <f>ROUND(AZ55+AZ58+AZ59,2)</f>
        <v>0</v>
      </c>
      <c r="BA54" s="101">
        <f>ROUND(BA55+BA58+BA59,2)</f>
        <v>0</v>
      </c>
      <c r="BB54" s="101">
        <f>ROUND(BB55+BB58+BB59,2)</f>
        <v>0</v>
      </c>
      <c r="BC54" s="101">
        <f>ROUND(BC55+BC58+BC59,2)</f>
        <v>0</v>
      </c>
      <c r="BD54" s="103">
        <f>ROUND(BD55+BD58+BD59,2)</f>
        <v>0</v>
      </c>
      <c r="BS54" s="104" t="s">
        <v>76</v>
      </c>
      <c r="BT54" s="104" t="s">
        <v>77</v>
      </c>
      <c r="BU54" s="105" t="s">
        <v>78</v>
      </c>
      <c r="BV54" s="104" t="s">
        <v>79</v>
      </c>
      <c r="BW54" s="104" t="s">
        <v>5</v>
      </c>
      <c r="BX54" s="104" t="s">
        <v>80</v>
      </c>
      <c r="CL54" s="104" t="s">
        <v>19</v>
      </c>
    </row>
    <row r="55" spans="2:91" s="5" customFormat="1" ht="16.5" customHeight="1">
      <c r="B55" s="106"/>
      <c r="C55" s="107"/>
      <c r="D55" s="108" t="s">
        <v>81</v>
      </c>
      <c r="E55" s="108"/>
      <c r="F55" s="108"/>
      <c r="G55" s="108"/>
      <c r="H55" s="108"/>
      <c r="I55" s="109"/>
      <c r="J55" s="108" t="s">
        <v>82</v>
      </c>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10">
        <f>ROUND(SUM(AG56:AG57),2)</f>
        <v>0</v>
      </c>
      <c r="AH55" s="109"/>
      <c r="AI55" s="109"/>
      <c r="AJ55" s="109"/>
      <c r="AK55" s="109"/>
      <c r="AL55" s="109"/>
      <c r="AM55" s="109"/>
      <c r="AN55" s="111">
        <f>SUM(AG55,AT55)</f>
        <v>0</v>
      </c>
      <c r="AO55" s="109"/>
      <c r="AP55" s="109"/>
      <c r="AQ55" s="112" t="s">
        <v>83</v>
      </c>
      <c r="AR55" s="113"/>
      <c r="AS55" s="114">
        <f>ROUND(SUM(AS56:AS57),2)</f>
        <v>0</v>
      </c>
      <c r="AT55" s="115">
        <f>ROUND(SUM(AV55:AW55),2)</f>
        <v>0</v>
      </c>
      <c r="AU55" s="116">
        <f>ROUND(SUM(AU56:AU57),5)</f>
        <v>0</v>
      </c>
      <c r="AV55" s="115">
        <f>ROUND(AZ55*L29,2)</f>
        <v>0</v>
      </c>
      <c r="AW55" s="115">
        <f>ROUND(BA55*L30,2)</f>
        <v>0</v>
      </c>
      <c r="AX55" s="115">
        <f>ROUND(BB55*L29,2)</f>
        <v>0</v>
      </c>
      <c r="AY55" s="115">
        <f>ROUND(BC55*L30,2)</f>
        <v>0</v>
      </c>
      <c r="AZ55" s="115">
        <f>ROUND(SUM(AZ56:AZ57),2)</f>
        <v>0</v>
      </c>
      <c r="BA55" s="115">
        <f>ROUND(SUM(BA56:BA57),2)</f>
        <v>0</v>
      </c>
      <c r="BB55" s="115">
        <f>ROUND(SUM(BB56:BB57),2)</f>
        <v>0</v>
      </c>
      <c r="BC55" s="115">
        <f>ROUND(SUM(BC56:BC57),2)</f>
        <v>0</v>
      </c>
      <c r="BD55" s="117">
        <f>ROUND(SUM(BD56:BD57),2)</f>
        <v>0</v>
      </c>
      <c r="BS55" s="118" t="s">
        <v>76</v>
      </c>
      <c r="BT55" s="118" t="s">
        <v>84</v>
      </c>
      <c r="BU55" s="118" t="s">
        <v>78</v>
      </c>
      <c r="BV55" s="118" t="s">
        <v>79</v>
      </c>
      <c r="BW55" s="118" t="s">
        <v>85</v>
      </c>
      <c r="BX55" s="118" t="s">
        <v>5</v>
      </c>
      <c r="CL55" s="118" t="s">
        <v>19</v>
      </c>
      <c r="CM55" s="118" t="s">
        <v>86</v>
      </c>
    </row>
    <row r="56" spans="1:90" s="6" customFormat="1" ht="16.5" customHeight="1">
      <c r="A56" s="119" t="s">
        <v>87</v>
      </c>
      <c r="B56" s="120"/>
      <c r="C56" s="121"/>
      <c r="D56" s="121"/>
      <c r="E56" s="122" t="s">
        <v>88</v>
      </c>
      <c r="F56" s="122"/>
      <c r="G56" s="122"/>
      <c r="H56" s="122"/>
      <c r="I56" s="122"/>
      <c r="J56" s="121"/>
      <c r="K56" s="122" t="s">
        <v>89</v>
      </c>
      <c r="L56" s="122"/>
      <c r="M56" s="122"/>
      <c r="N56" s="122"/>
      <c r="O56" s="122"/>
      <c r="P56" s="122"/>
      <c r="Q56" s="122"/>
      <c r="R56" s="122"/>
      <c r="S56" s="122"/>
      <c r="T56" s="122"/>
      <c r="U56" s="122"/>
      <c r="V56" s="122"/>
      <c r="W56" s="122"/>
      <c r="X56" s="122"/>
      <c r="Y56" s="122"/>
      <c r="Z56" s="122"/>
      <c r="AA56" s="122"/>
      <c r="AB56" s="122"/>
      <c r="AC56" s="122"/>
      <c r="AD56" s="122"/>
      <c r="AE56" s="122"/>
      <c r="AF56" s="122"/>
      <c r="AG56" s="123">
        <f>'02.01 - SÚ Učebny - kuchyňka'!J32</f>
        <v>0</v>
      </c>
      <c r="AH56" s="121"/>
      <c r="AI56" s="121"/>
      <c r="AJ56" s="121"/>
      <c r="AK56" s="121"/>
      <c r="AL56" s="121"/>
      <c r="AM56" s="121"/>
      <c r="AN56" s="123">
        <f>SUM(AG56,AT56)</f>
        <v>0</v>
      </c>
      <c r="AO56" s="121"/>
      <c r="AP56" s="121"/>
      <c r="AQ56" s="124" t="s">
        <v>90</v>
      </c>
      <c r="AR56" s="125"/>
      <c r="AS56" s="126">
        <v>0</v>
      </c>
      <c r="AT56" s="127">
        <f>ROUND(SUM(AV56:AW56),2)</f>
        <v>0</v>
      </c>
      <c r="AU56" s="128">
        <f>'02.01 - SÚ Učebny - kuchyňka'!P101</f>
        <v>0</v>
      </c>
      <c r="AV56" s="127">
        <f>'02.01 - SÚ Učebny - kuchyňka'!J35</f>
        <v>0</v>
      </c>
      <c r="AW56" s="127">
        <f>'02.01 - SÚ Učebny - kuchyňka'!J36</f>
        <v>0</v>
      </c>
      <c r="AX56" s="127">
        <f>'02.01 - SÚ Učebny - kuchyňka'!J37</f>
        <v>0</v>
      </c>
      <c r="AY56" s="127">
        <f>'02.01 - SÚ Učebny - kuchyňka'!J38</f>
        <v>0</v>
      </c>
      <c r="AZ56" s="127">
        <f>'02.01 - SÚ Učebny - kuchyňka'!F35</f>
        <v>0</v>
      </c>
      <c r="BA56" s="127">
        <f>'02.01 - SÚ Učebny - kuchyňka'!F36</f>
        <v>0</v>
      </c>
      <c r="BB56" s="127">
        <f>'02.01 - SÚ Učebny - kuchyňka'!F37</f>
        <v>0</v>
      </c>
      <c r="BC56" s="127">
        <f>'02.01 - SÚ Učebny - kuchyňka'!F38</f>
        <v>0</v>
      </c>
      <c r="BD56" s="129">
        <f>'02.01 - SÚ Učebny - kuchyňka'!F39</f>
        <v>0</v>
      </c>
      <c r="BT56" s="130" t="s">
        <v>86</v>
      </c>
      <c r="BV56" s="130" t="s">
        <v>79</v>
      </c>
      <c r="BW56" s="130" t="s">
        <v>91</v>
      </c>
      <c r="BX56" s="130" t="s">
        <v>85</v>
      </c>
      <c r="CL56" s="130" t="s">
        <v>19</v>
      </c>
    </row>
    <row r="57" spans="1:90" s="6" customFormat="1" ht="16.5" customHeight="1">
      <c r="A57" s="119" t="s">
        <v>87</v>
      </c>
      <c r="B57" s="120"/>
      <c r="C57" s="121"/>
      <c r="D57" s="121"/>
      <c r="E57" s="122" t="s">
        <v>92</v>
      </c>
      <c r="F57" s="122"/>
      <c r="G57" s="122"/>
      <c r="H57" s="122"/>
      <c r="I57" s="122"/>
      <c r="J57" s="121"/>
      <c r="K57" s="122" t="s">
        <v>93</v>
      </c>
      <c r="L57" s="122"/>
      <c r="M57" s="122"/>
      <c r="N57" s="122"/>
      <c r="O57" s="122"/>
      <c r="P57" s="122"/>
      <c r="Q57" s="122"/>
      <c r="R57" s="122"/>
      <c r="S57" s="122"/>
      <c r="T57" s="122"/>
      <c r="U57" s="122"/>
      <c r="V57" s="122"/>
      <c r="W57" s="122"/>
      <c r="X57" s="122"/>
      <c r="Y57" s="122"/>
      <c r="Z57" s="122"/>
      <c r="AA57" s="122"/>
      <c r="AB57" s="122"/>
      <c r="AC57" s="122"/>
      <c r="AD57" s="122"/>
      <c r="AE57" s="122"/>
      <c r="AF57" s="122"/>
      <c r="AG57" s="123">
        <f>'02.02 - SÚ Učebny - dílny'!J32</f>
        <v>0</v>
      </c>
      <c r="AH57" s="121"/>
      <c r="AI57" s="121"/>
      <c r="AJ57" s="121"/>
      <c r="AK57" s="121"/>
      <c r="AL57" s="121"/>
      <c r="AM57" s="121"/>
      <c r="AN57" s="123">
        <f>SUM(AG57,AT57)</f>
        <v>0</v>
      </c>
      <c r="AO57" s="121"/>
      <c r="AP57" s="121"/>
      <c r="AQ57" s="124" t="s">
        <v>90</v>
      </c>
      <c r="AR57" s="125"/>
      <c r="AS57" s="126">
        <v>0</v>
      </c>
      <c r="AT57" s="127">
        <f>ROUND(SUM(AV57:AW57),2)</f>
        <v>0</v>
      </c>
      <c r="AU57" s="128">
        <f>'02.02 - SÚ Učebny - dílny'!P99</f>
        <v>0</v>
      </c>
      <c r="AV57" s="127">
        <f>'02.02 - SÚ Učebny - dílny'!J35</f>
        <v>0</v>
      </c>
      <c r="AW57" s="127">
        <f>'02.02 - SÚ Učebny - dílny'!J36</f>
        <v>0</v>
      </c>
      <c r="AX57" s="127">
        <f>'02.02 - SÚ Učebny - dílny'!J37</f>
        <v>0</v>
      </c>
      <c r="AY57" s="127">
        <f>'02.02 - SÚ Učebny - dílny'!J38</f>
        <v>0</v>
      </c>
      <c r="AZ57" s="127">
        <f>'02.02 - SÚ Učebny - dílny'!F35</f>
        <v>0</v>
      </c>
      <c r="BA57" s="127">
        <f>'02.02 - SÚ Učebny - dílny'!F36</f>
        <v>0</v>
      </c>
      <c r="BB57" s="127">
        <f>'02.02 - SÚ Učebny - dílny'!F37</f>
        <v>0</v>
      </c>
      <c r="BC57" s="127">
        <f>'02.02 - SÚ Učebny - dílny'!F38</f>
        <v>0</v>
      </c>
      <c r="BD57" s="129">
        <f>'02.02 - SÚ Učebny - dílny'!F39</f>
        <v>0</v>
      </c>
      <c r="BT57" s="130" t="s">
        <v>86</v>
      </c>
      <c r="BV57" s="130" t="s">
        <v>79</v>
      </c>
      <c r="BW57" s="130" t="s">
        <v>94</v>
      </c>
      <c r="BX57" s="130" t="s">
        <v>85</v>
      </c>
      <c r="CL57" s="130" t="s">
        <v>19</v>
      </c>
    </row>
    <row r="58" spans="1:91" s="5" customFormat="1" ht="27" customHeight="1">
      <c r="A58" s="119" t="s">
        <v>87</v>
      </c>
      <c r="B58" s="106"/>
      <c r="C58" s="107"/>
      <c r="D58" s="108" t="s">
        <v>95</v>
      </c>
      <c r="E58" s="108"/>
      <c r="F58" s="108"/>
      <c r="G58" s="108"/>
      <c r="H58" s="108"/>
      <c r="I58" s="109"/>
      <c r="J58" s="108" t="s">
        <v>96</v>
      </c>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11">
        <f>'02 - ETAPA 3, objekt SO_0...'!J30</f>
        <v>0</v>
      </c>
      <c r="AH58" s="109"/>
      <c r="AI58" s="109"/>
      <c r="AJ58" s="109"/>
      <c r="AK58" s="109"/>
      <c r="AL58" s="109"/>
      <c r="AM58" s="109"/>
      <c r="AN58" s="111">
        <f>SUM(AG58,AT58)</f>
        <v>0</v>
      </c>
      <c r="AO58" s="109"/>
      <c r="AP58" s="109"/>
      <c r="AQ58" s="112" t="s">
        <v>83</v>
      </c>
      <c r="AR58" s="113"/>
      <c r="AS58" s="114">
        <v>0</v>
      </c>
      <c r="AT58" s="115">
        <f>ROUND(SUM(AV58:AW58),2)</f>
        <v>0</v>
      </c>
      <c r="AU58" s="116">
        <f>'02 - ETAPA 3, objekt SO_0...'!P88</f>
        <v>0</v>
      </c>
      <c r="AV58" s="115">
        <f>'02 - ETAPA 3, objekt SO_0...'!J33</f>
        <v>0</v>
      </c>
      <c r="AW58" s="115">
        <f>'02 - ETAPA 3, objekt SO_0...'!J34</f>
        <v>0</v>
      </c>
      <c r="AX58" s="115">
        <f>'02 - ETAPA 3, objekt SO_0...'!J35</f>
        <v>0</v>
      </c>
      <c r="AY58" s="115">
        <f>'02 - ETAPA 3, objekt SO_0...'!J36</f>
        <v>0</v>
      </c>
      <c r="AZ58" s="115">
        <f>'02 - ETAPA 3, objekt SO_0...'!F33</f>
        <v>0</v>
      </c>
      <c r="BA58" s="115">
        <f>'02 - ETAPA 3, objekt SO_0...'!F34</f>
        <v>0</v>
      </c>
      <c r="BB58" s="115">
        <f>'02 - ETAPA 3, objekt SO_0...'!F35</f>
        <v>0</v>
      </c>
      <c r="BC58" s="115">
        <f>'02 - ETAPA 3, objekt SO_0...'!F36</f>
        <v>0</v>
      </c>
      <c r="BD58" s="117">
        <f>'02 - ETAPA 3, objekt SO_0...'!F37</f>
        <v>0</v>
      </c>
      <c r="BT58" s="118" t="s">
        <v>84</v>
      </c>
      <c r="BV58" s="118" t="s">
        <v>79</v>
      </c>
      <c r="BW58" s="118" t="s">
        <v>97</v>
      </c>
      <c r="BX58" s="118" t="s">
        <v>5</v>
      </c>
      <c r="CL58" s="118" t="s">
        <v>19</v>
      </c>
      <c r="CM58" s="118" t="s">
        <v>86</v>
      </c>
    </row>
    <row r="59" spans="1:91" s="5" customFormat="1" ht="16.5" customHeight="1">
      <c r="A59" s="119" t="s">
        <v>87</v>
      </c>
      <c r="B59" s="106"/>
      <c r="C59" s="107"/>
      <c r="D59" s="108" t="s">
        <v>98</v>
      </c>
      <c r="E59" s="108"/>
      <c r="F59" s="108"/>
      <c r="G59" s="108"/>
      <c r="H59" s="108"/>
      <c r="I59" s="109"/>
      <c r="J59" s="108" t="s">
        <v>99</v>
      </c>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11">
        <f>'03 - ETAPA 3, objekt SO_0...'!J30</f>
        <v>0</v>
      </c>
      <c r="AH59" s="109"/>
      <c r="AI59" s="109"/>
      <c r="AJ59" s="109"/>
      <c r="AK59" s="109"/>
      <c r="AL59" s="109"/>
      <c r="AM59" s="109"/>
      <c r="AN59" s="111">
        <f>SUM(AG59,AT59)</f>
        <v>0</v>
      </c>
      <c r="AO59" s="109"/>
      <c r="AP59" s="109"/>
      <c r="AQ59" s="112" t="s">
        <v>100</v>
      </c>
      <c r="AR59" s="113"/>
      <c r="AS59" s="131">
        <v>0</v>
      </c>
      <c r="AT59" s="132">
        <f>ROUND(SUM(AV59:AW59),2)</f>
        <v>0</v>
      </c>
      <c r="AU59" s="133">
        <f>'03 - ETAPA 3, objekt SO_0...'!P84</f>
        <v>0</v>
      </c>
      <c r="AV59" s="132">
        <f>'03 - ETAPA 3, objekt SO_0...'!J33</f>
        <v>0</v>
      </c>
      <c r="AW59" s="132">
        <f>'03 - ETAPA 3, objekt SO_0...'!J34</f>
        <v>0</v>
      </c>
      <c r="AX59" s="132">
        <f>'03 - ETAPA 3, objekt SO_0...'!J35</f>
        <v>0</v>
      </c>
      <c r="AY59" s="132">
        <f>'03 - ETAPA 3, objekt SO_0...'!J36</f>
        <v>0</v>
      </c>
      <c r="AZ59" s="132">
        <f>'03 - ETAPA 3, objekt SO_0...'!F33</f>
        <v>0</v>
      </c>
      <c r="BA59" s="132">
        <f>'03 - ETAPA 3, objekt SO_0...'!F34</f>
        <v>0</v>
      </c>
      <c r="BB59" s="132">
        <f>'03 - ETAPA 3, objekt SO_0...'!F35</f>
        <v>0</v>
      </c>
      <c r="BC59" s="132">
        <f>'03 - ETAPA 3, objekt SO_0...'!F36</f>
        <v>0</v>
      </c>
      <c r="BD59" s="134">
        <f>'03 - ETAPA 3, objekt SO_0...'!F37</f>
        <v>0</v>
      </c>
      <c r="BT59" s="118" t="s">
        <v>84</v>
      </c>
      <c r="BV59" s="118" t="s">
        <v>79</v>
      </c>
      <c r="BW59" s="118" t="s">
        <v>101</v>
      </c>
      <c r="BX59" s="118" t="s">
        <v>5</v>
      </c>
      <c r="CL59" s="118" t="s">
        <v>19</v>
      </c>
      <c r="CM59" s="118" t="s">
        <v>86</v>
      </c>
    </row>
    <row r="60" spans="2:44" s="1" customFormat="1" ht="30" customHeight="1">
      <c r="B60" s="38"/>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43"/>
    </row>
    <row r="61" spans="2:44" s="1" customFormat="1" ht="6.95" customHeight="1">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43"/>
    </row>
  </sheetData>
  <sheetProtection password="CC35" sheet="1" objects="1" scenarios="1" formatColumns="0" formatRows="0"/>
  <mergeCells count="58">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52:AP52"/>
    <mergeCell ref="AG52:AM52"/>
    <mergeCell ref="AN55:AP55"/>
    <mergeCell ref="AG55:AM55"/>
    <mergeCell ref="AN56:AP56"/>
    <mergeCell ref="AG56:AM56"/>
    <mergeCell ref="AN57:AP57"/>
    <mergeCell ref="AG57:AM57"/>
    <mergeCell ref="AN58:AP58"/>
    <mergeCell ref="AG58:AM58"/>
    <mergeCell ref="AN59:AP59"/>
    <mergeCell ref="AG59:AM59"/>
    <mergeCell ref="AG54:AM54"/>
    <mergeCell ref="AN54:AP54"/>
    <mergeCell ref="C52:G52"/>
    <mergeCell ref="I52:AF52"/>
    <mergeCell ref="D55:H55"/>
    <mergeCell ref="J55:AF55"/>
    <mergeCell ref="E56:I56"/>
    <mergeCell ref="K56:AF56"/>
    <mergeCell ref="E57:I57"/>
    <mergeCell ref="K57:AF57"/>
    <mergeCell ref="D58:H58"/>
    <mergeCell ref="J58:AF58"/>
    <mergeCell ref="D59:H59"/>
    <mergeCell ref="J59:AF59"/>
  </mergeCells>
  <hyperlinks>
    <hyperlink ref="A56" location="'02.01 - SÚ Učebny - kuchyňka'!C2" display="/"/>
    <hyperlink ref="A57" location="'02.02 - SÚ Učebny - dílny'!C2" display="/"/>
    <hyperlink ref="A58" location="'02 - ETAPA 3, objekt SO_0...'!C2" display="/"/>
    <hyperlink ref="A59" location="'03 - ETAPA 3, objekt SO_0...'!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29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5"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91</v>
      </c>
    </row>
    <row r="3" spans="2:46" ht="6.95" customHeight="1">
      <c r="B3" s="136"/>
      <c r="C3" s="137"/>
      <c r="D3" s="137"/>
      <c r="E3" s="137"/>
      <c r="F3" s="137"/>
      <c r="G3" s="137"/>
      <c r="H3" s="137"/>
      <c r="I3" s="138"/>
      <c r="J3" s="137"/>
      <c r="K3" s="137"/>
      <c r="L3" s="20"/>
      <c r="AT3" s="17" t="s">
        <v>86</v>
      </c>
    </row>
    <row r="4" spans="2:46" ht="24.95" customHeight="1">
      <c r="B4" s="20"/>
      <c r="D4" s="139" t="s">
        <v>102</v>
      </c>
      <c r="L4" s="20"/>
      <c r="M4" s="24" t="s">
        <v>10</v>
      </c>
      <c r="AT4" s="17" t="s">
        <v>4</v>
      </c>
    </row>
    <row r="5" spans="2:12" ht="6.95" customHeight="1">
      <c r="B5" s="20"/>
      <c r="L5" s="20"/>
    </row>
    <row r="6" spans="2:12" ht="12" customHeight="1">
      <c r="B6" s="20"/>
      <c r="D6" s="140" t="s">
        <v>16</v>
      </c>
      <c r="L6" s="20"/>
    </row>
    <row r="7" spans="2:12" ht="16.5" customHeight="1">
      <c r="B7" s="20"/>
      <c r="E7" s="141" t="str">
        <f>'Rekapitulace stavby'!K6</f>
        <v>Město bez bariér - ZŠ, Školní 786, Horní Slavkov, ETAPA 3</v>
      </c>
      <c r="F7" s="140"/>
      <c r="G7" s="140"/>
      <c r="H7" s="140"/>
      <c r="L7" s="20"/>
    </row>
    <row r="8" spans="2:12" ht="12" customHeight="1">
      <c r="B8" s="20"/>
      <c r="D8" s="140" t="s">
        <v>103</v>
      </c>
      <c r="L8" s="20"/>
    </row>
    <row r="9" spans="2:12" s="1" customFormat="1" ht="16.5" customHeight="1">
      <c r="B9" s="43"/>
      <c r="E9" s="141" t="s">
        <v>104</v>
      </c>
      <c r="F9" s="1"/>
      <c r="G9" s="1"/>
      <c r="H9" s="1"/>
      <c r="I9" s="142"/>
      <c r="L9" s="43"/>
    </row>
    <row r="10" spans="2:12" s="1" customFormat="1" ht="12" customHeight="1">
      <c r="B10" s="43"/>
      <c r="D10" s="140" t="s">
        <v>105</v>
      </c>
      <c r="I10" s="142"/>
      <c r="L10" s="43"/>
    </row>
    <row r="11" spans="2:12" s="1" customFormat="1" ht="36.95" customHeight="1">
      <c r="B11" s="43"/>
      <c r="E11" s="143" t="s">
        <v>106</v>
      </c>
      <c r="F11" s="1"/>
      <c r="G11" s="1"/>
      <c r="H11" s="1"/>
      <c r="I11" s="142"/>
      <c r="L11" s="43"/>
    </row>
    <row r="12" spans="2:12" s="1" customFormat="1" ht="12">
      <c r="B12" s="43"/>
      <c r="I12" s="142"/>
      <c r="L12" s="43"/>
    </row>
    <row r="13" spans="2:12" s="1" customFormat="1" ht="12" customHeight="1">
      <c r="B13" s="43"/>
      <c r="D13" s="140" t="s">
        <v>18</v>
      </c>
      <c r="F13" s="17" t="s">
        <v>19</v>
      </c>
      <c r="I13" s="144" t="s">
        <v>20</v>
      </c>
      <c r="J13" s="17" t="s">
        <v>21</v>
      </c>
      <c r="L13" s="43"/>
    </row>
    <row r="14" spans="2:12" s="1" customFormat="1" ht="12" customHeight="1">
      <c r="B14" s="43"/>
      <c r="D14" s="140" t="s">
        <v>22</v>
      </c>
      <c r="F14" s="17" t="s">
        <v>23</v>
      </c>
      <c r="I14" s="144" t="s">
        <v>24</v>
      </c>
      <c r="J14" s="145" t="str">
        <f>'Rekapitulace stavby'!AN8</f>
        <v>10. 12. 2018</v>
      </c>
      <c r="L14" s="43"/>
    </row>
    <row r="15" spans="2:12" s="1" customFormat="1" ht="10.8" customHeight="1">
      <c r="B15" s="43"/>
      <c r="I15" s="142"/>
      <c r="L15" s="43"/>
    </row>
    <row r="16" spans="2:12" s="1" customFormat="1" ht="12" customHeight="1">
      <c r="B16" s="43"/>
      <c r="D16" s="140" t="s">
        <v>26</v>
      </c>
      <c r="I16" s="144" t="s">
        <v>27</v>
      </c>
      <c r="J16" s="17" t="s">
        <v>28</v>
      </c>
      <c r="L16" s="43"/>
    </row>
    <row r="17" spans="2:12" s="1" customFormat="1" ht="18" customHeight="1">
      <c r="B17" s="43"/>
      <c r="E17" s="17" t="s">
        <v>29</v>
      </c>
      <c r="I17" s="144" t="s">
        <v>30</v>
      </c>
      <c r="J17" s="17" t="s">
        <v>31</v>
      </c>
      <c r="L17" s="43"/>
    </row>
    <row r="18" spans="2:12" s="1" customFormat="1" ht="6.95" customHeight="1">
      <c r="B18" s="43"/>
      <c r="I18" s="142"/>
      <c r="L18" s="43"/>
    </row>
    <row r="19" spans="2:12" s="1" customFormat="1" ht="12" customHeight="1">
      <c r="B19" s="43"/>
      <c r="D19" s="140" t="s">
        <v>32</v>
      </c>
      <c r="I19" s="144" t="s">
        <v>27</v>
      </c>
      <c r="J19" s="33" t="str">
        <f>'Rekapitulace stavby'!AN13</f>
        <v>Vyplň údaj</v>
      </c>
      <c r="L19" s="43"/>
    </row>
    <row r="20" spans="2:12" s="1" customFormat="1" ht="18" customHeight="1">
      <c r="B20" s="43"/>
      <c r="E20" s="33" t="str">
        <f>'Rekapitulace stavby'!E14</f>
        <v>Vyplň údaj</v>
      </c>
      <c r="F20" s="17"/>
      <c r="G20" s="17"/>
      <c r="H20" s="17"/>
      <c r="I20" s="144" t="s">
        <v>30</v>
      </c>
      <c r="J20" s="33" t="str">
        <f>'Rekapitulace stavby'!AN14</f>
        <v>Vyplň údaj</v>
      </c>
      <c r="L20" s="43"/>
    </row>
    <row r="21" spans="2:12" s="1" customFormat="1" ht="6.95" customHeight="1">
      <c r="B21" s="43"/>
      <c r="I21" s="142"/>
      <c r="L21" s="43"/>
    </row>
    <row r="22" spans="2:12" s="1" customFormat="1" ht="12" customHeight="1">
      <c r="B22" s="43"/>
      <c r="D22" s="140" t="s">
        <v>34</v>
      </c>
      <c r="I22" s="144" t="s">
        <v>27</v>
      </c>
      <c r="J22" s="17" t="s">
        <v>35</v>
      </c>
      <c r="L22" s="43"/>
    </row>
    <row r="23" spans="2:12" s="1" customFormat="1" ht="18" customHeight="1">
      <c r="B23" s="43"/>
      <c r="E23" s="17" t="s">
        <v>36</v>
      </c>
      <c r="I23" s="144" t="s">
        <v>30</v>
      </c>
      <c r="J23" s="17" t="s">
        <v>37</v>
      </c>
      <c r="L23" s="43"/>
    </row>
    <row r="24" spans="2:12" s="1" customFormat="1" ht="6.95" customHeight="1">
      <c r="B24" s="43"/>
      <c r="I24" s="142"/>
      <c r="L24" s="43"/>
    </row>
    <row r="25" spans="2:12" s="1" customFormat="1" ht="12" customHeight="1">
      <c r="B25" s="43"/>
      <c r="D25" s="140" t="s">
        <v>39</v>
      </c>
      <c r="I25" s="144" t="s">
        <v>27</v>
      </c>
      <c r="J25" s="17" t="s">
        <v>35</v>
      </c>
      <c r="L25" s="43"/>
    </row>
    <row r="26" spans="2:12" s="1" customFormat="1" ht="18" customHeight="1">
      <c r="B26" s="43"/>
      <c r="E26" s="17" t="s">
        <v>36</v>
      </c>
      <c r="I26" s="144" t="s">
        <v>30</v>
      </c>
      <c r="J26" s="17" t="s">
        <v>37</v>
      </c>
      <c r="L26" s="43"/>
    </row>
    <row r="27" spans="2:12" s="1" customFormat="1" ht="6.95" customHeight="1">
      <c r="B27" s="43"/>
      <c r="I27" s="142"/>
      <c r="L27" s="43"/>
    </row>
    <row r="28" spans="2:12" s="1" customFormat="1" ht="12" customHeight="1">
      <c r="B28" s="43"/>
      <c r="D28" s="140" t="s">
        <v>40</v>
      </c>
      <c r="I28" s="142"/>
      <c r="L28" s="43"/>
    </row>
    <row r="29" spans="2:12" s="7" customFormat="1" ht="16.5" customHeight="1">
      <c r="B29" s="146"/>
      <c r="E29" s="147" t="s">
        <v>75</v>
      </c>
      <c r="F29" s="147"/>
      <c r="G29" s="147"/>
      <c r="H29" s="147"/>
      <c r="I29" s="148"/>
      <c r="L29" s="146"/>
    </row>
    <row r="30" spans="2:12" s="1" customFormat="1" ht="6.95" customHeight="1">
      <c r="B30" s="43"/>
      <c r="I30" s="142"/>
      <c r="L30" s="43"/>
    </row>
    <row r="31" spans="2:12" s="1" customFormat="1" ht="6.95" customHeight="1">
      <c r="B31" s="43"/>
      <c r="D31" s="71"/>
      <c r="E31" s="71"/>
      <c r="F31" s="71"/>
      <c r="G31" s="71"/>
      <c r="H31" s="71"/>
      <c r="I31" s="149"/>
      <c r="J31" s="71"/>
      <c r="K31" s="71"/>
      <c r="L31" s="43"/>
    </row>
    <row r="32" spans="2:12" s="1" customFormat="1" ht="25.4" customHeight="1">
      <c r="B32" s="43"/>
      <c r="D32" s="150" t="s">
        <v>42</v>
      </c>
      <c r="I32" s="142"/>
      <c r="J32" s="151">
        <f>ROUND(J101,2)</f>
        <v>0</v>
      </c>
      <c r="L32" s="43"/>
    </row>
    <row r="33" spans="2:12" s="1" customFormat="1" ht="6.95" customHeight="1">
      <c r="B33" s="43"/>
      <c r="D33" s="71"/>
      <c r="E33" s="71"/>
      <c r="F33" s="71"/>
      <c r="G33" s="71"/>
      <c r="H33" s="71"/>
      <c r="I33" s="149"/>
      <c r="J33" s="71"/>
      <c r="K33" s="71"/>
      <c r="L33" s="43"/>
    </row>
    <row r="34" spans="2:12" s="1" customFormat="1" ht="14.4" customHeight="1">
      <c r="B34" s="43"/>
      <c r="F34" s="152" t="s">
        <v>44</v>
      </c>
      <c r="I34" s="153" t="s">
        <v>43</v>
      </c>
      <c r="J34" s="152" t="s">
        <v>45</v>
      </c>
      <c r="L34" s="43"/>
    </row>
    <row r="35" spans="2:12" s="1" customFormat="1" ht="14.4" customHeight="1">
      <c r="B35" s="43"/>
      <c r="D35" s="140" t="s">
        <v>46</v>
      </c>
      <c r="E35" s="140" t="s">
        <v>47</v>
      </c>
      <c r="F35" s="154">
        <f>ROUND((SUM(BE101:BE295)),2)</f>
        <v>0</v>
      </c>
      <c r="I35" s="155">
        <v>0.21</v>
      </c>
      <c r="J35" s="154">
        <f>ROUND(((SUM(BE101:BE295))*I35),2)</f>
        <v>0</v>
      </c>
      <c r="L35" s="43"/>
    </row>
    <row r="36" spans="2:12" s="1" customFormat="1" ht="14.4" customHeight="1">
      <c r="B36" s="43"/>
      <c r="E36" s="140" t="s">
        <v>48</v>
      </c>
      <c r="F36" s="154">
        <f>ROUND((SUM(BF101:BF295)),2)</f>
        <v>0</v>
      </c>
      <c r="I36" s="155">
        <v>0.15</v>
      </c>
      <c r="J36" s="154">
        <f>ROUND(((SUM(BF101:BF295))*I36),2)</f>
        <v>0</v>
      </c>
      <c r="L36" s="43"/>
    </row>
    <row r="37" spans="2:12" s="1" customFormat="1" ht="14.4" customHeight="1" hidden="1">
      <c r="B37" s="43"/>
      <c r="E37" s="140" t="s">
        <v>49</v>
      </c>
      <c r="F37" s="154">
        <f>ROUND((SUM(BG101:BG295)),2)</f>
        <v>0</v>
      </c>
      <c r="I37" s="155">
        <v>0.21</v>
      </c>
      <c r="J37" s="154">
        <f>0</f>
        <v>0</v>
      </c>
      <c r="L37" s="43"/>
    </row>
    <row r="38" spans="2:12" s="1" customFormat="1" ht="14.4" customHeight="1" hidden="1">
      <c r="B38" s="43"/>
      <c r="E38" s="140" t="s">
        <v>50</v>
      </c>
      <c r="F38" s="154">
        <f>ROUND((SUM(BH101:BH295)),2)</f>
        <v>0</v>
      </c>
      <c r="I38" s="155">
        <v>0.15</v>
      </c>
      <c r="J38" s="154">
        <f>0</f>
        <v>0</v>
      </c>
      <c r="L38" s="43"/>
    </row>
    <row r="39" spans="2:12" s="1" customFormat="1" ht="14.4" customHeight="1" hidden="1">
      <c r="B39" s="43"/>
      <c r="E39" s="140" t="s">
        <v>51</v>
      </c>
      <c r="F39" s="154">
        <f>ROUND((SUM(BI101:BI295)),2)</f>
        <v>0</v>
      </c>
      <c r="I39" s="155">
        <v>0</v>
      </c>
      <c r="J39" s="154">
        <f>0</f>
        <v>0</v>
      </c>
      <c r="L39" s="43"/>
    </row>
    <row r="40" spans="2:12" s="1" customFormat="1" ht="6.95" customHeight="1">
      <c r="B40" s="43"/>
      <c r="I40" s="142"/>
      <c r="L40" s="43"/>
    </row>
    <row r="41" spans="2:12" s="1" customFormat="1" ht="25.4" customHeight="1">
      <c r="B41" s="43"/>
      <c r="C41" s="156"/>
      <c r="D41" s="157" t="s">
        <v>52</v>
      </c>
      <c r="E41" s="158"/>
      <c r="F41" s="158"/>
      <c r="G41" s="159" t="s">
        <v>53</v>
      </c>
      <c r="H41" s="160" t="s">
        <v>54</v>
      </c>
      <c r="I41" s="161"/>
      <c r="J41" s="162">
        <f>SUM(J32:J39)</f>
        <v>0</v>
      </c>
      <c r="K41" s="163"/>
      <c r="L41" s="43"/>
    </row>
    <row r="42" spans="2:12" s="1" customFormat="1" ht="14.4" customHeight="1">
      <c r="B42" s="164"/>
      <c r="C42" s="165"/>
      <c r="D42" s="165"/>
      <c r="E42" s="165"/>
      <c r="F42" s="165"/>
      <c r="G42" s="165"/>
      <c r="H42" s="165"/>
      <c r="I42" s="166"/>
      <c r="J42" s="165"/>
      <c r="K42" s="165"/>
      <c r="L42" s="43"/>
    </row>
    <row r="46" spans="2:12" s="1" customFormat="1" ht="6.95" customHeight="1">
      <c r="B46" s="167"/>
      <c r="C46" s="168"/>
      <c r="D46" s="168"/>
      <c r="E46" s="168"/>
      <c r="F46" s="168"/>
      <c r="G46" s="168"/>
      <c r="H46" s="168"/>
      <c r="I46" s="169"/>
      <c r="J46" s="168"/>
      <c r="K46" s="168"/>
      <c r="L46" s="43"/>
    </row>
    <row r="47" spans="2:12" s="1" customFormat="1" ht="24.95" customHeight="1">
      <c r="B47" s="38"/>
      <c r="C47" s="23" t="s">
        <v>107</v>
      </c>
      <c r="D47" s="39"/>
      <c r="E47" s="39"/>
      <c r="F47" s="39"/>
      <c r="G47" s="39"/>
      <c r="H47" s="39"/>
      <c r="I47" s="142"/>
      <c r="J47" s="39"/>
      <c r="K47" s="39"/>
      <c r="L47" s="43"/>
    </row>
    <row r="48" spans="2:12" s="1" customFormat="1" ht="6.95" customHeight="1">
      <c r="B48" s="38"/>
      <c r="C48" s="39"/>
      <c r="D48" s="39"/>
      <c r="E48" s="39"/>
      <c r="F48" s="39"/>
      <c r="G48" s="39"/>
      <c r="H48" s="39"/>
      <c r="I48" s="142"/>
      <c r="J48" s="39"/>
      <c r="K48" s="39"/>
      <c r="L48" s="43"/>
    </row>
    <row r="49" spans="2:12" s="1" customFormat="1" ht="12" customHeight="1">
      <c r="B49" s="38"/>
      <c r="C49" s="32" t="s">
        <v>16</v>
      </c>
      <c r="D49" s="39"/>
      <c r="E49" s="39"/>
      <c r="F49" s="39"/>
      <c r="G49" s="39"/>
      <c r="H49" s="39"/>
      <c r="I49" s="142"/>
      <c r="J49" s="39"/>
      <c r="K49" s="39"/>
      <c r="L49" s="43"/>
    </row>
    <row r="50" spans="2:12" s="1" customFormat="1" ht="16.5" customHeight="1">
      <c r="B50" s="38"/>
      <c r="C50" s="39"/>
      <c r="D50" s="39"/>
      <c r="E50" s="170" t="str">
        <f>E7</f>
        <v>Město bez bariér - ZŠ, Školní 786, Horní Slavkov, ETAPA 3</v>
      </c>
      <c r="F50" s="32"/>
      <c r="G50" s="32"/>
      <c r="H50" s="32"/>
      <c r="I50" s="142"/>
      <c r="J50" s="39"/>
      <c r="K50" s="39"/>
      <c r="L50" s="43"/>
    </row>
    <row r="51" spans="2:12" ht="12" customHeight="1">
      <c r="B51" s="21"/>
      <c r="C51" s="32" t="s">
        <v>103</v>
      </c>
      <c r="D51" s="22"/>
      <c r="E51" s="22"/>
      <c r="F51" s="22"/>
      <c r="G51" s="22"/>
      <c r="H51" s="22"/>
      <c r="I51" s="135"/>
      <c r="J51" s="22"/>
      <c r="K51" s="22"/>
      <c r="L51" s="20"/>
    </row>
    <row r="52" spans="2:12" s="1" customFormat="1" ht="16.5" customHeight="1">
      <c r="B52" s="38"/>
      <c r="C52" s="39"/>
      <c r="D52" s="39"/>
      <c r="E52" s="170" t="s">
        <v>104</v>
      </c>
      <c r="F52" s="39"/>
      <c r="G52" s="39"/>
      <c r="H52" s="39"/>
      <c r="I52" s="142"/>
      <c r="J52" s="39"/>
      <c r="K52" s="39"/>
      <c r="L52" s="43"/>
    </row>
    <row r="53" spans="2:12" s="1" customFormat="1" ht="12" customHeight="1">
      <c r="B53" s="38"/>
      <c r="C53" s="32" t="s">
        <v>105</v>
      </c>
      <c r="D53" s="39"/>
      <c r="E53" s="39"/>
      <c r="F53" s="39"/>
      <c r="G53" s="39"/>
      <c r="H53" s="39"/>
      <c r="I53" s="142"/>
      <c r="J53" s="39"/>
      <c r="K53" s="39"/>
      <c r="L53" s="43"/>
    </row>
    <row r="54" spans="2:12" s="1" customFormat="1" ht="16.5" customHeight="1">
      <c r="B54" s="38"/>
      <c r="C54" s="39"/>
      <c r="D54" s="39"/>
      <c r="E54" s="64" t="str">
        <f>E11</f>
        <v>02.01 - SÚ Učebny - kuchyňka</v>
      </c>
      <c r="F54" s="39"/>
      <c r="G54" s="39"/>
      <c r="H54" s="39"/>
      <c r="I54" s="142"/>
      <c r="J54" s="39"/>
      <c r="K54" s="39"/>
      <c r="L54" s="43"/>
    </row>
    <row r="55" spans="2:12" s="1" customFormat="1" ht="6.95" customHeight="1">
      <c r="B55" s="38"/>
      <c r="C55" s="39"/>
      <c r="D55" s="39"/>
      <c r="E55" s="39"/>
      <c r="F55" s="39"/>
      <c r="G55" s="39"/>
      <c r="H55" s="39"/>
      <c r="I55" s="142"/>
      <c r="J55" s="39"/>
      <c r="K55" s="39"/>
      <c r="L55" s="43"/>
    </row>
    <row r="56" spans="2:12" s="1" customFormat="1" ht="12" customHeight="1">
      <c r="B56" s="38"/>
      <c r="C56" s="32" t="s">
        <v>22</v>
      </c>
      <c r="D56" s="39"/>
      <c r="E56" s="39"/>
      <c r="F56" s="27" t="str">
        <f>F14</f>
        <v>Horní Slavkov</v>
      </c>
      <c r="G56" s="39"/>
      <c r="H56" s="39"/>
      <c r="I56" s="144" t="s">
        <v>24</v>
      </c>
      <c r="J56" s="67" t="str">
        <f>IF(J14="","",J14)</f>
        <v>10. 12. 2018</v>
      </c>
      <c r="K56" s="39"/>
      <c r="L56" s="43"/>
    </row>
    <row r="57" spans="2:12" s="1" customFormat="1" ht="6.95" customHeight="1">
      <c r="B57" s="38"/>
      <c r="C57" s="39"/>
      <c r="D57" s="39"/>
      <c r="E57" s="39"/>
      <c r="F57" s="39"/>
      <c r="G57" s="39"/>
      <c r="H57" s="39"/>
      <c r="I57" s="142"/>
      <c r="J57" s="39"/>
      <c r="K57" s="39"/>
      <c r="L57" s="43"/>
    </row>
    <row r="58" spans="2:12" s="1" customFormat="1" ht="13.65" customHeight="1">
      <c r="B58" s="38"/>
      <c r="C58" s="32" t="s">
        <v>26</v>
      </c>
      <c r="D58" s="39"/>
      <c r="E58" s="39"/>
      <c r="F58" s="27" t="str">
        <f>E17</f>
        <v>Město Horní Slavkov</v>
      </c>
      <c r="G58" s="39"/>
      <c r="H58" s="39"/>
      <c r="I58" s="144" t="s">
        <v>34</v>
      </c>
      <c r="J58" s="36" t="str">
        <f>E23</f>
        <v>CENTRA STAV s.r.o.</v>
      </c>
      <c r="K58" s="39"/>
      <c r="L58" s="43"/>
    </row>
    <row r="59" spans="2:12" s="1" customFormat="1" ht="13.65" customHeight="1">
      <c r="B59" s="38"/>
      <c r="C59" s="32" t="s">
        <v>32</v>
      </c>
      <c r="D59" s="39"/>
      <c r="E59" s="39"/>
      <c r="F59" s="27" t="str">
        <f>IF(E20="","",E20)</f>
        <v>Vyplň údaj</v>
      </c>
      <c r="G59" s="39"/>
      <c r="H59" s="39"/>
      <c r="I59" s="144" t="s">
        <v>39</v>
      </c>
      <c r="J59" s="36" t="str">
        <f>E26</f>
        <v>CENTRA STAV s.r.o.</v>
      </c>
      <c r="K59" s="39"/>
      <c r="L59" s="43"/>
    </row>
    <row r="60" spans="2:12" s="1" customFormat="1" ht="10.3" customHeight="1">
      <c r="B60" s="38"/>
      <c r="C60" s="39"/>
      <c r="D60" s="39"/>
      <c r="E60" s="39"/>
      <c r="F60" s="39"/>
      <c r="G60" s="39"/>
      <c r="H60" s="39"/>
      <c r="I60" s="142"/>
      <c r="J60" s="39"/>
      <c r="K60" s="39"/>
      <c r="L60" s="43"/>
    </row>
    <row r="61" spans="2:12" s="1" customFormat="1" ht="29.25" customHeight="1">
      <c r="B61" s="38"/>
      <c r="C61" s="171" t="s">
        <v>108</v>
      </c>
      <c r="D61" s="172"/>
      <c r="E61" s="172"/>
      <c r="F61" s="172"/>
      <c r="G61" s="172"/>
      <c r="H61" s="172"/>
      <c r="I61" s="173"/>
      <c r="J61" s="174" t="s">
        <v>109</v>
      </c>
      <c r="K61" s="172"/>
      <c r="L61" s="43"/>
    </row>
    <row r="62" spans="2:12" s="1" customFormat="1" ht="10.3" customHeight="1">
      <c r="B62" s="38"/>
      <c r="C62" s="39"/>
      <c r="D62" s="39"/>
      <c r="E62" s="39"/>
      <c r="F62" s="39"/>
      <c r="G62" s="39"/>
      <c r="H62" s="39"/>
      <c r="I62" s="142"/>
      <c r="J62" s="39"/>
      <c r="K62" s="39"/>
      <c r="L62" s="43"/>
    </row>
    <row r="63" spans="2:47" s="1" customFormat="1" ht="22.8" customHeight="1">
      <c r="B63" s="38"/>
      <c r="C63" s="175" t="s">
        <v>74</v>
      </c>
      <c r="D63" s="39"/>
      <c r="E63" s="39"/>
      <c r="F63" s="39"/>
      <c r="G63" s="39"/>
      <c r="H63" s="39"/>
      <c r="I63" s="142"/>
      <c r="J63" s="97">
        <f>J101</f>
        <v>0</v>
      </c>
      <c r="K63" s="39"/>
      <c r="L63" s="43"/>
      <c r="AU63" s="17" t="s">
        <v>110</v>
      </c>
    </row>
    <row r="64" spans="2:12" s="8" customFormat="1" ht="24.95" customHeight="1">
      <c r="B64" s="176"/>
      <c r="C64" s="177"/>
      <c r="D64" s="178" t="s">
        <v>111</v>
      </c>
      <c r="E64" s="179"/>
      <c r="F64" s="179"/>
      <c r="G64" s="179"/>
      <c r="H64" s="179"/>
      <c r="I64" s="180"/>
      <c r="J64" s="181">
        <f>J102</f>
        <v>0</v>
      </c>
      <c r="K64" s="177"/>
      <c r="L64" s="182"/>
    </row>
    <row r="65" spans="2:12" s="9" customFormat="1" ht="19.9" customHeight="1">
      <c r="B65" s="183"/>
      <c r="C65" s="121"/>
      <c r="D65" s="184" t="s">
        <v>112</v>
      </c>
      <c r="E65" s="185"/>
      <c r="F65" s="185"/>
      <c r="G65" s="185"/>
      <c r="H65" s="185"/>
      <c r="I65" s="186"/>
      <c r="J65" s="187">
        <f>J103</f>
        <v>0</v>
      </c>
      <c r="K65" s="121"/>
      <c r="L65" s="188"/>
    </row>
    <row r="66" spans="2:12" s="9" customFormat="1" ht="19.9" customHeight="1">
      <c r="B66" s="183"/>
      <c r="C66" s="121"/>
      <c r="D66" s="184" t="s">
        <v>113</v>
      </c>
      <c r="E66" s="185"/>
      <c r="F66" s="185"/>
      <c r="G66" s="185"/>
      <c r="H66" s="185"/>
      <c r="I66" s="186"/>
      <c r="J66" s="187">
        <f>J106</f>
        <v>0</v>
      </c>
      <c r="K66" s="121"/>
      <c r="L66" s="188"/>
    </row>
    <row r="67" spans="2:12" s="9" customFormat="1" ht="19.9" customHeight="1">
      <c r="B67" s="183"/>
      <c r="C67" s="121"/>
      <c r="D67" s="184" t="s">
        <v>114</v>
      </c>
      <c r="E67" s="185"/>
      <c r="F67" s="185"/>
      <c r="G67" s="185"/>
      <c r="H67" s="185"/>
      <c r="I67" s="186"/>
      <c r="J67" s="187">
        <f>J146</f>
        <v>0</v>
      </c>
      <c r="K67" s="121"/>
      <c r="L67" s="188"/>
    </row>
    <row r="68" spans="2:12" s="9" customFormat="1" ht="19.9" customHeight="1">
      <c r="B68" s="183"/>
      <c r="C68" s="121"/>
      <c r="D68" s="184" t="s">
        <v>115</v>
      </c>
      <c r="E68" s="185"/>
      <c r="F68" s="185"/>
      <c r="G68" s="185"/>
      <c r="H68" s="185"/>
      <c r="I68" s="186"/>
      <c r="J68" s="187">
        <f>J173</f>
        <v>0</v>
      </c>
      <c r="K68" s="121"/>
      <c r="L68" s="188"/>
    </row>
    <row r="69" spans="2:12" s="9" customFormat="1" ht="19.9" customHeight="1">
      <c r="B69" s="183"/>
      <c r="C69" s="121"/>
      <c r="D69" s="184" t="s">
        <v>116</v>
      </c>
      <c r="E69" s="185"/>
      <c r="F69" s="185"/>
      <c r="G69" s="185"/>
      <c r="H69" s="185"/>
      <c r="I69" s="186"/>
      <c r="J69" s="187">
        <f>J183</f>
        <v>0</v>
      </c>
      <c r="K69" s="121"/>
      <c r="L69" s="188"/>
    </row>
    <row r="70" spans="2:12" s="8" customFormat="1" ht="24.95" customHeight="1">
      <c r="B70" s="176"/>
      <c r="C70" s="177"/>
      <c r="D70" s="178" t="s">
        <v>117</v>
      </c>
      <c r="E70" s="179"/>
      <c r="F70" s="179"/>
      <c r="G70" s="179"/>
      <c r="H70" s="179"/>
      <c r="I70" s="180"/>
      <c r="J70" s="181">
        <f>J186</f>
        <v>0</v>
      </c>
      <c r="K70" s="177"/>
      <c r="L70" s="182"/>
    </row>
    <row r="71" spans="2:12" s="9" customFormat="1" ht="19.9" customHeight="1">
      <c r="B71" s="183"/>
      <c r="C71" s="121"/>
      <c r="D71" s="184" t="s">
        <v>118</v>
      </c>
      <c r="E71" s="185"/>
      <c r="F71" s="185"/>
      <c r="G71" s="185"/>
      <c r="H71" s="185"/>
      <c r="I71" s="186"/>
      <c r="J71" s="187">
        <f>J187</f>
        <v>0</v>
      </c>
      <c r="K71" s="121"/>
      <c r="L71" s="188"/>
    </row>
    <row r="72" spans="2:12" s="9" customFormat="1" ht="19.9" customHeight="1">
      <c r="B72" s="183"/>
      <c r="C72" s="121"/>
      <c r="D72" s="184" t="s">
        <v>119</v>
      </c>
      <c r="E72" s="185"/>
      <c r="F72" s="185"/>
      <c r="G72" s="185"/>
      <c r="H72" s="185"/>
      <c r="I72" s="186"/>
      <c r="J72" s="187">
        <f>J197</f>
        <v>0</v>
      </c>
      <c r="K72" s="121"/>
      <c r="L72" s="188"/>
    </row>
    <row r="73" spans="2:12" s="9" customFormat="1" ht="19.9" customHeight="1">
      <c r="B73" s="183"/>
      <c r="C73" s="121"/>
      <c r="D73" s="184" t="s">
        <v>120</v>
      </c>
      <c r="E73" s="185"/>
      <c r="F73" s="185"/>
      <c r="G73" s="185"/>
      <c r="H73" s="185"/>
      <c r="I73" s="186"/>
      <c r="J73" s="187">
        <f>J214</f>
        <v>0</v>
      </c>
      <c r="K73" s="121"/>
      <c r="L73" s="188"/>
    </row>
    <row r="74" spans="2:12" s="9" customFormat="1" ht="19.9" customHeight="1">
      <c r="B74" s="183"/>
      <c r="C74" s="121"/>
      <c r="D74" s="184" t="s">
        <v>121</v>
      </c>
      <c r="E74" s="185"/>
      <c r="F74" s="185"/>
      <c r="G74" s="185"/>
      <c r="H74" s="185"/>
      <c r="I74" s="186"/>
      <c r="J74" s="187">
        <f>J225</f>
        <v>0</v>
      </c>
      <c r="K74" s="121"/>
      <c r="L74" s="188"/>
    </row>
    <row r="75" spans="2:12" s="9" customFormat="1" ht="19.9" customHeight="1">
      <c r="B75" s="183"/>
      <c r="C75" s="121"/>
      <c r="D75" s="184" t="s">
        <v>122</v>
      </c>
      <c r="E75" s="185"/>
      <c r="F75" s="185"/>
      <c r="G75" s="185"/>
      <c r="H75" s="185"/>
      <c r="I75" s="186"/>
      <c r="J75" s="187">
        <f>J238</f>
        <v>0</v>
      </c>
      <c r="K75" s="121"/>
      <c r="L75" s="188"/>
    </row>
    <row r="76" spans="2:12" s="9" customFormat="1" ht="19.9" customHeight="1">
      <c r="B76" s="183"/>
      <c r="C76" s="121"/>
      <c r="D76" s="184" t="s">
        <v>123</v>
      </c>
      <c r="E76" s="185"/>
      <c r="F76" s="185"/>
      <c r="G76" s="185"/>
      <c r="H76" s="185"/>
      <c r="I76" s="186"/>
      <c r="J76" s="187">
        <f>J244</f>
        <v>0</v>
      </c>
      <c r="K76" s="121"/>
      <c r="L76" s="188"/>
    </row>
    <row r="77" spans="2:12" s="9" customFormat="1" ht="19.9" customHeight="1">
      <c r="B77" s="183"/>
      <c r="C77" s="121"/>
      <c r="D77" s="184" t="s">
        <v>124</v>
      </c>
      <c r="E77" s="185"/>
      <c r="F77" s="185"/>
      <c r="G77" s="185"/>
      <c r="H77" s="185"/>
      <c r="I77" s="186"/>
      <c r="J77" s="187">
        <f>J259</f>
        <v>0</v>
      </c>
      <c r="K77" s="121"/>
      <c r="L77" s="188"/>
    </row>
    <row r="78" spans="2:12" s="9" customFormat="1" ht="14.85" customHeight="1">
      <c r="B78" s="183"/>
      <c r="C78" s="121"/>
      <c r="D78" s="184" t="s">
        <v>125</v>
      </c>
      <c r="E78" s="185"/>
      <c r="F78" s="185"/>
      <c r="G78" s="185"/>
      <c r="H78" s="185"/>
      <c r="I78" s="186"/>
      <c r="J78" s="187">
        <f>J282</f>
        <v>0</v>
      </c>
      <c r="K78" s="121"/>
      <c r="L78" s="188"/>
    </row>
    <row r="79" spans="2:12" s="9" customFormat="1" ht="19.9" customHeight="1">
      <c r="B79" s="183"/>
      <c r="C79" s="121"/>
      <c r="D79" s="184" t="s">
        <v>126</v>
      </c>
      <c r="E79" s="185"/>
      <c r="F79" s="185"/>
      <c r="G79" s="185"/>
      <c r="H79" s="185"/>
      <c r="I79" s="186"/>
      <c r="J79" s="187">
        <f>J293</f>
        <v>0</v>
      </c>
      <c r="K79" s="121"/>
      <c r="L79" s="188"/>
    </row>
    <row r="80" spans="2:12" s="1" customFormat="1" ht="21.8" customHeight="1">
      <c r="B80" s="38"/>
      <c r="C80" s="39"/>
      <c r="D80" s="39"/>
      <c r="E80" s="39"/>
      <c r="F80" s="39"/>
      <c r="G80" s="39"/>
      <c r="H80" s="39"/>
      <c r="I80" s="142"/>
      <c r="J80" s="39"/>
      <c r="K80" s="39"/>
      <c r="L80" s="43"/>
    </row>
    <row r="81" spans="2:12" s="1" customFormat="1" ht="6.95" customHeight="1">
      <c r="B81" s="57"/>
      <c r="C81" s="58"/>
      <c r="D81" s="58"/>
      <c r="E81" s="58"/>
      <c r="F81" s="58"/>
      <c r="G81" s="58"/>
      <c r="H81" s="58"/>
      <c r="I81" s="166"/>
      <c r="J81" s="58"/>
      <c r="K81" s="58"/>
      <c r="L81" s="43"/>
    </row>
    <row r="85" spans="2:12" s="1" customFormat="1" ht="6.95" customHeight="1">
      <c r="B85" s="59"/>
      <c r="C85" s="60"/>
      <c r="D85" s="60"/>
      <c r="E85" s="60"/>
      <c r="F85" s="60"/>
      <c r="G85" s="60"/>
      <c r="H85" s="60"/>
      <c r="I85" s="169"/>
      <c r="J85" s="60"/>
      <c r="K85" s="60"/>
      <c r="L85" s="43"/>
    </row>
    <row r="86" spans="2:12" s="1" customFormat="1" ht="24.95" customHeight="1">
      <c r="B86" s="38"/>
      <c r="C86" s="23" t="s">
        <v>127</v>
      </c>
      <c r="D86" s="39"/>
      <c r="E86" s="39"/>
      <c r="F86" s="39"/>
      <c r="G86" s="39"/>
      <c r="H86" s="39"/>
      <c r="I86" s="142"/>
      <c r="J86" s="39"/>
      <c r="K86" s="39"/>
      <c r="L86" s="43"/>
    </row>
    <row r="87" spans="2:12" s="1" customFormat="1" ht="6.95" customHeight="1">
      <c r="B87" s="38"/>
      <c r="C87" s="39"/>
      <c r="D87" s="39"/>
      <c r="E87" s="39"/>
      <c r="F87" s="39"/>
      <c r="G87" s="39"/>
      <c r="H87" s="39"/>
      <c r="I87" s="142"/>
      <c r="J87" s="39"/>
      <c r="K87" s="39"/>
      <c r="L87" s="43"/>
    </row>
    <row r="88" spans="2:12" s="1" customFormat="1" ht="12" customHeight="1">
      <c r="B88" s="38"/>
      <c r="C88" s="32" t="s">
        <v>16</v>
      </c>
      <c r="D88" s="39"/>
      <c r="E88" s="39"/>
      <c r="F88" s="39"/>
      <c r="G88" s="39"/>
      <c r="H88" s="39"/>
      <c r="I88" s="142"/>
      <c r="J88" s="39"/>
      <c r="K88" s="39"/>
      <c r="L88" s="43"/>
    </row>
    <row r="89" spans="2:12" s="1" customFormat="1" ht="16.5" customHeight="1">
      <c r="B89" s="38"/>
      <c r="C89" s="39"/>
      <c r="D89" s="39"/>
      <c r="E89" s="170" t="str">
        <f>E7</f>
        <v>Město bez bariér - ZŠ, Školní 786, Horní Slavkov, ETAPA 3</v>
      </c>
      <c r="F89" s="32"/>
      <c r="G89" s="32"/>
      <c r="H89" s="32"/>
      <c r="I89" s="142"/>
      <c r="J89" s="39"/>
      <c r="K89" s="39"/>
      <c r="L89" s="43"/>
    </row>
    <row r="90" spans="2:12" ht="12" customHeight="1">
      <c r="B90" s="21"/>
      <c r="C90" s="32" t="s">
        <v>103</v>
      </c>
      <c r="D90" s="22"/>
      <c r="E90" s="22"/>
      <c r="F90" s="22"/>
      <c r="G90" s="22"/>
      <c r="H90" s="22"/>
      <c r="I90" s="135"/>
      <c r="J90" s="22"/>
      <c r="K90" s="22"/>
      <c r="L90" s="20"/>
    </row>
    <row r="91" spans="2:12" s="1" customFormat="1" ht="16.5" customHeight="1">
      <c r="B91" s="38"/>
      <c r="C91" s="39"/>
      <c r="D91" s="39"/>
      <c r="E91" s="170" t="s">
        <v>104</v>
      </c>
      <c r="F91" s="39"/>
      <c r="G91" s="39"/>
      <c r="H91" s="39"/>
      <c r="I91" s="142"/>
      <c r="J91" s="39"/>
      <c r="K91" s="39"/>
      <c r="L91" s="43"/>
    </row>
    <row r="92" spans="2:12" s="1" customFormat="1" ht="12" customHeight="1">
      <c r="B92" s="38"/>
      <c r="C92" s="32" t="s">
        <v>105</v>
      </c>
      <c r="D92" s="39"/>
      <c r="E92" s="39"/>
      <c r="F92" s="39"/>
      <c r="G92" s="39"/>
      <c r="H92" s="39"/>
      <c r="I92" s="142"/>
      <c r="J92" s="39"/>
      <c r="K92" s="39"/>
      <c r="L92" s="43"/>
    </row>
    <row r="93" spans="2:12" s="1" customFormat="1" ht="16.5" customHeight="1">
      <c r="B93" s="38"/>
      <c r="C93" s="39"/>
      <c r="D93" s="39"/>
      <c r="E93" s="64" t="str">
        <f>E11</f>
        <v>02.01 - SÚ Učebny - kuchyňka</v>
      </c>
      <c r="F93" s="39"/>
      <c r="G93" s="39"/>
      <c r="H93" s="39"/>
      <c r="I93" s="142"/>
      <c r="J93" s="39"/>
      <c r="K93" s="39"/>
      <c r="L93" s="43"/>
    </row>
    <row r="94" spans="2:12" s="1" customFormat="1" ht="6.95" customHeight="1">
      <c r="B94" s="38"/>
      <c r="C94" s="39"/>
      <c r="D94" s="39"/>
      <c r="E94" s="39"/>
      <c r="F94" s="39"/>
      <c r="G94" s="39"/>
      <c r="H94" s="39"/>
      <c r="I94" s="142"/>
      <c r="J94" s="39"/>
      <c r="K94" s="39"/>
      <c r="L94" s="43"/>
    </row>
    <row r="95" spans="2:12" s="1" customFormat="1" ht="12" customHeight="1">
      <c r="B95" s="38"/>
      <c r="C95" s="32" t="s">
        <v>22</v>
      </c>
      <c r="D95" s="39"/>
      <c r="E95" s="39"/>
      <c r="F95" s="27" t="str">
        <f>F14</f>
        <v>Horní Slavkov</v>
      </c>
      <c r="G95" s="39"/>
      <c r="H95" s="39"/>
      <c r="I95" s="144" t="s">
        <v>24</v>
      </c>
      <c r="J95" s="67" t="str">
        <f>IF(J14="","",J14)</f>
        <v>10. 12. 2018</v>
      </c>
      <c r="K95" s="39"/>
      <c r="L95" s="43"/>
    </row>
    <row r="96" spans="2:12" s="1" customFormat="1" ht="6.95" customHeight="1">
      <c r="B96" s="38"/>
      <c r="C96" s="39"/>
      <c r="D96" s="39"/>
      <c r="E96" s="39"/>
      <c r="F96" s="39"/>
      <c r="G96" s="39"/>
      <c r="H96" s="39"/>
      <c r="I96" s="142"/>
      <c r="J96" s="39"/>
      <c r="K96" s="39"/>
      <c r="L96" s="43"/>
    </row>
    <row r="97" spans="2:12" s="1" customFormat="1" ht="13.65" customHeight="1">
      <c r="B97" s="38"/>
      <c r="C97" s="32" t="s">
        <v>26</v>
      </c>
      <c r="D97" s="39"/>
      <c r="E97" s="39"/>
      <c r="F97" s="27" t="str">
        <f>E17</f>
        <v>Město Horní Slavkov</v>
      </c>
      <c r="G97" s="39"/>
      <c r="H97" s="39"/>
      <c r="I97" s="144" t="s">
        <v>34</v>
      </c>
      <c r="J97" s="36" t="str">
        <f>E23</f>
        <v>CENTRA STAV s.r.o.</v>
      </c>
      <c r="K97" s="39"/>
      <c r="L97" s="43"/>
    </row>
    <row r="98" spans="2:12" s="1" customFormat="1" ht="13.65" customHeight="1">
      <c r="B98" s="38"/>
      <c r="C98" s="32" t="s">
        <v>32</v>
      </c>
      <c r="D98" s="39"/>
      <c r="E98" s="39"/>
      <c r="F98" s="27" t="str">
        <f>IF(E20="","",E20)</f>
        <v>Vyplň údaj</v>
      </c>
      <c r="G98" s="39"/>
      <c r="H98" s="39"/>
      <c r="I98" s="144" t="s">
        <v>39</v>
      </c>
      <c r="J98" s="36" t="str">
        <f>E26</f>
        <v>CENTRA STAV s.r.o.</v>
      </c>
      <c r="K98" s="39"/>
      <c r="L98" s="43"/>
    </row>
    <row r="99" spans="2:12" s="1" customFormat="1" ht="10.3" customHeight="1">
      <c r="B99" s="38"/>
      <c r="C99" s="39"/>
      <c r="D99" s="39"/>
      <c r="E99" s="39"/>
      <c r="F99" s="39"/>
      <c r="G99" s="39"/>
      <c r="H99" s="39"/>
      <c r="I99" s="142"/>
      <c r="J99" s="39"/>
      <c r="K99" s="39"/>
      <c r="L99" s="43"/>
    </row>
    <row r="100" spans="2:20" s="10" customFormat="1" ht="29.25" customHeight="1">
      <c r="B100" s="189"/>
      <c r="C100" s="190" t="s">
        <v>128</v>
      </c>
      <c r="D100" s="191" t="s">
        <v>61</v>
      </c>
      <c r="E100" s="191" t="s">
        <v>57</v>
      </c>
      <c r="F100" s="191" t="s">
        <v>58</v>
      </c>
      <c r="G100" s="191" t="s">
        <v>129</v>
      </c>
      <c r="H100" s="191" t="s">
        <v>130</v>
      </c>
      <c r="I100" s="192" t="s">
        <v>131</v>
      </c>
      <c r="J100" s="191" t="s">
        <v>109</v>
      </c>
      <c r="K100" s="193" t="s">
        <v>132</v>
      </c>
      <c r="L100" s="194"/>
      <c r="M100" s="87" t="s">
        <v>75</v>
      </c>
      <c r="N100" s="88" t="s">
        <v>46</v>
      </c>
      <c r="O100" s="88" t="s">
        <v>133</v>
      </c>
      <c r="P100" s="88" t="s">
        <v>134</v>
      </c>
      <c r="Q100" s="88" t="s">
        <v>135</v>
      </c>
      <c r="R100" s="88" t="s">
        <v>136</v>
      </c>
      <c r="S100" s="88" t="s">
        <v>137</v>
      </c>
      <c r="T100" s="89" t="s">
        <v>138</v>
      </c>
    </row>
    <row r="101" spans="2:63" s="1" customFormat="1" ht="22.8" customHeight="1">
      <c r="B101" s="38"/>
      <c r="C101" s="94" t="s">
        <v>139</v>
      </c>
      <c r="D101" s="39"/>
      <c r="E101" s="39"/>
      <c r="F101" s="39"/>
      <c r="G101" s="39"/>
      <c r="H101" s="39"/>
      <c r="I101" s="142"/>
      <c r="J101" s="195">
        <f>BK101</f>
        <v>0</v>
      </c>
      <c r="K101" s="39"/>
      <c r="L101" s="43"/>
      <c r="M101" s="90"/>
      <c r="N101" s="91"/>
      <c r="O101" s="91"/>
      <c r="P101" s="196">
        <f>P102+P186</f>
        <v>0</v>
      </c>
      <c r="Q101" s="91"/>
      <c r="R101" s="196">
        <f>R102+R186</f>
        <v>7.28725972</v>
      </c>
      <c r="S101" s="91"/>
      <c r="T101" s="197">
        <f>T102+T186</f>
        <v>4.62261884</v>
      </c>
      <c r="AT101" s="17" t="s">
        <v>76</v>
      </c>
      <c r="AU101" s="17" t="s">
        <v>110</v>
      </c>
      <c r="BK101" s="198">
        <f>BK102+BK186</f>
        <v>0</v>
      </c>
    </row>
    <row r="102" spans="2:63" s="11" customFormat="1" ht="25.9" customHeight="1">
      <c r="B102" s="199"/>
      <c r="C102" s="200"/>
      <c r="D102" s="201" t="s">
        <v>76</v>
      </c>
      <c r="E102" s="202" t="s">
        <v>140</v>
      </c>
      <c r="F102" s="202" t="s">
        <v>141</v>
      </c>
      <c r="G102" s="200"/>
      <c r="H102" s="200"/>
      <c r="I102" s="203"/>
      <c r="J102" s="204">
        <f>BK102</f>
        <v>0</v>
      </c>
      <c r="K102" s="200"/>
      <c r="L102" s="205"/>
      <c r="M102" s="206"/>
      <c r="N102" s="207"/>
      <c r="O102" s="207"/>
      <c r="P102" s="208">
        <f>P103+P106+P146+P173+P183</f>
        <v>0</v>
      </c>
      <c r="Q102" s="207"/>
      <c r="R102" s="208">
        <f>R103+R106+R146+R173+R183</f>
        <v>6.68108229</v>
      </c>
      <c r="S102" s="207"/>
      <c r="T102" s="209">
        <f>T103+T106+T146+T173+T183</f>
        <v>4.215721</v>
      </c>
      <c r="AR102" s="210" t="s">
        <v>84</v>
      </c>
      <c r="AT102" s="211" t="s">
        <v>76</v>
      </c>
      <c r="AU102" s="211" t="s">
        <v>77</v>
      </c>
      <c r="AY102" s="210" t="s">
        <v>142</v>
      </c>
      <c r="BK102" s="212">
        <f>BK103+BK106+BK146+BK173+BK183</f>
        <v>0</v>
      </c>
    </row>
    <row r="103" spans="2:63" s="11" customFormat="1" ht="22.8" customHeight="1">
      <c r="B103" s="199"/>
      <c r="C103" s="200"/>
      <c r="D103" s="201" t="s">
        <v>76</v>
      </c>
      <c r="E103" s="213" t="s">
        <v>143</v>
      </c>
      <c r="F103" s="213" t="s">
        <v>144</v>
      </c>
      <c r="G103" s="200"/>
      <c r="H103" s="200"/>
      <c r="I103" s="203"/>
      <c r="J103" s="214">
        <f>BK103</f>
        <v>0</v>
      </c>
      <c r="K103" s="200"/>
      <c r="L103" s="205"/>
      <c r="M103" s="206"/>
      <c r="N103" s="207"/>
      <c r="O103" s="207"/>
      <c r="P103" s="208">
        <f>SUM(P104:P105)</f>
        <v>0</v>
      </c>
      <c r="Q103" s="207"/>
      <c r="R103" s="208">
        <f>SUM(R104:R105)</f>
        <v>3.36725326</v>
      </c>
      <c r="S103" s="207"/>
      <c r="T103" s="209">
        <f>SUM(T104:T105)</f>
        <v>0</v>
      </c>
      <c r="AR103" s="210" t="s">
        <v>84</v>
      </c>
      <c r="AT103" s="211" t="s">
        <v>76</v>
      </c>
      <c r="AU103" s="211" t="s">
        <v>84</v>
      </c>
      <c r="AY103" s="210" t="s">
        <v>142</v>
      </c>
      <c r="BK103" s="212">
        <f>SUM(BK104:BK105)</f>
        <v>0</v>
      </c>
    </row>
    <row r="104" spans="2:65" s="1" customFormat="1" ht="22.5" customHeight="1">
      <c r="B104" s="38"/>
      <c r="C104" s="215" t="s">
        <v>84</v>
      </c>
      <c r="D104" s="215" t="s">
        <v>145</v>
      </c>
      <c r="E104" s="216" t="s">
        <v>146</v>
      </c>
      <c r="F104" s="217" t="s">
        <v>147</v>
      </c>
      <c r="G104" s="218" t="s">
        <v>148</v>
      </c>
      <c r="H104" s="219">
        <v>22.669</v>
      </c>
      <c r="I104" s="220"/>
      <c r="J104" s="221">
        <f>ROUND(I104*H104,2)</f>
        <v>0</v>
      </c>
      <c r="K104" s="217" t="s">
        <v>149</v>
      </c>
      <c r="L104" s="43"/>
      <c r="M104" s="222" t="s">
        <v>75</v>
      </c>
      <c r="N104" s="223" t="s">
        <v>47</v>
      </c>
      <c r="O104" s="79"/>
      <c r="P104" s="224">
        <f>O104*H104</f>
        <v>0</v>
      </c>
      <c r="Q104" s="224">
        <v>0.14854</v>
      </c>
      <c r="R104" s="224">
        <f>Q104*H104</f>
        <v>3.36725326</v>
      </c>
      <c r="S104" s="224">
        <v>0</v>
      </c>
      <c r="T104" s="225">
        <f>S104*H104</f>
        <v>0</v>
      </c>
      <c r="AR104" s="17" t="s">
        <v>150</v>
      </c>
      <c r="AT104" s="17" t="s">
        <v>145</v>
      </c>
      <c r="AU104" s="17" t="s">
        <v>86</v>
      </c>
      <c r="AY104" s="17" t="s">
        <v>142</v>
      </c>
      <c r="BE104" s="226">
        <f>IF(N104="základní",J104,0)</f>
        <v>0</v>
      </c>
      <c r="BF104" s="226">
        <f>IF(N104="snížená",J104,0)</f>
        <v>0</v>
      </c>
      <c r="BG104" s="226">
        <f>IF(N104="zákl. přenesená",J104,0)</f>
        <v>0</v>
      </c>
      <c r="BH104" s="226">
        <f>IF(N104="sníž. přenesená",J104,0)</f>
        <v>0</v>
      </c>
      <c r="BI104" s="226">
        <f>IF(N104="nulová",J104,0)</f>
        <v>0</v>
      </c>
      <c r="BJ104" s="17" t="s">
        <v>84</v>
      </c>
      <c r="BK104" s="226">
        <f>ROUND(I104*H104,2)</f>
        <v>0</v>
      </c>
      <c r="BL104" s="17" t="s">
        <v>150</v>
      </c>
      <c r="BM104" s="17" t="s">
        <v>151</v>
      </c>
    </row>
    <row r="105" spans="2:51" s="12" customFormat="1" ht="12">
      <c r="B105" s="227"/>
      <c r="C105" s="228"/>
      <c r="D105" s="229" t="s">
        <v>152</v>
      </c>
      <c r="E105" s="230" t="s">
        <v>75</v>
      </c>
      <c r="F105" s="231" t="s">
        <v>153</v>
      </c>
      <c r="G105" s="228"/>
      <c r="H105" s="232">
        <v>22.669</v>
      </c>
      <c r="I105" s="233"/>
      <c r="J105" s="228"/>
      <c r="K105" s="228"/>
      <c r="L105" s="234"/>
      <c r="M105" s="235"/>
      <c r="N105" s="236"/>
      <c r="O105" s="236"/>
      <c r="P105" s="236"/>
      <c r="Q105" s="236"/>
      <c r="R105" s="236"/>
      <c r="S105" s="236"/>
      <c r="T105" s="237"/>
      <c r="AT105" s="238" t="s">
        <v>152</v>
      </c>
      <c r="AU105" s="238" t="s">
        <v>86</v>
      </c>
      <c r="AV105" s="12" t="s">
        <v>86</v>
      </c>
      <c r="AW105" s="12" t="s">
        <v>38</v>
      </c>
      <c r="AX105" s="12" t="s">
        <v>84</v>
      </c>
      <c r="AY105" s="238" t="s">
        <v>142</v>
      </c>
    </row>
    <row r="106" spans="2:63" s="11" customFormat="1" ht="22.8" customHeight="1">
      <c r="B106" s="199"/>
      <c r="C106" s="200"/>
      <c r="D106" s="201" t="s">
        <v>76</v>
      </c>
      <c r="E106" s="213" t="s">
        <v>154</v>
      </c>
      <c r="F106" s="213" t="s">
        <v>155</v>
      </c>
      <c r="G106" s="200"/>
      <c r="H106" s="200"/>
      <c r="I106" s="203"/>
      <c r="J106" s="214">
        <f>BK106</f>
        <v>0</v>
      </c>
      <c r="K106" s="200"/>
      <c r="L106" s="205"/>
      <c r="M106" s="206"/>
      <c r="N106" s="207"/>
      <c r="O106" s="207"/>
      <c r="P106" s="208">
        <f>SUM(P107:P145)</f>
        <v>0</v>
      </c>
      <c r="Q106" s="207"/>
      <c r="R106" s="208">
        <f>SUM(R107:R145)</f>
        <v>3.29921175</v>
      </c>
      <c r="S106" s="207"/>
      <c r="T106" s="209">
        <f>SUM(T107:T145)</f>
        <v>0</v>
      </c>
      <c r="AR106" s="210" t="s">
        <v>84</v>
      </c>
      <c r="AT106" s="211" t="s">
        <v>76</v>
      </c>
      <c r="AU106" s="211" t="s">
        <v>84</v>
      </c>
      <c r="AY106" s="210" t="s">
        <v>142</v>
      </c>
      <c r="BK106" s="212">
        <f>SUM(BK107:BK145)</f>
        <v>0</v>
      </c>
    </row>
    <row r="107" spans="2:65" s="1" customFormat="1" ht="16.5" customHeight="1">
      <c r="B107" s="38"/>
      <c r="C107" s="215" t="s">
        <v>86</v>
      </c>
      <c r="D107" s="215" t="s">
        <v>145</v>
      </c>
      <c r="E107" s="216" t="s">
        <v>156</v>
      </c>
      <c r="F107" s="217" t="s">
        <v>157</v>
      </c>
      <c r="G107" s="218" t="s">
        <v>148</v>
      </c>
      <c r="H107" s="219">
        <v>20.16</v>
      </c>
      <c r="I107" s="220"/>
      <c r="J107" s="221">
        <f>ROUND(I107*H107,2)</f>
        <v>0</v>
      </c>
      <c r="K107" s="217" t="s">
        <v>149</v>
      </c>
      <c r="L107" s="43"/>
      <c r="M107" s="222" t="s">
        <v>75</v>
      </c>
      <c r="N107" s="223" t="s">
        <v>47</v>
      </c>
      <c r="O107" s="79"/>
      <c r="P107" s="224">
        <f>O107*H107</f>
        <v>0</v>
      </c>
      <c r="Q107" s="224">
        <v>0</v>
      </c>
      <c r="R107" s="224">
        <f>Q107*H107</f>
        <v>0</v>
      </c>
      <c r="S107" s="224">
        <v>0</v>
      </c>
      <c r="T107" s="225">
        <f>S107*H107</f>
        <v>0</v>
      </c>
      <c r="AR107" s="17" t="s">
        <v>150</v>
      </c>
      <c r="AT107" s="17" t="s">
        <v>145</v>
      </c>
      <c r="AU107" s="17" t="s">
        <v>86</v>
      </c>
      <c r="AY107" s="17" t="s">
        <v>142</v>
      </c>
      <c r="BE107" s="226">
        <f>IF(N107="základní",J107,0)</f>
        <v>0</v>
      </c>
      <c r="BF107" s="226">
        <f>IF(N107="snížená",J107,0)</f>
        <v>0</v>
      </c>
      <c r="BG107" s="226">
        <f>IF(N107="zákl. přenesená",J107,0)</f>
        <v>0</v>
      </c>
      <c r="BH107" s="226">
        <f>IF(N107="sníž. přenesená",J107,0)</f>
        <v>0</v>
      </c>
      <c r="BI107" s="226">
        <f>IF(N107="nulová",J107,0)</f>
        <v>0</v>
      </c>
      <c r="BJ107" s="17" t="s">
        <v>84</v>
      </c>
      <c r="BK107" s="226">
        <f>ROUND(I107*H107,2)</f>
        <v>0</v>
      </c>
      <c r="BL107" s="17" t="s">
        <v>150</v>
      </c>
      <c r="BM107" s="17" t="s">
        <v>158</v>
      </c>
    </row>
    <row r="108" spans="2:47" s="1" customFormat="1" ht="12">
      <c r="B108" s="38"/>
      <c r="C108" s="39"/>
      <c r="D108" s="229" t="s">
        <v>159</v>
      </c>
      <c r="E108" s="39"/>
      <c r="F108" s="239" t="s">
        <v>160</v>
      </c>
      <c r="G108" s="39"/>
      <c r="H108" s="39"/>
      <c r="I108" s="142"/>
      <c r="J108" s="39"/>
      <c r="K108" s="39"/>
      <c r="L108" s="43"/>
      <c r="M108" s="240"/>
      <c r="N108" s="79"/>
      <c r="O108" s="79"/>
      <c r="P108" s="79"/>
      <c r="Q108" s="79"/>
      <c r="R108" s="79"/>
      <c r="S108" s="79"/>
      <c r="T108" s="80"/>
      <c r="AT108" s="17" t="s">
        <v>159</v>
      </c>
      <c r="AU108" s="17" t="s">
        <v>86</v>
      </c>
    </row>
    <row r="109" spans="2:51" s="12" customFormat="1" ht="12">
      <c r="B109" s="227"/>
      <c r="C109" s="228"/>
      <c r="D109" s="229" t="s">
        <v>152</v>
      </c>
      <c r="E109" s="230" t="s">
        <v>75</v>
      </c>
      <c r="F109" s="231" t="s">
        <v>161</v>
      </c>
      <c r="G109" s="228"/>
      <c r="H109" s="232">
        <v>20.16</v>
      </c>
      <c r="I109" s="233"/>
      <c r="J109" s="228"/>
      <c r="K109" s="228"/>
      <c r="L109" s="234"/>
      <c r="M109" s="235"/>
      <c r="N109" s="236"/>
      <c r="O109" s="236"/>
      <c r="P109" s="236"/>
      <c r="Q109" s="236"/>
      <c r="R109" s="236"/>
      <c r="S109" s="236"/>
      <c r="T109" s="237"/>
      <c r="AT109" s="238" t="s">
        <v>152</v>
      </c>
      <c r="AU109" s="238" t="s">
        <v>86</v>
      </c>
      <c r="AV109" s="12" t="s">
        <v>86</v>
      </c>
      <c r="AW109" s="12" t="s">
        <v>38</v>
      </c>
      <c r="AX109" s="12" t="s">
        <v>84</v>
      </c>
      <c r="AY109" s="238" t="s">
        <v>142</v>
      </c>
    </row>
    <row r="110" spans="2:65" s="1" customFormat="1" ht="16.5" customHeight="1">
      <c r="B110" s="38"/>
      <c r="C110" s="215" t="s">
        <v>143</v>
      </c>
      <c r="D110" s="215" t="s">
        <v>145</v>
      </c>
      <c r="E110" s="216" t="s">
        <v>162</v>
      </c>
      <c r="F110" s="217" t="s">
        <v>163</v>
      </c>
      <c r="G110" s="218" t="s">
        <v>148</v>
      </c>
      <c r="H110" s="219">
        <v>5.5</v>
      </c>
      <c r="I110" s="220"/>
      <c r="J110" s="221">
        <f>ROUND(I110*H110,2)</f>
        <v>0</v>
      </c>
      <c r="K110" s="217" t="s">
        <v>149</v>
      </c>
      <c r="L110" s="43"/>
      <c r="M110" s="222" t="s">
        <v>75</v>
      </c>
      <c r="N110" s="223" t="s">
        <v>47</v>
      </c>
      <c r="O110" s="79"/>
      <c r="P110" s="224">
        <f>O110*H110</f>
        <v>0</v>
      </c>
      <c r="Q110" s="224">
        <v>0.02048</v>
      </c>
      <c r="R110" s="224">
        <f>Q110*H110</f>
        <v>0.11264</v>
      </c>
      <c r="S110" s="224">
        <v>0</v>
      </c>
      <c r="T110" s="225">
        <f>S110*H110</f>
        <v>0</v>
      </c>
      <c r="AR110" s="17" t="s">
        <v>150</v>
      </c>
      <c r="AT110" s="17" t="s">
        <v>145</v>
      </c>
      <c r="AU110" s="17" t="s">
        <v>86</v>
      </c>
      <c r="AY110" s="17" t="s">
        <v>142</v>
      </c>
      <c r="BE110" s="226">
        <f>IF(N110="základní",J110,0)</f>
        <v>0</v>
      </c>
      <c r="BF110" s="226">
        <f>IF(N110="snížená",J110,0)</f>
        <v>0</v>
      </c>
      <c r="BG110" s="226">
        <f>IF(N110="zákl. přenesená",J110,0)</f>
        <v>0</v>
      </c>
      <c r="BH110" s="226">
        <f>IF(N110="sníž. přenesená",J110,0)</f>
        <v>0</v>
      </c>
      <c r="BI110" s="226">
        <f>IF(N110="nulová",J110,0)</f>
        <v>0</v>
      </c>
      <c r="BJ110" s="17" t="s">
        <v>84</v>
      </c>
      <c r="BK110" s="226">
        <f>ROUND(I110*H110,2)</f>
        <v>0</v>
      </c>
      <c r="BL110" s="17" t="s">
        <v>150</v>
      </c>
      <c r="BM110" s="17" t="s">
        <v>164</v>
      </c>
    </row>
    <row r="111" spans="2:47" s="1" customFormat="1" ht="12">
      <c r="B111" s="38"/>
      <c r="C111" s="39"/>
      <c r="D111" s="229" t="s">
        <v>159</v>
      </c>
      <c r="E111" s="39"/>
      <c r="F111" s="239" t="s">
        <v>165</v>
      </c>
      <c r="G111" s="39"/>
      <c r="H111" s="39"/>
      <c r="I111" s="142"/>
      <c r="J111" s="39"/>
      <c r="K111" s="39"/>
      <c r="L111" s="43"/>
      <c r="M111" s="240"/>
      <c r="N111" s="79"/>
      <c r="O111" s="79"/>
      <c r="P111" s="79"/>
      <c r="Q111" s="79"/>
      <c r="R111" s="79"/>
      <c r="S111" s="79"/>
      <c r="T111" s="80"/>
      <c r="AT111" s="17" t="s">
        <v>159</v>
      </c>
      <c r="AU111" s="17" t="s">
        <v>86</v>
      </c>
    </row>
    <row r="112" spans="2:51" s="13" customFormat="1" ht="12">
      <c r="B112" s="241"/>
      <c r="C112" s="242"/>
      <c r="D112" s="229" t="s">
        <v>152</v>
      </c>
      <c r="E112" s="243" t="s">
        <v>75</v>
      </c>
      <c r="F112" s="244" t="s">
        <v>166</v>
      </c>
      <c r="G112" s="242"/>
      <c r="H112" s="243" t="s">
        <v>75</v>
      </c>
      <c r="I112" s="245"/>
      <c r="J112" s="242"/>
      <c r="K112" s="242"/>
      <c r="L112" s="246"/>
      <c r="M112" s="247"/>
      <c r="N112" s="248"/>
      <c r="O112" s="248"/>
      <c r="P112" s="248"/>
      <c r="Q112" s="248"/>
      <c r="R112" s="248"/>
      <c r="S112" s="248"/>
      <c r="T112" s="249"/>
      <c r="AT112" s="250" t="s">
        <v>152</v>
      </c>
      <c r="AU112" s="250" t="s">
        <v>86</v>
      </c>
      <c r="AV112" s="13" t="s">
        <v>84</v>
      </c>
      <c r="AW112" s="13" t="s">
        <v>38</v>
      </c>
      <c r="AX112" s="13" t="s">
        <v>77</v>
      </c>
      <c r="AY112" s="250" t="s">
        <v>142</v>
      </c>
    </row>
    <row r="113" spans="2:51" s="12" customFormat="1" ht="12">
      <c r="B113" s="227"/>
      <c r="C113" s="228"/>
      <c r="D113" s="229" t="s">
        <v>152</v>
      </c>
      <c r="E113" s="230" t="s">
        <v>75</v>
      </c>
      <c r="F113" s="231" t="s">
        <v>167</v>
      </c>
      <c r="G113" s="228"/>
      <c r="H113" s="232">
        <v>5.5</v>
      </c>
      <c r="I113" s="233"/>
      <c r="J113" s="228"/>
      <c r="K113" s="228"/>
      <c r="L113" s="234"/>
      <c r="M113" s="235"/>
      <c r="N113" s="236"/>
      <c r="O113" s="236"/>
      <c r="P113" s="236"/>
      <c r="Q113" s="236"/>
      <c r="R113" s="236"/>
      <c r="S113" s="236"/>
      <c r="T113" s="237"/>
      <c r="AT113" s="238" t="s">
        <v>152</v>
      </c>
      <c r="AU113" s="238" t="s">
        <v>86</v>
      </c>
      <c r="AV113" s="12" t="s">
        <v>86</v>
      </c>
      <c r="AW113" s="12" t="s">
        <v>38</v>
      </c>
      <c r="AX113" s="12" t="s">
        <v>84</v>
      </c>
      <c r="AY113" s="238" t="s">
        <v>142</v>
      </c>
    </row>
    <row r="114" spans="2:65" s="1" customFormat="1" ht="22.5" customHeight="1">
      <c r="B114" s="38"/>
      <c r="C114" s="215" t="s">
        <v>150</v>
      </c>
      <c r="D114" s="215" t="s">
        <v>145</v>
      </c>
      <c r="E114" s="216" t="s">
        <v>168</v>
      </c>
      <c r="F114" s="217" t="s">
        <v>169</v>
      </c>
      <c r="G114" s="218" t="s">
        <v>148</v>
      </c>
      <c r="H114" s="219">
        <v>5.5</v>
      </c>
      <c r="I114" s="220"/>
      <c r="J114" s="221">
        <f>ROUND(I114*H114,2)</f>
        <v>0</v>
      </c>
      <c r="K114" s="217" t="s">
        <v>149</v>
      </c>
      <c r="L114" s="43"/>
      <c r="M114" s="222" t="s">
        <v>75</v>
      </c>
      <c r="N114" s="223" t="s">
        <v>47</v>
      </c>
      <c r="O114" s="79"/>
      <c r="P114" s="224">
        <f>O114*H114</f>
        <v>0</v>
      </c>
      <c r="Q114" s="224">
        <v>0.0079</v>
      </c>
      <c r="R114" s="224">
        <f>Q114*H114</f>
        <v>0.04345</v>
      </c>
      <c r="S114" s="224">
        <v>0</v>
      </c>
      <c r="T114" s="225">
        <f>S114*H114</f>
        <v>0</v>
      </c>
      <c r="AR114" s="17" t="s">
        <v>150</v>
      </c>
      <c r="AT114" s="17" t="s">
        <v>145</v>
      </c>
      <c r="AU114" s="17" t="s">
        <v>86</v>
      </c>
      <c r="AY114" s="17" t="s">
        <v>142</v>
      </c>
      <c r="BE114" s="226">
        <f>IF(N114="základní",J114,0)</f>
        <v>0</v>
      </c>
      <c r="BF114" s="226">
        <f>IF(N114="snížená",J114,0)</f>
        <v>0</v>
      </c>
      <c r="BG114" s="226">
        <f>IF(N114="zákl. přenesená",J114,0)</f>
        <v>0</v>
      </c>
      <c r="BH114" s="226">
        <f>IF(N114="sníž. přenesená",J114,0)</f>
        <v>0</v>
      </c>
      <c r="BI114" s="226">
        <f>IF(N114="nulová",J114,0)</f>
        <v>0</v>
      </c>
      <c r="BJ114" s="17" t="s">
        <v>84</v>
      </c>
      <c r="BK114" s="226">
        <f>ROUND(I114*H114,2)</f>
        <v>0</v>
      </c>
      <c r="BL114" s="17" t="s">
        <v>150</v>
      </c>
      <c r="BM114" s="17" t="s">
        <v>170</v>
      </c>
    </row>
    <row r="115" spans="2:47" s="1" customFormat="1" ht="12">
      <c r="B115" s="38"/>
      <c r="C115" s="39"/>
      <c r="D115" s="229" t="s">
        <v>159</v>
      </c>
      <c r="E115" s="39"/>
      <c r="F115" s="239" t="s">
        <v>165</v>
      </c>
      <c r="G115" s="39"/>
      <c r="H115" s="39"/>
      <c r="I115" s="142"/>
      <c r="J115" s="39"/>
      <c r="K115" s="39"/>
      <c r="L115" s="43"/>
      <c r="M115" s="240"/>
      <c r="N115" s="79"/>
      <c r="O115" s="79"/>
      <c r="P115" s="79"/>
      <c r="Q115" s="79"/>
      <c r="R115" s="79"/>
      <c r="S115" s="79"/>
      <c r="T115" s="80"/>
      <c r="AT115" s="17" t="s">
        <v>159</v>
      </c>
      <c r="AU115" s="17" t="s">
        <v>86</v>
      </c>
    </row>
    <row r="116" spans="2:65" s="1" customFormat="1" ht="16.5" customHeight="1">
      <c r="B116" s="38"/>
      <c r="C116" s="215" t="s">
        <v>171</v>
      </c>
      <c r="D116" s="215" t="s">
        <v>145</v>
      </c>
      <c r="E116" s="216" t="s">
        <v>172</v>
      </c>
      <c r="F116" s="217" t="s">
        <v>173</v>
      </c>
      <c r="G116" s="218" t="s">
        <v>148</v>
      </c>
      <c r="H116" s="219">
        <v>2.333</v>
      </c>
      <c r="I116" s="220"/>
      <c r="J116" s="221">
        <f>ROUND(I116*H116,2)</f>
        <v>0</v>
      </c>
      <c r="K116" s="217" t="s">
        <v>149</v>
      </c>
      <c r="L116" s="43"/>
      <c r="M116" s="222" t="s">
        <v>75</v>
      </c>
      <c r="N116" s="223" t="s">
        <v>47</v>
      </c>
      <c r="O116" s="79"/>
      <c r="P116" s="224">
        <f>O116*H116</f>
        <v>0</v>
      </c>
      <c r="Q116" s="224">
        <v>0.04153</v>
      </c>
      <c r="R116" s="224">
        <f>Q116*H116</f>
        <v>0.09688949000000001</v>
      </c>
      <c r="S116" s="224">
        <v>0</v>
      </c>
      <c r="T116" s="225">
        <f>S116*H116</f>
        <v>0</v>
      </c>
      <c r="AR116" s="17" t="s">
        <v>150</v>
      </c>
      <c r="AT116" s="17" t="s">
        <v>145</v>
      </c>
      <c r="AU116" s="17" t="s">
        <v>86</v>
      </c>
      <c r="AY116" s="17" t="s">
        <v>142</v>
      </c>
      <c r="BE116" s="226">
        <f>IF(N116="základní",J116,0)</f>
        <v>0</v>
      </c>
      <c r="BF116" s="226">
        <f>IF(N116="snížená",J116,0)</f>
        <v>0</v>
      </c>
      <c r="BG116" s="226">
        <f>IF(N116="zákl. přenesená",J116,0)</f>
        <v>0</v>
      </c>
      <c r="BH116" s="226">
        <f>IF(N116="sníž. přenesená",J116,0)</f>
        <v>0</v>
      </c>
      <c r="BI116" s="226">
        <f>IF(N116="nulová",J116,0)</f>
        <v>0</v>
      </c>
      <c r="BJ116" s="17" t="s">
        <v>84</v>
      </c>
      <c r="BK116" s="226">
        <f>ROUND(I116*H116,2)</f>
        <v>0</v>
      </c>
      <c r="BL116" s="17" t="s">
        <v>150</v>
      </c>
      <c r="BM116" s="17" t="s">
        <v>174</v>
      </c>
    </row>
    <row r="117" spans="2:51" s="13" customFormat="1" ht="12">
      <c r="B117" s="241"/>
      <c r="C117" s="242"/>
      <c r="D117" s="229" t="s">
        <v>152</v>
      </c>
      <c r="E117" s="243" t="s">
        <v>75</v>
      </c>
      <c r="F117" s="244" t="s">
        <v>175</v>
      </c>
      <c r="G117" s="242"/>
      <c r="H117" s="243" t="s">
        <v>75</v>
      </c>
      <c r="I117" s="245"/>
      <c r="J117" s="242"/>
      <c r="K117" s="242"/>
      <c r="L117" s="246"/>
      <c r="M117" s="247"/>
      <c r="N117" s="248"/>
      <c r="O117" s="248"/>
      <c r="P117" s="248"/>
      <c r="Q117" s="248"/>
      <c r="R117" s="248"/>
      <c r="S117" s="248"/>
      <c r="T117" s="249"/>
      <c r="AT117" s="250" t="s">
        <v>152</v>
      </c>
      <c r="AU117" s="250" t="s">
        <v>86</v>
      </c>
      <c r="AV117" s="13" t="s">
        <v>84</v>
      </c>
      <c r="AW117" s="13" t="s">
        <v>38</v>
      </c>
      <c r="AX117" s="13" t="s">
        <v>77</v>
      </c>
      <c r="AY117" s="250" t="s">
        <v>142</v>
      </c>
    </row>
    <row r="118" spans="2:51" s="12" customFormat="1" ht="12">
      <c r="B118" s="227"/>
      <c r="C118" s="228"/>
      <c r="D118" s="229" t="s">
        <v>152</v>
      </c>
      <c r="E118" s="230" t="s">
        <v>75</v>
      </c>
      <c r="F118" s="231" t="s">
        <v>176</v>
      </c>
      <c r="G118" s="228"/>
      <c r="H118" s="232">
        <v>2.333</v>
      </c>
      <c r="I118" s="233"/>
      <c r="J118" s="228"/>
      <c r="K118" s="228"/>
      <c r="L118" s="234"/>
      <c r="M118" s="235"/>
      <c r="N118" s="236"/>
      <c r="O118" s="236"/>
      <c r="P118" s="236"/>
      <c r="Q118" s="236"/>
      <c r="R118" s="236"/>
      <c r="S118" s="236"/>
      <c r="T118" s="237"/>
      <c r="AT118" s="238" t="s">
        <v>152</v>
      </c>
      <c r="AU118" s="238" t="s">
        <v>86</v>
      </c>
      <c r="AV118" s="12" t="s">
        <v>86</v>
      </c>
      <c r="AW118" s="12" t="s">
        <v>38</v>
      </c>
      <c r="AX118" s="12" t="s">
        <v>84</v>
      </c>
      <c r="AY118" s="238" t="s">
        <v>142</v>
      </c>
    </row>
    <row r="119" spans="2:65" s="1" customFormat="1" ht="16.5" customHeight="1">
      <c r="B119" s="38"/>
      <c r="C119" s="215" t="s">
        <v>154</v>
      </c>
      <c r="D119" s="215" t="s">
        <v>145</v>
      </c>
      <c r="E119" s="216" t="s">
        <v>177</v>
      </c>
      <c r="F119" s="217" t="s">
        <v>178</v>
      </c>
      <c r="G119" s="218" t="s">
        <v>148</v>
      </c>
      <c r="H119" s="219">
        <v>1.95</v>
      </c>
      <c r="I119" s="220"/>
      <c r="J119" s="221">
        <f>ROUND(I119*H119,2)</f>
        <v>0</v>
      </c>
      <c r="K119" s="217" t="s">
        <v>149</v>
      </c>
      <c r="L119" s="43"/>
      <c r="M119" s="222" t="s">
        <v>75</v>
      </c>
      <c r="N119" s="223" t="s">
        <v>47</v>
      </c>
      <c r="O119" s="79"/>
      <c r="P119" s="224">
        <f>O119*H119</f>
        <v>0</v>
      </c>
      <c r="Q119" s="224">
        <v>0.04153</v>
      </c>
      <c r="R119" s="224">
        <f>Q119*H119</f>
        <v>0.0809835</v>
      </c>
      <c r="S119" s="224">
        <v>0</v>
      </c>
      <c r="T119" s="225">
        <f>S119*H119</f>
        <v>0</v>
      </c>
      <c r="AR119" s="17" t="s">
        <v>150</v>
      </c>
      <c r="AT119" s="17" t="s">
        <v>145</v>
      </c>
      <c r="AU119" s="17" t="s">
        <v>86</v>
      </c>
      <c r="AY119" s="17" t="s">
        <v>142</v>
      </c>
      <c r="BE119" s="226">
        <f>IF(N119="základní",J119,0)</f>
        <v>0</v>
      </c>
      <c r="BF119" s="226">
        <f>IF(N119="snížená",J119,0)</f>
        <v>0</v>
      </c>
      <c r="BG119" s="226">
        <f>IF(N119="zákl. přenesená",J119,0)</f>
        <v>0</v>
      </c>
      <c r="BH119" s="226">
        <f>IF(N119="sníž. přenesená",J119,0)</f>
        <v>0</v>
      </c>
      <c r="BI119" s="226">
        <f>IF(N119="nulová",J119,0)</f>
        <v>0</v>
      </c>
      <c r="BJ119" s="17" t="s">
        <v>84</v>
      </c>
      <c r="BK119" s="226">
        <f>ROUND(I119*H119,2)</f>
        <v>0</v>
      </c>
      <c r="BL119" s="17" t="s">
        <v>150</v>
      </c>
      <c r="BM119" s="17" t="s">
        <v>179</v>
      </c>
    </row>
    <row r="120" spans="2:51" s="13" customFormat="1" ht="12">
      <c r="B120" s="241"/>
      <c r="C120" s="242"/>
      <c r="D120" s="229" t="s">
        <v>152</v>
      </c>
      <c r="E120" s="243" t="s">
        <v>75</v>
      </c>
      <c r="F120" s="244" t="s">
        <v>175</v>
      </c>
      <c r="G120" s="242"/>
      <c r="H120" s="243" t="s">
        <v>75</v>
      </c>
      <c r="I120" s="245"/>
      <c r="J120" s="242"/>
      <c r="K120" s="242"/>
      <c r="L120" s="246"/>
      <c r="M120" s="247"/>
      <c r="N120" s="248"/>
      <c r="O120" s="248"/>
      <c r="P120" s="248"/>
      <c r="Q120" s="248"/>
      <c r="R120" s="248"/>
      <c r="S120" s="248"/>
      <c r="T120" s="249"/>
      <c r="AT120" s="250" t="s">
        <v>152</v>
      </c>
      <c r="AU120" s="250" t="s">
        <v>86</v>
      </c>
      <c r="AV120" s="13" t="s">
        <v>84</v>
      </c>
      <c r="AW120" s="13" t="s">
        <v>38</v>
      </c>
      <c r="AX120" s="13" t="s">
        <v>77</v>
      </c>
      <c r="AY120" s="250" t="s">
        <v>142</v>
      </c>
    </row>
    <row r="121" spans="2:51" s="12" customFormat="1" ht="12">
      <c r="B121" s="227"/>
      <c r="C121" s="228"/>
      <c r="D121" s="229" t="s">
        <v>152</v>
      </c>
      <c r="E121" s="230" t="s">
        <v>75</v>
      </c>
      <c r="F121" s="231" t="s">
        <v>180</v>
      </c>
      <c r="G121" s="228"/>
      <c r="H121" s="232">
        <v>1.95</v>
      </c>
      <c r="I121" s="233"/>
      <c r="J121" s="228"/>
      <c r="K121" s="228"/>
      <c r="L121" s="234"/>
      <c r="M121" s="235"/>
      <c r="N121" s="236"/>
      <c r="O121" s="236"/>
      <c r="P121" s="236"/>
      <c r="Q121" s="236"/>
      <c r="R121" s="236"/>
      <c r="S121" s="236"/>
      <c r="T121" s="237"/>
      <c r="AT121" s="238" t="s">
        <v>152</v>
      </c>
      <c r="AU121" s="238" t="s">
        <v>86</v>
      </c>
      <c r="AV121" s="12" t="s">
        <v>86</v>
      </c>
      <c r="AW121" s="12" t="s">
        <v>38</v>
      </c>
      <c r="AX121" s="12" t="s">
        <v>84</v>
      </c>
      <c r="AY121" s="238" t="s">
        <v>142</v>
      </c>
    </row>
    <row r="122" spans="2:65" s="1" customFormat="1" ht="16.5" customHeight="1">
      <c r="B122" s="38"/>
      <c r="C122" s="215" t="s">
        <v>181</v>
      </c>
      <c r="D122" s="215" t="s">
        <v>145</v>
      </c>
      <c r="E122" s="216" t="s">
        <v>182</v>
      </c>
      <c r="F122" s="217" t="s">
        <v>183</v>
      </c>
      <c r="G122" s="218" t="s">
        <v>148</v>
      </c>
      <c r="H122" s="219">
        <v>85.984</v>
      </c>
      <c r="I122" s="220"/>
      <c r="J122" s="221">
        <f>ROUND(I122*H122,2)</f>
        <v>0</v>
      </c>
      <c r="K122" s="217" t="s">
        <v>149</v>
      </c>
      <c r="L122" s="43"/>
      <c r="M122" s="222" t="s">
        <v>75</v>
      </c>
      <c r="N122" s="223" t="s">
        <v>47</v>
      </c>
      <c r="O122" s="79"/>
      <c r="P122" s="224">
        <f>O122*H122</f>
        <v>0</v>
      </c>
      <c r="Q122" s="224">
        <v>0.00438</v>
      </c>
      <c r="R122" s="224">
        <f>Q122*H122</f>
        <v>0.37660992</v>
      </c>
      <c r="S122" s="224">
        <v>0</v>
      </c>
      <c r="T122" s="225">
        <f>S122*H122</f>
        <v>0</v>
      </c>
      <c r="AR122" s="17" t="s">
        <v>150</v>
      </c>
      <c r="AT122" s="17" t="s">
        <v>145</v>
      </c>
      <c r="AU122" s="17" t="s">
        <v>86</v>
      </c>
      <c r="AY122" s="17" t="s">
        <v>142</v>
      </c>
      <c r="BE122" s="226">
        <f>IF(N122="základní",J122,0)</f>
        <v>0</v>
      </c>
      <c r="BF122" s="226">
        <f>IF(N122="snížená",J122,0)</f>
        <v>0</v>
      </c>
      <c r="BG122" s="226">
        <f>IF(N122="zákl. přenesená",J122,0)</f>
        <v>0</v>
      </c>
      <c r="BH122" s="226">
        <f>IF(N122="sníž. přenesená",J122,0)</f>
        <v>0</v>
      </c>
      <c r="BI122" s="226">
        <f>IF(N122="nulová",J122,0)</f>
        <v>0</v>
      </c>
      <c r="BJ122" s="17" t="s">
        <v>84</v>
      </c>
      <c r="BK122" s="226">
        <f>ROUND(I122*H122,2)</f>
        <v>0</v>
      </c>
      <c r="BL122" s="17" t="s">
        <v>150</v>
      </c>
      <c r="BM122" s="17" t="s">
        <v>184</v>
      </c>
    </row>
    <row r="123" spans="2:47" s="1" customFormat="1" ht="12">
      <c r="B123" s="38"/>
      <c r="C123" s="39"/>
      <c r="D123" s="229" t="s">
        <v>159</v>
      </c>
      <c r="E123" s="39"/>
      <c r="F123" s="239" t="s">
        <v>185</v>
      </c>
      <c r="G123" s="39"/>
      <c r="H123" s="39"/>
      <c r="I123" s="142"/>
      <c r="J123" s="39"/>
      <c r="K123" s="39"/>
      <c r="L123" s="43"/>
      <c r="M123" s="240"/>
      <c r="N123" s="79"/>
      <c r="O123" s="79"/>
      <c r="P123" s="79"/>
      <c r="Q123" s="79"/>
      <c r="R123" s="79"/>
      <c r="S123" s="79"/>
      <c r="T123" s="80"/>
      <c r="AT123" s="17" t="s">
        <v>159</v>
      </c>
      <c r="AU123" s="17" t="s">
        <v>86</v>
      </c>
    </row>
    <row r="124" spans="2:65" s="1" customFormat="1" ht="16.5" customHeight="1">
      <c r="B124" s="38"/>
      <c r="C124" s="215" t="s">
        <v>186</v>
      </c>
      <c r="D124" s="215" t="s">
        <v>145</v>
      </c>
      <c r="E124" s="216" t="s">
        <v>187</v>
      </c>
      <c r="F124" s="217" t="s">
        <v>188</v>
      </c>
      <c r="G124" s="218" t="s">
        <v>148</v>
      </c>
      <c r="H124" s="219">
        <v>85.984</v>
      </c>
      <c r="I124" s="220"/>
      <c r="J124" s="221">
        <f>ROUND(I124*H124,2)</f>
        <v>0</v>
      </c>
      <c r="K124" s="217" t="s">
        <v>149</v>
      </c>
      <c r="L124" s="43"/>
      <c r="M124" s="222" t="s">
        <v>75</v>
      </c>
      <c r="N124" s="223" t="s">
        <v>47</v>
      </c>
      <c r="O124" s="79"/>
      <c r="P124" s="224">
        <f>O124*H124</f>
        <v>0</v>
      </c>
      <c r="Q124" s="224">
        <v>0.003</v>
      </c>
      <c r="R124" s="224">
        <f>Q124*H124</f>
        <v>0.257952</v>
      </c>
      <c r="S124" s="224">
        <v>0</v>
      </c>
      <c r="T124" s="225">
        <f>S124*H124</f>
        <v>0</v>
      </c>
      <c r="AR124" s="17" t="s">
        <v>150</v>
      </c>
      <c r="AT124" s="17" t="s">
        <v>145</v>
      </c>
      <c r="AU124" s="17" t="s">
        <v>86</v>
      </c>
      <c r="AY124" s="17" t="s">
        <v>142</v>
      </c>
      <c r="BE124" s="226">
        <f>IF(N124="základní",J124,0)</f>
        <v>0</v>
      </c>
      <c r="BF124" s="226">
        <f>IF(N124="snížená",J124,0)</f>
        <v>0</v>
      </c>
      <c r="BG124" s="226">
        <f>IF(N124="zákl. přenesená",J124,0)</f>
        <v>0</v>
      </c>
      <c r="BH124" s="226">
        <f>IF(N124="sníž. přenesená",J124,0)</f>
        <v>0</v>
      </c>
      <c r="BI124" s="226">
        <f>IF(N124="nulová",J124,0)</f>
        <v>0</v>
      </c>
      <c r="BJ124" s="17" t="s">
        <v>84</v>
      </c>
      <c r="BK124" s="226">
        <f>ROUND(I124*H124,2)</f>
        <v>0</v>
      </c>
      <c r="BL124" s="17" t="s">
        <v>150</v>
      </c>
      <c r="BM124" s="17" t="s">
        <v>189</v>
      </c>
    </row>
    <row r="125" spans="2:65" s="1" customFormat="1" ht="16.5" customHeight="1">
      <c r="B125" s="38"/>
      <c r="C125" s="215" t="s">
        <v>190</v>
      </c>
      <c r="D125" s="215" t="s">
        <v>145</v>
      </c>
      <c r="E125" s="216" t="s">
        <v>191</v>
      </c>
      <c r="F125" s="217" t="s">
        <v>192</v>
      </c>
      <c r="G125" s="218" t="s">
        <v>148</v>
      </c>
      <c r="H125" s="219">
        <v>143.95</v>
      </c>
      <c r="I125" s="220"/>
      <c r="J125" s="221">
        <f>ROUND(I125*H125,2)</f>
        <v>0</v>
      </c>
      <c r="K125" s="217" t="s">
        <v>149</v>
      </c>
      <c r="L125" s="43"/>
      <c r="M125" s="222" t="s">
        <v>75</v>
      </c>
      <c r="N125" s="223" t="s">
        <v>47</v>
      </c>
      <c r="O125" s="79"/>
      <c r="P125" s="224">
        <f>O125*H125</f>
        <v>0</v>
      </c>
      <c r="Q125" s="224">
        <v>0.00438</v>
      </c>
      <c r="R125" s="224">
        <f>Q125*H125</f>
        <v>0.630501</v>
      </c>
      <c r="S125" s="224">
        <v>0</v>
      </c>
      <c r="T125" s="225">
        <f>S125*H125</f>
        <v>0</v>
      </c>
      <c r="AR125" s="17" t="s">
        <v>150</v>
      </c>
      <c r="AT125" s="17" t="s">
        <v>145</v>
      </c>
      <c r="AU125" s="17" t="s">
        <v>86</v>
      </c>
      <c r="AY125" s="17" t="s">
        <v>142</v>
      </c>
      <c r="BE125" s="226">
        <f>IF(N125="základní",J125,0)</f>
        <v>0</v>
      </c>
      <c r="BF125" s="226">
        <f>IF(N125="snížená",J125,0)</f>
        <v>0</v>
      </c>
      <c r="BG125" s="226">
        <f>IF(N125="zákl. přenesená",J125,0)</f>
        <v>0</v>
      </c>
      <c r="BH125" s="226">
        <f>IF(N125="sníž. přenesená",J125,0)</f>
        <v>0</v>
      </c>
      <c r="BI125" s="226">
        <f>IF(N125="nulová",J125,0)</f>
        <v>0</v>
      </c>
      <c r="BJ125" s="17" t="s">
        <v>84</v>
      </c>
      <c r="BK125" s="226">
        <f>ROUND(I125*H125,2)</f>
        <v>0</v>
      </c>
      <c r="BL125" s="17" t="s">
        <v>150</v>
      </c>
      <c r="BM125" s="17" t="s">
        <v>193</v>
      </c>
    </row>
    <row r="126" spans="2:47" s="1" customFormat="1" ht="12">
      <c r="B126" s="38"/>
      <c r="C126" s="39"/>
      <c r="D126" s="229" t="s">
        <v>159</v>
      </c>
      <c r="E126" s="39"/>
      <c r="F126" s="239" t="s">
        <v>185</v>
      </c>
      <c r="G126" s="39"/>
      <c r="H126" s="39"/>
      <c r="I126" s="142"/>
      <c r="J126" s="39"/>
      <c r="K126" s="39"/>
      <c r="L126" s="43"/>
      <c r="M126" s="240"/>
      <c r="N126" s="79"/>
      <c r="O126" s="79"/>
      <c r="P126" s="79"/>
      <c r="Q126" s="79"/>
      <c r="R126" s="79"/>
      <c r="S126" s="79"/>
      <c r="T126" s="80"/>
      <c r="AT126" s="17" t="s">
        <v>159</v>
      </c>
      <c r="AU126" s="17" t="s">
        <v>86</v>
      </c>
    </row>
    <row r="127" spans="2:51" s="13" customFormat="1" ht="12">
      <c r="B127" s="241"/>
      <c r="C127" s="242"/>
      <c r="D127" s="229" t="s">
        <v>152</v>
      </c>
      <c r="E127" s="243" t="s">
        <v>75</v>
      </c>
      <c r="F127" s="244" t="s">
        <v>194</v>
      </c>
      <c r="G127" s="242"/>
      <c r="H127" s="243" t="s">
        <v>75</v>
      </c>
      <c r="I127" s="245"/>
      <c r="J127" s="242"/>
      <c r="K127" s="242"/>
      <c r="L127" s="246"/>
      <c r="M127" s="247"/>
      <c r="N127" s="248"/>
      <c r="O127" s="248"/>
      <c r="P127" s="248"/>
      <c r="Q127" s="248"/>
      <c r="R127" s="248"/>
      <c r="S127" s="248"/>
      <c r="T127" s="249"/>
      <c r="AT127" s="250" t="s">
        <v>152</v>
      </c>
      <c r="AU127" s="250" t="s">
        <v>86</v>
      </c>
      <c r="AV127" s="13" t="s">
        <v>84</v>
      </c>
      <c r="AW127" s="13" t="s">
        <v>38</v>
      </c>
      <c r="AX127" s="13" t="s">
        <v>77</v>
      </c>
      <c r="AY127" s="250" t="s">
        <v>142</v>
      </c>
    </row>
    <row r="128" spans="2:51" s="13" customFormat="1" ht="12">
      <c r="B128" s="241"/>
      <c r="C128" s="242"/>
      <c r="D128" s="229" t="s">
        <v>152</v>
      </c>
      <c r="E128" s="243" t="s">
        <v>75</v>
      </c>
      <c r="F128" s="244" t="s">
        <v>195</v>
      </c>
      <c r="G128" s="242"/>
      <c r="H128" s="243" t="s">
        <v>75</v>
      </c>
      <c r="I128" s="245"/>
      <c r="J128" s="242"/>
      <c r="K128" s="242"/>
      <c r="L128" s="246"/>
      <c r="M128" s="247"/>
      <c r="N128" s="248"/>
      <c r="O128" s="248"/>
      <c r="P128" s="248"/>
      <c r="Q128" s="248"/>
      <c r="R128" s="248"/>
      <c r="S128" s="248"/>
      <c r="T128" s="249"/>
      <c r="AT128" s="250" t="s">
        <v>152</v>
      </c>
      <c r="AU128" s="250" t="s">
        <v>86</v>
      </c>
      <c r="AV128" s="13" t="s">
        <v>84</v>
      </c>
      <c r="AW128" s="13" t="s">
        <v>38</v>
      </c>
      <c r="AX128" s="13" t="s">
        <v>77</v>
      </c>
      <c r="AY128" s="250" t="s">
        <v>142</v>
      </c>
    </row>
    <row r="129" spans="2:51" s="12" customFormat="1" ht="12">
      <c r="B129" s="227"/>
      <c r="C129" s="228"/>
      <c r="D129" s="229" t="s">
        <v>152</v>
      </c>
      <c r="E129" s="230" t="s">
        <v>75</v>
      </c>
      <c r="F129" s="231" t="s">
        <v>196</v>
      </c>
      <c r="G129" s="228"/>
      <c r="H129" s="232">
        <v>86.202</v>
      </c>
      <c r="I129" s="233"/>
      <c r="J129" s="228"/>
      <c r="K129" s="228"/>
      <c r="L129" s="234"/>
      <c r="M129" s="235"/>
      <c r="N129" s="236"/>
      <c r="O129" s="236"/>
      <c r="P129" s="236"/>
      <c r="Q129" s="236"/>
      <c r="R129" s="236"/>
      <c r="S129" s="236"/>
      <c r="T129" s="237"/>
      <c r="AT129" s="238" t="s">
        <v>152</v>
      </c>
      <c r="AU129" s="238" t="s">
        <v>86</v>
      </c>
      <c r="AV129" s="12" t="s">
        <v>86</v>
      </c>
      <c r="AW129" s="12" t="s">
        <v>38</v>
      </c>
      <c r="AX129" s="12" t="s">
        <v>77</v>
      </c>
      <c r="AY129" s="238" t="s">
        <v>142</v>
      </c>
    </row>
    <row r="130" spans="2:51" s="12" customFormat="1" ht="12">
      <c r="B130" s="227"/>
      <c r="C130" s="228"/>
      <c r="D130" s="229" t="s">
        <v>152</v>
      </c>
      <c r="E130" s="230" t="s">
        <v>75</v>
      </c>
      <c r="F130" s="231" t="s">
        <v>197</v>
      </c>
      <c r="G130" s="228"/>
      <c r="H130" s="232">
        <v>-5.5</v>
      </c>
      <c r="I130" s="233"/>
      <c r="J130" s="228"/>
      <c r="K130" s="228"/>
      <c r="L130" s="234"/>
      <c r="M130" s="235"/>
      <c r="N130" s="236"/>
      <c r="O130" s="236"/>
      <c r="P130" s="236"/>
      <c r="Q130" s="236"/>
      <c r="R130" s="236"/>
      <c r="S130" s="236"/>
      <c r="T130" s="237"/>
      <c r="AT130" s="238" t="s">
        <v>152</v>
      </c>
      <c r="AU130" s="238" t="s">
        <v>86</v>
      </c>
      <c r="AV130" s="12" t="s">
        <v>86</v>
      </c>
      <c r="AW130" s="12" t="s">
        <v>38</v>
      </c>
      <c r="AX130" s="12" t="s">
        <v>77</v>
      </c>
      <c r="AY130" s="238" t="s">
        <v>142</v>
      </c>
    </row>
    <row r="131" spans="2:51" s="13" customFormat="1" ht="12">
      <c r="B131" s="241"/>
      <c r="C131" s="242"/>
      <c r="D131" s="229" t="s">
        <v>152</v>
      </c>
      <c r="E131" s="243" t="s">
        <v>75</v>
      </c>
      <c r="F131" s="244" t="s">
        <v>198</v>
      </c>
      <c r="G131" s="242"/>
      <c r="H131" s="243" t="s">
        <v>75</v>
      </c>
      <c r="I131" s="245"/>
      <c r="J131" s="242"/>
      <c r="K131" s="242"/>
      <c r="L131" s="246"/>
      <c r="M131" s="247"/>
      <c r="N131" s="248"/>
      <c r="O131" s="248"/>
      <c r="P131" s="248"/>
      <c r="Q131" s="248"/>
      <c r="R131" s="248"/>
      <c r="S131" s="248"/>
      <c r="T131" s="249"/>
      <c r="AT131" s="250" t="s">
        <v>152</v>
      </c>
      <c r="AU131" s="250" t="s">
        <v>86</v>
      </c>
      <c r="AV131" s="13" t="s">
        <v>84</v>
      </c>
      <c r="AW131" s="13" t="s">
        <v>38</v>
      </c>
      <c r="AX131" s="13" t="s">
        <v>77</v>
      </c>
      <c r="AY131" s="250" t="s">
        <v>142</v>
      </c>
    </row>
    <row r="132" spans="2:51" s="12" customFormat="1" ht="12">
      <c r="B132" s="227"/>
      <c r="C132" s="228"/>
      <c r="D132" s="229" t="s">
        <v>152</v>
      </c>
      <c r="E132" s="230" t="s">
        <v>75</v>
      </c>
      <c r="F132" s="231" t="s">
        <v>199</v>
      </c>
      <c r="G132" s="228"/>
      <c r="H132" s="232">
        <v>63.248</v>
      </c>
      <c r="I132" s="233"/>
      <c r="J132" s="228"/>
      <c r="K132" s="228"/>
      <c r="L132" s="234"/>
      <c r="M132" s="235"/>
      <c r="N132" s="236"/>
      <c r="O132" s="236"/>
      <c r="P132" s="236"/>
      <c r="Q132" s="236"/>
      <c r="R132" s="236"/>
      <c r="S132" s="236"/>
      <c r="T132" s="237"/>
      <c r="AT132" s="238" t="s">
        <v>152</v>
      </c>
      <c r="AU132" s="238" t="s">
        <v>86</v>
      </c>
      <c r="AV132" s="12" t="s">
        <v>86</v>
      </c>
      <c r="AW132" s="12" t="s">
        <v>38</v>
      </c>
      <c r="AX132" s="12" t="s">
        <v>77</v>
      </c>
      <c r="AY132" s="238" t="s">
        <v>142</v>
      </c>
    </row>
    <row r="133" spans="2:51" s="14" customFormat="1" ht="12">
      <c r="B133" s="251"/>
      <c r="C133" s="252"/>
      <c r="D133" s="229" t="s">
        <v>152</v>
      </c>
      <c r="E133" s="253" t="s">
        <v>75</v>
      </c>
      <c r="F133" s="254" t="s">
        <v>200</v>
      </c>
      <c r="G133" s="252"/>
      <c r="H133" s="255">
        <v>143.95</v>
      </c>
      <c r="I133" s="256"/>
      <c r="J133" s="252"/>
      <c r="K133" s="252"/>
      <c r="L133" s="257"/>
      <c r="M133" s="258"/>
      <c r="N133" s="259"/>
      <c r="O133" s="259"/>
      <c r="P133" s="259"/>
      <c r="Q133" s="259"/>
      <c r="R133" s="259"/>
      <c r="S133" s="259"/>
      <c r="T133" s="260"/>
      <c r="AT133" s="261" t="s">
        <v>152</v>
      </c>
      <c r="AU133" s="261" t="s">
        <v>86</v>
      </c>
      <c r="AV133" s="14" t="s">
        <v>150</v>
      </c>
      <c r="AW133" s="14" t="s">
        <v>38</v>
      </c>
      <c r="AX133" s="14" t="s">
        <v>84</v>
      </c>
      <c r="AY133" s="261" t="s">
        <v>142</v>
      </c>
    </row>
    <row r="134" spans="2:65" s="1" customFormat="1" ht="16.5" customHeight="1">
      <c r="B134" s="38"/>
      <c r="C134" s="215" t="s">
        <v>201</v>
      </c>
      <c r="D134" s="215" t="s">
        <v>145</v>
      </c>
      <c r="E134" s="216" t="s">
        <v>202</v>
      </c>
      <c r="F134" s="217" t="s">
        <v>203</v>
      </c>
      <c r="G134" s="218" t="s">
        <v>148</v>
      </c>
      <c r="H134" s="219">
        <v>143.95</v>
      </c>
      <c r="I134" s="220"/>
      <c r="J134" s="221">
        <f>ROUND(I134*H134,2)</f>
        <v>0</v>
      </c>
      <c r="K134" s="217" t="s">
        <v>149</v>
      </c>
      <c r="L134" s="43"/>
      <c r="M134" s="222" t="s">
        <v>75</v>
      </c>
      <c r="N134" s="223" t="s">
        <v>47</v>
      </c>
      <c r="O134" s="79"/>
      <c r="P134" s="224">
        <f>O134*H134</f>
        <v>0</v>
      </c>
      <c r="Q134" s="224">
        <v>0.003</v>
      </c>
      <c r="R134" s="224">
        <f>Q134*H134</f>
        <v>0.43184999999999996</v>
      </c>
      <c r="S134" s="224">
        <v>0</v>
      </c>
      <c r="T134" s="225">
        <f>S134*H134</f>
        <v>0</v>
      </c>
      <c r="AR134" s="17" t="s">
        <v>150</v>
      </c>
      <c r="AT134" s="17" t="s">
        <v>145</v>
      </c>
      <c r="AU134" s="17" t="s">
        <v>86</v>
      </c>
      <c r="AY134" s="17" t="s">
        <v>142</v>
      </c>
      <c r="BE134" s="226">
        <f>IF(N134="základní",J134,0)</f>
        <v>0</v>
      </c>
      <c r="BF134" s="226">
        <f>IF(N134="snížená",J134,0)</f>
        <v>0</v>
      </c>
      <c r="BG134" s="226">
        <f>IF(N134="zákl. přenesená",J134,0)</f>
        <v>0</v>
      </c>
      <c r="BH134" s="226">
        <f>IF(N134="sníž. přenesená",J134,0)</f>
        <v>0</v>
      </c>
      <c r="BI134" s="226">
        <f>IF(N134="nulová",J134,0)</f>
        <v>0</v>
      </c>
      <c r="BJ134" s="17" t="s">
        <v>84</v>
      </c>
      <c r="BK134" s="226">
        <f>ROUND(I134*H134,2)</f>
        <v>0</v>
      </c>
      <c r="BL134" s="17" t="s">
        <v>150</v>
      </c>
      <c r="BM134" s="17" t="s">
        <v>204</v>
      </c>
    </row>
    <row r="135" spans="2:65" s="1" customFormat="1" ht="16.5" customHeight="1">
      <c r="B135" s="38"/>
      <c r="C135" s="215" t="s">
        <v>205</v>
      </c>
      <c r="D135" s="215" t="s">
        <v>145</v>
      </c>
      <c r="E135" s="216" t="s">
        <v>206</v>
      </c>
      <c r="F135" s="217" t="s">
        <v>207</v>
      </c>
      <c r="G135" s="218" t="s">
        <v>148</v>
      </c>
      <c r="H135" s="219">
        <v>85.984</v>
      </c>
      <c r="I135" s="220"/>
      <c r="J135" s="221">
        <f>ROUND(I135*H135,2)</f>
        <v>0</v>
      </c>
      <c r="K135" s="217" t="s">
        <v>149</v>
      </c>
      <c r="L135" s="43"/>
      <c r="M135" s="222" t="s">
        <v>75</v>
      </c>
      <c r="N135" s="223" t="s">
        <v>47</v>
      </c>
      <c r="O135" s="79"/>
      <c r="P135" s="224">
        <f>O135*H135</f>
        <v>0</v>
      </c>
      <c r="Q135" s="224">
        <v>0.0102</v>
      </c>
      <c r="R135" s="224">
        <f>Q135*H135</f>
        <v>0.8770368000000001</v>
      </c>
      <c r="S135" s="224">
        <v>0</v>
      </c>
      <c r="T135" s="225">
        <f>S135*H135</f>
        <v>0</v>
      </c>
      <c r="AR135" s="17" t="s">
        <v>150</v>
      </c>
      <c r="AT135" s="17" t="s">
        <v>145</v>
      </c>
      <c r="AU135" s="17" t="s">
        <v>86</v>
      </c>
      <c r="AY135" s="17" t="s">
        <v>142</v>
      </c>
      <c r="BE135" s="226">
        <f>IF(N135="základní",J135,0)</f>
        <v>0</v>
      </c>
      <c r="BF135" s="226">
        <f>IF(N135="snížená",J135,0)</f>
        <v>0</v>
      </c>
      <c r="BG135" s="226">
        <f>IF(N135="zákl. přenesená",J135,0)</f>
        <v>0</v>
      </c>
      <c r="BH135" s="226">
        <f>IF(N135="sníž. přenesená",J135,0)</f>
        <v>0</v>
      </c>
      <c r="BI135" s="226">
        <f>IF(N135="nulová",J135,0)</f>
        <v>0</v>
      </c>
      <c r="BJ135" s="17" t="s">
        <v>84</v>
      </c>
      <c r="BK135" s="226">
        <f>ROUND(I135*H135,2)</f>
        <v>0</v>
      </c>
      <c r="BL135" s="17" t="s">
        <v>150</v>
      </c>
      <c r="BM135" s="17" t="s">
        <v>208</v>
      </c>
    </row>
    <row r="136" spans="2:51" s="13" customFormat="1" ht="12">
      <c r="B136" s="241"/>
      <c r="C136" s="242"/>
      <c r="D136" s="229" t="s">
        <v>152</v>
      </c>
      <c r="E136" s="243" t="s">
        <v>75</v>
      </c>
      <c r="F136" s="244" t="s">
        <v>175</v>
      </c>
      <c r="G136" s="242"/>
      <c r="H136" s="243" t="s">
        <v>75</v>
      </c>
      <c r="I136" s="245"/>
      <c r="J136" s="242"/>
      <c r="K136" s="242"/>
      <c r="L136" s="246"/>
      <c r="M136" s="247"/>
      <c r="N136" s="248"/>
      <c r="O136" s="248"/>
      <c r="P136" s="248"/>
      <c r="Q136" s="248"/>
      <c r="R136" s="248"/>
      <c r="S136" s="248"/>
      <c r="T136" s="249"/>
      <c r="AT136" s="250" t="s">
        <v>152</v>
      </c>
      <c r="AU136" s="250" t="s">
        <v>86</v>
      </c>
      <c r="AV136" s="13" t="s">
        <v>84</v>
      </c>
      <c r="AW136" s="13" t="s">
        <v>38</v>
      </c>
      <c r="AX136" s="13" t="s">
        <v>77</v>
      </c>
      <c r="AY136" s="250" t="s">
        <v>142</v>
      </c>
    </row>
    <row r="137" spans="2:51" s="12" customFormat="1" ht="12">
      <c r="B137" s="227"/>
      <c r="C137" s="228"/>
      <c r="D137" s="229" t="s">
        <v>152</v>
      </c>
      <c r="E137" s="230" t="s">
        <v>75</v>
      </c>
      <c r="F137" s="231" t="s">
        <v>209</v>
      </c>
      <c r="G137" s="228"/>
      <c r="H137" s="232">
        <v>62.006</v>
      </c>
      <c r="I137" s="233"/>
      <c r="J137" s="228"/>
      <c r="K137" s="228"/>
      <c r="L137" s="234"/>
      <c r="M137" s="235"/>
      <c r="N137" s="236"/>
      <c r="O137" s="236"/>
      <c r="P137" s="236"/>
      <c r="Q137" s="236"/>
      <c r="R137" s="236"/>
      <c r="S137" s="236"/>
      <c r="T137" s="237"/>
      <c r="AT137" s="238" t="s">
        <v>152</v>
      </c>
      <c r="AU137" s="238" t="s">
        <v>86</v>
      </c>
      <c r="AV137" s="12" t="s">
        <v>86</v>
      </c>
      <c r="AW137" s="12" t="s">
        <v>38</v>
      </c>
      <c r="AX137" s="12" t="s">
        <v>77</v>
      </c>
      <c r="AY137" s="238" t="s">
        <v>142</v>
      </c>
    </row>
    <row r="138" spans="2:51" s="12" customFormat="1" ht="12">
      <c r="B138" s="227"/>
      <c r="C138" s="228"/>
      <c r="D138" s="229" t="s">
        <v>152</v>
      </c>
      <c r="E138" s="230" t="s">
        <v>75</v>
      </c>
      <c r="F138" s="231" t="s">
        <v>210</v>
      </c>
      <c r="G138" s="228"/>
      <c r="H138" s="232">
        <v>23.978</v>
      </c>
      <c r="I138" s="233"/>
      <c r="J138" s="228"/>
      <c r="K138" s="228"/>
      <c r="L138" s="234"/>
      <c r="M138" s="235"/>
      <c r="N138" s="236"/>
      <c r="O138" s="236"/>
      <c r="P138" s="236"/>
      <c r="Q138" s="236"/>
      <c r="R138" s="236"/>
      <c r="S138" s="236"/>
      <c r="T138" s="237"/>
      <c r="AT138" s="238" t="s">
        <v>152</v>
      </c>
      <c r="AU138" s="238" t="s">
        <v>86</v>
      </c>
      <c r="AV138" s="12" t="s">
        <v>86</v>
      </c>
      <c r="AW138" s="12" t="s">
        <v>38</v>
      </c>
      <c r="AX138" s="12" t="s">
        <v>77</v>
      </c>
      <c r="AY138" s="238" t="s">
        <v>142</v>
      </c>
    </row>
    <row r="139" spans="2:51" s="14" customFormat="1" ht="12">
      <c r="B139" s="251"/>
      <c r="C139" s="252"/>
      <c r="D139" s="229" t="s">
        <v>152</v>
      </c>
      <c r="E139" s="253" t="s">
        <v>75</v>
      </c>
      <c r="F139" s="254" t="s">
        <v>200</v>
      </c>
      <c r="G139" s="252"/>
      <c r="H139" s="255">
        <v>85.98400000000001</v>
      </c>
      <c r="I139" s="256"/>
      <c r="J139" s="252"/>
      <c r="K139" s="252"/>
      <c r="L139" s="257"/>
      <c r="M139" s="258"/>
      <c r="N139" s="259"/>
      <c r="O139" s="259"/>
      <c r="P139" s="259"/>
      <c r="Q139" s="259"/>
      <c r="R139" s="259"/>
      <c r="S139" s="259"/>
      <c r="T139" s="260"/>
      <c r="AT139" s="261" t="s">
        <v>152</v>
      </c>
      <c r="AU139" s="261" t="s">
        <v>86</v>
      </c>
      <c r="AV139" s="14" t="s">
        <v>150</v>
      </c>
      <c r="AW139" s="14" t="s">
        <v>38</v>
      </c>
      <c r="AX139" s="14" t="s">
        <v>84</v>
      </c>
      <c r="AY139" s="261" t="s">
        <v>142</v>
      </c>
    </row>
    <row r="140" spans="2:65" s="1" customFormat="1" ht="22.5" customHeight="1">
      <c r="B140" s="38"/>
      <c r="C140" s="215" t="s">
        <v>211</v>
      </c>
      <c r="D140" s="215" t="s">
        <v>145</v>
      </c>
      <c r="E140" s="216" t="s">
        <v>212</v>
      </c>
      <c r="F140" s="217" t="s">
        <v>213</v>
      </c>
      <c r="G140" s="218" t="s">
        <v>214</v>
      </c>
      <c r="H140" s="219">
        <v>1</v>
      </c>
      <c r="I140" s="220"/>
      <c r="J140" s="221">
        <f>ROUND(I140*H140,2)</f>
        <v>0</v>
      </c>
      <c r="K140" s="217" t="s">
        <v>149</v>
      </c>
      <c r="L140" s="43"/>
      <c r="M140" s="222" t="s">
        <v>75</v>
      </c>
      <c r="N140" s="223" t="s">
        <v>47</v>
      </c>
      <c r="O140" s="79"/>
      <c r="P140" s="224">
        <f>O140*H140</f>
        <v>0</v>
      </c>
      <c r="Q140" s="224">
        <v>0.01698</v>
      </c>
      <c r="R140" s="224">
        <f>Q140*H140</f>
        <v>0.01698</v>
      </c>
      <c r="S140" s="224">
        <v>0</v>
      </c>
      <c r="T140" s="225">
        <f>S140*H140</f>
        <v>0</v>
      </c>
      <c r="AR140" s="17" t="s">
        <v>150</v>
      </c>
      <c r="AT140" s="17" t="s">
        <v>145</v>
      </c>
      <c r="AU140" s="17" t="s">
        <v>86</v>
      </c>
      <c r="AY140" s="17" t="s">
        <v>142</v>
      </c>
      <c r="BE140" s="226">
        <f>IF(N140="základní",J140,0)</f>
        <v>0</v>
      </c>
      <c r="BF140" s="226">
        <f>IF(N140="snížená",J140,0)</f>
        <v>0</v>
      </c>
      <c r="BG140" s="226">
        <f>IF(N140="zákl. přenesená",J140,0)</f>
        <v>0</v>
      </c>
      <c r="BH140" s="226">
        <f>IF(N140="sníž. přenesená",J140,0)</f>
        <v>0</v>
      </c>
      <c r="BI140" s="226">
        <f>IF(N140="nulová",J140,0)</f>
        <v>0</v>
      </c>
      <c r="BJ140" s="17" t="s">
        <v>84</v>
      </c>
      <c r="BK140" s="226">
        <f>ROUND(I140*H140,2)</f>
        <v>0</v>
      </c>
      <c r="BL140" s="17" t="s">
        <v>150</v>
      </c>
      <c r="BM140" s="17" t="s">
        <v>215</v>
      </c>
    </row>
    <row r="141" spans="2:47" s="1" customFormat="1" ht="12">
      <c r="B141" s="38"/>
      <c r="C141" s="39"/>
      <c r="D141" s="229" t="s">
        <v>159</v>
      </c>
      <c r="E141" s="39"/>
      <c r="F141" s="239" t="s">
        <v>216</v>
      </c>
      <c r="G141" s="39"/>
      <c r="H141" s="39"/>
      <c r="I141" s="142"/>
      <c r="J141" s="39"/>
      <c r="K141" s="39"/>
      <c r="L141" s="43"/>
      <c r="M141" s="240"/>
      <c r="N141" s="79"/>
      <c r="O141" s="79"/>
      <c r="P141" s="79"/>
      <c r="Q141" s="79"/>
      <c r="R141" s="79"/>
      <c r="S141" s="79"/>
      <c r="T141" s="80"/>
      <c r="AT141" s="17" t="s">
        <v>159</v>
      </c>
      <c r="AU141" s="17" t="s">
        <v>86</v>
      </c>
    </row>
    <row r="142" spans="2:65" s="1" customFormat="1" ht="16.5" customHeight="1">
      <c r="B142" s="38"/>
      <c r="C142" s="262" t="s">
        <v>217</v>
      </c>
      <c r="D142" s="262" t="s">
        <v>218</v>
      </c>
      <c r="E142" s="263" t="s">
        <v>219</v>
      </c>
      <c r="F142" s="264" t="s">
        <v>220</v>
      </c>
      <c r="G142" s="265" t="s">
        <v>214</v>
      </c>
      <c r="H142" s="266">
        <v>1</v>
      </c>
      <c r="I142" s="267"/>
      <c r="J142" s="268">
        <f>ROUND(I142*H142,2)</f>
        <v>0</v>
      </c>
      <c r="K142" s="264" t="s">
        <v>149</v>
      </c>
      <c r="L142" s="269"/>
      <c r="M142" s="270" t="s">
        <v>75</v>
      </c>
      <c r="N142" s="271" t="s">
        <v>47</v>
      </c>
      <c r="O142" s="79"/>
      <c r="P142" s="224">
        <f>O142*H142</f>
        <v>0</v>
      </c>
      <c r="Q142" s="224">
        <v>0.02233</v>
      </c>
      <c r="R142" s="224">
        <f>Q142*H142</f>
        <v>0.02233</v>
      </c>
      <c r="S142" s="224">
        <v>0</v>
      </c>
      <c r="T142" s="225">
        <f>S142*H142</f>
        <v>0</v>
      </c>
      <c r="AR142" s="17" t="s">
        <v>186</v>
      </c>
      <c r="AT142" s="17" t="s">
        <v>218</v>
      </c>
      <c r="AU142" s="17" t="s">
        <v>86</v>
      </c>
      <c r="AY142" s="17" t="s">
        <v>142</v>
      </c>
      <c r="BE142" s="226">
        <f>IF(N142="základní",J142,0)</f>
        <v>0</v>
      </c>
      <c r="BF142" s="226">
        <f>IF(N142="snížená",J142,0)</f>
        <v>0</v>
      </c>
      <c r="BG142" s="226">
        <f>IF(N142="zákl. přenesená",J142,0)</f>
        <v>0</v>
      </c>
      <c r="BH142" s="226">
        <f>IF(N142="sníž. přenesená",J142,0)</f>
        <v>0</v>
      </c>
      <c r="BI142" s="226">
        <f>IF(N142="nulová",J142,0)</f>
        <v>0</v>
      </c>
      <c r="BJ142" s="17" t="s">
        <v>84</v>
      </c>
      <c r="BK142" s="226">
        <f>ROUND(I142*H142,2)</f>
        <v>0</v>
      </c>
      <c r="BL142" s="17" t="s">
        <v>150</v>
      </c>
      <c r="BM142" s="17" t="s">
        <v>221</v>
      </c>
    </row>
    <row r="143" spans="2:65" s="1" customFormat="1" ht="22.5" customHeight="1">
      <c r="B143" s="38"/>
      <c r="C143" s="215" t="s">
        <v>222</v>
      </c>
      <c r="D143" s="215" t="s">
        <v>145</v>
      </c>
      <c r="E143" s="216" t="s">
        <v>223</v>
      </c>
      <c r="F143" s="217" t="s">
        <v>224</v>
      </c>
      <c r="G143" s="218" t="s">
        <v>225</v>
      </c>
      <c r="H143" s="219">
        <v>0.156</v>
      </c>
      <c r="I143" s="220"/>
      <c r="J143" s="221">
        <f>ROUND(I143*H143,2)</f>
        <v>0</v>
      </c>
      <c r="K143" s="217" t="s">
        <v>149</v>
      </c>
      <c r="L143" s="43"/>
      <c r="M143" s="222" t="s">
        <v>75</v>
      </c>
      <c r="N143" s="223" t="s">
        <v>47</v>
      </c>
      <c r="O143" s="79"/>
      <c r="P143" s="224">
        <f>O143*H143</f>
        <v>0</v>
      </c>
      <c r="Q143" s="224">
        <v>2.25634</v>
      </c>
      <c r="R143" s="224">
        <f>Q143*H143</f>
        <v>0.35198904</v>
      </c>
      <c r="S143" s="224">
        <v>0</v>
      </c>
      <c r="T143" s="225">
        <f>S143*H143</f>
        <v>0</v>
      </c>
      <c r="AR143" s="17" t="s">
        <v>150</v>
      </c>
      <c r="AT143" s="17" t="s">
        <v>145</v>
      </c>
      <c r="AU143" s="17" t="s">
        <v>86</v>
      </c>
      <c r="AY143" s="17" t="s">
        <v>142</v>
      </c>
      <c r="BE143" s="226">
        <f>IF(N143="základní",J143,0)</f>
        <v>0</v>
      </c>
      <c r="BF143" s="226">
        <f>IF(N143="snížená",J143,0)</f>
        <v>0</v>
      </c>
      <c r="BG143" s="226">
        <f>IF(N143="zákl. přenesená",J143,0)</f>
        <v>0</v>
      </c>
      <c r="BH143" s="226">
        <f>IF(N143="sníž. přenesená",J143,0)</f>
        <v>0</v>
      </c>
      <c r="BI143" s="226">
        <f>IF(N143="nulová",J143,0)</f>
        <v>0</v>
      </c>
      <c r="BJ143" s="17" t="s">
        <v>84</v>
      </c>
      <c r="BK143" s="226">
        <f>ROUND(I143*H143,2)</f>
        <v>0</v>
      </c>
      <c r="BL143" s="17" t="s">
        <v>150</v>
      </c>
      <c r="BM143" s="17" t="s">
        <v>226</v>
      </c>
    </row>
    <row r="144" spans="2:51" s="13" customFormat="1" ht="12">
      <c r="B144" s="241"/>
      <c r="C144" s="242"/>
      <c r="D144" s="229" t="s">
        <v>152</v>
      </c>
      <c r="E144" s="243" t="s">
        <v>75</v>
      </c>
      <c r="F144" s="244" t="s">
        <v>227</v>
      </c>
      <c r="G144" s="242"/>
      <c r="H144" s="243" t="s">
        <v>75</v>
      </c>
      <c r="I144" s="245"/>
      <c r="J144" s="242"/>
      <c r="K144" s="242"/>
      <c r="L144" s="246"/>
      <c r="M144" s="247"/>
      <c r="N144" s="248"/>
      <c r="O144" s="248"/>
      <c r="P144" s="248"/>
      <c r="Q144" s="248"/>
      <c r="R144" s="248"/>
      <c r="S144" s="248"/>
      <c r="T144" s="249"/>
      <c r="AT144" s="250" t="s">
        <v>152</v>
      </c>
      <c r="AU144" s="250" t="s">
        <v>86</v>
      </c>
      <c r="AV144" s="13" t="s">
        <v>84</v>
      </c>
      <c r="AW144" s="13" t="s">
        <v>38</v>
      </c>
      <c r="AX144" s="13" t="s">
        <v>77</v>
      </c>
      <c r="AY144" s="250" t="s">
        <v>142</v>
      </c>
    </row>
    <row r="145" spans="2:51" s="12" customFormat="1" ht="12">
      <c r="B145" s="227"/>
      <c r="C145" s="228"/>
      <c r="D145" s="229" t="s">
        <v>152</v>
      </c>
      <c r="E145" s="230" t="s">
        <v>75</v>
      </c>
      <c r="F145" s="231" t="s">
        <v>228</v>
      </c>
      <c r="G145" s="228"/>
      <c r="H145" s="232">
        <v>0.156</v>
      </c>
      <c r="I145" s="233"/>
      <c r="J145" s="228"/>
      <c r="K145" s="228"/>
      <c r="L145" s="234"/>
      <c r="M145" s="235"/>
      <c r="N145" s="236"/>
      <c r="O145" s="236"/>
      <c r="P145" s="236"/>
      <c r="Q145" s="236"/>
      <c r="R145" s="236"/>
      <c r="S145" s="236"/>
      <c r="T145" s="237"/>
      <c r="AT145" s="238" t="s">
        <v>152</v>
      </c>
      <c r="AU145" s="238" t="s">
        <v>86</v>
      </c>
      <c r="AV145" s="12" t="s">
        <v>86</v>
      </c>
      <c r="AW145" s="12" t="s">
        <v>38</v>
      </c>
      <c r="AX145" s="12" t="s">
        <v>84</v>
      </c>
      <c r="AY145" s="238" t="s">
        <v>142</v>
      </c>
    </row>
    <row r="146" spans="2:63" s="11" customFormat="1" ht="22.8" customHeight="1">
      <c r="B146" s="199"/>
      <c r="C146" s="200"/>
      <c r="D146" s="201" t="s">
        <v>76</v>
      </c>
      <c r="E146" s="213" t="s">
        <v>190</v>
      </c>
      <c r="F146" s="213" t="s">
        <v>229</v>
      </c>
      <c r="G146" s="200"/>
      <c r="H146" s="200"/>
      <c r="I146" s="203"/>
      <c r="J146" s="214">
        <f>BK146</f>
        <v>0</v>
      </c>
      <c r="K146" s="200"/>
      <c r="L146" s="205"/>
      <c r="M146" s="206"/>
      <c r="N146" s="207"/>
      <c r="O146" s="207"/>
      <c r="P146" s="208">
        <f>SUM(P147:P172)</f>
        <v>0</v>
      </c>
      <c r="Q146" s="207"/>
      <c r="R146" s="208">
        <f>SUM(R147:R172)</f>
        <v>0.01461728</v>
      </c>
      <c r="S146" s="207"/>
      <c r="T146" s="209">
        <f>SUM(T147:T172)</f>
        <v>4.215721</v>
      </c>
      <c r="AR146" s="210" t="s">
        <v>84</v>
      </c>
      <c r="AT146" s="211" t="s">
        <v>76</v>
      </c>
      <c r="AU146" s="211" t="s">
        <v>84</v>
      </c>
      <c r="AY146" s="210" t="s">
        <v>142</v>
      </c>
      <c r="BK146" s="212">
        <f>SUM(BK147:BK172)</f>
        <v>0</v>
      </c>
    </row>
    <row r="147" spans="2:65" s="1" customFormat="1" ht="16.5" customHeight="1">
      <c r="B147" s="38"/>
      <c r="C147" s="215" t="s">
        <v>8</v>
      </c>
      <c r="D147" s="215" t="s">
        <v>145</v>
      </c>
      <c r="E147" s="216" t="s">
        <v>230</v>
      </c>
      <c r="F147" s="217" t="s">
        <v>231</v>
      </c>
      <c r="G147" s="218" t="s">
        <v>148</v>
      </c>
      <c r="H147" s="219">
        <v>85.984</v>
      </c>
      <c r="I147" s="220"/>
      <c r="J147" s="221">
        <f>ROUND(I147*H147,2)</f>
        <v>0</v>
      </c>
      <c r="K147" s="217" t="s">
        <v>149</v>
      </c>
      <c r="L147" s="43"/>
      <c r="M147" s="222" t="s">
        <v>75</v>
      </c>
      <c r="N147" s="223" t="s">
        <v>47</v>
      </c>
      <c r="O147" s="79"/>
      <c r="P147" s="224">
        <f>O147*H147</f>
        <v>0</v>
      </c>
      <c r="Q147" s="224">
        <v>0.00013</v>
      </c>
      <c r="R147" s="224">
        <f>Q147*H147</f>
        <v>0.01117792</v>
      </c>
      <c r="S147" s="224">
        <v>0</v>
      </c>
      <c r="T147" s="225">
        <f>S147*H147</f>
        <v>0</v>
      </c>
      <c r="AR147" s="17" t="s">
        <v>150</v>
      </c>
      <c r="AT147" s="17" t="s">
        <v>145</v>
      </c>
      <c r="AU147" s="17" t="s">
        <v>86</v>
      </c>
      <c r="AY147" s="17" t="s">
        <v>142</v>
      </c>
      <c r="BE147" s="226">
        <f>IF(N147="základní",J147,0)</f>
        <v>0</v>
      </c>
      <c r="BF147" s="226">
        <f>IF(N147="snížená",J147,0)</f>
        <v>0</v>
      </c>
      <c r="BG147" s="226">
        <f>IF(N147="zákl. přenesená",J147,0)</f>
        <v>0</v>
      </c>
      <c r="BH147" s="226">
        <f>IF(N147="sníž. přenesená",J147,0)</f>
        <v>0</v>
      </c>
      <c r="BI147" s="226">
        <f>IF(N147="nulová",J147,0)</f>
        <v>0</v>
      </c>
      <c r="BJ147" s="17" t="s">
        <v>84</v>
      </c>
      <c r="BK147" s="226">
        <f>ROUND(I147*H147,2)</f>
        <v>0</v>
      </c>
      <c r="BL147" s="17" t="s">
        <v>150</v>
      </c>
      <c r="BM147" s="17" t="s">
        <v>232</v>
      </c>
    </row>
    <row r="148" spans="2:47" s="1" customFormat="1" ht="12">
      <c r="B148" s="38"/>
      <c r="C148" s="39"/>
      <c r="D148" s="229" t="s">
        <v>159</v>
      </c>
      <c r="E148" s="39"/>
      <c r="F148" s="239" t="s">
        <v>233</v>
      </c>
      <c r="G148" s="39"/>
      <c r="H148" s="39"/>
      <c r="I148" s="142"/>
      <c r="J148" s="39"/>
      <c r="K148" s="39"/>
      <c r="L148" s="43"/>
      <c r="M148" s="240"/>
      <c r="N148" s="79"/>
      <c r="O148" s="79"/>
      <c r="P148" s="79"/>
      <c r="Q148" s="79"/>
      <c r="R148" s="79"/>
      <c r="S148" s="79"/>
      <c r="T148" s="80"/>
      <c r="AT148" s="17" t="s">
        <v>159</v>
      </c>
      <c r="AU148" s="17" t="s">
        <v>86</v>
      </c>
    </row>
    <row r="149" spans="2:65" s="1" customFormat="1" ht="22.5" customHeight="1">
      <c r="B149" s="38"/>
      <c r="C149" s="215" t="s">
        <v>234</v>
      </c>
      <c r="D149" s="215" t="s">
        <v>145</v>
      </c>
      <c r="E149" s="216" t="s">
        <v>235</v>
      </c>
      <c r="F149" s="217" t="s">
        <v>236</v>
      </c>
      <c r="G149" s="218" t="s">
        <v>148</v>
      </c>
      <c r="H149" s="219">
        <v>25.188</v>
      </c>
      <c r="I149" s="220"/>
      <c r="J149" s="221">
        <f>ROUND(I149*H149,2)</f>
        <v>0</v>
      </c>
      <c r="K149" s="217" t="s">
        <v>149</v>
      </c>
      <c r="L149" s="43"/>
      <c r="M149" s="222" t="s">
        <v>75</v>
      </c>
      <c r="N149" s="223" t="s">
        <v>47</v>
      </c>
      <c r="O149" s="79"/>
      <c r="P149" s="224">
        <f>O149*H149</f>
        <v>0</v>
      </c>
      <c r="Q149" s="224">
        <v>0</v>
      </c>
      <c r="R149" s="224">
        <f>Q149*H149</f>
        <v>0</v>
      </c>
      <c r="S149" s="224">
        <v>0.117</v>
      </c>
      <c r="T149" s="225">
        <f>S149*H149</f>
        <v>2.946996</v>
      </c>
      <c r="AR149" s="17" t="s">
        <v>150</v>
      </c>
      <c r="AT149" s="17" t="s">
        <v>145</v>
      </c>
      <c r="AU149" s="17" t="s">
        <v>86</v>
      </c>
      <c r="AY149" s="17" t="s">
        <v>142</v>
      </c>
      <c r="BE149" s="226">
        <f>IF(N149="základní",J149,0)</f>
        <v>0</v>
      </c>
      <c r="BF149" s="226">
        <f>IF(N149="snížená",J149,0)</f>
        <v>0</v>
      </c>
      <c r="BG149" s="226">
        <f>IF(N149="zákl. přenesená",J149,0)</f>
        <v>0</v>
      </c>
      <c r="BH149" s="226">
        <f>IF(N149="sníž. přenesená",J149,0)</f>
        <v>0</v>
      </c>
      <c r="BI149" s="226">
        <f>IF(N149="nulová",J149,0)</f>
        <v>0</v>
      </c>
      <c r="BJ149" s="17" t="s">
        <v>84</v>
      </c>
      <c r="BK149" s="226">
        <f>ROUND(I149*H149,2)</f>
        <v>0</v>
      </c>
      <c r="BL149" s="17" t="s">
        <v>150</v>
      </c>
      <c r="BM149" s="17" t="s">
        <v>237</v>
      </c>
    </row>
    <row r="150" spans="2:51" s="13" customFormat="1" ht="12">
      <c r="B150" s="241"/>
      <c r="C150" s="242"/>
      <c r="D150" s="229" t="s">
        <v>152</v>
      </c>
      <c r="E150" s="243" t="s">
        <v>75</v>
      </c>
      <c r="F150" s="244" t="s">
        <v>175</v>
      </c>
      <c r="G150" s="242"/>
      <c r="H150" s="243" t="s">
        <v>75</v>
      </c>
      <c r="I150" s="245"/>
      <c r="J150" s="242"/>
      <c r="K150" s="242"/>
      <c r="L150" s="246"/>
      <c r="M150" s="247"/>
      <c r="N150" s="248"/>
      <c r="O150" s="248"/>
      <c r="P150" s="248"/>
      <c r="Q150" s="248"/>
      <c r="R150" s="248"/>
      <c r="S150" s="248"/>
      <c r="T150" s="249"/>
      <c r="AT150" s="250" t="s">
        <v>152</v>
      </c>
      <c r="AU150" s="250" t="s">
        <v>86</v>
      </c>
      <c r="AV150" s="13" t="s">
        <v>84</v>
      </c>
      <c r="AW150" s="13" t="s">
        <v>38</v>
      </c>
      <c r="AX150" s="13" t="s">
        <v>77</v>
      </c>
      <c r="AY150" s="250" t="s">
        <v>142</v>
      </c>
    </row>
    <row r="151" spans="2:51" s="12" customFormat="1" ht="12">
      <c r="B151" s="227"/>
      <c r="C151" s="228"/>
      <c r="D151" s="229" t="s">
        <v>152</v>
      </c>
      <c r="E151" s="230" t="s">
        <v>75</v>
      </c>
      <c r="F151" s="231" t="s">
        <v>238</v>
      </c>
      <c r="G151" s="228"/>
      <c r="H151" s="232">
        <v>25.188</v>
      </c>
      <c r="I151" s="233"/>
      <c r="J151" s="228"/>
      <c r="K151" s="228"/>
      <c r="L151" s="234"/>
      <c r="M151" s="235"/>
      <c r="N151" s="236"/>
      <c r="O151" s="236"/>
      <c r="P151" s="236"/>
      <c r="Q151" s="236"/>
      <c r="R151" s="236"/>
      <c r="S151" s="236"/>
      <c r="T151" s="237"/>
      <c r="AT151" s="238" t="s">
        <v>152</v>
      </c>
      <c r="AU151" s="238" t="s">
        <v>86</v>
      </c>
      <c r="AV151" s="12" t="s">
        <v>86</v>
      </c>
      <c r="AW151" s="12" t="s">
        <v>38</v>
      </c>
      <c r="AX151" s="12" t="s">
        <v>84</v>
      </c>
      <c r="AY151" s="238" t="s">
        <v>142</v>
      </c>
    </row>
    <row r="152" spans="2:65" s="1" customFormat="1" ht="22.5" customHeight="1">
      <c r="B152" s="38"/>
      <c r="C152" s="215" t="s">
        <v>239</v>
      </c>
      <c r="D152" s="215" t="s">
        <v>145</v>
      </c>
      <c r="E152" s="216" t="s">
        <v>240</v>
      </c>
      <c r="F152" s="217" t="s">
        <v>241</v>
      </c>
      <c r="G152" s="218" t="s">
        <v>242</v>
      </c>
      <c r="H152" s="219">
        <v>6.5</v>
      </c>
      <c r="I152" s="220"/>
      <c r="J152" s="221">
        <f>ROUND(I152*H152,2)</f>
        <v>0</v>
      </c>
      <c r="K152" s="217" t="s">
        <v>149</v>
      </c>
      <c r="L152" s="43"/>
      <c r="M152" s="222" t="s">
        <v>75</v>
      </c>
      <c r="N152" s="223" t="s">
        <v>47</v>
      </c>
      <c r="O152" s="79"/>
      <c r="P152" s="224">
        <f>O152*H152</f>
        <v>0</v>
      </c>
      <c r="Q152" s="224">
        <v>0</v>
      </c>
      <c r="R152" s="224">
        <f>Q152*H152</f>
        <v>0</v>
      </c>
      <c r="S152" s="224">
        <v>0.009</v>
      </c>
      <c r="T152" s="225">
        <f>S152*H152</f>
        <v>0.058499999999999996</v>
      </c>
      <c r="AR152" s="17" t="s">
        <v>150</v>
      </c>
      <c r="AT152" s="17" t="s">
        <v>145</v>
      </c>
      <c r="AU152" s="17" t="s">
        <v>86</v>
      </c>
      <c r="AY152" s="17" t="s">
        <v>142</v>
      </c>
      <c r="BE152" s="226">
        <f>IF(N152="základní",J152,0)</f>
        <v>0</v>
      </c>
      <c r="BF152" s="226">
        <f>IF(N152="snížená",J152,0)</f>
        <v>0</v>
      </c>
      <c r="BG152" s="226">
        <f>IF(N152="zákl. přenesená",J152,0)</f>
        <v>0</v>
      </c>
      <c r="BH152" s="226">
        <f>IF(N152="sníž. přenesená",J152,0)</f>
        <v>0</v>
      </c>
      <c r="BI152" s="226">
        <f>IF(N152="nulová",J152,0)</f>
        <v>0</v>
      </c>
      <c r="BJ152" s="17" t="s">
        <v>84</v>
      </c>
      <c r="BK152" s="226">
        <f>ROUND(I152*H152,2)</f>
        <v>0</v>
      </c>
      <c r="BL152" s="17" t="s">
        <v>150</v>
      </c>
      <c r="BM152" s="17" t="s">
        <v>243</v>
      </c>
    </row>
    <row r="153" spans="2:51" s="13" customFormat="1" ht="12">
      <c r="B153" s="241"/>
      <c r="C153" s="242"/>
      <c r="D153" s="229" t="s">
        <v>152</v>
      </c>
      <c r="E153" s="243" t="s">
        <v>75</v>
      </c>
      <c r="F153" s="244" t="s">
        <v>175</v>
      </c>
      <c r="G153" s="242"/>
      <c r="H153" s="243" t="s">
        <v>75</v>
      </c>
      <c r="I153" s="245"/>
      <c r="J153" s="242"/>
      <c r="K153" s="242"/>
      <c r="L153" s="246"/>
      <c r="M153" s="247"/>
      <c r="N153" s="248"/>
      <c r="O153" s="248"/>
      <c r="P153" s="248"/>
      <c r="Q153" s="248"/>
      <c r="R153" s="248"/>
      <c r="S153" s="248"/>
      <c r="T153" s="249"/>
      <c r="AT153" s="250" t="s">
        <v>152</v>
      </c>
      <c r="AU153" s="250" t="s">
        <v>86</v>
      </c>
      <c r="AV153" s="13" t="s">
        <v>84</v>
      </c>
      <c r="AW153" s="13" t="s">
        <v>38</v>
      </c>
      <c r="AX153" s="13" t="s">
        <v>77</v>
      </c>
      <c r="AY153" s="250" t="s">
        <v>142</v>
      </c>
    </row>
    <row r="154" spans="2:51" s="12" customFormat="1" ht="12">
      <c r="B154" s="227"/>
      <c r="C154" s="228"/>
      <c r="D154" s="229" t="s">
        <v>152</v>
      </c>
      <c r="E154" s="230" t="s">
        <v>75</v>
      </c>
      <c r="F154" s="231" t="s">
        <v>244</v>
      </c>
      <c r="G154" s="228"/>
      <c r="H154" s="232">
        <v>6.5</v>
      </c>
      <c r="I154" s="233"/>
      <c r="J154" s="228"/>
      <c r="K154" s="228"/>
      <c r="L154" s="234"/>
      <c r="M154" s="235"/>
      <c r="N154" s="236"/>
      <c r="O154" s="236"/>
      <c r="P154" s="236"/>
      <c r="Q154" s="236"/>
      <c r="R154" s="236"/>
      <c r="S154" s="236"/>
      <c r="T154" s="237"/>
      <c r="AT154" s="238" t="s">
        <v>152</v>
      </c>
      <c r="AU154" s="238" t="s">
        <v>86</v>
      </c>
      <c r="AV154" s="12" t="s">
        <v>86</v>
      </c>
      <c r="AW154" s="12" t="s">
        <v>38</v>
      </c>
      <c r="AX154" s="12" t="s">
        <v>84</v>
      </c>
      <c r="AY154" s="238" t="s">
        <v>142</v>
      </c>
    </row>
    <row r="155" spans="2:65" s="1" customFormat="1" ht="16.5" customHeight="1">
      <c r="B155" s="38"/>
      <c r="C155" s="215" t="s">
        <v>245</v>
      </c>
      <c r="D155" s="215" t="s">
        <v>145</v>
      </c>
      <c r="E155" s="216" t="s">
        <v>246</v>
      </c>
      <c r="F155" s="217" t="s">
        <v>247</v>
      </c>
      <c r="G155" s="218" t="s">
        <v>148</v>
      </c>
      <c r="H155" s="219">
        <v>85.984</v>
      </c>
      <c r="I155" s="220"/>
      <c r="J155" s="221">
        <f>ROUND(I155*H155,2)</f>
        <v>0</v>
      </c>
      <c r="K155" s="217" t="s">
        <v>149</v>
      </c>
      <c r="L155" s="43"/>
      <c r="M155" s="222" t="s">
        <v>75</v>
      </c>
      <c r="N155" s="223" t="s">
        <v>47</v>
      </c>
      <c r="O155" s="79"/>
      <c r="P155" s="224">
        <f>O155*H155</f>
        <v>0</v>
      </c>
      <c r="Q155" s="224">
        <v>0</v>
      </c>
      <c r="R155" s="224">
        <f>Q155*H155</f>
        <v>0</v>
      </c>
      <c r="S155" s="224">
        <v>0</v>
      </c>
      <c r="T155" s="225">
        <f>S155*H155</f>
        <v>0</v>
      </c>
      <c r="AR155" s="17" t="s">
        <v>150</v>
      </c>
      <c r="AT155" s="17" t="s">
        <v>145</v>
      </c>
      <c r="AU155" s="17" t="s">
        <v>86</v>
      </c>
      <c r="AY155" s="17" t="s">
        <v>142</v>
      </c>
      <c r="BE155" s="226">
        <f>IF(N155="základní",J155,0)</f>
        <v>0</v>
      </c>
      <c r="BF155" s="226">
        <f>IF(N155="snížená",J155,0)</f>
        <v>0</v>
      </c>
      <c r="BG155" s="226">
        <f>IF(N155="zákl. přenesená",J155,0)</f>
        <v>0</v>
      </c>
      <c r="BH155" s="226">
        <f>IF(N155="sníž. přenesená",J155,0)</f>
        <v>0</v>
      </c>
      <c r="BI155" s="226">
        <f>IF(N155="nulová",J155,0)</f>
        <v>0</v>
      </c>
      <c r="BJ155" s="17" t="s">
        <v>84</v>
      </c>
      <c r="BK155" s="226">
        <f>ROUND(I155*H155,2)</f>
        <v>0</v>
      </c>
      <c r="BL155" s="17" t="s">
        <v>150</v>
      </c>
      <c r="BM155" s="17" t="s">
        <v>248</v>
      </c>
    </row>
    <row r="156" spans="2:47" s="1" customFormat="1" ht="12">
      <c r="B156" s="38"/>
      <c r="C156" s="39"/>
      <c r="D156" s="229" t="s">
        <v>159</v>
      </c>
      <c r="E156" s="39"/>
      <c r="F156" s="239" t="s">
        <v>249</v>
      </c>
      <c r="G156" s="39"/>
      <c r="H156" s="39"/>
      <c r="I156" s="142"/>
      <c r="J156" s="39"/>
      <c r="K156" s="39"/>
      <c r="L156" s="43"/>
      <c r="M156" s="240"/>
      <c r="N156" s="79"/>
      <c r="O156" s="79"/>
      <c r="P156" s="79"/>
      <c r="Q156" s="79"/>
      <c r="R156" s="79"/>
      <c r="S156" s="79"/>
      <c r="T156" s="80"/>
      <c r="AT156" s="17" t="s">
        <v>159</v>
      </c>
      <c r="AU156" s="17" t="s">
        <v>86</v>
      </c>
    </row>
    <row r="157" spans="2:51" s="13" customFormat="1" ht="12">
      <c r="B157" s="241"/>
      <c r="C157" s="242"/>
      <c r="D157" s="229" t="s">
        <v>152</v>
      </c>
      <c r="E157" s="243" t="s">
        <v>75</v>
      </c>
      <c r="F157" s="244" t="s">
        <v>175</v>
      </c>
      <c r="G157" s="242"/>
      <c r="H157" s="243" t="s">
        <v>75</v>
      </c>
      <c r="I157" s="245"/>
      <c r="J157" s="242"/>
      <c r="K157" s="242"/>
      <c r="L157" s="246"/>
      <c r="M157" s="247"/>
      <c r="N157" s="248"/>
      <c r="O157" s="248"/>
      <c r="P157" s="248"/>
      <c r="Q157" s="248"/>
      <c r="R157" s="248"/>
      <c r="S157" s="248"/>
      <c r="T157" s="249"/>
      <c r="AT157" s="250" t="s">
        <v>152</v>
      </c>
      <c r="AU157" s="250" t="s">
        <v>86</v>
      </c>
      <c r="AV157" s="13" t="s">
        <v>84</v>
      </c>
      <c r="AW157" s="13" t="s">
        <v>38</v>
      </c>
      <c r="AX157" s="13" t="s">
        <v>77</v>
      </c>
      <c r="AY157" s="250" t="s">
        <v>142</v>
      </c>
    </row>
    <row r="158" spans="2:51" s="12" customFormat="1" ht="12">
      <c r="B158" s="227"/>
      <c r="C158" s="228"/>
      <c r="D158" s="229" t="s">
        <v>152</v>
      </c>
      <c r="E158" s="230" t="s">
        <v>75</v>
      </c>
      <c r="F158" s="231" t="s">
        <v>209</v>
      </c>
      <c r="G158" s="228"/>
      <c r="H158" s="232">
        <v>62.006</v>
      </c>
      <c r="I158" s="233"/>
      <c r="J158" s="228"/>
      <c r="K158" s="228"/>
      <c r="L158" s="234"/>
      <c r="M158" s="235"/>
      <c r="N158" s="236"/>
      <c r="O158" s="236"/>
      <c r="P158" s="236"/>
      <c r="Q158" s="236"/>
      <c r="R158" s="236"/>
      <c r="S158" s="236"/>
      <c r="T158" s="237"/>
      <c r="AT158" s="238" t="s">
        <v>152</v>
      </c>
      <c r="AU158" s="238" t="s">
        <v>86</v>
      </c>
      <c r="AV158" s="12" t="s">
        <v>86</v>
      </c>
      <c r="AW158" s="12" t="s">
        <v>38</v>
      </c>
      <c r="AX158" s="12" t="s">
        <v>77</v>
      </c>
      <c r="AY158" s="238" t="s">
        <v>142</v>
      </c>
    </row>
    <row r="159" spans="2:51" s="12" customFormat="1" ht="12">
      <c r="B159" s="227"/>
      <c r="C159" s="228"/>
      <c r="D159" s="229" t="s">
        <v>152</v>
      </c>
      <c r="E159" s="230" t="s">
        <v>75</v>
      </c>
      <c r="F159" s="231" t="s">
        <v>210</v>
      </c>
      <c r="G159" s="228"/>
      <c r="H159" s="232">
        <v>23.978</v>
      </c>
      <c r="I159" s="233"/>
      <c r="J159" s="228"/>
      <c r="K159" s="228"/>
      <c r="L159" s="234"/>
      <c r="M159" s="235"/>
      <c r="N159" s="236"/>
      <c r="O159" s="236"/>
      <c r="P159" s="236"/>
      <c r="Q159" s="236"/>
      <c r="R159" s="236"/>
      <c r="S159" s="236"/>
      <c r="T159" s="237"/>
      <c r="AT159" s="238" t="s">
        <v>152</v>
      </c>
      <c r="AU159" s="238" t="s">
        <v>86</v>
      </c>
      <c r="AV159" s="12" t="s">
        <v>86</v>
      </c>
      <c r="AW159" s="12" t="s">
        <v>38</v>
      </c>
      <c r="AX159" s="12" t="s">
        <v>77</v>
      </c>
      <c r="AY159" s="238" t="s">
        <v>142</v>
      </c>
    </row>
    <row r="160" spans="2:51" s="14" customFormat="1" ht="12">
      <c r="B160" s="251"/>
      <c r="C160" s="252"/>
      <c r="D160" s="229" t="s">
        <v>152</v>
      </c>
      <c r="E160" s="253" t="s">
        <v>75</v>
      </c>
      <c r="F160" s="254" t="s">
        <v>200</v>
      </c>
      <c r="G160" s="252"/>
      <c r="H160" s="255">
        <v>85.98400000000001</v>
      </c>
      <c r="I160" s="256"/>
      <c r="J160" s="252"/>
      <c r="K160" s="252"/>
      <c r="L160" s="257"/>
      <c r="M160" s="258"/>
      <c r="N160" s="259"/>
      <c r="O160" s="259"/>
      <c r="P160" s="259"/>
      <c r="Q160" s="259"/>
      <c r="R160" s="259"/>
      <c r="S160" s="259"/>
      <c r="T160" s="260"/>
      <c r="AT160" s="261" t="s">
        <v>152</v>
      </c>
      <c r="AU160" s="261" t="s">
        <v>86</v>
      </c>
      <c r="AV160" s="14" t="s">
        <v>150</v>
      </c>
      <c r="AW160" s="14" t="s">
        <v>38</v>
      </c>
      <c r="AX160" s="14" t="s">
        <v>84</v>
      </c>
      <c r="AY160" s="261" t="s">
        <v>142</v>
      </c>
    </row>
    <row r="161" spans="2:65" s="1" customFormat="1" ht="16.5" customHeight="1">
      <c r="B161" s="38"/>
      <c r="C161" s="215" t="s">
        <v>250</v>
      </c>
      <c r="D161" s="215" t="s">
        <v>145</v>
      </c>
      <c r="E161" s="216" t="s">
        <v>251</v>
      </c>
      <c r="F161" s="217" t="s">
        <v>252</v>
      </c>
      <c r="G161" s="218" t="s">
        <v>148</v>
      </c>
      <c r="H161" s="219">
        <v>171.968</v>
      </c>
      <c r="I161" s="220"/>
      <c r="J161" s="221">
        <f>ROUND(I161*H161,2)</f>
        <v>0</v>
      </c>
      <c r="K161" s="217" t="s">
        <v>149</v>
      </c>
      <c r="L161" s="43"/>
      <c r="M161" s="222" t="s">
        <v>75</v>
      </c>
      <c r="N161" s="223" t="s">
        <v>47</v>
      </c>
      <c r="O161" s="79"/>
      <c r="P161" s="224">
        <f>O161*H161</f>
        <v>0</v>
      </c>
      <c r="Q161" s="224">
        <v>0</v>
      </c>
      <c r="R161" s="224">
        <f>Q161*H161</f>
        <v>0</v>
      </c>
      <c r="S161" s="224">
        <v>0</v>
      </c>
      <c r="T161" s="225">
        <f>S161*H161</f>
        <v>0</v>
      </c>
      <c r="AR161" s="17" t="s">
        <v>150</v>
      </c>
      <c r="AT161" s="17" t="s">
        <v>145</v>
      </c>
      <c r="AU161" s="17" t="s">
        <v>86</v>
      </c>
      <c r="AY161" s="17" t="s">
        <v>142</v>
      </c>
      <c r="BE161" s="226">
        <f>IF(N161="základní",J161,0)</f>
        <v>0</v>
      </c>
      <c r="BF161" s="226">
        <f>IF(N161="snížená",J161,0)</f>
        <v>0</v>
      </c>
      <c r="BG161" s="226">
        <f>IF(N161="zákl. přenesená",J161,0)</f>
        <v>0</v>
      </c>
      <c r="BH161" s="226">
        <f>IF(N161="sníž. přenesená",J161,0)</f>
        <v>0</v>
      </c>
      <c r="BI161" s="226">
        <f>IF(N161="nulová",J161,0)</f>
        <v>0</v>
      </c>
      <c r="BJ161" s="17" t="s">
        <v>84</v>
      </c>
      <c r="BK161" s="226">
        <f>ROUND(I161*H161,2)</f>
        <v>0</v>
      </c>
      <c r="BL161" s="17" t="s">
        <v>150</v>
      </c>
      <c r="BM161" s="17" t="s">
        <v>253</v>
      </c>
    </row>
    <row r="162" spans="2:47" s="1" customFormat="1" ht="12">
      <c r="B162" s="38"/>
      <c r="C162" s="39"/>
      <c r="D162" s="229" t="s">
        <v>159</v>
      </c>
      <c r="E162" s="39"/>
      <c r="F162" s="239" t="s">
        <v>249</v>
      </c>
      <c r="G162" s="39"/>
      <c r="H162" s="39"/>
      <c r="I162" s="142"/>
      <c r="J162" s="39"/>
      <c r="K162" s="39"/>
      <c r="L162" s="43"/>
      <c r="M162" s="240"/>
      <c r="N162" s="79"/>
      <c r="O162" s="79"/>
      <c r="P162" s="79"/>
      <c r="Q162" s="79"/>
      <c r="R162" s="79"/>
      <c r="S162" s="79"/>
      <c r="T162" s="80"/>
      <c r="AT162" s="17" t="s">
        <v>159</v>
      </c>
      <c r="AU162" s="17" t="s">
        <v>86</v>
      </c>
    </row>
    <row r="163" spans="2:51" s="12" customFormat="1" ht="12">
      <c r="B163" s="227"/>
      <c r="C163" s="228"/>
      <c r="D163" s="229" t="s">
        <v>152</v>
      </c>
      <c r="E163" s="230" t="s">
        <v>75</v>
      </c>
      <c r="F163" s="231" t="s">
        <v>254</v>
      </c>
      <c r="G163" s="228"/>
      <c r="H163" s="232">
        <v>171.968</v>
      </c>
      <c r="I163" s="233"/>
      <c r="J163" s="228"/>
      <c r="K163" s="228"/>
      <c r="L163" s="234"/>
      <c r="M163" s="235"/>
      <c r="N163" s="236"/>
      <c r="O163" s="236"/>
      <c r="P163" s="236"/>
      <c r="Q163" s="236"/>
      <c r="R163" s="236"/>
      <c r="S163" s="236"/>
      <c r="T163" s="237"/>
      <c r="AT163" s="238" t="s">
        <v>152</v>
      </c>
      <c r="AU163" s="238" t="s">
        <v>86</v>
      </c>
      <c r="AV163" s="12" t="s">
        <v>86</v>
      </c>
      <c r="AW163" s="12" t="s">
        <v>38</v>
      </c>
      <c r="AX163" s="12" t="s">
        <v>84</v>
      </c>
      <c r="AY163" s="238" t="s">
        <v>142</v>
      </c>
    </row>
    <row r="164" spans="2:65" s="1" customFormat="1" ht="22.5" customHeight="1">
      <c r="B164" s="38"/>
      <c r="C164" s="215" t="s">
        <v>255</v>
      </c>
      <c r="D164" s="215" t="s">
        <v>145</v>
      </c>
      <c r="E164" s="216" t="s">
        <v>256</v>
      </c>
      <c r="F164" s="217" t="s">
        <v>257</v>
      </c>
      <c r="G164" s="218" t="s">
        <v>148</v>
      </c>
      <c r="H164" s="219">
        <v>17.3</v>
      </c>
      <c r="I164" s="220"/>
      <c r="J164" s="221">
        <f>ROUND(I164*H164,2)</f>
        <v>0</v>
      </c>
      <c r="K164" s="217" t="s">
        <v>149</v>
      </c>
      <c r="L164" s="43"/>
      <c r="M164" s="222" t="s">
        <v>75</v>
      </c>
      <c r="N164" s="223" t="s">
        <v>47</v>
      </c>
      <c r="O164" s="79"/>
      <c r="P164" s="224">
        <f>O164*H164</f>
        <v>0</v>
      </c>
      <c r="Q164" s="224">
        <v>0</v>
      </c>
      <c r="R164" s="224">
        <f>Q164*H164</f>
        <v>0</v>
      </c>
      <c r="S164" s="224">
        <v>0.068</v>
      </c>
      <c r="T164" s="225">
        <f>S164*H164</f>
        <v>1.1764000000000001</v>
      </c>
      <c r="AR164" s="17" t="s">
        <v>150</v>
      </c>
      <c r="AT164" s="17" t="s">
        <v>145</v>
      </c>
      <c r="AU164" s="17" t="s">
        <v>86</v>
      </c>
      <c r="AY164" s="17" t="s">
        <v>142</v>
      </c>
      <c r="BE164" s="226">
        <f>IF(N164="základní",J164,0)</f>
        <v>0</v>
      </c>
      <c r="BF164" s="226">
        <f>IF(N164="snížená",J164,0)</f>
        <v>0</v>
      </c>
      <c r="BG164" s="226">
        <f>IF(N164="zákl. přenesená",J164,0)</f>
        <v>0</v>
      </c>
      <c r="BH164" s="226">
        <f>IF(N164="sníž. přenesená",J164,0)</f>
        <v>0</v>
      </c>
      <c r="BI164" s="226">
        <f>IF(N164="nulová",J164,0)</f>
        <v>0</v>
      </c>
      <c r="BJ164" s="17" t="s">
        <v>84</v>
      </c>
      <c r="BK164" s="226">
        <f>ROUND(I164*H164,2)</f>
        <v>0</v>
      </c>
      <c r="BL164" s="17" t="s">
        <v>150</v>
      </c>
      <c r="BM164" s="17" t="s">
        <v>258</v>
      </c>
    </row>
    <row r="165" spans="2:47" s="1" customFormat="1" ht="12">
      <c r="B165" s="38"/>
      <c r="C165" s="39"/>
      <c r="D165" s="229" t="s">
        <v>159</v>
      </c>
      <c r="E165" s="39"/>
      <c r="F165" s="239" t="s">
        <v>259</v>
      </c>
      <c r="G165" s="39"/>
      <c r="H165" s="39"/>
      <c r="I165" s="142"/>
      <c r="J165" s="39"/>
      <c r="K165" s="39"/>
      <c r="L165" s="43"/>
      <c r="M165" s="240"/>
      <c r="N165" s="79"/>
      <c r="O165" s="79"/>
      <c r="P165" s="79"/>
      <c r="Q165" s="79"/>
      <c r="R165" s="79"/>
      <c r="S165" s="79"/>
      <c r="T165" s="80"/>
      <c r="AT165" s="17" t="s">
        <v>159</v>
      </c>
      <c r="AU165" s="17" t="s">
        <v>86</v>
      </c>
    </row>
    <row r="166" spans="2:51" s="13" customFormat="1" ht="12">
      <c r="B166" s="241"/>
      <c r="C166" s="242"/>
      <c r="D166" s="229" t="s">
        <v>152</v>
      </c>
      <c r="E166" s="243" t="s">
        <v>75</v>
      </c>
      <c r="F166" s="244" t="s">
        <v>175</v>
      </c>
      <c r="G166" s="242"/>
      <c r="H166" s="243" t="s">
        <v>75</v>
      </c>
      <c r="I166" s="245"/>
      <c r="J166" s="242"/>
      <c r="K166" s="242"/>
      <c r="L166" s="246"/>
      <c r="M166" s="247"/>
      <c r="N166" s="248"/>
      <c r="O166" s="248"/>
      <c r="P166" s="248"/>
      <c r="Q166" s="248"/>
      <c r="R166" s="248"/>
      <c r="S166" s="248"/>
      <c r="T166" s="249"/>
      <c r="AT166" s="250" t="s">
        <v>152</v>
      </c>
      <c r="AU166" s="250" t="s">
        <v>86</v>
      </c>
      <c r="AV166" s="13" t="s">
        <v>84</v>
      </c>
      <c r="AW166" s="13" t="s">
        <v>38</v>
      </c>
      <c r="AX166" s="13" t="s">
        <v>77</v>
      </c>
      <c r="AY166" s="250" t="s">
        <v>142</v>
      </c>
    </row>
    <row r="167" spans="2:51" s="12" customFormat="1" ht="12">
      <c r="B167" s="227"/>
      <c r="C167" s="228"/>
      <c r="D167" s="229" t="s">
        <v>152</v>
      </c>
      <c r="E167" s="230" t="s">
        <v>75</v>
      </c>
      <c r="F167" s="231" t="s">
        <v>260</v>
      </c>
      <c r="G167" s="228"/>
      <c r="H167" s="232">
        <v>17.3</v>
      </c>
      <c r="I167" s="233"/>
      <c r="J167" s="228"/>
      <c r="K167" s="228"/>
      <c r="L167" s="234"/>
      <c r="M167" s="235"/>
      <c r="N167" s="236"/>
      <c r="O167" s="236"/>
      <c r="P167" s="236"/>
      <c r="Q167" s="236"/>
      <c r="R167" s="236"/>
      <c r="S167" s="236"/>
      <c r="T167" s="237"/>
      <c r="AT167" s="238" t="s">
        <v>152</v>
      </c>
      <c r="AU167" s="238" t="s">
        <v>86</v>
      </c>
      <c r="AV167" s="12" t="s">
        <v>86</v>
      </c>
      <c r="AW167" s="12" t="s">
        <v>38</v>
      </c>
      <c r="AX167" s="12" t="s">
        <v>84</v>
      </c>
      <c r="AY167" s="238" t="s">
        <v>142</v>
      </c>
    </row>
    <row r="168" spans="2:65" s="1" customFormat="1" ht="22.5" customHeight="1">
      <c r="B168" s="38"/>
      <c r="C168" s="215" t="s">
        <v>7</v>
      </c>
      <c r="D168" s="215" t="s">
        <v>145</v>
      </c>
      <c r="E168" s="216" t="s">
        <v>261</v>
      </c>
      <c r="F168" s="217" t="s">
        <v>262</v>
      </c>
      <c r="G168" s="218" t="s">
        <v>148</v>
      </c>
      <c r="H168" s="219">
        <v>0.615</v>
      </c>
      <c r="I168" s="220"/>
      <c r="J168" s="221">
        <f>ROUND(I168*H168,2)</f>
        <v>0</v>
      </c>
      <c r="K168" s="217" t="s">
        <v>149</v>
      </c>
      <c r="L168" s="43"/>
      <c r="M168" s="222" t="s">
        <v>75</v>
      </c>
      <c r="N168" s="223" t="s">
        <v>47</v>
      </c>
      <c r="O168" s="79"/>
      <c r="P168" s="224">
        <f>O168*H168</f>
        <v>0</v>
      </c>
      <c r="Q168" s="224">
        <v>0</v>
      </c>
      <c r="R168" s="224">
        <f>Q168*H168</f>
        <v>0</v>
      </c>
      <c r="S168" s="224">
        <v>0.055</v>
      </c>
      <c r="T168" s="225">
        <f>S168*H168</f>
        <v>0.033825</v>
      </c>
      <c r="AR168" s="17" t="s">
        <v>150</v>
      </c>
      <c r="AT168" s="17" t="s">
        <v>145</v>
      </c>
      <c r="AU168" s="17" t="s">
        <v>86</v>
      </c>
      <c r="AY168" s="17" t="s">
        <v>142</v>
      </c>
      <c r="BE168" s="226">
        <f>IF(N168="základní",J168,0)</f>
        <v>0</v>
      </c>
      <c r="BF168" s="226">
        <f>IF(N168="snížená",J168,0)</f>
        <v>0</v>
      </c>
      <c r="BG168" s="226">
        <f>IF(N168="zákl. přenesená",J168,0)</f>
        <v>0</v>
      </c>
      <c r="BH168" s="226">
        <f>IF(N168="sníž. přenesená",J168,0)</f>
        <v>0</v>
      </c>
      <c r="BI168" s="226">
        <f>IF(N168="nulová",J168,0)</f>
        <v>0</v>
      </c>
      <c r="BJ168" s="17" t="s">
        <v>84</v>
      </c>
      <c r="BK168" s="226">
        <f>ROUND(I168*H168,2)</f>
        <v>0</v>
      </c>
      <c r="BL168" s="17" t="s">
        <v>150</v>
      </c>
      <c r="BM168" s="17" t="s">
        <v>263</v>
      </c>
    </row>
    <row r="169" spans="2:51" s="13" customFormat="1" ht="12">
      <c r="B169" s="241"/>
      <c r="C169" s="242"/>
      <c r="D169" s="229" t="s">
        <v>152</v>
      </c>
      <c r="E169" s="243" t="s">
        <v>75</v>
      </c>
      <c r="F169" s="244" t="s">
        <v>175</v>
      </c>
      <c r="G169" s="242"/>
      <c r="H169" s="243" t="s">
        <v>75</v>
      </c>
      <c r="I169" s="245"/>
      <c r="J169" s="242"/>
      <c r="K169" s="242"/>
      <c r="L169" s="246"/>
      <c r="M169" s="247"/>
      <c r="N169" s="248"/>
      <c r="O169" s="248"/>
      <c r="P169" s="248"/>
      <c r="Q169" s="248"/>
      <c r="R169" s="248"/>
      <c r="S169" s="248"/>
      <c r="T169" s="249"/>
      <c r="AT169" s="250" t="s">
        <v>152</v>
      </c>
      <c r="AU169" s="250" t="s">
        <v>86</v>
      </c>
      <c r="AV169" s="13" t="s">
        <v>84</v>
      </c>
      <c r="AW169" s="13" t="s">
        <v>38</v>
      </c>
      <c r="AX169" s="13" t="s">
        <v>77</v>
      </c>
      <c r="AY169" s="250" t="s">
        <v>142</v>
      </c>
    </row>
    <row r="170" spans="2:51" s="12" customFormat="1" ht="12">
      <c r="B170" s="227"/>
      <c r="C170" s="228"/>
      <c r="D170" s="229" t="s">
        <v>152</v>
      </c>
      <c r="E170" s="230" t="s">
        <v>75</v>
      </c>
      <c r="F170" s="231" t="s">
        <v>264</v>
      </c>
      <c r="G170" s="228"/>
      <c r="H170" s="232">
        <v>0.615</v>
      </c>
      <c r="I170" s="233"/>
      <c r="J170" s="228"/>
      <c r="K170" s="228"/>
      <c r="L170" s="234"/>
      <c r="M170" s="235"/>
      <c r="N170" s="236"/>
      <c r="O170" s="236"/>
      <c r="P170" s="236"/>
      <c r="Q170" s="236"/>
      <c r="R170" s="236"/>
      <c r="S170" s="236"/>
      <c r="T170" s="237"/>
      <c r="AT170" s="238" t="s">
        <v>152</v>
      </c>
      <c r="AU170" s="238" t="s">
        <v>86</v>
      </c>
      <c r="AV170" s="12" t="s">
        <v>86</v>
      </c>
      <c r="AW170" s="12" t="s">
        <v>38</v>
      </c>
      <c r="AX170" s="12" t="s">
        <v>84</v>
      </c>
      <c r="AY170" s="238" t="s">
        <v>142</v>
      </c>
    </row>
    <row r="171" spans="2:65" s="1" customFormat="1" ht="16.5" customHeight="1">
      <c r="B171" s="38"/>
      <c r="C171" s="215" t="s">
        <v>265</v>
      </c>
      <c r="D171" s="215" t="s">
        <v>145</v>
      </c>
      <c r="E171" s="216" t="s">
        <v>266</v>
      </c>
      <c r="F171" s="217" t="s">
        <v>267</v>
      </c>
      <c r="G171" s="218" t="s">
        <v>148</v>
      </c>
      <c r="H171" s="219">
        <v>85.984</v>
      </c>
      <c r="I171" s="220"/>
      <c r="J171" s="221">
        <f>ROUND(I171*H171,2)</f>
        <v>0</v>
      </c>
      <c r="K171" s="217" t="s">
        <v>149</v>
      </c>
      <c r="L171" s="43"/>
      <c r="M171" s="222" t="s">
        <v>75</v>
      </c>
      <c r="N171" s="223" t="s">
        <v>47</v>
      </c>
      <c r="O171" s="79"/>
      <c r="P171" s="224">
        <f>O171*H171</f>
        <v>0</v>
      </c>
      <c r="Q171" s="224">
        <v>4E-05</v>
      </c>
      <c r="R171" s="224">
        <f>Q171*H171</f>
        <v>0.0034393600000000002</v>
      </c>
      <c r="S171" s="224">
        <v>0</v>
      </c>
      <c r="T171" s="225">
        <f>S171*H171</f>
        <v>0</v>
      </c>
      <c r="AR171" s="17" t="s">
        <v>150</v>
      </c>
      <c r="AT171" s="17" t="s">
        <v>145</v>
      </c>
      <c r="AU171" s="17" t="s">
        <v>86</v>
      </c>
      <c r="AY171" s="17" t="s">
        <v>142</v>
      </c>
      <c r="BE171" s="226">
        <f>IF(N171="základní",J171,0)</f>
        <v>0</v>
      </c>
      <c r="BF171" s="226">
        <f>IF(N171="snížená",J171,0)</f>
        <v>0</v>
      </c>
      <c r="BG171" s="226">
        <f>IF(N171="zákl. přenesená",J171,0)</f>
        <v>0</v>
      </c>
      <c r="BH171" s="226">
        <f>IF(N171="sníž. přenesená",J171,0)</f>
        <v>0</v>
      </c>
      <c r="BI171" s="226">
        <f>IF(N171="nulová",J171,0)</f>
        <v>0</v>
      </c>
      <c r="BJ171" s="17" t="s">
        <v>84</v>
      </c>
      <c r="BK171" s="226">
        <f>ROUND(I171*H171,2)</f>
        <v>0</v>
      </c>
      <c r="BL171" s="17" t="s">
        <v>150</v>
      </c>
      <c r="BM171" s="17" t="s">
        <v>268</v>
      </c>
    </row>
    <row r="172" spans="2:47" s="1" customFormat="1" ht="12">
      <c r="B172" s="38"/>
      <c r="C172" s="39"/>
      <c r="D172" s="229" t="s">
        <v>159</v>
      </c>
      <c r="E172" s="39"/>
      <c r="F172" s="239" t="s">
        <v>269</v>
      </c>
      <c r="G172" s="39"/>
      <c r="H172" s="39"/>
      <c r="I172" s="142"/>
      <c r="J172" s="39"/>
      <c r="K172" s="39"/>
      <c r="L172" s="43"/>
      <c r="M172" s="240"/>
      <c r="N172" s="79"/>
      <c r="O172" s="79"/>
      <c r="P172" s="79"/>
      <c r="Q172" s="79"/>
      <c r="R172" s="79"/>
      <c r="S172" s="79"/>
      <c r="T172" s="80"/>
      <c r="AT172" s="17" t="s">
        <v>159</v>
      </c>
      <c r="AU172" s="17" t="s">
        <v>86</v>
      </c>
    </row>
    <row r="173" spans="2:63" s="11" customFormat="1" ht="22.8" customHeight="1">
      <c r="B173" s="199"/>
      <c r="C173" s="200"/>
      <c r="D173" s="201" t="s">
        <v>76</v>
      </c>
      <c r="E173" s="213" t="s">
        <v>270</v>
      </c>
      <c r="F173" s="213" t="s">
        <v>271</v>
      </c>
      <c r="G173" s="200"/>
      <c r="H173" s="200"/>
      <c r="I173" s="203"/>
      <c r="J173" s="214">
        <f>BK173</f>
        <v>0</v>
      </c>
      <c r="K173" s="200"/>
      <c r="L173" s="205"/>
      <c r="M173" s="206"/>
      <c r="N173" s="207"/>
      <c r="O173" s="207"/>
      <c r="P173" s="208">
        <f>SUM(P174:P182)</f>
        <v>0</v>
      </c>
      <c r="Q173" s="207"/>
      <c r="R173" s="208">
        <f>SUM(R174:R182)</f>
        <v>0</v>
      </c>
      <c r="S173" s="207"/>
      <c r="T173" s="209">
        <f>SUM(T174:T182)</f>
        <v>0</v>
      </c>
      <c r="AR173" s="210" t="s">
        <v>84</v>
      </c>
      <c r="AT173" s="211" t="s">
        <v>76</v>
      </c>
      <c r="AU173" s="211" t="s">
        <v>84</v>
      </c>
      <c r="AY173" s="210" t="s">
        <v>142</v>
      </c>
      <c r="BK173" s="212">
        <f>SUM(BK174:BK182)</f>
        <v>0</v>
      </c>
    </row>
    <row r="174" spans="2:65" s="1" customFormat="1" ht="22.5" customHeight="1">
      <c r="B174" s="38"/>
      <c r="C174" s="215" t="s">
        <v>272</v>
      </c>
      <c r="D174" s="215" t="s">
        <v>145</v>
      </c>
      <c r="E174" s="216" t="s">
        <v>273</v>
      </c>
      <c r="F174" s="217" t="s">
        <v>274</v>
      </c>
      <c r="G174" s="218" t="s">
        <v>275</v>
      </c>
      <c r="H174" s="219">
        <v>4.623</v>
      </c>
      <c r="I174" s="220"/>
      <c r="J174" s="221">
        <f>ROUND(I174*H174,2)</f>
        <v>0</v>
      </c>
      <c r="K174" s="217" t="s">
        <v>149</v>
      </c>
      <c r="L174" s="43"/>
      <c r="M174" s="222" t="s">
        <v>75</v>
      </c>
      <c r="N174" s="223" t="s">
        <v>47</v>
      </c>
      <c r="O174" s="79"/>
      <c r="P174" s="224">
        <f>O174*H174</f>
        <v>0</v>
      </c>
      <c r="Q174" s="224">
        <v>0</v>
      </c>
      <c r="R174" s="224">
        <f>Q174*H174</f>
        <v>0</v>
      </c>
      <c r="S174" s="224">
        <v>0</v>
      </c>
      <c r="T174" s="225">
        <f>S174*H174</f>
        <v>0</v>
      </c>
      <c r="AR174" s="17" t="s">
        <v>150</v>
      </c>
      <c r="AT174" s="17" t="s">
        <v>145</v>
      </c>
      <c r="AU174" s="17" t="s">
        <v>86</v>
      </c>
      <c r="AY174" s="17" t="s">
        <v>142</v>
      </c>
      <c r="BE174" s="226">
        <f>IF(N174="základní",J174,0)</f>
        <v>0</v>
      </c>
      <c r="BF174" s="226">
        <f>IF(N174="snížená",J174,0)</f>
        <v>0</v>
      </c>
      <c r="BG174" s="226">
        <f>IF(N174="zákl. přenesená",J174,0)</f>
        <v>0</v>
      </c>
      <c r="BH174" s="226">
        <f>IF(N174="sníž. přenesená",J174,0)</f>
        <v>0</v>
      </c>
      <c r="BI174" s="226">
        <f>IF(N174="nulová",J174,0)</f>
        <v>0</v>
      </c>
      <c r="BJ174" s="17" t="s">
        <v>84</v>
      </c>
      <c r="BK174" s="226">
        <f>ROUND(I174*H174,2)</f>
        <v>0</v>
      </c>
      <c r="BL174" s="17" t="s">
        <v>150</v>
      </c>
      <c r="BM174" s="17" t="s">
        <v>276</v>
      </c>
    </row>
    <row r="175" spans="2:47" s="1" customFormat="1" ht="12">
      <c r="B175" s="38"/>
      <c r="C175" s="39"/>
      <c r="D175" s="229" t="s">
        <v>159</v>
      </c>
      <c r="E175" s="39"/>
      <c r="F175" s="239" t="s">
        <v>277</v>
      </c>
      <c r="G175" s="39"/>
      <c r="H175" s="39"/>
      <c r="I175" s="142"/>
      <c r="J175" s="39"/>
      <c r="K175" s="39"/>
      <c r="L175" s="43"/>
      <c r="M175" s="240"/>
      <c r="N175" s="79"/>
      <c r="O175" s="79"/>
      <c r="P175" s="79"/>
      <c r="Q175" s="79"/>
      <c r="R175" s="79"/>
      <c r="S175" s="79"/>
      <c r="T175" s="80"/>
      <c r="AT175" s="17" t="s">
        <v>159</v>
      </c>
      <c r="AU175" s="17" t="s">
        <v>86</v>
      </c>
    </row>
    <row r="176" spans="2:65" s="1" customFormat="1" ht="16.5" customHeight="1">
      <c r="B176" s="38"/>
      <c r="C176" s="215" t="s">
        <v>278</v>
      </c>
      <c r="D176" s="215" t="s">
        <v>145</v>
      </c>
      <c r="E176" s="216" t="s">
        <v>279</v>
      </c>
      <c r="F176" s="217" t="s">
        <v>280</v>
      </c>
      <c r="G176" s="218" t="s">
        <v>275</v>
      </c>
      <c r="H176" s="219">
        <v>4.623</v>
      </c>
      <c r="I176" s="220"/>
      <c r="J176" s="221">
        <f>ROUND(I176*H176,2)</f>
        <v>0</v>
      </c>
      <c r="K176" s="217" t="s">
        <v>149</v>
      </c>
      <c r="L176" s="43"/>
      <c r="M176" s="222" t="s">
        <v>75</v>
      </c>
      <c r="N176" s="223" t="s">
        <v>47</v>
      </c>
      <c r="O176" s="79"/>
      <c r="P176" s="224">
        <f>O176*H176</f>
        <v>0</v>
      </c>
      <c r="Q176" s="224">
        <v>0</v>
      </c>
      <c r="R176" s="224">
        <f>Q176*H176</f>
        <v>0</v>
      </c>
      <c r="S176" s="224">
        <v>0</v>
      </c>
      <c r="T176" s="225">
        <f>S176*H176</f>
        <v>0</v>
      </c>
      <c r="AR176" s="17" t="s">
        <v>150</v>
      </c>
      <c r="AT176" s="17" t="s">
        <v>145</v>
      </c>
      <c r="AU176" s="17" t="s">
        <v>86</v>
      </c>
      <c r="AY176" s="17" t="s">
        <v>142</v>
      </c>
      <c r="BE176" s="226">
        <f>IF(N176="základní",J176,0)</f>
        <v>0</v>
      </c>
      <c r="BF176" s="226">
        <f>IF(N176="snížená",J176,0)</f>
        <v>0</v>
      </c>
      <c r="BG176" s="226">
        <f>IF(N176="zákl. přenesená",J176,0)</f>
        <v>0</v>
      </c>
      <c r="BH176" s="226">
        <f>IF(N176="sníž. přenesená",J176,0)</f>
        <v>0</v>
      </c>
      <c r="BI176" s="226">
        <f>IF(N176="nulová",J176,0)</f>
        <v>0</v>
      </c>
      <c r="BJ176" s="17" t="s">
        <v>84</v>
      </c>
      <c r="BK176" s="226">
        <f>ROUND(I176*H176,2)</f>
        <v>0</v>
      </c>
      <c r="BL176" s="17" t="s">
        <v>150</v>
      </c>
      <c r="BM176" s="17" t="s">
        <v>281</v>
      </c>
    </row>
    <row r="177" spans="2:47" s="1" customFormat="1" ht="12">
      <c r="B177" s="38"/>
      <c r="C177" s="39"/>
      <c r="D177" s="229" t="s">
        <v>159</v>
      </c>
      <c r="E177" s="39"/>
      <c r="F177" s="239" t="s">
        <v>282</v>
      </c>
      <c r="G177" s="39"/>
      <c r="H177" s="39"/>
      <c r="I177" s="142"/>
      <c r="J177" s="39"/>
      <c r="K177" s="39"/>
      <c r="L177" s="43"/>
      <c r="M177" s="240"/>
      <c r="N177" s="79"/>
      <c r="O177" s="79"/>
      <c r="P177" s="79"/>
      <c r="Q177" s="79"/>
      <c r="R177" s="79"/>
      <c r="S177" s="79"/>
      <c r="T177" s="80"/>
      <c r="AT177" s="17" t="s">
        <v>159</v>
      </c>
      <c r="AU177" s="17" t="s">
        <v>86</v>
      </c>
    </row>
    <row r="178" spans="2:65" s="1" customFormat="1" ht="22.5" customHeight="1">
      <c r="B178" s="38"/>
      <c r="C178" s="215" t="s">
        <v>283</v>
      </c>
      <c r="D178" s="215" t="s">
        <v>145</v>
      </c>
      <c r="E178" s="216" t="s">
        <v>284</v>
      </c>
      <c r="F178" s="217" t="s">
        <v>285</v>
      </c>
      <c r="G178" s="218" t="s">
        <v>275</v>
      </c>
      <c r="H178" s="219">
        <v>110.952</v>
      </c>
      <c r="I178" s="220"/>
      <c r="J178" s="221">
        <f>ROUND(I178*H178,2)</f>
        <v>0</v>
      </c>
      <c r="K178" s="217" t="s">
        <v>149</v>
      </c>
      <c r="L178" s="43"/>
      <c r="M178" s="222" t="s">
        <v>75</v>
      </c>
      <c r="N178" s="223" t="s">
        <v>47</v>
      </c>
      <c r="O178" s="79"/>
      <c r="P178" s="224">
        <f>O178*H178</f>
        <v>0</v>
      </c>
      <c r="Q178" s="224">
        <v>0</v>
      </c>
      <c r="R178" s="224">
        <f>Q178*H178</f>
        <v>0</v>
      </c>
      <c r="S178" s="224">
        <v>0</v>
      </c>
      <c r="T178" s="225">
        <f>S178*H178</f>
        <v>0</v>
      </c>
      <c r="AR178" s="17" t="s">
        <v>150</v>
      </c>
      <c r="AT178" s="17" t="s">
        <v>145</v>
      </c>
      <c r="AU178" s="17" t="s">
        <v>86</v>
      </c>
      <c r="AY178" s="17" t="s">
        <v>142</v>
      </c>
      <c r="BE178" s="226">
        <f>IF(N178="základní",J178,0)</f>
        <v>0</v>
      </c>
      <c r="BF178" s="226">
        <f>IF(N178="snížená",J178,0)</f>
        <v>0</v>
      </c>
      <c r="BG178" s="226">
        <f>IF(N178="zákl. přenesená",J178,0)</f>
        <v>0</v>
      </c>
      <c r="BH178" s="226">
        <f>IF(N178="sníž. přenesená",J178,0)</f>
        <v>0</v>
      </c>
      <c r="BI178" s="226">
        <f>IF(N178="nulová",J178,0)</f>
        <v>0</v>
      </c>
      <c r="BJ178" s="17" t="s">
        <v>84</v>
      </c>
      <c r="BK178" s="226">
        <f>ROUND(I178*H178,2)</f>
        <v>0</v>
      </c>
      <c r="BL178" s="17" t="s">
        <v>150</v>
      </c>
      <c r="BM178" s="17" t="s">
        <v>286</v>
      </c>
    </row>
    <row r="179" spans="2:47" s="1" customFormat="1" ht="12">
      <c r="B179" s="38"/>
      <c r="C179" s="39"/>
      <c r="D179" s="229" t="s">
        <v>159</v>
      </c>
      <c r="E179" s="39"/>
      <c r="F179" s="239" t="s">
        <v>287</v>
      </c>
      <c r="G179" s="39"/>
      <c r="H179" s="39"/>
      <c r="I179" s="142"/>
      <c r="J179" s="39"/>
      <c r="K179" s="39"/>
      <c r="L179" s="43"/>
      <c r="M179" s="240"/>
      <c r="N179" s="79"/>
      <c r="O179" s="79"/>
      <c r="P179" s="79"/>
      <c r="Q179" s="79"/>
      <c r="R179" s="79"/>
      <c r="S179" s="79"/>
      <c r="T179" s="80"/>
      <c r="AT179" s="17" t="s">
        <v>159</v>
      </c>
      <c r="AU179" s="17" t="s">
        <v>86</v>
      </c>
    </row>
    <row r="180" spans="2:51" s="12" customFormat="1" ht="12">
      <c r="B180" s="227"/>
      <c r="C180" s="228"/>
      <c r="D180" s="229" t="s">
        <v>152</v>
      </c>
      <c r="E180" s="228"/>
      <c r="F180" s="231" t="s">
        <v>288</v>
      </c>
      <c r="G180" s="228"/>
      <c r="H180" s="232">
        <v>110.952</v>
      </c>
      <c r="I180" s="233"/>
      <c r="J180" s="228"/>
      <c r="K180" s="228"/>
      <c r="L180" s="234"/>
      <c r="M180" s="235"/>
      <c r="N180" s="236"/>
      <c r="O180" s="236"/>
      <c r="P180" s="236"/>
      <c r="Q180" s="236"/>
      <c r="R180" s="236"/>
      <c r="S180" s="236"/>
      <c r="T180" s="237"/>
      <c r="AT180" s="238" t="s">
        <v>152</v>
      </c>
      <c r="AU180" s="238" t="s">
        <v>86</v>
      </c>
      <c r="AV180" s="12" t="s">
        <v>86</v>
      </c>
      <c r="AW180" s="12" t="s">
        <v>4</v>
      </c>
      <c r="AX180" s="12" t="s">
        <v>84</v>
      </c>
      <c r="AY180" s="238" t="s">
        <v>142</v>
      </c>
    </row>
    <row r="181" spans="2:65" s="1" customFormat="1" ht="22.5" customHeight="1">
      <c r="B181" s="38"/>
      <c r="C181" s="215" t="s">
        <v>289</v>
      </c>
      <c r="D181" s="215" t="s">
        <v>145</v>
      </c>
      <c r="E181" s="216" t="s">
        <v>290</v>
      </c>
      <c r="F181" s="217" t="s">
        <v>291</v>
      </c>
      <c r="G181" s="218" t="s">
        <v>275</v>
      </c>
      <c r="H181" s="219">
        <v>4.623</v>
      </c>
      <c r="I181" s="220"/>
      <c r="J181" s="221">
        <f>ROUND(I181*H181,2)</f>
        <v>0</v>
      </c>
      <c r="K181" s="217" t="s">
        <v>149</v>
      </c>
      <c r="L181" s="43"/>
      <c r="M181" s="222" t="s">
        <v>75</v>
      </c>
      <c r="N181" s="223" t="s">
        <v>47</v>
      </c>
      <c r="O181" s="79"/>
      <c r="P181" s="224">
        <f>O181*H181</f>
        <v>0</v>
      </c>
      <c r="Q181" s="224">
        <v>0</v>
      </c>
      <c r="R181" s="224">
        <f>Q181*H181</f>
        <v>0</v>
      </c>
      <c r="S181" s="224">
        <v>0</v>
      </c>
      <c r="T181" s="225">
        <f>S181*H181</f>
        <v>0</v>
      </c>
      <c r="AR181" s="17" t="s">
        <v>150</v>
      </c>
      <c r="AT181" s="17" t="s">
        <v>145</v>
      </c>
      <c r="AU181" s="17" t="s">
        <v>86</v>
      </c>
      <c r="AY181" s="17" t="s">
        <v>142</v>
      </c>
      <c r="BE181" s="226">
        <f>IF(N181="základní",J181,0)</f>
        <v>0</v>
      </c>
      <c r="BF181" s="226">
        <f>IF(N181="snížená",J181,0)</f>
        <v>0</v>
      </c>
      <c r="BG181" s="226">
        <f>IF(N181="zákl. přenesená",J181,0)</f>
        <v>0</v>
      </c>
      <c r="BH181" s="226">
        <f>IF(N181="sníž. přenesená",J181,0)</f>
        <v>0</v>
      </c>
      <c r="BI181" s="226">
        <f>IF(N181="nulová",J181,0)</f>
        <v>0</v>
      </c>
      <c r="BJ181" s="17" t="s">
        <v>84</v>
      </c>
      <c r="BK181" s="226">
        <f>ROUND(I181*H181,2)</f>
        <v>0</v>
      </c>
      <c r="BL181" s="17" t="s">
        <v>150</v>
      </c>
      <c r="BM181" s="17" t="s">
        <v>292</v>
      </c>
    </row>
    <row r="182" spans="2:47" s="1" customFormat="1" ht="12">
      <c r="B182" s="38"/>
      <c r="C182" s="39"/>
      <c r="D182" s="229" t="s">
        <v>159</v>
      </c>
      <c r="E182" s="39"/>
      <c r="F182" s="239" t="s">
        <v>293</v>
      </c>
      <c r="G182" s="39"/>
      <c r="H182" s="39"/>
      <c r="I182" s="142"/>
      <c r="J182" s="39"/>
      <c r="K182" s="39"/>
      <c r="L182" s="43"/>
      <c r="M182" s="240"/>
      <c r="N182" s="79"/>
      <c r="O182" s="79"/>
      <c r="P182" s="79"/>
      <c r="Q182" s="79"/>
      <c r="R182" s="79"/>
      <c r="S182" s="79"/>
      <c r="T182" s="80"/>
      <c r="AT182" s="17" t="s">
        <v>159</v>
      </c>
      <c r="AU182" s="17" t="s">
        <v>86</v>
      </c>
    </row>
    <row r="183" spans="2:63" s="11" customFormat="1" ht="22.8" customHeight="1">
      <c r="B183" s="199"/>
      <c r="C183" s="200"/>
      <c r="D183" s="201" t="s">
        <v>76</v>
      </c>
      <c r="E183" s="213" t="s">
        <v>294</v>
      </c>
      <c r="F183" s="213" t="s">
        <v>295</v>
      </c>
      <c r="G183" s="200"/>
      <c r="H183" s="200"/>
      <c r="I183" s="203"/>
      <c r="J183" s="214">
        <f>BK183</f>
        <v>0</v>
      </c>
      <c r="K183" s="200"/>
      <c r="L183" s="205"/>
      <c r="M183" s="206"/>
      <c r="N183" s="207"/>
      <c r="O183" s="207"/>
      <c r="P183" s="208">
        <f>SUM(P184:P185)</f>
        <v>0</v>
      </c>
      <c r="Q183" s="207"/>
      <c r="R183" s="208">
        <f>SUM(R184:R185)</f>
        <v>0</v>
      </c>
      <c r="S183" s="207"/>
      <c r="T183" s="209">
        <f>SUM(T184:T185)</f>
        <v>0</v>
      </c>
      <c r="AR183" s="210" t="s">
        <v>84</v>
      </c>
      <c r="AT183" s="211" t="s">
        <v>76</v>
      </c>
      <c r="AU183" s="211" t="s">
        <v>84</v>
      </c>
      <c r="AY183" s="210" t="s">
        <v>142</v>
      </c>
      <c r="BK183" s="212">
        <f>SUM(BK184:BK185)</f>
        <v>0</v>
      </c>
    </row>
    <row r="184" spans="2:65" s="1" customFormat="1" ht="22.5" customHeight="1">
      <c r="B184" s="38"/>
      <c r="C184" s="215" t="s">
        <v>296</v>
      </c>
      <c r="D184" s="215" t="s">
        <v>145</v>
      </c>
      <c r="E184" s="216" t="s">
        <v>297</v>
      </c>
      <c r="F184" s="217" t="s">
        <v>298</v>
      </c>
      <c r="G184" s="218" t="s">
        <v>275</v>
      </c>
      <c r="H184" s="219">
        <v>6.681</v>
      </c>
      <c r="I184" s="220"/>
      <c r="J184" s="221">
        <f>ROUND(I184*H184,2)</f>
        <v>0</v>
      </c>
      <c r="K184" s="217" t="s">
        <v>149</v>
      </c>
      <c r="L184" s="43"/>
      <c r="M184" s="222" t="s">
        <v>75</v>
      </c>
      <c r="N184" s="223" t="s">
        <v>47</v>
      </c>
      <c r="O184" s="79"/>
      <c r="P184" s="224">
        <f>O184*H184</f>
        <v>0</v>
      </c>
      <c r="Q184" s="224">
        <v>0</v>
      </c>
      <c r="R184" s="224">
        <f>Q184*H184</f>
        <v>0</v>
      </c>
      <c r="S184" s="224">
        <v>0</v>
      </c>
      <c r="T184" s="225">
        <f>S184*H184</f>
        <v>0</v>
      </c>
      <c r="AR184" s="17" t="s">
        <v>150</v>
      </c>
      <c r="AT184" s="17" t="s">
        <v>145</v>
      </c>
      <c r="AU184" s="17" t="s">
        <v>86</v>
      </c>
      <c r="AY184" s="17" t="s">
        <v>142</v>
      </c>
      <c r="BE184" s="226">
        <f>IF(N184="základní",J184,0)</f>
        <v>0</v>
      </c>
      <c r="BF184" s="226">
        <f>IF(N184="snížená",J184,0)</f>
        <v>0</v>
      </c>
      <c r="BG184" s="226">
        <f>IF(N184="zákl. přenesená",J184,0)</f>
        <v>0</v>
      </c>
      <c r="BH184" s="226">
        <f>IF(N184="sníž. přenesená",J184,0)</f>
        <v>0</v>
      </c>
      <c r="BI184" s="226">
        <f>IF(N184="nulová",J184,0)</f>
        <v>0</v>
      </c>
      <c r="BJ184" s="17" t="s">
        <v>84</v>
      </c>
      <c r="BK184" s="226">
        <f>ROUND(I184*H184,2)</f>
        <v>0</v>
      </c>
      <c r="BL184" s="17" t="s">
        <v>150</v>
      </c>
      <c r="BM184" s="17" t="s">
        <v>299</v>
      </c>
    </row>
    <row r="185" spans="2:47" s="1" customFormat="1" ht="12">
      <c r="B185" s="38"/>
      <c r="C185" s="39"/>
      <c r="D185" s="229" t="s">
        <v>159</v>
      </c>
      <c r="E185" s="39"/>
      <c r="F185" s="239" t="s">
        <v>300</v>
      </c>
      <c r="G185" s="39"/>
      <c r="H185" s="39"/>
      <c r="I185" s="142"/>
      <c r="J185" s="39"/>
      <c r="K185" s="39"/>
      <c r="L185" s="43"/>
      <c r="M185" s="240"/>
      <c r="N185" s="79"/>
      <c r="O185" s="79"/>
      <c r="P185" s="79"/>
      <c r="Q185" s="79"/>
      <c r="R185" s="79"/>
      <c r="S185" s="79"/>
      <c r="T185" s="80"/>
      <c r="AT185" s="17" t="s">
        <v>159</v>
      </c>
      <c r="AU185" s="17" t="s">
        <v>86</v>
      </c>
    </row>
    <row r="186" spans="2:63" s="11" customFormat="1" ht="25.9" customHeight="1">
      <c r="B186" s="199"/>
      <c r="C186" s="200"/>
      <c r="D186" s="201" t="s">
        <v>76</v>
      </c>
      <c r="E186" s="202" t="s">
        <v>301</v>
      </c>
      <c r="F186" s="202" t="s">
        <v>302</v>
      </c>
      <c r="G186" s="200"/>
      <c r="H186" s="200"/>
      <c r="I186" s="203"/>
      <c r="J186" s="204">
        <f>BK186</f>
        <v>0</v>
      </c>
      <c r="K186" s="200"/>
      <c r="L186" s="205"/>
      <c r="M186" s="206"/>
      <c r="N186" s="207"/>
      <c r="O186" s="207"/>
      <c r="P186" s="208">
        <f>P187+P197+P214+P225+P238+P244+P259+P293</f>
        <v>0</v>
      </c>
      <c r="Q186" s="207"/>
      <c r="R186" s="208">
        <f>R187+R197+R214+R225+R238+R244+R259+R293</f>
        <v>0.60617743</v>
      </c>
      <c r="S186" s="207"/>
      <c r="T186" s="209">
        <f>T187+T197+T214+T225+T238+T244+T259+T293</f>
        <v>0.40689784</v>
      </c>
      <c r="AR186" s="210" t="s">
        <v>86</v>
      </c>
      <c r="AT186" s="211" t="s">
        <v>76</v>
      </c>
      <c r="AU186" s="211" t="s">
        <v>77</v>
      </c>
      <c r="AY186" s="210" t="s">
        <v>142</v>
      </c>
      <c r="BK186" s="212">
        <f>BK187+BK197+BK214+BK225+BK238+BK244+BK259+BK293</f>
        <v>0</v>
      </c>
    </row>
    <row r="187" spans="2:63" s="11" customFormat="1" ht="22.8" customHeight="1">
      <c r="B187" s="199"/>
      <c r="C187" s="200"/>
      <c r="D187" s="201" t="s">
        <v>76</v>
      </c>
      <c r="E187" s="213" t="s">
        <v>303</v>
      </c>
      <c r="F187" s="213" t="s">
        <v>304</v>
      </c>
      <c r="G187" s="200"/>
      <c r="H187" s="200"/>
      <c r="I187" s="203"/>
      <c r="J187" s="214">
        <f>BK187</f>
        <v>0</v>
      </c>
      <c r="K187" s="200"/>
      <c r="L187" s="205"/>
      <c r="M187" s="206"/>
      <c r="N187" s="207"/>
      <c r="O187" s="207"/>
      <c r="P187" s="208">
        <f>SUM(P188:P196)</f>
        <v>0</v>
      </c>
      <c r="Q187" s="207"/>
      <c r="R187" s="208">
        <f>SUM(R188:R196)</f>
        <v>0.00315</v>
      </c>
      <c r="S187" s="207"/>
      <c r="T187" s="209">
        <f>SUM(T188:T196)</f>
        <v>0</v>
      </c>
      <c r="AR187" s="210" t="s">
        <v>86</v>
      </c>
      <c r="AT187" s="211" t="s">
        <v>76</v>
      </c>
      <c r="AU187" s="211" t="s">
        <v>84</v>
      </c>
      <c r="AY187" s="210" t="s">
        <v>142</v>
      </c>
      <c r="BK187" s="212">
        <f>SUM(BK188:BK196)</f>
        <v>0</v>
      </c>
    </row>
    <row r="188" spans="2:65" s="1" customFormat="1" ht="16.5" customHeight="1">
      <c r="B188" s="38"/>
      <c r="C188" s="215" t="s">
        <v>305</v>
      </c>
      <c r="D188" s="215" t="s">
        <v>145</v>
      </c>
      <c r="E188" s="216" t="s">
        <v>306</v>
      </c>
      <c r="F188" s="217" t="s">
        <v>307</v>
      </c>
      <c r="G188" s="218" t="s">
        <v>242</v>
      </c>
      <c r="H188" s="219">
        <v>9</v>
      </c>
      <c r="I188" s="220"/>
      <c r="J188" s="221">
        <f>ROUND(I188*H188,2)</f>
        <v>0</v>
      </c>
      <c r="K188" s="217" t="s">
        <v>149</v>
      </c>
      <c r="L188" s="43"/>
      <c r="M188" s="222" t="s">
        <v>75</v>
      </c>
      <c r="N188" s="223" t="s">
        <v>47</v>
      </c>
      <c r="O188" s="79"/>
      <c r="P188" s="224">
        <f>O188*H188</f>
        <v>0</v>
      </c>
      <c r="Q188" s="224">
        <v>0.00035</v>
      </c>
      <c r="R188" s="224">
        <f>Q188*H188</f>
        <v>0.00315</v>
      </c>
      <c r="S188" s="224">
        <v>0</v>
      </c>
      <c r="T188" s="225">
        <f>S188*H188</f>
        <v>0</v>
      </c>
      <c r="AR188" s="17" t="s">
        <v>234</v>
      </c>
      <c r="AT188" s="17" t="s">
        <v>145</v>
      </c>
      <c r="AU188" s="17" t="s">
        <v>86</v>
      </c>
      <c r="AY188" s="17" t="s">
        <v>142</v>
      </c>
      <c r="BE188" s="226">
        <f>IF(N188="základní",J188,0)</f>
        <v>0</v>
      </c>
      <c r="BF188" s="226">
        <f>IF(N188="snížená",J188,0)</f>
        <v>0</v>
      </c>
      <c r="BG188" s="226">
        <f>IF(N188="zákl. přenesená",J188,0)</f>
        <v>0</v>
      </c>
      <c r="BH188" s="226">
        <f>IF(N188="sníž. přenesená",J188,0)</f>
        <v>0</v>
      </c>
      <c r="BI188" s="226">
        <f>IF(N188="nulová",J188,0)</f>
        <v>0</v>
      </c>
      <c r="BJ188" s="17" t="s">
        <v>84</v>
      </c>
      <c r="BK188" s="226">
        <f>ROUND(I188*H188,2)</f>
        <v>0</v>
      </c>
      <c r="BL188" s="17" t="s">
        <v>234</v>
      </c>
      <c r="BM188" s="17" t="s">
        <v>308</v>
      </c>
    </row>
    <row r="189" spans="2:47" s="1" customFormat="1" ht="12">
      <c r="B189" s="38"/>
      <c r="C189" s="39"/>
      <c r="D189" s="229" t="s">
        <v>159</v>
      </c>
      <c r="E189" s="39"/>
      <c r="F189" s="239" t="s">
        <v>309</v>
      </c>
      <c r="G189" s="39"/>
      <c r="H189" s="39"/>
      <c r="I189" s="142"/>
      <c r="J189" s="39"/>
      <c r="K189" s="39"/>
      <c r="L189" s="43"/>
      <c r="M189" s="240"/>
      <c r="N189" s="79"/>
      <c r="O189" s="79"/>
      <c r="P189" s="79"/>
      <c r="Q189" s="79"/>
      <c r="R189" s="79"/>
      <c r="S189" s="79"/>
      <c r="T189" s="80"/>
      <c r="AT189" s="17" t="s">
        <v>159</v>
      </c>
      <c r="AU189" s="17" t="s">
        <v>86</v>
      </c>
    </row>
    <row r="190" spans="2:65" s="1" customFormat="1" ht="16.5" customHeight="1">
      <c r="B190" s="38"/>
      <c r="C190" s="215" t="s">
        <v>310</v>
      </c>
      <c r="D190" s="215" t="s">
        <v>145</v>
      </c>
      <c r="E190" s="216" t="s">
        <v>311</v>
      </c>
      <c r="F190" s="217" t="s">
        <v>312</v>
      </c>
      <c r="G190" s="218" t="s">
        <v>214</v>
      </c>
      <c r="H190" s="219">
        <v>3</v>
      </c>
      <c r="I190" s="220"/>
      <c r="J190" s="221">
        <f>ROUND(I190*H190,2)</f>
        <v>0</v>
      </c>
      <c r="K190" s="217" t="s">
        <v>149</v>
      </c>
      <c r="L190" s="43"/>
      <c r="M190" s="222" t="s">
        <v>75</v>
      </c>
      <c r="N190" s="223" t="s">
        <v>47</v>
      </c>
      <c r="O190" s="79"/>
      <c r="P190" s="224">
        <f>O190*H190</f>
        <v>0</v>
      </c>
      <c r="Q190" s="224">
        <v>0</v>
      </c>
      <c r="R190" s="224">
        <f>Q190*H190</f>
        <v>0</v>
      </c>
      <c r="S190" s="224">
        <v>0</v>
      </c>
      <c r="T190" s="225">
        <f>S190*H190</f>
        <v>0</v>
      </c>
      <c r="AR190" s="17" t="s">
        <v>234</v>
      </c>
      <c r="AT190" s="17" t="s">
        <v>145</v>
      </c>
      <c r="AU190" s="17" t="s">
        <v>86</v>
      </c>
      <c r="AY190" s="17" t="s">
        <v>142</v>
      </c>
      <c r="BE190" s="226">
        <f>IF(N190="základní",J190,0)</f>
        <v>0</v>
      </c>
      <c r="BF190" s="226">
        <f>IF(N190="snížená",J190,0)</f>
        <v>0</v>
      </c>
      <c r="BG190" s="226">
        <f>IF(N190="zákl. přenesená",J190,0)</f>
        <v>0</v>
      </c>
      <c r="BH190" s="226">
        <f>IF(N190="sníž. přenesená",J190,0)</f>
        <v>0</v>
      </c>
      <c r="BI190" s="226">
        <f>IF(N190="nulová",J190,0)</f>
        <v>0</v>
      </c>
      <c r="BJ190" s="17" t="s">
        <v>84</v>
      </c>
      <c r="BK190" s="226">
        <f>ROUND(I190*H190,2)</f>
        <v>0</v>
      </c>
      <c r="BL190" s="17" t="s">
        <v>234</v>
      </c>
      <c r="BM190" s="17" t="s">
        <v>313</v>
      </c>
    </row>
    <row r="191" spans="2:47" s="1" customFormat="1" ht="12">
      <c r="B191" s="38"/>
      <c r="C191" s="39"/>
      <c r="D191" s="229" t="s">
        <v>159</v>
      </c>
      <c r="E191" s="39"/>
      <c r="F191" s="239" t="s">
        <v>314</v>
      </c>
      <c r="G191" s="39"/>
      <c r="H191" s="39"/>
      <c r="I191" s="142"/>
      <c r="J191" s="39"/>
      <c r="K191" s="39"/>
      <c r="L191" s="43"/>
      <c r="M191" s="240"/>
      <c r="N191" s="79"/>
      <c r="O191" s="79"/>
      <c r="P191" s="79"/>
      <c r="Q191" s="79"/>
      <c r="R191" s="79"/>
      <c r="S191" s="79"/>
      <c r="T191" s="80"/>
      <c r="AT191" s="17" t="s">
        <v>159</v>
      </c>
      <c r="AU191" s="17" t="s">
        <v>86</v>
      </c>
    </row>
    <row r="192" spans="2:65" s="1" customFormat="1" ht="16.5" customHeight="1">
      <c r="B192" s="38"/>
      <c r="C192" s="215" t="s">
        <v>315</v>
      </c>
      <c r="D192" s="215" t="s">
        <v>145</v>
      </c>
      <c r="E192" s="216" t="s">
        <v>316</v>
      </c>
      <c r="F192" s="217" t="s">
        <v>317</v>
      </c>
      <c r="G192" s="218" t="s">
        <v>242</v>
      </c>
      <c r="H192" s="219">
        <v>9</v>
      </c>
      <c r="I192" s="220"/>
      <c r="J192" s="221">
        <f>ROUND(I192*H192,2)</f>
        <v>0</v>
      </c>
      <c r="K192" s="217" t="s">
        <v>149</v>
      </c>
      <c r="L192" s="43"/>
      <c r="M192" s="222" t="s">
        <v>75</v>
      </c>
      <c r="N192" s="223" t="s">
        <v>47</v>
      </c>
      <c r="O192" s="79"/>
      <c r="P192" s="224">
        <f>O192*H192</f>
        <v>0</v>
      </c>
      <c r="Q192" s="224">
        <v>0</v>
      </c>
      <c r="R192" s="224">
        <f>Q192*H192</f>
        <v>0</v>
      </c>
      <c r="S192" s="224">
        <v>0</v>
      </c>
      <c r="T192" s="225">
        <f>S192*H192</f>
        <v>0</v>
      </c>
      <c r="AR192" s="17" t="s">
        <v>234</v>
      </c>
      <c r="AT192" s="17" t="s">
        <v>145</v>
      </c>
      <c r="AU192" s="17" t="s">
        <v>86</v>
      </c>
      <c r="AY192" s="17" t="s">
        <v>142</v>
      </c>
      <c r="BE192" s="226">
        <f>IF(N192="základní",J192,0)</f>
        <v>0</v>
      </c>
      <c r="BF192" s="226">
        <f>IF(N192="snížená",J192,0)</f>
        <v>0</v>
      </c>
      <c r="BG192" s="226">
        <f>IF(N192="zákl. přenesená",J192,0)</f>
        <v>0</v>
      </c>
      <c r="BH192" s="226">
        <f>IF(N192="sníž. přenesená",J192,0)</f>
        <v>0</v>
      </c>
      <c r="BI192" s="226">
        <f>IF(N192="nulová",J192,0)</f>
        <v>0</v>
      </c>
      <c r="BJ192" s="17" t="s">
        <v>84</v>
      </c>
      <c r="BK192" s="226">
        <f>ROUND(I192*H192,2)</f>
        <v>0</v>
      </c>
      <c r="BL192" s="17" t="s">
        <v>234</v>
      </c>
      <c r="BM192" s="17" t="s">
        <v>318</v>
      </c>
    </row>
    <row r="193" spans="2:47" s="1" customFormat="1" ht="12">
      <c r="B193" s="38"/>
      <c r="C193" s="39"/>
      <c r="D193" s="229" t="s">
        <v>159</v>
      </c>
      <c r="E193" s="39"/>
      <c r="F193" s="239" t="s">
        <v>319</v>
      </c>
      <c r="G193" s="39"/>
      <c r="H193" s="39"/>
      <c r="I193" s="142"/>
      <c r="J193" s="39"/>
      <c r="K193" s="39"/>
      <c r="L193" s="43"/>
      <c r="M193" s="240"/>
      <c r="N193" s="79"/>
      <c r="O193" s="79"/>
      <c r="P193" s="79"/>
      <c r="Q193" s="79"/>
      <c r="R193" s="79"/>
      <c r="S193" s="79"/>
      <c r="T193" s="80"/>
      <c r="AT193" s="17" t="s">
        <v>159</v>
      </c>
      <c r="AU193" s="17" t="s">
        <v>86</v>
      </c>
    </row>
    <row r="194" spans="2:65" s="1" customFormat="1" ht="22.5" customHeight="1">
      <c r="B194" s="38"/>
      <c r="C194" s="215" t="s">
        <v>320</v>
      </c>
      <c r="D194" s="215" t="s">
        <v>145</v>
      </c>
      <c r="E194" s="216" t="s">
        <v>321</v>
      </c>
      <c r="F194" s="217" t="s">
        <v>322</v>
      </c>
      <c r="G194" s="218" t="s">
        <v>323</v>
      </c>
      <c r="H194" s="219">
        <v>1</v>
      </c>
      <c r="I194" s="220"/>
      <c r="J194" s="221">
        <f>ROUND(I194*H194,2)</f>
        <v>0</v>
      </c>
      <c r="K194" s="217" t="s">
        <v>324</v>
      </c>
      <c r="L194" s="43"/>
      <c r="M194" s="222" t="s">
        <v>75</v>
      </c>
      <c r="N194" s="223" t="s">
        <v>47</v>
      </c>
      <c r="O194" s="79"/>
      <c r="P194" s="224">
        <f>O194*H194</f>
        <v>0</v>
      </c>
      <c r="Q194" s="224">
        <v>0</v>
      </c>
      <c r="R194" s="224">
        <f>Q194*H194</f>
        <v>0</v>
      </c>
      <c r="S194" s="224">
        <v>0</v>
      </c>
      <c r="T194" s="225">
        <f>S194*H194</f>
        <v>0</v>
      </c>
      <c r="AR194" s="17" t="s">
        <v>234</v>
      </c>
      <c r="AT194" s="17" t="s">
        <v>145</v>
      </c>
      <c r="AU194" s="17" t="s">
        <v>86</v>
      </c>
      <c r="AY194" s="17" t="s">
        <v>142</v>
      </c>
      <c r="BE194" s="226">
        <f>IF(N194="základní",J194,0)</f>
        <v>0</v>
      </c>
      <c r="BF194" s="226">
        <f>IF(N194="snížená",J194,0)</f>
        <v>0</v>
      </c>
      <c r="BG194" s="226">
        <f>IF(N194="zákl. přenesená",J194,0)</f>
        <v>0</v>
      </c>
      <c r="BH194" s="226">
        <f>IF(N194="sníž. přenesená",J194,0)</f>
        <v>0</v>
      </c>
      <c r="BI194" s="226">
        <f>IF(N194="nulová",J194,0)</f>
        <v>0</v>
      </c>
      <c r="BJ194" s="17" t="s">
        <v>84</v>
      </c>
      <c r="BK194" s="226">
        <f>ROUND(I194*H194,2)</f>
        <v>0</v>
      </c>
      <c r="BL194" s="17" t="s">
        <v>234</v>
      </c>
      <c r="BM194" s="17" t="s">
        <v>325</v>
      </c>
    </row>
    <row r="195" spans="2:65" s="1" customFormat="1" ht="22.5" customHeight="1">
      <c r="B195" s="38"/>
      <c r="C195" s="215" t="s">
        <v>326</v>
      </c>
      <c r="D195" s="215" t="s">
        <v>145</v>
      </c>
      <c r="E195" s="216" t="s">
        <v>327</v>
      </c>
      <c r="F195" s="217" t="s">
        <v>328</v>
      </c>
      <c r="G195" s="218" t="s">
        <v>329</v>
      </c>
      <c r="H195" s="272"/>
      <c r="I195" s="220"/>
      <c r="J195" s="221">
        <f>ROUND(I195*H195,2)</f>
        <v>0</v>
      </c>
      <c r="K195" s="217" t="s">
        <v>149</v>
      </c>
      <c r="L195" s="43"/>
      <c r="M195" s="222" t="s">
        <v>75</v>
      </c>
      <c r="N195" s="223" t="s">
        <v>47</v>
      </c>
      <c r="O195" s="79"/>
      <c r="P195" s="224">
        <f>O195*H195</f>
        <v>0</v>
      </c>
      <c r="Q195" s="224">
        <v>0</v>
      </c>
      <c r="R195" s="224">
        <f>Q195*H195</f>
        <v>0</v>
      </c>
      <c r="S195" s="224">
        <v>0</v>
      </c>
      <c r="T195" s="225">
        <f>S195*H195</f>
        <v>0</v>
      </c>
      <c r="AR195" s="17" t="s">
        <v>234</v>
      </c>
      <c r="AT195" s="17" t="s">
        <v>145</v>
      </c>
      <c r="AU195" s="17" t="s">
        <v>86</v>
      </c>
      <c r="AY195" s="17" t="s">
        <v>142</v>
      </c>
      <c r="BE195" s="226">
        <f>IF(N195="základní",J195,0)</f>
        <v>0</v>
      </c>
      <c r="BF195" s="226">
        <f>IF(N195="snížená",J195,0)</f>
        <v>0</v>
      </c>
      <c r="BG195" s="226">
        <f>IF(N195="zákl. přenesená",J195,0)</f>
        <v>0</v>
      </c>
      <c r="BH195" s="226">
        <f>IF(N195="sníž. přenesená",J195,0)</f>
        <v>0</v>
      </c>
      <c r="BI195" s="226">
        <f>IF(N195="nulová",J195,0)</f>
        <v>0</v>
      </c>
      <c r="BJ195" s="17" t="s">
        <v>84</v>
      </c>
      <c r="BK195" s="226">
        <f>ROUND(I195*H195,2)</f>
        <v>0</v>
      </c>
      <c r="BL195" s="17" t="s">
        <v>234</v>
      </c>
      <c r="BM195" s="17" t="s">
        <v>330</v>
      </c>
    </row>
    <row r="196" spans="2:47" s="1" customFormat="1" ht="12">
      <c r="B196" s="38"/>
      <c r="C196" s="39"/>
      <c r="D196" s="229" t="s">
        <v>159</v>
      </c>
      <c r="E196" s="39"/>
      <c r="F196" s="239" t="s">
        <v>331</v>
      </c>
      <c r="G196" s="39"/>
      <c r="H196" s="39"/>
      <c r="I196" s="142"/>
      <c r="J196" s="39"/>
      <c r="K196" s="39"/>
      <c r="L196" s="43"/>
      <c r="M196" s="240"/>
      <c r="N196" s="79"/>
      <c r="O196" s="79"/>
      <c r="P196" s="79"/>
      <c r="Q196" s="79"/>
      <c r="R196" s="79"/>
      <c r="S196" s="79"/>
      <c r="T196" s="80"/>
      <c r="AT196" s="17" t="s">
        <v>159</v>
      </c>
      <c r="AU196" s="17" t="s">
        <v>86</v>
      </c>
    </row>
    <row r="197" spans="2:63" s="11" customFormat="1" ht="22.8" customHeight="1">
      <c r="B197" s="199"/>
      <c r="C197" s="200"/>
      <c r="D197" s="201" t="s">
        <v>76</v>
      </c>
      <c r="E197" s="213" t="s">
        <v>332</v>
      </c>
      <c r="F197" s="213" t="s">
        <v>333</v>
      </c>
      <c r="G197" s="200"/>
      <c r="H197" s="200"/>
      <c r="I197" s="203"/>
      <c r="J197" s="214">
        <f>BK197</f>
        <v>0</v>
      </c>
      <c r="K197" s="200"/>
      <c r="L197" s="205"/>
      <c r="M197" s="206"/>
      <c r="N197" s="207"/>
      <c r="O197" s="207"/>
      <c r="P197" s="208">
        <f>SUM(P198:P213)</f>
        <v>0</v>
      </c>
      <c r="Q197" s="207"/>
      <c r="R197" s="208">
        <f>SUM(R198:R213)</f>
        <v>0.024520000000000004</v>
      </c>
      <c r="S197" s="207"/>
      <c r="T197" s="209">
        <f>SUM(T198:T213)</f>
        <v>0</v>
      </c>
      <c r="AR197" s="210" t="s">
        <v>86</v>
      </c>
      <c r="AT197" s="211" t="s">
        <v>76</v>
      </c>
      <c r="AU197" s="211" t="s">
        <v>84</v>
      </c>
      <c r="AY197" s="210" t="s">
        <v>142</v>
      </c>
      <c r="BK197" s="212">
        <f>SUM(BK198:BK213)</f>
        <v>0</v>
      </c>
    </row>
    <row r="198" spans="2:65" s="1" customFormat="1" ht="16.5" customHeight="1">
      <c r="B198" s="38"/>
      <c r="C198" s="215" t="s">
        <v>334</v>
      </c>
      <c r="D198" s="215" t="s">
        <v>145</v>
      </c>
      <c r="E198" s="216" t="s">
        <v>335</v>
      </c>
      <c r="F198" s="217" t="s">
        <v>336</v>
      </c>
      <c r="G198" s="218" t="s">
        <v>214</v>
      </c>
      <c r="H198" s="219">
        <v>1</v>
      </c>
      <c r="I198" s="220"/>
      <c r="J198" s="221">
        <f>ROUND(I198*H198,2)</f>
        <v>0</v>
      </c>
      <c r="K198" s="217" t="s">
        <v>149</v>
      </c>
      <c r="L198" s="43"/>
      <c r="M198" s="222" t="s">
        <v>75</v>
      </c>
      <c r="N198" s="223" t="s">
        <v>47</v>
      </c>
      <c r="O198" s="79"/>
      <c r="P198" s="224">
        <f>O198*H198</f>
        <v>0</v>
      </c>
      <c r="Q198" s="224">
        <v>0</v>
      </c>
      <c r="R198" s="224">
        <f>Q198*H198</f>
        <v>0</v>
      </c>
      <c r="S198" s="224">
        <v>0</v>
      </c>
      <c r="T198" s="225">
        <f>S198*H198</f>
        <v>0</v>
      </c>
      <c r="AR198" s="17" t="s">
        <v>234</v>
      </c>
      <c r="AT198" s="17" t="s">
        <v>145</v>
      </c>
      <c r="AU198" s="17" t="s">
        <v>86</v>
      </c>
      <c r="AY198" s="17" t="s">
        <v>142</v>
      </c>
      <c r="BE198" s="226">
        <f>IF(N198="základní",J198,0)</f>
        <v>0</v>
      </c>
      <c r="BF198" s="226">
        <f>IF(N198="snížená",J198,0)</f>
        <v>0</v>
      </c>
      <c r="BG198" s="226">
        <f>IF(N198="zákl. přenesená",J198,0)</f>
        <v>0</v>
      </c>
      <c r="BH198" s="226">
        <f>IF(N198="sníž. přenesená",J198,0)</f>
        <v>0</v>
      </c>
      <c r="BI198" s="226">
        <f>IF(N198="nulová",J198,0)</f>
        <v>0</v>
      </c>
      <c r="BJ198" s="17" t="s">
        <v>84</v>
      </c>
      <c r="BK198" s="226">
        <f>ROUND(I198*H198,2)</f>
        <v>0</v>
      </c>
      <c r="BL198" s="17" t="s">
        <v>234</v>
      </c>
      <c r="BM198" s="17" t="s">
        <v>337</v>
      </c>
    </row>
    <row r="199" spans="2:47" s="1" customFormat="1" ht="12">
      <c r="B199" s="38"/>
      <c r="C199" s="39"/>
      <c r="D199" s="229" t="s">
        <v>159</v>
      </c>
      <c r="E199" s="39"/>
      <c r="F199" s="239" t="s">
        <v>338</v>
      </c>
      <c r="G199" s="39"/>
      <c r="H199" s="39"/>
      <c r="I199" s="142"/>
      <c r="J199" s="39"/>
      <c r="K199" s="39"/>
      <c r="L199" s="43"/>
      <c r="M199" s="240"/>
      <c r="N199" s="79"/>
      <c r="O199" s="79"/>
      <c r="P199" s="79"/>
      <c r="Q199" s="79"/>
      <c r="R199" s="79"/>
      <c r="S199" s="79"/>
      <c r="T199" s="80"/>
      <c r="AT199" s="17" t="s">
        <v>159</v>
      </c>
      <c r="AU199" s="17" t="s">
        <v>86</v>
      </c>
    </row>
    <row r="200" spans="2:65" s="1" customFormat="1" ht="16.5" customHeight="1">
      <c r="B200" s="38"/>
      <c r="C200" s="215" t="s">
        <v>339</v>
      </c>
      <c r="D200" s="215" t="s">
        <v>145</v>
      </c>
      <c r="E200" s="216" t="s">
        <v>340</v>
      </c>
      <c r="F200" s="217" t="s">
        <v>341</v>
      </c>
      <c r="G200" s="218" t="s">
        <v>242</v>
      </c>
      <c r="H200" s="219">
        <v>20</v>
      </c>
      <c r="I200" s="220"/>
      <c r="J200" s="221">
        <f>ROUND(I200*H200,2)</f>
        <v>0</v>
      </c>
      <c r="K200" s="217" t="s">
        <v>149</v>
      </c>
      <c r="L200" s="43"/>
      <c r="M200" s="222" t="s">
        <v>75</v>
      </c>
      <c r="N200" s="223" t="s">
        <v>47</v>
      </c>
      <c r="O200" s="79"/>
      <c r="P200" s="224">
        <f>O200*H200</f>
        <v>0</v>
      </c>
      <c r="Q200" s="224">
        <v>0.00066</v>
      </c>
      <c r="R200" s="224">
        <f>Q200*H200</f>
        <v>0.0132</v>
      </c>
      <c r="S200" s="224">
        <v>0</v>
      </c>
      <c r="T200" s="225">
        <f>S200*H200</f>
        <v>0</v>
      </c>
      <c r="AR200" s="17" t="s">
        <v>234</v>
      </c>
      <c r="AT200" s="17" t="s">
        <v>145</v>
      </c>
      <c r="AU200" s="17" t="s">
        <v>86</v>
      </c>
      <c r="AY200" s="17" t="s">
        <v>142</v>
      </c>
      <c r="BE200" s="226">
        <f>IF(N200="základní",J200,0)</f>
        <v>0</v>
      </c>
      <c r="BF200" s="226">
        <f>IF(N200="snížená",J200,0)</f>
        <v>0</v>
      </c>
      <c r="BG200" s="226">
        <f>IF(N200="zákl. přenesená",J200,0)</f>
        <v>0</v>
      </c>
      <c r="BH200" s="226">
        <f>IF(N200="sníž. přenesená",J200,0)</f>
        <v>0</v>
      </c>
      <c r="BI200" s="226">
        <f>IF(N200="nulová",J200,0)</f>
        <v>0</v>
      </c>
      <c r="BJ200" s="17" t="s">
        <v>84</v>
      </c>
      <c r="BK200" s="226">
        <f>ROUND(I200*H200,2)</f>
        <v>0</v>
      </c>
      <c r="BL200" s="17" t="s">
        <v>234</v>
      </c>
      <c r="BM200" s="17" t="s">
        <v>342</v>
      </c>
    </row>
    <row r="201" spans="2:47" s="1" customFormat="1" ht="12">
      <c r="B201" s="38"/>
      <c r="C201" s="39"/>
      <c r="D201" s="229" t="s">
        <v>159</v>
      </c>
      <c r="E201" s="39"/>
      <c r="F201" s="239" t="s">
        <v>343</v>
      </c>
      <c r="G201" s="39"/>
      <c r="H201" s="39"/>
      <c r="I201" s="142"/>
      <c r="J201" s="39"/>
      <c r="K201" s="39"/>
      <c r="L201" s="43"/>
      <c r="M201" s="240"/>
      <c r="N201" s="79"/>
      <c r="O201" s="79"/>
      <c r="P201" s="79"/>
      <c r="Q201" s="79"/>
      <c r="R201" s="79"/>
      <c r="S201" s="79"/>
      <c r="T201" s="80"/>
      <c r="AT201" s="17" t="s">
        <v>159</v>
      </c>
      <c r="AU201" s="17" t="s">
        <v>86</v>
      </c>
    </row>
    <row r="202" spans="2:65" s="1" customFormat="1" ht="22.5" customHeight="1">
      <c r="B202" s="38"/>
      <c r="C202" s="215" t="s">
        <v>344</v>
      </c>
      <c r="D202" s="215" t="s">
        <v>145</v>
      </c>
      <c r="E202" s="216" t="s">
        <v>345</v>
      </c>
      <c r="F202" s="217" t="s">
        <v>346</v>
      </c>
      <c r="G202" s="218" t="s">
        <v>242</v>
      </c>
      <c r="H202" s="219">
        <v>20</v>
      </c>
      <c r="I202" s="220"/>
      <c r="J202" s="221">
        <f>ROUND(I202*H202,2)</f>
        <v>0</v>
      </c>
      <c r="K202" s="217" t="s">
        <v>149</v>
      </c>
      <c r="L202" s="43"/>
      <c r="M202" s="222" t="s">
        <v>75</v>
      </c>
      <c r="N202" s="223" t="s">
        <v>47</v>
      </c>
      <c r="O202" s="79"/>
      <c r="P202" s="224">
        <f>O202*H202</f>
        <v>0</v>
      </c>
      <c r="Q202" s="224">
        <v>7E-05</v>
      </c>
      <c r="R202" s="224">
        <f>Q202*H202</f>
        <v>0.0013999999999999998</v>
      </c>
      <c r="S202" s="224">
        <v>0</v>
      </c>
      <c r="T202" s="225">
        <f>S202*H202</f>
        <v>0</v>
      </c>
      <c r="AR202" s="17" t="s">
        <v>234</v>
      </c>
      <c r="AT202" s="17" t="s">
        <v>145</v>
      </c>
      <c r="AU202" s="17" t="s">
        <v>86</v>
      </c>
      <c r="AY202" s="17" t="s">
        <v>142</v>
      </c>
      <c r="BE202" s="226">
        <f>IF(N202="základní",J202,0)</f>
        <v>0</v>
      </c>
      <c r="BF202" s="226">
        <f>IF(N202="snížená",J202,0)</f>
        <v>0</v>
      </c>
      <c r="BG202" s="226">
        <f>IF(N202="zákl. přenesená",J202,0)</f>
        <v>0</v>
      </c>
      <c r="BH202" s="226">
        <f>IF(N202="sníž. přenesená",J202,0)</f>
        <v>0</v>
      </c>
      <c r="BI202" s="226">
        <f>IF(N202="nulová",J202,0)</f>
        <v>0</v>
      </c>
      <c r="BJ202" s="17" t="s">
        <v>84</v>
      </c>
      <c r="BK202" s="226">
        <f>ROUND(I202*H202,2)</f>
        <v>0</v>
      </c>
      <c r="BL202" s="17" t="s">
        <v>234</v>
      </c>
      <c r="BM202" s="17" t="s">
        <v>347</v>
      </c>
    </row>
    <row r="203" spans="2:47" s="1" customFormat="1" ht="12">
      <c r="B203" s="38"/>
      <c r="C203" s="39"/>
      <c r="D203" s="229" t="s">
        <v>159</v>
      </c>
      <c r="E203" s="39"/>
      <c r="F203" s="239" t="s">
        <v>348</v>
      </c>
      <c r="G203" s="39"/>
      <c r="H203" s="39"/>
      <c r="I203" s="142"/>
      <c r="J203" s="39"/>
      <c r="K203" s="39"/>
      <c r="L203" s="43"/>
      <c r="M203" s="240"/>
      <c r="N203" s="79"/>
      <c r="O203" s="79"/>
      <c r="P203" s="79"/>
      <c r="Q203" s="79"/>
      <c r="R203" s="79"/>
      <c r="S203" s="79"/>
      <c r="T203" s="80"/>
      <c r="AT203" s="17" t="s">
        <v>159</v>
      </c>
      <c r="AU203" s="17" t="s">
        <v>86</v>
      </c>
    </row>
    <row r="204" spans="2:65" s="1" customFormat="1" ht="16.5" customHeight="1">
      <c r="B204" s="38"/>
      <c r="C204" s="215" t="s">
        <v>349</v>
      </c>
      <c r="D204" s="215" t="s">
        <v>145</v>
      </c>
      <c r="E204" s="216" t="s">
        <v>350</v>
      </c>
      <c r="F204" s="217" t="s">
        <v>351</v>
      </c>
      <c r="G204" s="218" t="s">
        <v>214</v>
      </c>
      <c r="H204" s="219">
        <v>8</v>
      </c>
      <c r="I204" s="220"/>
      <c r="J204" s="221">
        <f>ROUND(I204*H204,2)</f>
        <v>0</v>
      </c>
      <c r="K204" s="217" t="s">
        <v>149</v>
      </c>
      <c r="L204" s="43"/>
      <c r="M204" s="222" t="s">
        <v>75</v>
      </c>
      <c r="N204" s="223" t="s">
        <v>47</v>
      </c>
      <c r="O204" s="79"/>
      <c r="P204" s="224">
        <f>O204*H204</f>
        <v>0</v>
      </c>
      <c r="Q204" s="224">
        <v>0.00017</v>
      </c>
      <c r="R204" s="224">
        <f>Q204*H204</f>
        <v>0.00136</v>
      </c>
      <c r="S204" s="224">
        <v>0</v>
      </c>
      <c r="T204" s="225">
        <f>S204*H204</f>
        <v>0</v>
      </c>
      <c r="AR204" s="17" t="s">
        <v>234</v>
      </c>
      <c r="AT204" s="17" t="s">
        <v>145</v>
      </c>
      <c r="AU204" s="17" t="s">
        <v>86</v>
      </c>
      <c r="AY204" s="17" t="s">
        <v>142</v>
      </c>
      <c r="BE204" s="226">
        <f>IF(N204="základní",J204,0)</f>
        <v>0</v>
      </c>
      <c r="BF204" s="226">
        <f>IF(N204="snížená",J204,0)</f>
        <v>0</v>
      </c>
      <c r="BG204" s="226">
        <f>IF(N204="zákl. přenesená",J204,0)</f>
        <v>0</v>
      </c>
      <c r="BH204" s="226">
        <f>IF(N204="sníž. přenesená",J204,0)</f>
        <v>0</v>
      </c>
      <c r="BI204" s="226">
        <f>IF(N204="nulová",J204,0)</f>
        <v>0</v>
      </c>
      <c r="BJ204" s="17" t="s">
        <v>84</v>
      </c>
      <c r="BK204" s="226">
        <f>ROUND(I204*H204,2)</f>
        <v>0</v>
      </c>
      <c r="BL204" s="17" t="s">
        <v>234</v>
      </c>
      <c r="BM204" s="17" t="s">
        <v>352</v>
      </c>
    </row>
    <row r="205" spans="2:47" s="1" customFormat="1" ht="12">
      <c r="B205" s="38"/>
      <c r="C205" s="39"/>
      <c r="D205" s="229" t="s">
        <v>159</v>
      </c>
      <c r="E205" s="39"/>
      <c r="F205" s="239" t="s">
        <v>353</v>
      </c>
      <c r="G205" s="39"/>
      <c r="H205" s="39"/>
      <c r="I205" s="142"/>
      <c r="J205" s="39"/>
      <c r="K205" s="39"/>
      <c r="L205" s="43"/>
      <c r="M205" s="240"/>
      <c r="N205" s="79"/>
      <c r="O205" s="79"/>
      <c r="P205" s="79"/>
      <c r="Q205" s="79"/>
      <c r="R205" s="79"/>
      <c r="S205" s="79"/>
      <c r="T205" s="80"/>
      <c r="AT205" s="17" t="s">
        <v>159</v>
      </c>
      <c r="AU205" s="17" t="s">
        <v>86</v>
      </c>
    </row>
    <row r="206" spans="2:65" s="1" customFormat="1" ht="16.5" customHeight="1">
      <c r="B206" s="38"/>
      <c r="C206" s="215" t="s">
        <v>354</v>
      </c>
      <c r="D206" s="215" t="s">
        <v>145</v>
      </c>
      <c r="E206" s="216" t="s">
        <v>355</v>
      </c>
      <c r="F206" s="217" t="s">
        <v>356</v>
      </c>
      <c r="G206" s="218" t="s">
        <v>214</v>
      </c>
      <c r="H206" s="219">
        <v>8</v>
      </c>
      <c r="I206" s="220"/>
      <c r="J206" s="221">
        <f>ROUND(I206*H206,2)</f>
        <v>0</v>
      </c>
      <c r="K206" s="217" t="s">
        <v>149</v>
      </c>
      <c r="L206" s="43"/>
      <c r="M206" s="222" t="s">
        <v>75</v>
      </c>
      <c r="N206" s="223" t="s">
        <v>47</v>
      </c>
      <c r="O206" s="79"/>
      <c r="P206" s="224">
        <f>O206*H206</f>
        <v>0</v>
      </c>
      <c r="Q206" s="224">
        <v>0.00057</v>
      </c>
      <c r="R206" s="224">
        <f>Q206*H206</f>
        <v>0.00456</v>
      </c>
      <c r="S206" s="224">
        <v>0</v>
      </c>
      <c r="T206" s="225">
        <f>S206*H206</f>
        <v>0</v>
      </c>
      <c r="AR206" s="17" t="s">
        <v>234</v>
      </c>
      <c r="AT206" s="17" t="s">
        <v>145</v>
      </c>
      <c r="AU206" s="17" t="s">
        <v>86</v>
      </c>
      <c r="AY206" s="17" t="s">
        <v>142</v>
      </c>
      <c r="BE206" s="226">
        <f>IF(N206="základní",J206,0)</f>
        <v>0</v>
      </c>
      <c r="BF206" s="226">
        <f>IF(N206="snížená",J206,0)</f>
        <v>0</v>
      </c>
      <c r="BG206" s="226">
        <f>IF(N206="zákl. přenesená",J206,0)</f>
        <v>0</v>
      </c>
      <c r="BH206" s="226">
        <f>IF(N206="sníž. přenesená",J206,0)</f>
        <v>0</v>
      </c>
      <c r="BI206" s="226">
        <f>IF(N206="nulová",J206,0)</f>
        <v>0</v>
      </c>
      <c r="BJ206" s="17" t="s">
        <v>84</v>
      </c>
      <c r="BK206" s="226">
        <f>ROUND(I206*H206,2)</f>
        <v>0</v>
      </c>
      <c r="BL206" s="17" t="s">
        <v>234</v>
      </c>
      <c r="BM206" s="17" t="s">
        <v>357</v>
      </c>
    </row>
    <row r="207" spans="2:65" s="1" customFormat="1" ht="16.5" customHeight="1">
      <c r="B207" s="38"/>
      <c r="C207" s="215" t="s">
        <v>358</v>
      </c>
      <c r="D207" s="215" t="s">
        <v>145</v>
      </c>
      <c r="E207" s="216" t="s">
        <v>359</v>
      </c>
      <c r="F207" s="217" t="s">
        <v>360</v>
      </c>
      <c r="G207" s="218" t="s">
        <v>242</v>
      </c>
      <c r="H207" s="219">
        <v>20</v>
      </c>
      <c r="I207" s="220"/>
      <c r="J207" s="221">
        <f>ROUND(I207*H207,2)</f>
        <v>0</v>
      </c>
      <c r="K207" s="217" t="s">
        <v>149</v>
      </c>
      <c r="L207" s="43"/>
      <c r="M207" s="222" t="s">
        <v>75</v>
      </c>
      <c r="N207" s="223" t="s">
        <v>47</v>
      </c>
      <c r="O207" s="79"/>
      <c r="P207" s="224">
        <f>O207*H207</f>
        <v>0</v>
      </c>
      <c r="Q207" s="224">
        <v>0.00019</v>
      </c>
      <c r="R207" s="224">
        <f>Q207*H207</f>
        <v>0.0038000000000000004</v>
      </c>
      <c r="S207" s="224">
        <v>0</v>
      </c>
      <c r="T207" s="225">
        <f>S207*H207</f>
        <v>0</v>
      </c>
      <c r="AR207" s="17" t="s">
        <v>234</v>
      </c>
      <c r="AT207" s="17" t="s">
        <v>145</v>
      </c>
      <c r="AU207" s="17" t="s">
        <v>86</v>
      </c>
      <c r="AY207" s="17" t="s">
        <v>142</v>
      </c>
      <c r="BE207" s="226">
        <f>IF(N207="základní",J207,0)</f>
        <v>0</v>
      </c>
      <c r="BF207" s="226">
        <f>IF(N207="snížená",J207,0)</f>
        <v>0</v>
      </c>
      <c r="BG207" s="226">
        <f>IF(N207="zákl. přenesená",J207,0)</f>
        <v>0</v>
      </c>
      <c r="BH207" s="226">
        <f>IF(N207="sníž. přenesená",J207,0)</f>
        <v>0</v>
      </c>
      <c r="BI207" s="226">
        <f>IF(N207="nulová",J207,0)</f>
        <v>0</v>
      </c>
      <c r="BJ207" s="17" t="s">
        <v>84</v>
      </c>
      <c r="BK207" s="226">
        <f>ROUND(I207*H207,2)</f>
        <v>0</v>
      </c>
      <c r="BL207" s="17" t="s">
        <v>234</v>
      </c>
      <c r="BM207" s="17" t="s">
        <v>361</v>
      </c>
    </row>
    <row r="208" spans="2:47" s="1" customFormat="1" ht="12">
      <c r="B208" s="38"/>
      <c r="C208" s="39"/>
      <c r="D208" s="229" t="s">
        <v>159</v>
      </c>
      <c r="E208" s="39"/>
      <c r="F208" s="239" t="s">
        <v>362</v>
      </c>
      <c r="G208" s="39"/>
      <c r="H208" s="39"/>
      <c r="I208" s="142"/>
      <c r="J208" s="39"/>
      <c r="K208" s="39"/>
      <c r="L208" s="43"/>
      <c r="M208" s="240"/>
      <c r="N208" s="79"/>
      <c r="O208" s="79"/>
      <c r="P208" s="79"/>
      <c r="Q208" s="79"/>
      <c r="R208" s="79"/>
      <c r="S208" s="79"/>
      <c r="T208" s="80"/>
      <c r="AT208" s="17" t="s">
        <v>159</v>
      </c>
      <c r="AU208" s="17" t="s">
        <v>86</v>
      </c>
    </row>
    <row r="209" spans="2:65" s="1" customFormat="1" ht="16.5" customHeight="1">
      <c r="B209" s="38"/>
      <c r="C209" s="215" t="s">
        <v>363</v>
      </c>
      <c r="D209" s="215" t="s">
        <v>145</v>
      </c>
      <c r="E209" s="216" t="s">
        <v>364</v>
      </c>
      <c r="F209" s="217" t="s">
        <v>365</v>
      </c>
      <c r="G209" s="218" t="s">
        <v>242</v>
      </c>
      <c r="H209" s="219">
        <v>20</v>
      </c>
      <c r="I209" s="220"/>
      <c r="J209" s="221">
        <f>ROUND(I209*H209,2)</f>
        <v>0</v>
      </c>
      <c r="K209" s="217" t="s">
        <v>149</v>
      </c>
      <c r="L209" s="43"/>
      <c r="M209" s="222" t="s">
        <v>75</v>
      </c>
      <c r="N209" s="223" t="s">
        <v>47</v>
      </c>
      <c r="O209" s="79"/>
      <c r="P209" s="224">
        <f>O209*H209</f>
        <v>0</v>
      </c>
      <c r="Q209" s="224">
        <v>1E-05</v>
      </c>
      <c r="R209" s="224">
        <f>Q209*H209</f>
        <v>0.0002</v>
      </c>
      <c r="S209" s="224">
        <v>0</v>
      </c>
      <c r="T209" s="225">
        <f>S209*H209</f>
        <v>0</v>
      </c>
      <c r="AR209" s="17" t="s">
        <v>234</v>
      </c>
      <c r="AT209" s="17" t="s">
        <v>145</v>
      </c>
      <c r="AU209" s="17" t="s">
        <v>86</v>
      </c>
      <c r="AY209" s="17" t="s">
        <v>142</v>
      </c>
      <c r="BE209" s="226">
        <f>IF(N209="základní",J209,0)</f>
        <v>0</v>
      </c>
      <c r="BF209" s="226">
        <f>IF(N209="snížená",J209,0)</f>
        <v>0</v>
      </c>
      <c r="BG209" s="226">
        <f>IF(N209="zákl. přenesená",J209,0)</f>
        <v>0</v>
      </c>
      <c r="BH209" s="226">
        <f>IF(N209="sníž. přenesená",J209,0)</f>
        <v>0</v>
      </c>
      <c r="BI209" s="226">
        <f>IF(N209="nulová",J209,0)</f>
        <v>0</v>
      </c>
      <c r="BJ209" s="17" t="s">
        <v>84</v>
      </c>
      <c r="BK209" s="226">
        <f>ROUND(I209*H209,2)</f>
        <v>0</v>
      </c>
      <c r="BL209" s="17" t="s">
        <v>234</v>
      </c>
      <c r="BM209" s="17" t="s">
        <v>366</v>
      </c>
    </row>
    <row r="210" spans="2:47" s="1" customFormat="1" ht="12">
      <c r="B210" s="38"/>
      <c r="C210" s="39"/>
      <c r="D210" s="229" t="s">
        <v>159</v>
      </c>
      <c r="E210" s="39"/>
      <c r="F210" s="239" t="s">
        <v>362</v>
      </c>
      <c r="G210" s="39"/>
      <c r="H210" s="39"/>
      <c r="I210" s="142"/>
      <c r="J210" s="39"/>
      <c r="K210" s="39"/>
      <c r="L210" s="43"/>
      <c r="M210" s="240"/>
      <c r="N210" s="79"/>
      <c r="O210" s="79"/>
      <c r="P210" s="79"/>
      <c r="Q210" s="79"/>
      <c r="R210" s="79"/>
      <c r="S210" s="79"/>
      <c r="T210" s="80"/>
      <c r="AT210" s="17" t="s">
        <v>159</v>
      </c>
      <c r="AU210" s="17" t="s">
        <v>86</v>
      </c>
    </row>
    <row r="211" spans="2:65" s="1" customFormat="1" ht="22.5" customHeight="1">
      <c r="B211" s="38"/>
      <c r="C211" s="215" t="s">
        <v>367</v>
      </c>
      <c r="D211" s="215" t="s">
        <v>145</v>
      </c>
      <c r="E211" s="216" t="s">
        <v>368</v>
      </c>
      <c r="F211" s="217" t="s">
        <v>369</v>
      </c>
      <c r="G211" s="218" t="s">
        <v>323</v>
      </c>
      <c r="H211" s="219">
        <v>1</v>
      </c>
      <c r="I211" s="220"/>
      <c r="J211" s="221">
        <f>ROUND(I211*H211,2)</f>
        <v>0</v>
      </c>
      <c r="K211" s="217" t="s">
        <v>324</v>
      </c>
      <c r="L211" s="43"/>
      <c r="M211" s="222" t="s">
        <v>75</v>
      </c>
      <c r="N211" s="223" t="s">
        <v>47</v>
      </c>
      <c r="O211" s="79"/>
      <c r="P211" s="224">
        <f>O211*H211</f>
        <v>0</v>
      </c>
      <c r="Q211" s="224">
        <v>0</v>
      </c>
      <c r="R211" s="224">
        <f>Q211*H211</f>
        <v>0</v>
      </c>
      <c r="S211" s="224">
        <v>0</v>
      </c>
      <c r="T211" s="225">
        <f>S211*H211</f>
        <v>0</v>
      </c>
      <c r="AR211" s="17" t="s">
        <v>234</v>
      </c>
      <c r="AT211" s="17" t="s">
        <v>145</v>
      </c>
      <c r="AU211" s="17" t="s">
        <v>86</v>
      </c>
      <c r="AY211" s="17" t="s">
        <v>142</v>
      </c>
      <c r="BE211" s="226">
        <f>IF(N211="základní",J211,0)</f>
        <v>0</v>
      </c>
      <c r="BF211" s="226">
        <f>IF(N211="snížená",J211,0)</f>
        <v>0</v>
      </c>
      <c r="BG211" s="226">
        <f>IF(N211="zákl. přenesená",J211,0)</f>
        <v>0</v>
      </c>
      <c r="BH211" s="226">
        <f>IF(N211="sníž. přenesená",J211,0)</f>
        <v>0</v>
      </c>
      <c r="BI211" s="226">
        <f>IF(N211="nulová",J211,0)</f>
        <v>0</v>
      </c>
      <c r="BJ211" s="17" t="s">
        <v>84</v>
      </c>
      <c r="BK211" s="226">
        <f>ROUND(I211*H211,2)</f>
        <v>0</v>
      </c>
      <c r="BL211" s="17" t="s">
        <v>234</v>
      </c>
      <c r="BM211" s="17" t="s">
        <v>370</v>
      </c>
    </row>
    <row r="212" spans="2:65" s="1" customFormat="1" ht="22.5" customHeight="1">
      <c r="B212" s="38"/>
      <c r="C212" s="215" t="s">
        <v>371</v>
      </c>
      <c r="D212" s="215" t="s">
        <v>145</v>
      </c>
      <c r="E212" s="216" t="s">
        <v>372</v>
      </c>
      <c r="F212" s="217" t="s">
        <v>373</v>
      </c>
      <c r="G212" s="218" t="s">
        <v>329</v>
      </c>
      <c r="H212" s="272"/>
      <c r="I212" s="220"/>
      <c r="J212" s="221">
        <f>ROUND(I212*H212,2)</f>
        <v>0</v>
      </c>
      <c r="K212" s="217" t="s">
        <v>149</v>
      </c>
      <c r="L212" s="43"/>
      <c r="M212" s="222" t="s">
        <v>75</v>
      </c>
      <c r="N212" s="223" t="s">
        <v>47</v>
      </c>
      <c r="O212" s="79"/>
      <c r="P212" s="224">
        <f>O212*H212</f>
        <v>0</v>
      </c>
      <c r="Q212" s="224">
        <v>0</v>
      </c>
      <c r="R212" s="224">
        <f>Q212*H212</f>
        <v>0</v>
      </c>
      <c r="S212" s="224">
        <v>0</v>
      </c>
      <c r="T212" s="225">
        <f>S212*H212</f>
        <v>0</v>
      </c>
      <c r="AR212" s="17" t="s">
        <v>234</v>
      </c>
      <c r="AT212" s="17" t="s">
        <v>145</v>
      </c>
      <c r="AU212" s="17" t="s">
        <v>86</v>
      </c>
      <c r="AY212" s="17" t="s">
        <v>142</v>
      </c>
      <c r="BE212" s="226">
        <f>IF(N212="základní",J212,0)</f>
        <v>0</v>
      </c>
      <c r="BF212" s="226">
        <f>IF(N212="snížená",J212,0)</f>
        <v>0</v>
      </c>
      <c r="BG212" s="226">
        <f>IF(N212="zákl. přenesená",J212,0)</f>
        <v>0</v>
      </c>
      <c r="BH212" s="226">
        <f>IF(N212="sníž. přenesená",J212,0)</f>
        <v>0</v>
      </c>
      <c r="BI212" s="226">
        <f>IF(N212="nulová",J212,0)</f>
        <v>0</v>
      </c>
      <c r="BJ212" s="17" t="s">
        <v>84</v>
      </c>
      <c r="BK212" s="226">
        <f>ROUND(I212*H212,2)</f>
        <v>0</v>
      </c>
      <c r="BL212" s="17" t="s">
        <v>234</v>
      </c>
      <c r="BM212" s="17" t="s">
        <v>374</v>
      </c>
    </row>
    <row r="213" spans="2:47" s="1" customFormat="1" ht="12">
      <c r="B213" s="38"/>
      <c r="C213" s="39"/>
      <c r="D213" s="229" t="s">
        <v>159</v>
      </c>
      <c r="E213" s="39"/>
      <c r="F213" s="239" t="s">
        <v>375</v>
      </c>
      <c r="G213" s="39"/>
      <c r="H213" s="39"/>
      <c r="I213" s="142"/>
      <c r="J213" s="39"/>
      <c r="K213" s="39"/>
      <c r="L213" s="43"/>
      <c r="M213" s="240"/>
      <c r="N213" s="79"/>
      <c r="O213" s="79"/>
      <c r="P213" s="79"/>
      <c r="Q213" s="79"/>
      <c r="R213" s="79"/>
      <c r="S213" s="79"/>
      <c r="T213" s="80"/>
      <c r="AT213" s="17" t="s">
        <v>159</v>
      </c>
      <c r="AU213" s="17" t="s">
        <v>86</v>
      </c>
    </row>
    <row r="214" spans="2:63" s="11" customFormat="1" ht="22.8" customHeight="1">
      <c r="B214" s="199"/>
      <c r="C214" s="200"/>
      <c r="D214" s="201" t="s">
        <v>76</v>
      </c>
      <c r="E214" s="213" t="s">
        <v>376</v>
      </c>
      <c r="F214" s="213" t="s">
        <v>377</v>
      </c>
      <c r="G214" s="200"/>
      <c r="H214" s="200"/>
      <c r="I214" s="203"/>
      <c r="J214" s="214">
        <f>BK214</f>
        <v>0</v>
      </c>
      <c r="K214" s="200"/>
      <c r="L214" s="205"/>
      <c r="M214" s="206"/>
      <c r="N214" s="207"/>
      <c r="O214" s="207"/>
      <c r="P214" s="208">
        <f>SUM(P215:P224)</f>
        <v>0</v>
      </c>
      <c r="Q214" s="207"/>
      <c r="R214" s="208">
        <f>SUM(R215:R224)</f>
        <v>0.01377</v>
      </c>
      <c r="S214" s="207"/>
      <c r="T214" s="209">
        <f>SUM(T215:T224)</f>
        <v>0.05670000000000001</v>
      </c>
      <c r="AR214" s="210" t="s">
        <v>86</v>
      </c>
      <c r="AT214" s="211" t="s">
        <v>76</v>
      </c>
      <c r="AU214" s="211" t="s">
        <v>84</v>
      </c>
      <c r="AY214" s="210" t="s">
        <v>142</v>
      </c>
      <c r="BK214" s="212">
        <f>SUM(BK215:BK224)</f>
        <v>0</v>
      </c>
    </row>
    <row r="215" spans="2:65" s="1" customFormat="1" ht="16.5" customHeight="1">
      <c r="B215" s="38"/>
      <c r="C215" s="215" t="s">
        <v>378</v>
      </c>
      <c r="D215" s="215" t="s">
        <v>145</v>
      </c>
      <c r="E215" s="216" t="s">
        <v>379</v>
      </c>
      <c r="F215" s="217" t="s">
        <v>380</v>
      </c>
      <c r="G215" s="218" t="s">
        <v>323</v>
      </c>
      <c r="H215" s="219">
        <v>1</v>
      </c>
      <c r="I215" s="220"/>
      <c r="J215" s="221">
        <f>ROUND(I215*H215,2)</f>
        <v>0</v>
      </c>
      <c r="K215" s="217" t="s">
        <v>149</v>
      </c>
      <c r="L215" s="43"/>
      <c r="M215" s="222" t="s">
        <v>75</v>
      </c>
      <c r="N215" s="223" t="s">
        <v>47</v>
      </c>
      <c r="O215" s="79"/>
      <c r="P215" s="224">
        <f>O215*H215</f>
        <v>0</v>
      </c>
      <c r="Q215" s="224">
        <v>0</v>
      </c>
      <c r="R215" s="224">
        <f>Q215*H215</f>
        <v>0</v>
      </c>
      <c r="S215" s="224">
        <v>0.01946</v>
      </c>
      <c r="T215" s="225">
        <f>S215*H215</f>
        <v>0.01946</v>
      </c>
      <c r="AR215" s="17" t="s">
        <v>234</v>
      </c>
      <c r="AT215" s="17" t="s">
        <v>145</v>
      </c>
      <c r="AU215" s="17" t="s">
        <v>86</v>
      </c>
      <c r="AY215" s="17" t="s">
        <v>142</v>
      </c>
      <c r="BE215" s="226">
        <f>IF(N215="základní",J215,0)</f>
        <v>0</v>
      </c>
      <c r="BF215" s="226">
        <f>IF(N215="snížená",J215,0)</f>
        <v>0</v>
      </c>
      <c r="BG215" s="226">
        <f>IF(N215="zákl. přenesená",J215,0)</f>
        <v>0</v>
      </c>
      <c r="BH215" s="226">
        <f>IF(N215="sníž. přenesená",J215,0)</f>
        <v>0</v>
      </c>
      <c r="BI215" s="226">
        <f>IF(N215="nulová",J215,0)</f>
        <v>0</v>
      </c>
      <c r="BJ215" s="17" t="s">
        <v>84</v>
      </c>
      <c r="BK215" s="226">
        <f>ROUND(I215*H215,2)</f>
        <v>0</v>
      </c>
      <c r="BL215" s="17" t="s">
        <v>234</v>
      </c>
      <c r="BM215" s="17" t="s">
        <v>381</v>
      </c>
    </row>
    <row r="216" spans="2:65" s="1" customFormat="1" ht="16.5" customHeight="1">
      <c r="B216" s="38"/>
      <c r="C216" s="215" t="s">
        <v>382</v>
      </c>
      <c r="D216" s="215" t="s">
        <v>145</v>
      </c>
      <c r="E216" s="216" t="s">
        <v>383</v>
      </c>
      <c r="F216" s="217" t="s">
        <v>384</v>
      </c>
      <c r="G216" s="218" t="s">
        <v>323</v>
      </c>
      <c r="H216" s="219">
        <v>3</v>
      </c>
      <c r="I216" s="220"/>
      <c r="J216" s="221">
        <f>ROUND(I216*H216,2)</f>
        <v>0</v>
      </c>
      <c r="K216" s="217" t="s">
        <v>149</v>
      </c>
      <c r="L216" s="43"/>
      <c r="M216" s="222" t="s">
        <v>75</v>
      </c>
      <c r="N216" s="223" t="s">
        <v>47</v>
      </c>
      <c r="O216" s="79"/>
      <c r="P216" s="224">
        <f>O216*H216</f>
        <v>0</v>
      </c>
      <c r="Q216" s="224">
        <v>0</v>
      </c>
      <c r="R216" s="224">
        <f>Q216*H216</f>
        <v>0</v>
      </c>
      <c r="S216" s="224">
        <v>0.0092</v>
      </c>
      <c r="T216" s="225">
        <f>S216*H216</f>
        <v>0.0276</v>
      </c>
      <c r="AR216" s="17" t="s">
        <v>234</v>
      </c>
      <c r="AT216" s="17" t="s">
        <v>145</v>
      </c>
      <c r="AU216" s="17" t="s">
        <v>86</v>
      </c>
      <c r="AY216" s="17" t="s">
        <v>142</v>
      </c>
      <c r="BE216" s="226">
        <f>IF(N216="základní",J216,0)</f>
        <v>0</v>
      </c>
      <c r="BF216" s="226">
        <f>IF(N216="snížená",J216,0)</f>
        <v>0</v>
      </c>
      <c r="BG216" s="226">
        <f>IF(N216="zákl. přenesená",J216,0)</f>
        <v>0</v>
      </c>
      <c r="BH216" s="226">
        <f>IF(N216="sníž. přenesená",J216,0)</f>
        <v>0</v>
      </c>
      <c r="BI216" s="226">
        <f>IF(N216="nulová",J216,0)</f>
        <v>0</v>
      </c>
      <c r="BJ216" s="17" t="s">
        <v>84</v>
      </c>
      <c r="BK216" s="226">
        <f>ROUND(I216*H216,2)</f>
        <v>0</v>
      </c>
      <c r="BL216" s="17" t="s">
        <v>234</v>
      </c>
      <c r="BM216" s="17" t="s">
        <v>385</v>
      </c>
    </row>
    <row r="217" spans="2:65" s="1" customFormat="1" ht="16.5" customHeight="1">
      <c r="B217" s="38"/>
      <c r="C217" s="215" t="s">
        <v>386</v>
      </c>
      <c r="D217" s="215" t="s">
        <v>145</v>
      </c>
      <c r="E217" s="216" t="s">
        <v>387</v>
      </c>
      <c r="F217" s="217" t="s">
        <v>388</v>
      </c>
      <c r="G217" s="218" t="s">
        <v>323</v>
      </c>
      <c r="H217" s="219">
        <v>4</v>
      </c>
      <c r="I217" s="220"/>
      <c r="J217" s="221">
        <f>ROUND(I217*H217,2)</f>
        <v>0</v>
      </c>
      <c r="K217" s="217" t="s">
        <v>149</v>
      </c>
      <c r="L217" s="43"/>
      <c r="M217" s="222" t="s">
        <v>75</v>
      </c>
      <c r="N217" s="223" t="s">
        <v>47</v>
      </c>
      <c r="O217" s="79"/>
      <c r="P217" s="224">
        <f>O217*H217</f>
        <v>0</v>
      </c>
      <c r="Q217" s="224">
        <v>0</v>
      </c>
      <c r="R217" s="224">
        <f>Q217*H217</f>
        <v>0</v>
      </c>
      <c r="S217" s="224">
        <v>0.00156</v>
      </c>
      <c r="T217" s="225">
        <f>S217*H217</f>
        <v>0.00624</v>
      </c>
      <c r="AR217" s="17" t="s">
        <v>234</v>
      </c>
      <c r="AT217" s="17" t="s">
        <v>145</v>
      </c>
      <c r="AU217" s="17" t="s">
        <v>86</v>
      </c>
      <c r="AY217" s="17" t="s">
        <v>142</v>
      </c>
      <c r="BE217" s="226">
        <f>IF(N217="základní",J217,0)</f>
        <v>0</v>
      </c>
      <c r="BF217" s="226">
        <f>IF(N217="snížená",J217,0)</f>
        <v>0</v>
      </c>
      <c r="BG217" s="226">
        <f>IF(N217="zákl. přenesená",J217,0)</f>
        <v>0</v>
      </c>
      <c r="BH217" s="226">
        <f>IF(N217="sníž. přenesená",J217,0)</f>
        <v>0</v>
      </c>
      <c r="BI217" s="226">
        <f>IF(N217="nulová",J217,0)</f>
        <v>0</v>
      </c>
      <c r="BJ217" s="17" t="s">
        <v>84</v>
      </c>
      <c r="BK217" s="226">
        <f>ROUND(I217*H217,2)</f>
        <v>0</v>
      </c>
      <c r="BL217" s="17" t="s">
        <v>234</v>
      </c>
      <c r="BM217" s="17" t="s">
        <v>389</v>
      </c>
    </row>
    <row r="218" spans="2:65" s="1" customFormat="1" ht="16.5" customHeight="1">
      <c r="B218" s="38"/>
      <c r="C218" s="215" t="s">
        <v>390</v>
      </c>
      <c r="D218" s="215" t="s">
        <v>145</v>
      </c>
      <c r="E218" s="216" t="s">
        <v>391</v>
      </c>
      <c r="F218" s="217" t="s">
        <v>392</v>
      </c>
      <c r="G218" s="218" t="s">
        <v>214</v>
      </c>
      <c r="H218" s="219">
        <v>4</v>
      </c>
      <c r="I218" s="220"/>
      <c r="J218" s="221">
        <f>ROUND(I218*H218,2)</f>
        <v>0</v>
      </c>
      <c r="K218" s="217" t="s">
        <v>149</v>
      </c>
      <c r="L218" s="43"/>
      <c r="M218" s="222" t="s">
        <v>75</v>
      </c>
      <c r="N218" s="223" t="s">
        <v>47</v>
      </c>
      <c r="O218" s="79"/>
      <c r="P218" s="224">
        <f>O218*H218</f>
        <v>0</v>
      </c>
      <c r="Q218" s="224">
        <v>0</v>
      </c>
      <c r="R218" s="224">
        <f>Q218*H218</f>
        <v>0</v>
      </c>
      <c r="S218" s="224">
        <v>0.00085</v>
      </c>
      <c r="T218" s="225">
        <f>S218*H218</f>
        <v>0.0034</v>
      </c>
      <c r="AR218" s="17" t="s">
        <v>234</v>
      </c>
      <c r="AT218" s="17" t="s">
        <v>145</v>
      </c>
      <c r="AU218" s="17" t="s">
        <v>86</v>
      </c>
      <c r="AY218" s="17" t="s">
        <v>142</v>
      </c>
      <c r="BE218" s="226">
        <f>IF(N218="základní",J218,0)</f>
        <v>0</v>
      </c>
      <c r="BF218" s="226">
        <f>IF(N218="snížená",J218,0)</f>
        <v>0</v>
      </c>
      <c r="BG218" s="226">
        <f>IF(N218="zákl. přenesená",J218,0)</f>
        <v>0</v>
      </c>
      <c r="BH218" s="226">
        <f>IF(N218="sníž. přenesená",J218,0)</f>
        <v>0</v>
      </c>
      <c r="BI218" s="226">
        <f>IF(N218="nulová",J218,0)</f>
        <v>0</v>
      </c>
      <c r="BJ218" s="17" t="s">
        <v>84</v>
      </c>
      <c r="BK218" s="226">
        <f>ROUND(I218*H218,2)</f>
        <v>0</v>
      </c>
      <c r="BL218" s="17" t="s">
        <v>234</v>
      </c>
      <c r="BM218" s="17" t="s">
        <v>393</v>
      </c>
    </row>
    <row r="219" spans="2:65" s="1" customFormat="1" ht="16.5" customHeight="1">
      <c r="B219" s="38"/>
      <c r="C219" s="215" t="s">
        <v>394</v>
      </c>
      <c r="D219" s="215" t="s">
        <v>145</v>
      </c>
      <c r="E219" s="216" t="s">
        <v>395</v>
      </c>
      <c r="F219" s="217" t="s">
        <v>396</v>
      </c>
      <c r="G219" s="218" t="s">
        <v>323</v>
      </c>
      <c r="H219" s="219">
        <v>1</v>
      </c>
      <c r="I219" s="220"/>
      <c r="J219" s="221">
        <f>ROUND(I219*H219,2)</f>
        <v>0</v>
      </c>
      <c r="K219" s="217" t="s">
        <v>149</v>
      </c>
      <c r="L219" s="43"/>
      <c r="M219" s="222" t="s">
        <v>75</v>
      </c>
      <c r="N219" s="223" t="s">
        <v>47</v>
      </c>
      <c r="O219" s="79"/>
      <c r="P219" s="224">
        <f>O219*H219</f>
        <v>0</v>
      </c>
      <c r="Q219" s="224">
        <v>0.01197</v>
      </c>
      <c r="R219" s="224">
        <f>Q219*H219</f>
        <v>0.01197</v>
      </c>
      <c r="S219" s="224">
        <v>0</v>
      </c>
      <c r="T219" s="225">
        <f>S219*H219</f>
        <v>0</v>
      </c>
      <c r="AR219" s="17" t="s">
        <v>234</v>
      </c>
      <c r="AT219" s="17" t="s">
        <v>145</v>
      </c>
      <c r="AU219" s="17" t="s">
        <v>86</v>
      </c>
      <c r="AY219" s="17" t="s">
        <v>142</v>
      </c>
      <c r="BE219" s="226">
        <f>IF(N219="základní",J219,0)</f>
        <v>0</v>
      </c>
      <c r="BF219" s="226">
        <f>IF(N219="snížená",J219,0)</f>
        <v>0</v>
      </c>
      <c r="BG219" s="226">
        <f>IF(N219="zákl. přenesená",J219,0)</f>
        <v>0</v>
      </c>
      <c r="BH219" s="226">
        <f>IF(N219="sníž. přenesená",J219,0)</f>
        <v>0</v>
      </c>
      <c r="BI219" s="226">
        <f>IF(N219="nulová",J219,0)</f>
        <v>0</v>
      </c>
      <c r="BJ219" s="17" t="s">
        <v>84</v>
      </c>
      <c r="BK219" s="226">
        <f>ROUND(I219*H219,2)</f>
        <v>0</v>
      </c>
      <c r="BL219" s="17" t="s">
        <v>234</v>
      </c>
      <c r="BM219" s="17" t="s">
        <v>397</v>
      </c>
    </row>
    <row r="220" spans="2:47" s="1" customFormat="1" ht="12">
      <c r="B220" s="38"/>
      <c r="C220" s="39"/>
      <c r="D220" s="229" t="s">
        <v>159</v>
      </c>
      <c r="E220" s="39"/>
      <c r="F220" s="239" t="s">
        <v>398</v>
      </c>
      <c r="G220" s="39"/>
      <c r="H220" s="39"/>
      <c r="I220" s="142"/>
      <c r="J220" s="39"/>
      <c r="K220" s="39"/>
      <c r="L220" s="43"/>
      <c r="M220" s="240"/>
      <c r="N220" s="79"/>
      <c r="O220" s="79"/>
      <c r="P220" s="79"/>
      <c r="Q220" s="79"/>
      <c r="R220" s="79"/>
      <c r="S220" s="79"/>
      <c r="T220" s="80"/>
      <c r="AT220" s="17" t="s">
        <v>159</v>
      </c>
      <c r="AU220" s="17" t="s">
        <v>86</v>
      </c>
    </row>
    <row r="221" spans="2:65" s="1" customFormat="1" ht="16.5" customHeight="1">
      <c r="B221" s="38"/>
      <c r="C221" s="215" t="s">
        <v>399</v>
      </c>
      <c r="D221" s="215" t="s">
        <v>145</v>
      </c>
      <c r="E221" s="216" t="s">
        <v>400</v>
      </c>
      <c r="F221" s="217" t="s">
        <v>401</v>
      </c>
      <c r="G221" s="218" t="s">
        <v>323</v>
      </c>
      <c r="H221" s="219">
        <v>1</v>
      </c>
      <c r="I221" s="220"/>
      <c r="J221" s="221">
        <f>ROUND(I221*H221,2)</f>
        <v>0</v>
      </c>
      <c r="K221" s="217" t="s">
        <v>149</v>
      </c>
      <c r="L221" s="43"/>
      <c r="M221" s="222" t="s">
        <v>75</v>
      </c>
      <c r="N221" s="223" t="s">
        <v>47</v>
      </c>
      <c r="O221" s="79"/>
      <c r="P221" s="224">
        <f>O221*H221</f>
        <v>0</v>
      </c>
      <c r="Q221" s="224">
        <v>0.0018</v>
      </c>
      <c r="R221" s="224">
        <f>Q221*H221</f>
        <v>0.0018</v>
      </c>
      <c r="S221" s="224">
        <v>0</v>
      </c>
      <c r="T221" s="225">
        <f>S221*H221</f>
        <v>0</v>
      </c>
      <c r="AR221" s="17" t="s">
        <v>234</v>
      </c>
      <c r="AT221" s="17" t="s">
        <v>145</v>
      </c>
      <c r="AU221" s="17" t="s">
        <v>86</v>
      </c>
      <c r="AY221" s="17" t="s">
        <v>142</v>
      </c>
      <c r="BE221" s="226">
        <f>IF(N221="základní",J221,0)</f>
        <v>0</v>
      </c>
      <c r="BF221" s="226">
        <f>IF(N221="snížená",J221,0)</f>
        <v>0</v>
      </c>
      <c r="BG221" s="226">
        <f>IF(N221="zákl. přenesená",J221,0)</f>
        <v>0</v>
      </c>
      <c r="BH221" s="226">
        <f>IF(N221="sníž. přenesená",J221,0)</f>
        <v>0</v>
      </c>
      <c r="BI221" s="226">
        <f>IF(N221="nulová",J221,0)</f>
        <v>0</v>
      </c>
      <c r="BJ221" s="17" t="s">
        <v>84</v>
      </c>
      <c r="BK221" s="226">
        <f>ROUND(I221*H221,2)</f>
        <v>0</v>
      </c>
      <c r="BL221" s="17" t="s">
        <v>234</v>
      </c>
      <c r="BM221" s="17" t="s">
        <v>402</v>
      </c>
    </row>
    <row r="222" spans="2:47" s="1" customFormat="1" ht="12">
      <c r="B222" s="38"/>
      <c r="C222" s="39"/>
      <c r="D222" s="229" t="s">
        <v>159</v>
      </c>
      <c r="E222" s="39"/>
      <c r="F222" s="239" t="s">
        <v>403</v>
      </c>
      <c r="G222" s="39"/>
      <c r="H222" s="39"/>
      <c r="I222" s="142"/>
      <c r="J222" s="39"/>
      <c r="K222" s="39"/>
      <c r="L222" s="43"/>
      <c r="M222" s="240"/>
      <c r="N222" s="79"/>
      <c r="O222" s="79"/>
      <c r="P222" s="79"/>
      <c r="Q222" s="79"/>
      <c r="R222" s="79"/>
      <c r="S222" s="79"/>
      <c r="T222" s="80"/>
      <c r="AT222" s="17" t="s">
        <v>159</v>
      </c>
      <c r="AU222" s="17" t="s">
        <v>86</v>
      </c>
    </row>
    <row r="223" spans="2:65" s="1" customFormat="1" ht="22.5" customHeight="1">
      <c r="B223" s="38"/>
      <c r="C223" s="215" t="s">
        <v>404</v>
      </c>
      <c r="D223" s="215" t="s">
        <v>145</v>
      </c>
      <c r="E223" s="216" t="s">
        <v>405</v>
      </c>
      <c r="F223" s="217" t="s">
        <v>406</v>
      </c>
      <c r="G223" s="218" t="s">
        <v>329</v>
      </c>
      <c r="H223" s="272"/>
      <c r="I223" s="220"/>
      <c r="J223" s="221">
        <f>ROUND(I223*H223,2)</f>
        <v>0</v>
      </c>
      <c r="K223" s="217" t="s">
        <v>149</v>
      </c>
      <c r="L223" s="43"/>
      <c r="M223" s="222" t="s">
        <v>75</v>
      </c>
      <c r="N223" s="223" t="s">
        <v>47</v>
      </c>
      <c r="O223" s="79"/>
      <c r="P223" s="224">
        <f>O223*H223</f>
        <v>0</v>
      </c>
      <c r="Q223" s="224">
        <v>0</v>
      </c>
      <c r="R223" s="224">
        <f>Q223*H223</f>
        <v>0</v>
      </c>
      <c r="S223" s="224">
        <v>0</v>
      </c>
      <c r="T223" s="225">
        <f>S223*H223</f>
        <v>0</v>
      </c>
      <c r="AR223" s="17" t="s">
        <v>234</v>
      </c>
      <c r="AT223" s="17" t="s">
        <v>145</v>
      </c>
      <c r="AU223" s="17" t="s">
        <v>86</v>
      </c>
      <c r="AY223" s="17" t="s">
        <v>142</v>
      </c>
      <c r="BE223" s="226">
        <f>IF(N223="základní",J223,0)</f>
        <v>0</v>
      </c>
      <c r="BF223" s="226">
        <f>IF(N223="snížená",J223,0)</f>
        <v>0</v>
      </c>
      <c r="BG223" s="226">
        <f>IF(N223="zákl. přenesená",J223,0)</f>
        <v>0</v>
      </c>
      <c r="BH223" s="226">
        <f>IF(N223="sníž. přenesená",J223,0)</f>
        <v>0</v>
      </c>
      <c r="BI223" s="226">
        <f>IF(N223="nulová",J223,0)</f>
        <v>0</v>
      </c>
      <c r="BJ223" s="17" t="s">
        <v>84</v>
      </c>
      <c r="BK223" s="226">
        <f>ROUND(I223*H223,2)</f>
        <v>0</v>
      </c>
      <c r="BL223" s="17" t="s">
        <v>234</v>
      </c>
      <c r="BM223" s="17" t="s">
        <v>407</v>
      </c>
    </row>
    <row r="224" spans="2:47" s="1" customFormat="1" ht="12">
      <c r="B224" s="38"/>
      <c r="C224" s="39"/>
      <c r="D224" s="229" t="s">
        <v>159</v>
      </c>
      <c r="E224" s="39"/>
      <c r="F224" s="239" t="s">
        <v>408</v>
      </c>
      <c r="G224" s="39"/>
      <c r="H224" s="39"/>
      <c r="I224" s="142"/>
      <c r="J224" s="39"/>
      <c r="K224" s="39"/>
      <c r="L224" s="43"/>
      <c r="M224" s="240"/>
      <c r="N224" s="79"/>
      <c r="O224" s="79"/>
      <c r="P224" s="79"/>
      <c r="Q224" s="79"/>
      <c r="R224" s="79"/>
      <c r="S224" s="79"/>
      <c r="T224" s="80"/>
      <c r="AT224" s="17" t="s">
        <v>159</v>
      </c>
      <c r="AU224" s="17" t="s">
        <v>86</v>
      </c>
    </row>
    <row r="225" spans="2:63" s="11" customFormat="1" ht="22.8" customHeight="1">
      <c r="B225" s="199"/>
      <c r="C225" s="200"/>
      <c r="D225" s="201" t="s">
        <v>76</v>
      </c>
      <c r="E225" s="213" t="s">
        <v>409</v>
      </c>
      <c r="F225" s="213" t="s">
        <v>410</v>
      </c>
      <c r="G225" s="200"/>
      <c r="H225" s="200"/>
      <c r="I225" s="203"/>
      <c r="J225" s="214">
        <f>BK225</f>
        <v>0</v>
      </c>
      <c r="K225" s="200"/>
      <c r="L225" s="205"/>
      <c r="M225" s="206"/>
      <c r="N225" s="207"/>
      <c r="O225" s="207"/>
      <c r="P225" s="208">
        <f>SUM(P226:P237)</f>
        <v>0</v>
      </c>
      <c r="Q225" s="207"/>
      <c r="R225" s="208">
        <f>SUM(R226:R237)</f>
        <v>0.0202</v>
      </c>
      <c r="S225" s="207"/>
      <c r="T225" s="209">
        <f>SUM(T226:T237)</f>
        <v>0.0258</v>
      </c>
      <c r="AR225" s="210" t="s">
        <v>86</v>
      </c>
      <c r="AT225" s="211" t="s">
        <v>76</v>
      </c>
      <c r="AU225" s="211" t="s">
        <v>84</v>
      </c>
      <c r="AY225" s="210" t="s">
        <v>142</v>
      </c>
      <c r="BK225" s="212">
        <f>SUM(BK226:BK237)</f>
        <v>0</v>
      </c>
    </row>
    <row r="226" spans="2:65" s="1" customFormat="1" ht="16.5" customHeight="1">
      <c r="B226" s="38"/>
      <c r="C226" s="215" t="s">
        <v>411</v>
      </c>
      <c r="D226" s="215" t="s">
        <v>145</v>
      </c>
      <c r="E226" s="216" t="s">
        <v>412</v>
      </c>
      <c r="F226" s="217" t="s">
        <v>413</v>
      </c>
      <c r="G226" s="218" t="s">
        <v>242</v>
      </c>
      <c r="H226" s="219">
        <v>10.8</v>
      </c>
      <c r="I226" s="220"/>
      <c r="J226" s="221">
        <f>ROUND(I226*H226,2)</f>
        <v>0</v>
      </c>
      <c r="K226" s="217" t="s">
        <v>324</v>
      </c>
      <c r="L226" s="43"/>
      <c r="M226" s="222" t="s">
        <v>75</v>
      </c>
      <c r="N226" s="223" t="s">
        <v>47</v>
      </c>
      <c r="O226" s="79"/>
      <c r="P226" s="224">
        <f>O226*H226</f>
        <v>0</v>
      </c>
      <c r="Q226" s="224">
        <v>0</v>
      </c>
      <c r="R226" s="224">
        <f>Q226*H226</f>
        <v>0</v>
      </c>
      <c r="S226" s="224">
        <v>0</v>
      </c>
      <c r="T226" s="225">
        <f>S226*H226</f>
        <v>0</v>
      </c>
      <c r="AR226" s="17" t="s">
        <v>234</v>
      </c>
      <c r="AT226" s="17" t="s">
        <v>145</v>
      </c>
      <c r="AU226" s="17" t="s">
        <v>86</v>
      </c>
      <c r="AY226" s="17" t="s">
        <v>142</v>
      </c>
      <c r="BE226" s="226">
        <f>IF(N226="základní",J226,0)</f>
        <v>0</v>
      </c>
      <c r="BF226" s="226">
        <f>IF(N226="snížená",J226,0)</f>
        <v>0</v>
      </c>
      <c r="BG226" s="226">
        <f>IF(N226="zákl. přenesená",J226,0)</f>
        <v>0</v>
      </c>
      <c r="BH226" s="226">
        <f>IF(N226="sníž. přenesená",J226,0)</f>
        <v>0</v>
      </c>
      <c r="BI226" s="226">
        <f>IF(N226="nulová",J226,0)</f>
        <v>0</v>
      </c>
      <c r="BJ226" s="17" t="s">
        <v>84</v>
      </c>
      <c r="BK226" s="226">
        <f>ROUND(I226*H226,2)</f>
        <v>0</v>
      </c>
      <c r="BL226" s="17" t="s">
        <v>234</v>
      </c>
      <c r="BM226" s="17" t="s">
        <v>414</v>
      </c>
    </row>
    <row r="227" spans="2:65" s="1" customFormat="1" ht="16.5" customHeight="1">
      <c r="B227" s="38"/>
      <c r="C227" s="215" t="s">
        <v>415</v>
      </c>
      <c r="D227" s="215" t="s">
        <v>145</v>
      </c>
      <c r="E227" s="216" t="s">
        <v>416</v>
      </c>
      <c r="F227" s="217" t="s">
        <v>417</v>
      </c>
      <c r="G227" s="218" t="s">
        <v>214</v>
      </c>
      <c r="H227" s="219">
        <v>1</v>
      </c>
      <c r="I227" s="220"/>
      <c r="J227" s="221">
        <f>ROUND(I227*H227,2)</f>
        <v>0</v>
      </c>
      <c r="K227" s="217" t="s">
        <v>149</v>
      </c>
      <c r="L227" s="43"/>
      <c r="M227" s="222" t="s">
        <v>75</v>
      </c>
      <c r="N227" s="223" t="s">
        <v>47</v>
      </c>
      <c r="O227" s="79"/>
      <c r="P227" s="224">
        <f>O227*H227</f>
        <v>0</v>
      </c>
      <c r="Q227" s="224">
        <v>0</v>
      </c>
      <c r="R227" s="224">
        <f>Q227*H227</f>
        <v>0</v>
      </c>
      <c r="S227" s="224">
        <v>0.0018</v>
      </c>
      <c r="T227" s="225">
        <f>S227*H227</f>
        <v>0.0018</v>
      </c>
      <c r="AR227" s="17" t="s">
        <v>234</v>
      </c>
      <c r="AT227" s="17" t="s">
        <v>145</v>
      </c>
      <c r="AU227" s="17" t="s">
        <v>86</v>
      </c>
      <c r="AY227" s="17" t="s">
        <v>142</v>
      </c>
      <c r="BE227" s="226">
        <f>IF(N227="základní",J227,0)</f>
        <v>0</v>
      </c>
      <c r="BF227" s="226">
        <f>IF(N227="snížená",J227,0)</f>
        <v>0</v>
      </c>
      <c r="BG227" s="226">
        <f>IF(N227="zákl. přenesená",J227,0)</f>
        <v>0</v>
      </c>
      <c r="BH227" s="226">
        <f>IF(N227="sníž. přenesená",J227,0)</f>
        <v>0</v>
      </c>
      <c r="BI227" s="226">
        <f>IF(N227="nulová",J227,0)</f>
        <v>0</v>
      </c>
      <c r="BJ227" s="17" t="s">
        <v>84</v>
      </c>
      <c r="BK227" s="226">
        <f>ROUND(I227*H227,2)</f>
        <v>0</v>
      </c>
      <c r="BL227" s="17" t="s">
        <v>234</v>
      </c>
      <c r="BM227" s="17" t="s">
        <v>418</v>
      </c>
    </row>
    <row r="228" spans="2:65" s="1" customFormat="1" ht="22.5" customHeight="1">
      <c r="B228" s="38"/>
      <c r="C228" s="215" t="s">
        <v>419</v>
      </c>
      <c r="D228" s="215" t="s">
        <v>145</v>
      </c>
      <c r="E228" s="216" t="s">
        <v>420</v>
      </c>
      <c r="F228" s="217" t="s">
        <v>421</v>
      </c>
      <c r="G228" s="218" t="s">
        <v>214</v>
      </c>
      <c r="H228" s="219">
        <v>1</v>
      </c>
      <c r="I228" s="220"/>
      <c r="J228" s="221">
        <f>ROUND(I228*H228,2)</f>
        <v>0</v>
      </c>
      <c r="K228" s="217" t="s">
        <v>149</v>
      </c>
      <c r="L228" s="43"/>
      <c r="M228" s="222" t="s">
        <v>75</v>
      </c>
      <c r="N228" s="223" t="s">
        <v>47</v>
      </c>
      <c r="O228" s="79"/>
      <c r="P228" s="224">
        <f>O228*H228</f>
        <v>0</v>
      </c>
      <c r="Q228" s="224">
        <v>0</v>
      </c>
      <c r="R228" s="224">
        <f>Q228*H228</f>
        <v>0</v>
      </c>
      <c r="S228" s="224">
        <v>0.024</v>
      </c>
      <c r="T228" s="225">
        <f>S228*H228</f>
        <v>0.024</v>
      </c>
      <c r="AR228" s="17" t="s">
        <v>234</v>
      </c>
      <c r="AT228" s="17" t="s">
        <v>145</v>
      </c>
      <c r="AU228" s="17" t="s">
        <v>86</v>
      </c>
      <c r="AY228" s="17" t="s">
        <v>142</v>
      </c>
      <c r="BE228" s="226">
        <f>IF(N228="základní",J228,0)</f>
        <v>0</v>
      </c>
      <c r="BF228" s="226">
        <f>IF(N228="snížená",J228,0)</f>
        <v>0</v>
      </c>
      <c r="BG228" s="226">
        <f>IF(N228="zákl. přenesená",J228,0)</f>
        <v>0</v>
      </c>
      <c r="BH228" s="226">
        <f>IF(N228="sníž. přenesená",J228,0)</f>
        <v>0</v>
      </c>
      <c r="BI228" s="226">
        <f>IF(N228="nulová",J228,0)</f>
        <v>0</v>
      </c>
      <c r="BJ228" s="17" t="s">
        <v>84</v>
      </c>
      <c r="BK228" s="226">
        <f>ROUND(I228*H228,2)</f>
        <v>0</v>
      </c>
      <c r="BL228" s="17" t="s">
        <v>234</v>
      </c>
      <c r="BM228" s="17" t="s">
        <v>422</v>
      </c>
    </row>
    <row r="229" spans="2:47" s="1" customFormat="1" ht="12">
      <c r="B229" s="38"/>
      <c r="C229" s="39"/>
      <c r="D229" s="229" t="s">
        <v>159</v>
      </c>
      <c r="E229" s="39"/>
      <c r="F229" s="239" t="s">
        <v>423</v>
      </c>
      <c r="G229" s="39"/>
      <c r="H229" s="39"/>
      <c r="I229" s="142"/>
      <c r="J229" s="39"/>
      <c r="K229" s="39"/>
      <c r="L229" s="43"/>
      <c r="M229" s="240"/>
      <c r="N229" s="79"/>
      <c r="O229" s="79"/>
      <c r="P229" s="79"/>
      <c r="Q229" s="79"/>
      <c r="R229" s="79"/>
      <c r="S229" s="79"/>
      <c r="T229" s="80"/>
      <c r="AT229" s="17" t="s">
        <v>159</v>
      </c>
      <c r="AU229" s="17" t="s">
        <v>86</v>
      </c>
    </row>
    <row r="230" spans="2:65" s="1" customFormat="1" ht="22.5" customHeight="1">
      <c r="B230" s="38"/>
      <c r="C230" s="215" t="s">
        <v>424</v>
      </c>
      <c r="D230" s="215" t="s">
        <v>145</v>
      </c>
      <c r="E230" s="216" t="s">
        <v>425</v>
      </c>
      <c r="F230" s="217" t="s">
        <v>426</v>
      </c>
      <c r="G230" s="218" t="s">
        <v>214</v>
      </c>
      <c r="H230" s="219">
        <v>1</v>
      </c>
      <c r="I230" s="220"/>
      <c r="J230" s="221">
        <f>ROUND(I230*H230,2)</f>
        <v>0</v>
      </c>
      <c r="K230" s="217" t="s">
        <v>149</v>
      </c>
      <c r="L230" s="43"/>
      <c r="M230" s="222" t="s">
        <v>75</v>
      </c>
      <c r="N230" s="223" t="s">
        <v>47</v>
      </c>
      <c r="O230" s="79"/>
      <c r="P230" s="224">
        <f>O230*H230</f>
        <v>0</v>
      </c>
      <c r="Q230" s="224">
        <v>0</v>
      </c>
      <c r="R230" s="224">
        <f>Q230*H230</f>
        <v>0</v>
      </c>
      <c r="S230" s="224">
        <v>0</v>
      </c>
      <c r="T230" s="225">
        <f>S230*H230</f>
        <v>0</v>
      </c>
      <c r="AR230" s="17" t="s">
        <v>234</v>
      </c>
      <c r="AT230" s="17" t="s">
        <v>145</v>
      </c>
      <c r="AU230" s="17" t="s">
        <v>86</v>
      </c>
      <c r="AY230" s="17" t="s">
        <v>142</v>
      </c>
      <c r="BE230" s="226">
        <f>IF(N230="základní",J230,0)</f>
        <v>0</v>
      </c>
      <c r="BF230" s="226">
        <f>IF(N230="snížená",J230,0)</f>
        <v>0</v>
      </c>
      <c r="BG230" s="226">
        <f>IF(N230="zákl. přenesená",J230,0)</f>
        <v>0</v>
      </c>
      <c r="BH230" s="226">
        <f>IF(N230="sníž. přenesená",J230,0)</f>
        <v>0</v>
      </c>
      <c r="BI230" s="226">
        <f>IF(N230="nulová",J230,0)</f>
        <v>0</v>
      </c>
      <c r="BJ230" s="17" t="s">
        <v>84</v>
      </c>
      <c r="BK230" s="226">
        <f>ROUND(I230*H230,2)</f>
        <v>0</v>
      </c>
      <c r="BL230" s="17" t="s">
        <v>234</v>
      </c>
      <c r="BM230" s="17" t="s">
        <v>427</v>
      </c>
    </row>
    <row r="231" spans="2:47" s="1" customFormat="1" ht="12">
      <c r="B231" s="38"/>
      <c r="C231" s="39"/>
      <c r="D231" s="229" t="s">
        <v>159</v>
      </c>
      <c r="E231" s="39"/>
      <c r="F231" s="239" t="s">
        <v>428</v>
      </c>
      <c r="G231" s="39"/>
      <c r="H231" s="39"/>
      <c r="I231" s="142"/>
      <c r="J231" s="39"/>
      <c r="K231" s="39"/>
      <c r="L231" s="43"/>
      <c r="M231" s="240"/>
      <c r="N231" s="79"/>
      <c r="O231" s="79"/>
      <c r="P231" s="79"/>
      <c r="Q231" s="79"/>
      <c r="R231" s="79"/>
      <c r="S231" s="79"/>
      <c r="T231" s="80"/>
      <c r="AT231" s="17" t="s">
        <v>159</v>
      </c>
      <c r="AU231" s="17" t="s">
        <v>86</v>
      </c>
    </row>
    <row r="232" spans="2:65" s="1" customFormat="1" ht="16.5" customHeight="1">
      <c r="B232" s="38"/>
      <c r="C232" s="262" t="s">
        <v>429</v>
      </c>
      <c r="D232" s="262" t="s">
        <v>218</v>
      </c>
      <c r="E232" s="263" t="s">
        <v>430</v>
      </c>
      <c r="F232" s="264" t="s">
        <v>431</v>
      </c>
      <c r="G232" s="265" t="s">
        <v>214</v>
      </c>
      <c r="H232" s="266">
        <v>1</v>
      </c>
      <c r="I232" s="267"/>
      <c r="J232" s="268">
        <f>ROUND(I232*H232,2)</f>
        <v>0</v>
      </c>
      <c r="K232" s="264" t="s">
        <v>149</v>
      </c>
      <c r="L232" s="269"/>
      <c r="M232" s="270" t="s">
        <v>75</v>
      </c>
      <c r="N232" s="271" t="s">
        <v>47</v>
      </c>
      <c r="O232" s="79"/>
      <c r="P232" s="224">
        <f>O232*H232</f>
        <v>0</v>
      </c>
      <c r="Q232" s="224">
        <v>0.019</v>
      </c>
      <c r="R232" s="224">
        <f>Q232*H232</f>
        <v>0.019</v>
      </c>
      <c r="S232" s="224">
        <v>0</v>
      </c>
      <c r="T232" s="225">
        <f>S232*H232</f>
        <v>0</v>
      </c>
      <c r="AR232" s="17" t="s">
        <v>326</v>
      </c>
      <c r="AT232" s="17" t="s">
        <v>218</v>
      </c>
      <c r="AU232" s="17" t="s">
        <v>86</v>
      </c>
      <c r="AY232" s="17" t="s">
        <v>142</v>
      </c>
      <c r="BE232" s="226">
        <f>IF(N232="základní",J232,0)</f>
        <v>0</v>
      </c>
      <c r="BF232" s="226">
        <f>IF(N232="snížená",J232,0)</f>
        <v>0</v>
      </c>
      <c r="BG232" s="226">
        <f>IF(N232="zákl. přenesená",J232,0)</f>
        <v>0</v>
      </c>
      <c r="BH232" s="226">
        <f>IF(N232="sníž. přenesená",J232,0)</f>
        <v>0</v>
      </c>
      <c r="BI232" s="226">
        <f>IF(N232="nulová",J232,0)</f>
        <v>0</v>
      </c>
      <c r="BJ232" s="17" t="s">
        <v>84</v>
      </c>
      <c r="BK232" s="226">
        <f>ROUND(I232*H232,2)</f>
        <v>0</v>
      </c>
      <c r="BL232" s="17" t="s">
        <v>234</v>
      </c>
      <c r="BM232" s="17" t="s">
        <v>432</v>
      </c>
    </row>
    <row r="233" spans="2:65" s="1" customFormat="1" ht="16.5" customHeight="1">
      <c r="B233" s="38"/>
      <c r="C233" s="215" t="s">
        <v>433</v>
      </c>
      <c r="D233" s="215" t="s">
        <v>145</v>
      </c>
      <c r="E233" s="216" t="s">
        <v>434</v>
      </c>
      <c r="F233" s="217" t="s">
        <v>435</v>
      </c>
      <c r="G233" s="218" t="s">
        <v>214</v>
      </c>
      <c r="H233" s="219">
        <v>1</v>
      </c>
      <c r="I233" s="220"/>
      <c r="J233" s="221">
        <f>ROUND(I233*H233,2)</f>
        <v>0</v>
      </c>
      <c r="K233" s="217" t="s">
        <v>436</v>
      </c>
      <c r="L233" s="43"/>
      <c r="M233" s="222" t="s">
        <v>75</v>
      </c>
      <c r="N233" s="223" t="s">
        <v>47</v>
      </c>
      <c r="O233" s="79"/>
      <c r="P233" s="224">
        <f>O233*H233</f>
        <v>0</v>
      </c>
      <c r="Q233" s="224">
        <v>0</v>
      </c>
      <c r="R233" s="224">
        <f>Q233*H233</f>
        <v>0</v>
      </c>
      <c r="S233" s="224">
        <v>0</v>
      </c>
      <c r="T233" s="225">
        <f>S233*H233</f>
        <v>0</v>
      </c>
      <c r="AR233" s="17" t="s">
        <v>234</v>
      </c>
      <c r="AT233" s="17" t="s">
        <v>145</v>
      </c>
      <c r="AU233" s="17" t="s">
        <v>86</v>
      </c>
      <c r="AY233" s="17" t="s">
        <v>142</v>
      </c>
      <c r="BE233" s="226">
        <f>IF(N233="základní",J233,0)</f>
        <v>0</v>
      </c>
      <c r="BF233" s="226">
        <f>IF(N233="snížená",J233,0)</f>
        <v>0</v>
      </c>
      <c r="BG233" s="226">
        <f>IF(N233="zákl. přenesená",J233,0)</f>
        <v>0</v>
      </c>
      <c r="BH233" s="226">
        <f>IF(N233="sníž. přenesená",J233,0)</f>
        <v>0</v>
      </c>
      <c r="BI233" s="226">
        <f>IF(N233="nulová",J233,0)</f>
        <v>0</v>
      </c>
      <c r="BJ233" s="17" t="s">
        <v>84</v>
      </c>
      <c r="BK233" s="226">
        <f>ROUND(I233*H233,2)</f>
        <v>0</v>
      </c>
      <c r="BL233" s="17" t="s">
        <v>234</v>
      </c>
      <c r="BM233" s="17" t="s">
        <v>437</v>
      </c>
    </row>
    <row r="234" spans="2:47" s="1" customFormat="1" ht="12">
      <c r="B234" s="38"/>
      <c r="C234" s="39"/>
      <c r="D234" s="229" t="s">
        <v>159</v>
      </c>
      <c r="E234" s="39"/>
      <c r="F234" s="239" t="s">
        <v>438</v>
      </c>
      <c r="G234" s="39"/>
      <c r="H234" s="39"/>
      <c r="I234" s="142"/>
      <c r="J234" s="39"/>
      <c r="K234" s="39"/>
      <c r="L234" s="43"/>
      <c r="M234" s="240"/>
      <c r="N234" s="79"/>
      <c r="O234" s="79"/>
      <c r="P234" s="79"/>
      <c r="Q234" s="79"/>
      <c r="R234" s="79"/>
      <c r="S234" s="79"/>
      <c r="T234" s="80"/>
      <c r="AT234" s="17" t="s">
        <v>159</v>
      </c>
      <c r="AU234" s="17" t="s">
        <v>86</v>
      </c>
    </row>
    <row r="235" spans="2:65" s="1" customFormat="1" ht="16.5" customHeight="1">
      <c r="B235" s="38"/>
      <c r="C235" s="262" t="s">
        <v>439</v>
      </c>
      <c r="D235" s="262" t="s">
        <v>218</v>
      </c>
      <c r="E235" s="263" t="s">
        <v>440</v>
      </c>
      <c r="F235" s="264" t="s">
        <v>441</v>
      </c>
      <c r="G235" s="265" t="s">
        <v>214</v>
      </c>
      <c r="H235" s="266">
        <v>1</v>
      </c>
      <c r="I235" s="267"/>
      <c r="J235" s="268">
        <f>ROUND(I235*H235,2)</f>
        <v>0</v>
      </c>
      <c r="K235" s="264" t="s">
        <v>149</v>
      </c>
      <c r="L235" s="269"/>
      <c r="M235" s="270" t="s">
        <v>75</v>
      </c>
      <c r="N235" s="271" t="s">
        <v>47</v>
      </c>
      <c r="O235" s="79"/>
      <c r="P235" s="224">
        <f>O235*H235</f>
        <v>0</v>
      </c>
      <c r="Q235" s="224">
        <v>0.0012</v>
      </c>
      <c r="R235" s="224">
        <f>Q235*H235</f>
        <v>0.0012</v>
      </c>
      <c r="S235" s="224">
        <v>0</v>
      </c>
      <c r="T235" s="225">
        <f>S235*H235</f>
        <v>0</v>
      </c>
      <c r="AR235" s="17" t="s">
        <v>326</v>
      </c>
      <c r="AT235" s="17" t="s">
        <v>218</v>
      </c>
      <c r="AU235" s="17" t="s">
        <v>86</v>
      </c>
      <c r="AY235" s="17" t="s">
        <v>142</v>
      </c>
      <c r="BE235" s="226">
        <f>IF(N235="základní",J235,0)</f>
        <v>0</v>
      </c>
      <c r="BF235" s="226">
        <f>IF(N235="snížená",J235,0)</f>
        <v>0</v>
      </c>
      <c r="BG235" s="226">
        <f>IF(N235="zákl. přenesená",J235,0)</f>
        <v>0</v>
      </c>
      <c r="BH235" s="226">
        <f>IF(N235="sníž. přenesená",J235,0)</f>
        <v>0</v>
      </c>
      <c r="BI235" s="226">
        <f>IF(N235="nulová",J235,0)</f>
        <v>0</v>
      </c>
      <c r="BJ235" s="17" t="s">
        <v>84</v>
      </c>
      <c r="BK235" s="226">
        <f>ROUND(I235*H235,2)</f>
        <v>0</v>
      </c>
      <c r="BL235" s="17" t="s">
        <v>234</v>
      </c>
      <c r="BM235" s="17" t="s">
        <v>442</v>
      </c>
    </row>
    <row r="236" spans="2:65" s="1" customFormat="1" ht="22.5" customHeight="1">
      <c r="B236" s="38"/>
      <c r="C236" s="215" t="s">
        <v>443</v>
      </c>
      <c r="D236" s="215" t="s">
        <v>145</v>
      </c>
      <c r="E236" s="216" t="s">
        <v>444</v>
      </c>
      <c r="F236" s="217" t="s">
        <v>445</v>
      </c>
      <c r="G236" s="218" t="s">
        <v>329</v>
      </c>
      <c r="H236" s="272"/>
      <c r="I236" s="220"/>
      <c r="J236" s="221">
        <f>ROUND(I236*H236,2)</f>
        <v>0</v>
      </c>
      <c r="K236" s="217" t="s">
        <v>149</v>
      </c>
      <c r="L236" s="43"/>
      <c r="M236" s="222" t="s">
        <v>75</v>
      </c>
      <c r="N236" s="223" t="s">
        <v>47</v>
      </c>
      <c r="O236" s="79"/>
      <c r="P236" s="224">
        <f>O236*H236</f>
        <v>0</v>
      </c>
      <c r="Q236" s="224">
        <v>0</v>
      </c>
      <c r="R236" s="224">
        <f>Q236*H236</f>
        <v>0</v>
      </c>
      <c r="S236" s="224">
        <v>0</v>
      </c>
      <c r="T236" s="225">
        <f>S236*H236</f>
        <v>0</v>
      </c>
      <c r="AR236" s="17" t="s">
        <v>234</v>
      </c>
      <c r="AT236" s="17" t="s">
        <v>145</v>
      </c>
      <c r="AU236" s="17" t="s">
        <v>86</v>
      </c>
      <c r="AY236" s="17" t="s">
        <v>142</v>
      </c>
      <c r="BE236" s="226">
        <f>IF(N236="základní",J236,0)</f>
        <v>0</v>
      </c>
      <c r="BF236" s="226">
        <f>IF(N236="snížená",J236,0)</f>
        <v>0</v>
      </c>
      <c r="BG236" s="226">
        <f>IF(N236="zákl. přenesená",J236,0)</f>
        <v>0</v>
      </c>
      <c r="BH236" s="226">
        <f>IF(N236="sníž. přenesená",J236,0)</f>
        <v>0</v>
      </c>
      <c r="BI236" s="226">
        <f>IF(N236="nulová",J236,0)</f>
        <v>0</v>
      </c>
      <c r="BJ236" s="17" t="s">
        <v>84</v>
      </c>
      <c r="BK236" s="226">
        <f>ROUND(I236*H236,2)</f>
        <v>0</v>
      </c>
      <c r="BL236" s="17" t="s">
        <v>234</v>
      </c>
      <c r="BM236" s="17" t="s">
        <v>446</v>
      </c>
    </row>
    <row r="237" spans="2:47" s="1" customFormat="1" ht="12">
      <c r="B237" s="38"/>
      <c r="C237" s="39"/>
      <c r="D237" s="229" t="s">
        <v>159</v>
      </c>
      <c r="E237" s="39"/>
      <c r="F237" s="239" t="s">
        <v>447</v>
      </c>
      <c r="G237" s="39"/>
      <c r="H237" s="39"/>
      <c r="I237" s="142"/>
      <c r="J237" s="39"/>
      <c r="K237" s="39"/>
      <c r="L237" s="43"/>
      <c r="M237" s="240"/>
      <c r="N237" s="79"/>
      <c r="O237" s="79"/>
      <c r="P237" s="79"/>
      <c r="Q237" s="79"/>
      <c r="R237" s="79"/>
      <c r="S237" s="79"/>
      <c r="T237" s="80"/>
      <c r="AT237" s="17" t="s">
        <v>159</v>
      </c>
      <c r="AU237" s="17" t="s">
        <v>86</v>
      </c>
    </row>
    <row r="238" spans="2:63" s="11" customFormat="1" ht="22.8" customHeight="1">
      <c r="B238" s="199"/>
      <c r="C238" s="200"/>
      <c r="D238" s="201" t="s">
        <v>76</v>
      </c>
      <c r="E238" s="213" t="s">
        <v>448</v>
      </c>
      <c r="F238" s="213" t="s">
        <v>449</v>
      </c>
      <c r="G238" s="200"/>
      <c r="H238" s="200"/>
      <c r="I238" s="203"/>
      <c r="J238" s="214">
        <f>BK238</f>
        <v>0</v>
      </c>
      <c r="K238" s="200"/>
      <c r="L238" s="205"/>
      <c r="M238" s="206"/>
      <c r="N238" s="207"/>
      <c r="O238" s="207"/>
      <c r="P238" s="208">
        <f>SUM(P239:P243)</f>
        <v>0</v>
      </c>
      <c r="Q238" s="207"/>
      <c r="R238" s="208">
        <f>SUM(R239:R243)</f>
        <v>0</v>
      </c>
      <c r="S238" s="207"/>
      <c r="T238" s="209">
        <f>SUM(T239:T243)</f>
        <v>0</v>
      </c>
      <c r="AR238" s="210" t="s">
        <v>86</v>
      </c>
      <c r="AT238" s="211" t="s">
        <v>76</v>
      </c>
      <c r="AU238" s="211" t="s">
        <v>84</v>
      </c>
      <c r="AY238" s="210" t="s">
        <v>142</v>
      </c>
      <c r="BK238" s="212">
        <f>SUM(BK239:BK243)</f>
        <v>0</v>
      </c>
    </row>
    <row r="239" spans="2:65" s="1" customFormat="1" ht="16.5" customHeight="1">
      <c r="B239" s="38"/>
      <c r="C239" s="215" t="s">
        <v>450</v>
      </c>
      <c r="D239" s="215" t="s">
        <v>145</v>
      </c>
      <c r="E239" s="216" t="s">
        <v>451</v>
      </c>
      <c r="F239" s="217" t="s">
        <v>452</v>
      </c>
      <c r="G239" s="218" t="s">
        <v>214</v>
      </c>
      <c r="H239" s="219">
        <v>1</v>
      </c>
      <c r="I239" s="220"/>
      <c r="J239" s="221">
        <f>ROUND(I239*H239,2)</f>
        <v>0</v>
      </c>
      <c r="K239" s="217" t="s">
        <v>149</v>
      </c>
      <c r="L239" s="43"/>
      <c r="M239" s="222" t="s">
        <v>75</v>
      </c>
      <c r="N239" s="223" t="s">
        <v>47</v>
      </c>
      <c r="O239" s="79"/>
      <c r="P239" s="224">
        <f>O239*H239</f>
        <v>0</v>
      </c>
      <c r="Q239" s="224">
        <v>0</v>
      </c>
      <c r="R239" s="224">
        <f>Q239*H239</f>
        <v>0</v>
      </c>
      <c r="S239" s="224">
        <v>0</v>
      </c>
      <c r="T239" s="225">
        <f>S239*H239</f>
        <v>0</v>
      </c>
      <c r="AR239" s="17" t="s">
        <v>234</v>
      </c>
      <c r="AT239" s="17" t="s">
        <v>145</v>
      </c>
      <c r="AU239" s="17" t="s">
        <v>86</v>
      </c>
      <c r="AY239" s="17" t="s">
        <v>142</v>
      </c>
      <c r="BE239" s="226">
        <f>IF(N239="základní",J239,0)</f>
        <v>0</v>
      </c>
      <c r="BF239" s="226">
        <f>IF(N239="snížená",J239,0)</f>
        <v>0</v>
      </c>
      <c r="BG239" s="226">
        <f>IF(N239="zákl. přenesená",J239,0)</f>
        <v>0</v>
      </c>
      <c r="BH239" s="226">
        <f>IF(N239="sníž. přenesená",J239,0)</f>
        <v>0</v>
      </c>
      <c r="BI239" s="226">
        <f>IF(N239="nulová",J239,0)</f>
        <v>0</v>
      </c>
      <c r="BJ239" s="17" t="s">
        <v>84</v>
      </c>
      <c r="BK239" s="226">
        <f>ROUND(I239*H239,2)</f>
        <v>0</v>
      </c>
      <c r="BL239" s="17" t="s">
        <v>234</v>
      </c>
      <c r="BM239" s="17" t="s">
        <v>453</v>
      </c>
    </row>
    <row r="240" spans="2:47" s="1" customFormat="1" ht="12">
      <c r="B240" s="38"/>
      <c r="C240" s="39"/>
      <c r="D240" s="229" t="s">
        <v>159</v>
      </c>
      <c r="E240" s="39"/>
      <c r="F240" s="239" t="s">
        <v>454</v>
      </c>
      <c r="G240" s="39"/>
      <c r="H240" s="39"/>
      <c r="I240" s="142"/>
      <c r="J240" s="39"/>
      <c r="K240" s="39"/>
      <c r="L240" s="43"/>
      <c r="M240" s="240"/>
      <c r="N240" s="79"/>
      <c r="O240" s="79"/>
      <c r="P240" s="79"/>
      <c r="Q240" s="79"/>
      <c r="R240" s="79"/>
      <c r="S240" s="79"/>
      <c r="T240" s="80"/>
      <c r="AT240" s="17" t="s">
        <v>159</v>
      </c>
      <c r="AU240" s="17" t="s">
        <v>86</v>
      </c>
    </row>
    <row r="241" spans="2:65" s="1" customFormat="1" ht="16.5" customHeight="1">
      <c r="B241" s="38"/>
      <c r="C241" s="262" t="s">
        <v>455</v>
      </c>
      <c r="D241" s="262" t="s">
        <v>218</v>
      </c>
      <c r="E241" s="263" t="s">
        <v>456</v>
      </c>
      <c r="F241" s="264" t="s">
        <v>457</v>
      </c>
      <c r="G241" s="265" t="s">
        <v>214</v>
      </c>
      <c r="H241" s="266">
        <v>1</v>
      </c>
      <c r="I241" s="267"/>
      <c r="J241" s="268">
        <f>ROUND(I241*H241,2)</f>
        <v>0</v>
      </c>
      <c r="K241" s="264" t="s">
        <v>324</v>
      </c>
      <c r="L241" s="269"/>
      <c r="M241" s="270" t="s">
        <v>75</v>
      </c>
      <c r="N241" s="271" t="s">
        <v>47</v>
      </c>
      <c r="O241" s="79"/>
      <c r="P241" s="224">
        <f>O241*H241</f>
        <v>0</v>
      </c>
      <c r="Q241" s="224">
        <v>0</v>
      </c>
      <c r="R241" s="224">
        <f>Q241*H241</f>
        <v>0</v>
      </c>
      <c r="S241" s="224">
        <v>0</v>
      </c>
      <c r="T241" s="225">
        <f>S241*H241</f>
        <v>0</v>
      </c>
      <c r="AR241" s="17" t="s">
        <v>326</v>
      </c>
      <c r="AT241" s="17" t="s">
        <v>218</v>
      </c>
      <c r="AU241" s="17" t="s">
        <v>86</v>
      </c>
      <c r="AY241" s="17" t="s">
        <v>142</v>
      </c>
      <c r="BE241" s="226">
        <f>IF(N241="základní",J241,0)</f>
        <v>0</v>
      </c>
      <c r="BF241" s="226">
        <f>IF(N241="snížená",J241,0)</f>
        <v>0</v>
      </c>
      <c r="BG241" s="226">
        <f>IF(N241="zákl. přenesená",J241,0)</f>
        <v>0</v>
      </c>
      <c r="BH241" s="226">
        <f>IF(N241="sníž. přenesená",J241,0)</f>
        <v>0</v>
      </c>
      <c r="BI241" s="226">
        <f>IF(N241="nulová",J241,0)</f>
        <v>0</v>
      </c>
      <c r="BJ241" s="17" t="s">
        <v>84</v>
      </c>
      <c r="BK241" s="226">
        <f>ROUND(I241*H241,2)</f>
        <v>0</v>
      </c>
      <c r="BL241" s="17" t="s">
        <v>234</v>
      </c>
      <c r="BM241" s="17" t="s">
        <v>458</v>
      </c>
    </row>
    <row r="242" spans="2:65" s="1" customFormat="1" ht="22.5" customHeight="1">
      <c r="B242" s="38"/>
      <c r="C242" s="215" t="s">
        <v>459</v>
      </c>
      <c r="D242" s="215" t="s">
        <v>145</v>
      </c>
      <c r="E242" s="216" t="s">
        <v>460</v>
      </c>
      <c r="F242" s="217" t="s">
        <v>461</v>
      </c>
      <c r="G242" s="218" t="s">
        <v>329</v>
      </c>
      <c r="H242" s="272"/>
      <c r="I242" s="220"/>
      <c r="J242" s="221">
        <f>ROUND(I242*H242,2)</f>
        <v>0</v>
      </c>
      <c r="K242" s="217" t="s">
        <v>149</v>
      </c>
      <c r="L242" s="43"/>
      <c r="M242" s="222" t="s">
        <v>75</v>
      </c>
      <c r="N242" s="223" t="s">
        <v>47</v>
      </c>
      <c r="O242" s="79"/>
      <c r="P242" s="224">
        <f>O242*H242</f>
        <v>0</v>
      </c>
      <c r="Q242" s="224">
        <v>0</v>
      </c>
      <c r="R242" s="224">
        <f>Q242*H242</f>
        <v>0</v>
      </c>
      <c r="S242" s="224">
        <v>0</v>
      </c>
      <c r="T242" s="225">
        <f>S242*H242</f>
        <v>0</v>
      </c>
      <c r="AR242" s="17" t="s">
        <v>234</v>
      </c>
      <c r="AT242" s="17" t="s">
        <v>145</v>
      </c>
      <c r="AU242" s="17" t="s">
        <v>86</v>
      </c>
      <c r="AY242" s="17" t="s">
        <v>142</v>
      </c>
      <c r="BE242" s="226">
        <f>IF(N242="základní",J242,0)</f>
        <v>0</v>
      </c>
      <c r="BF242" s="226">
        <f>IF(N242="snížená",J242,0)</f>
        <v>0</v>
      </c>
      <c r="BG242" s="226">
        <f>IF(N242="zákl. přenesená",J242,0)</f>
        <v>0</v>
      </c>
      <c r="BH242" s="226">
        <f>IF(N242="sníž. přenesená",J242,0)</f>
        <v>0</v>
      </c>
      <c r="BI242" s="226">
        <f>IF(N242="nulová",J242,0)</f>
        <v>0</v>
      </c>
      <c r="BJ242" s="17" t="s">
        <v>84</v>
      </c>
      <c r="BK242" s="226">
        <f>ROUND(I242*H242,2)</f>
        <v>0</v>
      </c>
      <c r="BL242" s="17" t="s">
        <v>234</v>
      </c>
      <c r="BM242" s="17" t="s">
        <v>462</v>
      </c>
    </row>
    <row r="243" spans="2:47" s="1" customFormat="1" ht="12">
      <c r="B243" s="38"/>
      <c r="C243" s="39"/>
      <c r="D243" s="229" t="s">
        <v>159</v>
      </c>
      <c r="E243" s="39"/>
      <c r="F243" s="239" t="s">
        <v>463</v>
      </c>
      <c r="G243" s="39"/>
      <c r="H243" s="39"/>
      <c r="I243" s="142"/>
      <c r="J243" s="39"/>
      <c r="K243" s="39"/>
      <c r="L243" s="43"/>
      <c r="M243" s="240"/>
      <c r="N243" s="79"/>
      <c r="O243" s="79"/>
      <c r="P243" s="79"/>
      <c r="Q243" s="79"/>
      <c r="R243" s="79"/>
      <c r="S243" s="79"/>
      <c r="T243" s="80"/>
      <c r="AT243" s="17" t="s">
        <v>159</v>
      </c>
      <c r="AU243" s="17" t="s">
        <v>86</v>
      </c>
    </row>
    <row r="244" spans="2:63" s="11" customFormat="1" ht="22.8" customHeight="1">
      <c r="B244" s="199"/>
      <c r="C244" s="200"/>
      <c r="D244" s="201" t="s">
        <v>76</v>
      </c>
      <c r="E244" s="213" t="s">
        <v>464</v>
      </c>
      <c r="F244" s="213" t="s">
        <v>465</v>
      </c>
      <c r="G244" s="200"/>
      <c r="H244" s="200"/>
      <c r="I244" s="203"/>
      <c r="J244" s="214">
        <f>BK244</f>
        <v>0</v>
      </c>
      <c r="K244" s="200"/>
      <c r="L244" s="205"/>
      <c r="M244" s="206"/>
      <c r="N244" s="207"/>
      <c r="O244" s="207"/>
      <c r="P244" s="208">
        <f>SUM(P245:P258)</f>
        <v>0</v>
      </c>
      <c r="Q244" s="207"/>
      <c r="R244" s="208">
        <f>SUM(R245:R258)</f>
        <v>0.12069698</v>
      </c>
      <c r="S244" s="207"/>
      <c r="T244" s="209">
        <f>SUM(T245:T258)</f>
        <v>0.260952</v>
      </c>
      <c r="AR244" s="210" t="s">
        <v>86</v>
      </c>
      <c r="AT244" s="211" t="s">
        <v>76</v>
      </c>
      <c r="AU244" s="211" t="s">
        <v>84</v>
      </c>
      <c r="AY244" s="210" t="s">
        <v>142</v>
      </c>
      <c r="BK244" s="212">
        <f>SUM(BK245:BK258)</f>
        <v>0</v>
      </c>
    </row>
    <row r="245" spans="2:65" s="1" customFormat="1" ht="16.5" customHeight="1">
      <c r="B245" s="38"/>
      <c r="C245" s="215" t="s">
        <v>466</v>
      </c>
      <c r="D245" s="215" t="s">
        <v>145</v>
      </c>
      <c r="E245" s="216" t="s">
        <v>467</v>
      </c>
      <c r="F245" s="217" t="s">
        <v>468</v>
      </c>
      <c r="G245" s="218" t="s">
        <v>148</v>
      </c>
      <c r="H245" s="219">
        <v>1</v>
      </c>
      <c r="I245" s="220"/>
      <c r="J245" s="221">
        <f>ROUND(I245*H245,2)</f>
        <v>0</v>
      </c>
      <c r="K245" s="217" t="s">
        <v>149</v>
      </c>
      <c r="L245" s="43"/>
      <c r="M245" s="222" t="s">
        <v>75</v>
      </c>
      <c r="N245" s="223" t="s">
        <v>47</v>
      </c>
      <c r="O245" s="79"/>
      <c r="P245" s="224">
        <f>O245*H245</f>
        <v>0</v>
      </c>
      <c r="Q245" s="224">
        <v>0</v>
      </c>
      <c r="R245" s="224">
        <f>Q245*H245</f>
        <v>0</v>
      </c>
      <c r="S245" s="224">
        <v>0.003</v>
      </c>
      <c r="T245" s="225">
        <f>S245*H245</f>
        <v>0.003</v>
      </c>
      <c r="AR245" s="17" t="s">
        <v>234</v>
      </c>
      <c r="AT245" s="17" t="s">
        <v>145</v>
      </c>
      <c r="AU245" s="17" t="s">
        <v>86</v>
      </c>
      <c r="AY245" s="17" t="s">
        <v>142</v>
      </c>
      <c r="BE245" s="226">
        <f>IF(N245="základní",J245,0)</f>
        <v>0</v>
      </c>
      <c r="BF245" s="226">
        <f>IF(N245="snížená",J245,0)</f>
        <v>0</v>
      </c>
      <c r="BG245" s="226">
        <f>IF(N245="zákl. přenesená",J245,0)</f>
        <v>0</v>
      </c>
      <c r="BH245" s="226">
        <f>IF(N245="sníž. přenesená",J245,0)</f>
        <v>0</v>
      </c>
      <c r="BI245" s="226">
        <f>IF(N245="nulová",J245,0)</f>
        <v>0</v>
      </c>
      <c r="BJ245" s="17" t="s">
        <v>84</v>
      </c>
      <c r="BK245" s="226">
        <f>ROUND(I245*H245,2)</f>
        <v>0</v>
      </c>
      <c r="BL245" s="17" t="s">
        <v>234</v>
      </c>
      <c r="BM245" s="17" t="s">
        <v>469</v>
      </c>
    </row>
    <row r="246" spans="2:65" s="1" customFormat="1" ht="16.5" customHeight="1">
      <c r="B246" s="38"/>
      <c r="C246" s="215" t="s">
        <v>470</v>
      </c>
      <c r="D246" s="215" t="s">
        <v>145</v>
      </c>
      <c r="E246" s="216" t="s">
        <v>467</v>
      </c>
      <c r="F246" s="217" t="s">
        <v>468</v>
      </c>
      <c r="G246" s="218" t="s">
        <v>148</v>
      </c>
      <c r="H246" s="219">
        <v>85.984</v>
      </c>
      <c r="I246" s="220"/>
      <c r="J246" s="221">
        <f>ROUND(I246*H246,2)</f>
        <v>0</v>
      </c>
      <c r="K246" s="217" t="s">
        <v>149</v>
      </c>
      <c r="L246" s="43"/>
      <c r="M246" s="222" t="s">
        <v>75</v>
      </c>
      <c r="N246" s="223" t="s">
        <v>47</v>
      </c>
      <c r="O246" s="79"/>
      <c r="P246" s="224">
        <f>O246*H246</f>
        <v>0</v>
      </c>
      <c r="Q246" s="224">
        <v>0</v>
      </c>
      <c r="R246" s="224">
        <f>Q246*H246</f>
        <v>0</v>
      </c>
      <c r="S246" s="224">
        <v>0.003</v>
      </c>
      <c r="T246" s="225">
        <f>S246*H246</f>
        <v>0.257952</v>
      </c>
      <c r="AR246" s="17" t="s">
        <v>234</v>
      </c>
      <c r="AT246" s="17" t="s">
        <v>145</v>
      </c>
      <c r="AU246" s="17" t="s">
        <v>86</v>
      </c>
      <c r="AY246" s="17" t="s">
        <v>142</v>
      </c>
      <c r="BE246" s="226">
        <f>IF(N246="základní",J246,0)</f>
        <v>0</v>
      </c>
      <c r="BF246" s="226">
        <f>IF(N246="snížená",J246,0)</f>
        <v>0</v>
      </c>
      <c r="BG246" s="226">
        <f>IF(N246="zákl. přenesená",J246,0)</f>
        <v>0</v>
      </c>
      <c r="BH246" s="226">
        <f>IF(N246="sníž. přenesená",J246,0)</f>
        <v>0</v>
      </c>
      <c r="BI246" s="226">
        <f>IF(N246="nulová",J246,0)</f>
        <v>0</v>
      </c>
      <c r="BJ246" s="17" t="s">
        <v>84</v>
      </c>
      <c r="BK246" s="226">
        <f>ROUND(I246*H246,2)</f>
        <v>0</v>
      </c>
      <c r="BL246" s="17" t="s">
        <v>234</v>
      </c>
      <c r="BM246" s="17" t="s">
        <v>471</v>
      </c>
    </row>
    <row r="247" spans="2:65" s="1" customFormat="1" ht="16.5" customHeight="1">
      <c r="B247" s="38"/>
      <c r="C247" s="215" t="s">
        <v>472</v>
      </c>
      <c r="D247" s="215" t="s">
        <v>145</v>
      </c>
      <c r="E247" s="216" t="s">
        <v>473</v>
      </c>
      <c r="F247" s="217" t="s">
        <v>474</v>
      </c>
      <c r="G247" s="218" t="s">
        <v>148</v>
      </c>
      <c r="H247" s="219">
        <v>85.984</v>
      </c>
      <c r="I247" s="220"/>
      <c r="J247" s="221">
        <f>ROUND(I247*H247,2)</f>
        <v>0</v>
      </c>
      <c r="K247" s="217" t="s">
        <v>149</v>
      </c>
      <c r="L247" s="43"/>
      <c r="M247" s="222" t="s">
        <v>75</v>
      </c>
      <c r="N247" s="223" t="s">
        <v>47</v>
      </c>
      <c r="O247" s="79"/>
      <c r="P247" s="224">
        <f>O247*H247</f>
        <v>0</v>
      </c>
      <c r="Q247" s="224">
        <v>0</v>
      </c>
      <c r="R247" s="224">
        <f>Q247*H247</f>
        <v>0</v>
      </c>
      <c r="S247" s="224">
        <v>0</v>
      </c>
      <c r="T247" s="225">
        <f>S247*H247</f>
        <v>0</v>
      </c>
      <c r="AR247" s="17" t="s">
        <v>234</v>
      </c>
      <c r="AT247" s="17" t="s">
        <v>145</v>
      </c>
      <c r="AU247" s="17" t="s">
        <v>86</v>
      </c>
      <c r="AY247" s="17" t="s">
        <v>142</v>
      </c>
      <c r="BE247" s="226">
        <f>IF(N247="základní",J247,0)</f>
        <v>0</v>
      </c>
      <c r="BF247" s="226">
        <f>IF(N247="snížená",J247,0)</f>
        <v>0</v>
      </c>
      <c r="BG247" s="226">
        <f>IF(N247="zákl. přenesená",J247,0)</f>
        <v>0</v>
      </c>
      <c r="BH247" s="226">
        <f>IF(N247="sníž. přenesená",J247,0)</f>
        <v>0</v>
      </c>
      <c r="BI247" s="226">
        <f>IF(N247="nulová",J247,0)</f>
        <v>0</v>
      </c>
      <c r="BJ247" s="17" t="s">
        <v>84</v>
      </c>
      <c r="BK247" s="226">
        <f>ROUND(I247*H247,2)</f>
        <v>0</v>
      </c>
      <c r="BL247" s="17" t="s">
        <v>234</v>
      </c>
      <c r="BM247" s="17" t="s">
        <v>475</v>
      </c>
    </row>
    <row r="248" spans="2:47" s="1" customFormat="1" ht="12">
      <c r="B248" s="38"/>
      <c r="C248" s="39"/>
      <c r="D248" s="229" t="s">
        <v>159</v>
      </c>
      <c r="E248" s="39"/>
      <c r="F248" s="239" t="s">
        <v>476</v>
      </c>
      <c r="G248" s="39"/>
      <c r="H248" s="39"/>
      <c r="I248" s="142"/>
      <c r="J248" s="39"/>
      <c r="K248" s="39"/>
      <c r="L248" s="43"/>
      <c r="M248" s="240"/>
      <c r="N248" s="79"/>
      <c r="O248" s="79"/>
      <c r="P248" s="79"/>
      <c r="Q248" s="79"/>
      <c r="R248" s="79"/>
      <c r="S248" s="79"/>
      <c r="T248" s="80"/>
      <c r="AT248" s="17" t="s">
        <v>159</v>
      </c>
      <c r="AU248" s="17" t="s">
        <v>86</v>
      </c>
    </row>
    <row r="249" spans="2:65" s="1" customFormat="1" ht="16.5" customHeight="1">
      <c r="B249" s="38"/>
      <c r="C249" s="215" t="s">
        <v>477</v>
      </c>
      <c r="D249" s="215" t="s">
        <v>145</v>
      </c>
      <c r="E249" s="216" t="s">
        <v>478</v>
      </c>
      <c r="F249" s="217" t="s">
        <v>479</v>
      </c>
      <c r="G249" s="218" t="s">
        <v>148</v>
      </c>
      <c r="H249" s="219">
        <v>85.984</v>
      </c>
      <c r="I249" s="220"/>
      <c r="J249" s="221">
        <f>ROUND(I249*H249,2)</f>
        <v>0</v>
      </c>
      <c r="K249" s="217" t="s">
        <v>149</v>
      </c>
      <c r="L249" s="43"/>
      <c r="M249" s="222" t="s">
        <v>75</v>
      </c>
      <c r="N249" s="223" t="s">
        <v>47</v>
      </c>
      <c r="O249" s="79"/>
      <c r="P249" s="224">
        <f>O249*H249</f>
        <v>0</v>
      </c>
      <c r="Q249" s="224">
        <v>0</v>
      </c>
      <c r="R249" s="224">
        <f>Q249*H249</f>
        <v>0</v>
      </c>
      <c r="S249" s="224">
        <v>0</v>
      </c>
      <c r="T249" s="225">
        <f>S249*H249</f>
        <v>0</v>
      </c>
      <c r="AR249" s="17" t="s">
        <v>234</v>
      </c>
      <c r="AT249" s="17" t="s">
        <v>145</v>
      </c>
      <c r="AU249" s="17" t="s">
        <v>86</v>
      </c>
      <c r="AY249" s="17" t="s">
        <v>142</v>
      </c>
      <c r="BE249" s="226">
        <f>IF(N249="základní",J249,0)</f>
        <v>0</v>
      </c>
      <c r="BF249" s="226">
        <f>IF(N249="snížená",J249,0)</f>
        <v>0</v>
      </c>
      <c r="BG249" s="226">
        <f>IF(N249="zákl. přenesená",J249,0)</f>
        <v>0</v>
      </c>
      <c r="BH249" s="226">
        <f>IF(N249="sníž. přenesená",J249,0)</f>
        <v>0</v>
      </c>
      <c r="BI249" s="226">
        <f>IF(N249="nulová",J249,0)</f>
        <v>0</v>
      </c>
      <c r="BJ249" s="17" t="s">
        <v>84</v>
      </c>
      <c r="BK249" s="226">
        <f>ROUND(I249*H249,2)</f>
        <v>0</v>
      </c>
      <c r="BL249" s="17" t="s">
        <v>234</v>
      </c>
      <c r="BM249" s="17" t="s">
        <v>480</v>
      </c>
    </row>
    <row r="250" spans="2:47" s="1" customFormat="1" ht="12">
      <c r="B250" s="38"/>
      <c r="C250" s="39"/>
      <c r="D250" s="229" t="s">
        <v>159</v>
      </c>
      <c r="E250" s="39"/>
      <c r="F250" s="239" t="s">
        <v>476</v>
      </c>
      <c r="G250" s="39"/>
      <c r="H250" s="39"/>
      <c r="I250" s="142"/>
      <c r="J250" s="39"/>
      <c r="K250" s="39"/>
      <c r="L250" s="43"/>
      <c r="M250" s="240"/>
      <c r="N250" s="79"/>
      <c r="O250" s="79"/>
      <c r="P250" s="79"/>
      <c r="Q250" s="79"/>
      <c r="R250" s="79"/>
      <c r="S250" s="79"/>
      <c r="T250" s="80"/>
      <c r="AT250" s="17" t="s">
        <v>159</v>
      </c>
      <c r="AU250" s="17" t="s">
        <v>86</v>
      </c>
    </row>
    <row r="251" spans="2:65" s="1" customFormat="1" ht="16.5" customHeight="1">
      <c r="B251" s="38"/>
      <c r="C251" s="215" t="s">
        <v>481</v>
      </c>
      <c r="D251" s="215" t="s">
        <v>145</v>
      </c>
      <c r="E251" s="216" t="s">
        <v>482</v>
      </c>
      <c r="F251" s="217" t="s">
        <v>483</v>
      </c>
      <c r="G251" s="218" t="s">
        <v>148</v>
      </c>
      <c r="H251" s="219">
        <v>85.984</v>
      </c>
      <c r="I251" s="220"/>
      <c r="J251" s="221">
        <f>ROUND(I251*H251,2)</f>
        <v>0</v>
      </c>
      <c r="K251" s="217" t="s">
        <v>149</v>
      </c>
      <c r="L251" s="43"/>
      <c r="M251" s="222" t="s">
        <v>75</v>
      </c>
      <c r="N251" s="223" t="s">
        <v>47</v>
      </c>
      <c r="O251" s="79"/>
      <c r="P251" s="224">
        <f>O251*H251</f>
        <v>0</v>
      </c>
      <c r="Q251" s="224">
        <v>0.0005</v>
      </c>
      <c r="R251" s="224">
        <f>Q251*H251</f>
        <v>0.042991999999999995</v>
      </c>
      <c r="S251" s="224">
        <v>0</v>
      </c>
      <c r="T251" s="225">
        <f>S251*H251</f>
        <v>0</v>
      </c>
      <c r="AR251" s="17" t="s">
        <v>234</v>
      </c>
      <c r="AT251" s="17" t="s">
        <v>145</v>
      </c>
      <c r="AU251" s="17" t="s">
        <v>86</v>
      </c>
      <c r="AY251" s="17" t="s">
        <v>142</v>
      </c>
      <c r="BE251" s="226">
        <f>IF(N251="základní",J251,0)</f>
        <v>0</v>
      </c>
      <c r="BF251" s="226">
        <f>IF(N251="snížená",J251,0)</f>
        <v>0</v>
      </c>
      <c r="BG251" s="226">
        <f>IF(N251="zákl. přenesená",J251,0)</f>
        <v>0</v>
      </c>
      <c r="BH251" s="226">
        <f>IF(N251="sníž. přenesená",J251,0)</f>
        <v>0</v>
      </c>
      <c r="BI251" s="226">
        <f>IF(N251="nulová",J251,0)</f>
        <v>0</v>
      </c>
      <c r="BJ251" s="17" t="s">
        <v>84</v>
      </c>
      <c r="BK251" s="226">
        <f>ROUND(I251*H251,2)</f>
        <v>0</v>
      </c>
      <c r="BL251" s="17" t="s">
        <v>234</v>
      </c>
      <c r="BM251" s="17" t="s">
        <v>484</v>
      </c>
    </row>
    <row r="252" spans="2:47" s="1" customFormat="1" ht="12">
      <c r="B252" s="38"/>
      <c r="C252" s="39"/>
      <c r="D252" s="229" t="s">
        <v>159</v>
      </c>
      <c r="E252" s="39"/>
      <c r="F252" s="239" t="s">
        <v>476</v>
      </c>
      <c r="G252" s="39"/>
      <c r="H252" s="39"/>
      <c r="I252" s="142"/>
      <c r="J252" s="39"/>
      <c r="K252" s="39"/>
      <c r="L252" s="43"/>
      <c r="M252" s="240"/>
      <c r="N252" s="79"/>
      <c r="O252" s="79"/>
      <c r="P252" s="79"/>
      <c r="Q252" s="79"/>
      <c r="R252" s="79"/>
      <c r="S252" s="79"/>
      <c r="T252" s="80"/>
      <c r="AT252" s="17" t="s">
        <v>159</v>
      </c>
      <c r="AU252" s="17" t="s">
        <v>86</v>
      </c>
    </row>
    <row r="253" spans="2:65" s="1" customFormat="1" ht="16.5" customHeight="1">
      <c r="B253" s="38"/>
      <c r="C253" s="215" t="s">
        <v>485</v>
      </c>
      <c r="D253" s="215" t="s">
        <v>145</v>
      </c>
      <c r="E253" s="216" t="s">
        <v>486</v>
      </c>
      <c r="F253" s="217" t="s">
        <v>487</v>
      </c>
      <c r="G253" s="218" t="s">
        <v>148</v>
      </c>
      <c r="H253" s="219">
        <v>85.984</v>
      </c>
      <c r="I253" s="220"/>
      <c r="J253" s="221">
        <f>ROUND(I253*H253,2)</f>
        <v>0</v>
      </c>
      <c r="K253" s="217" t="s">
        <v>149</v>
      </c>
      <c r="L253" s="43"/>
      <c r="M253" s="222" t="s">
        <v>75</v>
      </c>
      <c r="N253" s="223" t="s">
        <v>47</v>
      </c>
      <c r="O253" s="79"/>
      <c r="P253" s="224">
        <f>O253*H253</f>
        <v>0</v>
      </c>
      <c r="Q253" s="224">
        <v>0.0007</v>
      </c>
      <c r="R253" s="224">
        <f>Q253*H253</f>
        <v>0.060188799999999994</v>
      </c>
      <c r="S253" s="224">
        <v>0</v>
      </c>
      <c r="T253" s="225">
        <f>S253*H253</f>
        <v>0</v>
      </c>
      <c r="AR253" s="17" t="s">
        <v>234</v>
      </c>
      <c r="AT253" s="17" t="s">
        <v>145</v>
      </c>
      <c r="AU253" s="17" t="s">
        <v>86</v>
      </c>
      <c r="AY253" s="17" t="s">
        <v>142</v>
      </c>
      <c r="BE253" s="226">
        <f>IF(N253="základní",J253,0)</f>
        <v>0</v>
      </c>
      <c r="BF253" s="226">
        <f>IF(N253="snížená",J253,0)</f>
        <v>0</v>
      </c>
      <c r="BG253" s="226">
        <f>IF(N253="zákl. přenesená",J253,0)</f>
        <v>0</v>
      </c>
      <c r="BH253" s="226">
        <f>IF(N253="sníž. přenesená",J253,0)</f>
        <v>0</v>
      </c>
      <c r="BI253" s="226">
        <f>IF(N253="nulová",J253,0)</f>
        <v>0</v>
      </c>
      <c r="BJ253" s="17" t="s">
        <v>84</v>
      </c>
      <c r="BK253" s="226">
        <f>ROUND(I253*H253,2)</f>
        <v>0</v>
      </c>
      <c r="BL253" s="17" t="s">
        <v>234</v>
      </c>
      <c r="BM253" s="17" t="s">
        <v>488</v>
      </c>
    </row>
    <row r="254" spans="2:65" s="1" customFormat="1" ht="16.5" customHeight="1">
      <c r="B254" s="38"/>
      <c r="C254" s="262" t="s">
        <v>489</v>
      </c>
      <c r="D254" s="262" t="s">
        <v>218</v>
      </c>
      <c r="E254" s="263" t="s">
        <v>490</v>
      </c>
      <c r="F254" s="264" t="s">
        <v>491</v>
      </c>
      <c r="G254" s="265" t="s">
        <v>148</v>
      </c>
      <c r="H254" s="266">
        <v>98.882</v>
      </c>
      <c r="I254" s="267"/>
      <c r="J254" s="268">
        <f>ROUND(I254*H254,2)</f>
        <v>0</v>
      </c>
      <c r="K254" s="264" t="s">
        <v>324</v>
      </c>
      <c r="L254" s="269"/>
      <c r="M254" s="270" t="s">
        <v>75</v>
      </c>
      <c r="N254" s="271" t="s">
        <v>47</v>
      </c>
      <c r="O254" s="79"/>
      <c r="P254" s="224">
        <f>O254*H254</f>
        <v>0</v>
      </c>
      <c r="Q254" s="224">
        <v>0</v>
      </c>
      <c r="R254" s="224">
        <f>Q254*H254</f>
        <v>0</v>
      </c>
      <c r="S254" s="224">
        <v>0</v>
      </c>
      <c r="T254" s="225">
        <f>S254*H254</f>
        <v>0</v>
      </c>
      <c r="AR254" s="17" t="s">
        <v>326</v>
      </c>
      <c r="AT254" s="17" t="s">
        <v>218</v>
      </c>
      <c r="AU254" s="17" t="s">
        <v>86</v>
      </c>
      <c r="AY254" s="17" t="s">
        <v>142</v>
      </c>
      <c r="BE254" s="226">
        <f>IF(N254="základní",J254,0)</f>
        <v>0</v>
      </c>
      <c r="BF254" s="226">
        <f>IF(N254="snížená",J254,0)</f>
        <v>0</v>
      </c>
      <c r="BG254" s="226">
        <f>IF(N254="zákl. přenesená",J254,0)</f>
        <v>0</v>
      </c>
      <c r="BH254" s="226">
        <f>IF(N254="sníž. přenesená",J254,0)</f>
        <v>0</v>
      </c>
      <c r="BI254" s="226">
        <f>IF(N254="nulová",J254,0)</f>
        <v>0</v>
      </c>
      <c r="BJ254" s="17" t="s">
        <v>84</v>
      </c>
      <c r="BK254" s="226">
        <f>ROUND(I254*H254,2)</f>
        <v>0</v>
      </c>
      <c r="BL254" s="17" t="s">
        <v>234</v>
      </c>
      <c r="BM254" s="17" t="s">
        <v>492</v>
      </c>
    </row>
    <row r="255" spans="2:65" s="1" customFormat="1" ht="16.5" customHeight="1">
      <c r="B255" s="38"/>
      <c r="C255" s="215" t="s">
        <v>493</v>
      </c>
      <c r="D255" s="215" t="s">
        <v>145</v>
      </c>
      <c r="E255" s="216" t="s">
        <v>494</v>
      </c>
      <c r="F255" s="217" t="s">
        <v>495</v>
      </c>
      <c r="G255" s="218" t="s">
        <v>242</v>
      </c>
      <c r="H255" s="219">
        <v>51.518</v>
      </c>
      <c r="I255" s="220"/>
      <c r="J255" s="221">
        <f>ROUND(I255*H255,2)</f>
        <v>0</v>
      </c>
      <c r="K255" s="217" t="s">
        <v>149</v>
      </c>
      <c r="L255" s="43"/>
      <c r="M255" s="222" t="s">
        <v>75</v>
      </c>
      <c r="N255" s="223" t="s">
        <v>47</v>
      </c>
      <c r="O255" s="79"/>
      <c r="P255" s="224">
        <f>O255*H255</f>
        <v>0</v>
      </c>
      <c r="Q255" s="224">
        <v>1E-05</v>
      </c>
      <c r="R255" s="224">
        <f>Q255*H255</f>
        <v>0.0005151800000000001</v>
      </c>
      <c r="S255" s="224">
        <v>0</v>
      </c>
      <c r="T255" s="225">
        <f>S255*H255</f>
        <v>0</v>
      </c>
      <c r="AR255" s="17" t="s">
        <v>234</v>
      </c>
      <c r="AT255" s="17" t="s">
        <v>145</v>
      </c>
      <c r="AU255" s="17" t="s">
        <v>86</v>
      </c>
      <c r="AY255" s="17" t="s">
        <v>142</v>
      </c>
      <c r="BE255" s="226">
        <f>IF(N255="základní",J255,0)</f>
        <v>0</v>
      </c>
      <c r="BF255" s="226">
        <f>IF(N255="snížená",J255,0)</f>
        <v>0</v>
      </c>
      <c r="BG255" s="226">
        <f>IF(N255="zákl. přenesená",J255,0)</f>
        <v>0</v>
      </c>
      <c r="BH255" s="226">
        <f>IF(N255="sníž. přenesená",J255,0)</f>
        <v>0</v>
      </c>
      <c r="BI255" s="226">
        <f>IF(N255="nulová",J255,0)</f>
        <v>0</v>
      </c>
      <c r="BJ255" s="17" t="s">
        <v>84</v>
      </c>
      <c r="BK255" s="226">
        <f>ROUND(I255*H255,2)</f>
        <v>0</v>
      </c>
      <c r="BL255" s="17" t="s">
        <v>234</v>
      </c>
      <c r="BM255" s="17" t="s">
        <v>496</v>
      </c>
    </row>
    <row r="256" spans="2:65" s="1" customFormat="1" ht="16.5" customHeight="1">
      <c r="B256" s="38"/>
      <c r="C256" s="262" t="s">
        <v>497</v>
      </c>
      <c r="D256" s="262" t="s">
        <v>218</v>
      </c>
      <c r="E256" s="263" t="s">
        <v>498</v>
      </c>
      <c r="F256" s="264" t="s">
        <v>499</v>
      </c>
      <c r="G256" s="265" t="s">
        <v>242</v>
      </c>
      <c r="H256" s="266">
        <v>56.67</v>
      </c>
      <c r="I256" s="267"/>
      <c r="J256" s="268">
        <f>ROUND(I256*H256,2)</f>
        <v>0</v>
      </c>
      <c r="K256" s="264" t="s">
        <v>149</v>
      </c>
      <c r="L256" s="269"/>
      <c r="M256" s="270" t="s">
        <v>75</v>
      </c>
      <c r="N256" s="271" t="s">
        <v>47</v>
      </c>
      <c r="O256" s="79"/>
      <c r="P256" s="224">
        <f>O256*H256</f>
        <v>0</v>
      </c>
      <c r="Q256" s="224">
        <v>0.0003</v>
      </c>
      <c r="R256" s="224">
        <f>Q256*H256</f>
        <v>0.017001</v>
      </c>
      <c r="S256" s="224">
        <v>0</v>
      </c>
      <c r="T256" s="225">
        <f>S256*H256</f>
        <v>0</v>
      </c>
      <c r="AR256" s="17" t="s">
        <v>326</v>
      </c>
      <c r="AT256" s="17" t="s">
        <v>218</v>
      </c>
      <c r="AU256" s="17" t="s">
        <v>86</v>
      </c>
      <c r="AY256" s="17" t="s">
        <v>142</v>
      </c>
      <c r="BE256" s="226">
        <f>IF(N256="základní",J256,0)</f>
        <v>0</v>
      </c>
      <c r="BF256" s="226">
        <f>IF(N256="snížená",J256,0)</f>
        <v>0</v>
      </c>
      <c r="BG256" s="226">
        <f>IF(N256="zákl. přenesená",J256,0)</f>
        <v>0</v>
      </c>
      <c r="BH256" s="226">
        <f>IF(N256="sníž. přenesená",J256,0)</f>
        <v>0</v>
      </c>
      <c r="BI256" s="226">
        <f>IF(N256="nulová",J256,0)</f>
        <v>0</v>
      </c>
      <c r="BJ256" s="17" t="s">
        <v>84</v>
      </c>
      <c r="BK256" s="226">
        <f>ROUND(I256*H256,2)</f>
        <v>0</v>
      </c>
      <c r="BL256" s="17" t="s">
        <v>234</v>
      </c>
      <c r="BM256" s="17" t="s">
        <v>500</v>
      </c>
    </row>
    <row r="257" spans="2:65" s="1" customFormat="1" ht="22.5" customHeight="1">
      <c r="B257" s="38"/>
      <c r="C257" s="215" t="s">
        <v>501</v>
      </c>
      <c r="D257" s="215" t="s">
        <v>145</v>
      </c>
      <c r="E257" s="216" t="s">
        <v>502</v>
      </c>
      <c r="F257" s="217" t="s">
        <v>503</v>
      </c>
      <c r="G257" s="218" t="s">
        <v>329</v>
      </c>
      <c r="H257" s="272"/>
      <c r="I257" s="220"/>
      <c r="J257" s="221">
        <f>ROUND(I257*H257,2)</f>
        <v>0</v>
      </c>
      <c r="K257" s="217" t="s">
        <v>149</v>
      </c>
      <c r="L257" s="43"/>
      <c r="M257" s="222" t="s">
        <v>75</v>
      </c>
      <c r="N257" s="223" t="s">
        <v>47</v>
      </c>
      <c r="O257" s="79"/>
      <c r="P257" s="224">
        <f>O257*H257</f>
        <v>0</v>
      </c>
      <c r="Q257" s="224">
        <v>0</v>
      </c>
      <c r="R257" s="224">
        <f>Q257*H257</f>
        <v>0</v>
      </c>
      <c r="S257" s="224">
        <v>0</v>
      </c>
      <c r="T257" s="225">
        <f>S257*H257</f>
        <v>0</v>
      </c>
      <c r="AR257" s="17" t="s">
        <v>234</v>
      </c>
      <c r="AT257" s="17" t="s">
        <v>145</v>
      </c>
      <c r="AU257" s="17" t="s">
        <v>86</v>
      </c>
      <c r="AY257" s="17" t="s">
        <v>142</v>
      </c>
      <c r="BE257" s="226">
        <f>IF(N257="základní",J257,0)</f>
        <v>0</v>
      </c>
      <c r="BF257" s="226">
        <f>IF(N257="snížená",J257,0)</f>
        <v>0</v>
      </c>
      <c r="BG257" s="226">
        <f>IF(N257="zákl. přenesená",J257,0)</f>
        <v>0</v>
      </c>
      <c r="BH257" s="226">
        <f>IF(N257="sníž. přenesená",J257,0)</f>
        <v>0</v>
      </c>
      <c r="BI257" s="226">
        <f>IF(N257="nulová",J257,0)</f>
        <v>0</v>
      </c>
      <c r="BJ257" s="17" t="s">
        <v>84</v>
      </c>
      <c r="BK257" s="226">
        <f>ROUND(I257*H257,2)</f>
        <v>0</v>
      </c>
      <c r="BL257" s="17" t="s">
        <v>234</v>
      </c>
      <c r="BM257" s="17" t="s">
        <v>504</v>
      </c>
    </row>
    <row r="258" spans="2:47" s="1" customFormat="1" ht="12">
      <c r="B258" s="38"/>
      <c r="C258" s="39"/>
      <c r="D258" s="229" t="s">
        <v>159</v>
      </c>
      <c r="E258" s="39"/>
      <c r="F258" s="239" t="s">
        <v>447</v>
      </c>
      <c r="G258" s="39"/>
      <c r="H258" s="39"/>
      <c r="I258" s="142"/>
      <c r="J258" s="39"/>
      <c r="K258" s="39"/>
      <c r="L258" s="43"/>
      <c r="M258" s="240"/>
      <c r="N258" s="79"/>
      <c r="O258" s="79"/>
      <c r="P258" s="79"/>
      <c r="Q258" s="79"/>
      <c r="R258" s="79"/>
      <c r="S258" s="79"/>
      <c r="T258" s="80"/>
      <c r="AT258" s="17" t="s">
        <v>159</v>
      </c>
      <c r="AU258" s="17" t="s">
        <v>86</v>
      </c>
    </row>
    <row r="259" spans="2:63" s="11" customFormat="1" ht="22.8" customHeight="1">
      <c r="B259" s="199"/>
      <c r="C259" s="200"/>
      <c r="D259" s="201" t="s">
        <v>76</v>
      </c>
      <c r="E259" s="213" t="s">
        <v>505</v>
      </c>
      <c r="F259" s="213" t="s">
        <v>506</v>
      </c>
      <c r="G259" s="200"/>
      <c r="H259" s="200"/>
      <c r="I259" s="203"/>
      <c r="J259" s="214">
        <f>BK259</f>
        <v>0</v>
      </c>
      <c r="K259" s="200"/>
      <c r="L259" s="205"/>
      <c r="M259" s="206"/>
      <c r="N259" s="207"/>
      <c r="O259" s="207"/>
      <c r="P259" s="208">
        <f>P260+SUM(P261:P282)</f>
        <v>0</v>
      </c>
      <c r="Q259" s="207"/>
      <c r="R259" s="208">
        <f>R260+SUM(R261:R282)</f>
        <v>0.42363045</v>
      </c>
      <c r="S259" s="207"/>
      <c r="T259" s="209">
        <f>T260+SUM(T261:T282)</f>
        <v>0.06344583999999999</v>
      </c>
      <c r="AR259" s="210" t="s">
        <v>86</v>
      </c>
      <c r="AT259" s="211" t="s">
        <v>76</v>
      </c>
      <c r="AU259" s="211" t="s">
        <v>84</v>
      </c>
      <c r="AY259" s="210" t="s">
        <v>142</v>
      </c>
      <c r="BK259" s="212">
        <f>BK260+SUM(BK261:BK282)</f>
        <v>0</v>
      </c>
    </row>
    <row r="260" spans="2:65" s="1" customFormat="1" ht="16.5" customHeight="1">
      <c r="B260" s="38"/>
      <c r="C260" s="215" t="s">
        <v>507</v>
      </c>
      <c r="D260" s="215" t="s">
        <v>145</v>
      </c>
      <c r="E260" s="216" t="s">
        <v>508</v>
      </c>
      <c r="F260" s="217" t="s">
        <v>509</v>
      </c>
      <c r="G260" s="218" t="s">
        <v>148</v>
      </c>
      <c r="H260" s="219">
        <v>6.65</v>
      </c>
      <c r="I260" s="220"/>
      <c r="J260" s="221">
        <f>ROUND(I260*H260,2)</f>
        <v>0</v>
      </c>
      <c r="K260" s="217" t="s">
        <v>149</v>
      </c>
      <c r="L260" s="43"/>
      <c r="M260" s="222" t="s">
        <v>75</v>
      </c>
      <c r="N260" s="223" t="s">
        <v>47</v>
      </c>
      <c r="O260" s="79"/>
      <c r="P260" s="224">
        <f>O260*H260</f>
        <v>0</v>
      </c>
      <c r="Q260" s="224">
        <v>0.0003</v>
      </c>
      <c r="R260" s="224">
        <f>Q260*H260</f>
        <v>0.001995</v>
      </c>
      <c r="S260" s="224">
        <v>0</v>
      </c>
      <c r="T260" s="225">
        <f>S260*H260</f>
        <v>0</v>
      </c>
      <c r="AR260" s="17" t="s">
        <v>234</v>
      </c>
      <c r="AT260" s="17" t="s">
        <v>145</v>
      </c>
      <c r="AU260" s="17" t="s">
        <v>86</v>
      </c>
      <c r="AY260" s="17" t="s">
        <v>142</v>
      </c>
      <c r="BE260" s="226">
        <f>IF(N260="základní",J260,0)</f>
        <v>0</v>
      </c>
      <c r="BF260" s="226">
        <f>IF(N260="snížená",J260,0)</f>
        <v>0</v>
      </c>
      <c r="BG260" s="226">
        <f>IF(N260="zákl. přenesená",J260,0)</f>
        <v>0</v>
      </c>
      <c r="BH260" s="226">
        <f>IF(N260="sníž. přenesená",J260,0)</f>
        <v>0</v>
      </c>
      <c r="BI260" s="226">
        <f>IF(N260="nulová",J260,0)</f>
        <v>0</v>
      </c>
      <c r="BJ260" s="17" t="s">
        <v>84</v>
      </c>
      <c r="BK260" s="226">
        <f>ROUND(I260*H260,2)</f>
        <v>0</v>
      </c>
      <c r="BL260" s="17" t="s">
        <v>234</v>
      </c>
      <c r="BM260" s="17" t="s">
        <v>510</v>
      </c>
    </row>
    <row r="261" spans="2:47" s="1" customFormat="1" ht="12">
      <c r="B261" s="38"/>
      <c r="C261" s="39"/>
      <c r="D261" s="229" t="s">
        <v>159</v>
      </c>
      <c r="E261" s="39"/>
      <c r="F261" s="239" t="s">
        <v>511</v>
      </c>
      <c r="G261" s="39"/>
      <c r="H261" s="39"/>
      <c r="I261" s="142"/>
      <c r="J261" s="39"/>
      <c r="K261" s="39"/>
      <c r="L261" s="43"/>
      <c r="M261" s="240"/>
      <c r="N261" s="79"/>
      <c r="O261" s="79"/>
      <c r="P261" s="79"/>
      <c r="Q261" s="79"/>
      <c r="R261" s="79"/>
      <c r="S261" s="79"/>
      <c r="T261" s="80"/>
      <c r="AT261" s="17" t="s">
        <v>159</v>
      </c>
      <c r="AU261" s="17" t="s">
        <v>86</v>
      </c>
    </row>
    <row r="262" spans="2:51" s="13" customFormat="1" ht="12">
      <c r="B262" s="241"/>
      <c r="C262" s="242"/>
      <c r="D262" s="229" t="s">
        <v>152</v>
      </c>
      <c r="E262" s="243" t="s">
        <v>75</v>
      </c>
      <c r="F262" s="244" t="s">
        <v>227</v>
      </c>
      <c r="G262" s="242"/>
      <c r="H262" s="243" t="s">
        <v>75</v>
      </c>
      <c r="I262" s="245"/>
      <c r="J262" s="242"/>
      <c r="K262" s="242"/>
      <c r="L262" s="246"/>
      <c r="M262" s="247"/>
      <c r="N262" s="248"/>
      <c r="O262" s="248"/>
      <c r="P262" s="248"/>
      <c r="Q262" s="248"/>
      <c r="R262" s="248"/>
      <c r="S262" s="248"/>
      <c r="T262" s="249"/>
      <c r="AT262" s="250" t="s">
        <v>152</v>
      </c>
      <c r="AU262" s="250" t="s">
        <v>86</v>
      </c>
      <c r="AV262" s="13" t="s">
        <v>84</v>
      </c>
      <c r="AW262" s="13" t="s">
        <v>38</v>
      </c>
      <c r="AX262" s="13" t="s">
        <v>77</v>
      </c>
      <c r="AY262" s="250" t="s">
        <v>142</v>
      </c>
    </row>
    <row r="263" spans="2:51" s="12" customFormat="1" ht="12">
      <c r="B263" s="227"/>
      <c r="C263" s="228"/>
      <c r="D263" s="229" t="s">
        <v>152</v>
      </c>
      <c r="E263" s="230" t="s">
        <v>75</v>
      </c>
      <c r="F263" s="231" t="s">
        <v>512</v>
      </c>
      <c r="G263" s="228"/>
      <c r="H263" s="232">
        <v>6.65</v>
      </c>
      <c r="I263" s="233"/>
      <c r="J263" s="228"/>
      <c r="K263" s="228"/>
      <c r="L263" s="234"/>
      <c r="M263" s="235"/>
      <c r="N263" s="236"/>
      <c r="O263" s="236"/>
      <c r="P263" s="236"/>
      <c r="Q263" s="236"/>
      <c r="R263" s="236"/>
      <c r="S263" s="236"/>
      <c r="T263" s="237"/>
      <c r="AT263" s="238" t="s">
        <v>152</v>
      </c>
      <c r="AU263" s="238" t="s">
        <v>86</v>
      </c>
      <c r="AV263" s="12" t="s">
        <v>86</v>
      </c>
      <c r="AW263" s="12" t="s">
        <v>38</v>
      </c>
      <c r="AX263" s="12" t="s">
        <v>84</v>
      </c>
      <c r="AY263" s="238" t="s">
        <v>142</v>
      </c>
    </row>
    <row r="264" spans="2:65" s="1" customFormat="1" ht="16.5" customHeight="1">
      <c r="B264" s="38"/>
      <c r="C264" s="215" t="s">
        <v>513</v>
      </c>
      <c r="D264" s="215" t="s">
        <v>145</v>
      </c>
      <c r="E264" s="216" t="s">
        <v>514</v>
      </c>
      <c r="F264" s="217" t="s">
        <v>515</v>
      </c>
      <c r="G264" s="218" t="s">
        <v>148</v>
      </c>
      <c r="H264" s="219">
        <v>5.5</v>
      </c>
      <c r="I264" s="220"/>
      <c r="J264" s="221">
        <f>ROUND(I264*H264,2)</f>
        <v>0</v>
      </c>
      <c r="K264" s="217" t="s">
        <v>149</v>
      </c>
      <c r="L264" s="43"/>
      <c r="M264" s="222" t="s">
        <v>75</v>
      </c>
      <c r="N264" s="223" t="s">
        <v>47</v>
      </c>
      <c r="O264" s="79"/>
      <c r="P264" s="224">
        <f>O264*H264</f>
        <v>0</v>
      </c>
      <c r="Q264" s="224">
        <v>0.006</v>
      </c>
      <c r="R264" s="224">
        <f>Q264*H264</f>
        <v>0.033</v>
      </c>
      <c r="S264" s="224">
        <v>0</v>
      </c>
      <c r="T264" s="225">
        <f>S264*H264</f>
        <v>0</v>
      </c>
      <c r="AR264" s="17" t="s">
        <v>234</v>
      </c>
      <c r="AT264" s="17" t="s">
        <v>145</v>
      </c>
      <c r="AU264" s="17" t="s">
        <v>86</v>
      </c>
      <c r="AY264" s="17" t="s">
        <v>142</v>
      </c>
      <c r="BE264" s="226">
        <f>IF(N264="základní",J264,0)</f>
        <v>0</v>
      </c>
      <c r="BF264" s="226">
        <f>IF(N264="snížená",J264,0)</f>
        <v>0</v>
      </c>
      <c r="BG264" s="226">
        <f>IF(N264="zákl. přenesená",J264,0)</f>
        <v>0</v>
      </c>
      <c r="BH264" s="226">
        <f>IF(N264="sníž. přenesená",J264,0)</f>
        <v>0</v>
      </c>
      <c r="BI264" s="226">
        <f>IF(N264="nulová",J264,0)</f>
        <v>0</v>
      </c>
      <c r="BJ264" s="17" t="s">
        <v>84</v>
      </c>
      <c r="BK264" s="226">
        <f>ROUND(I264*H264,2)</f>
        <v>0</v>
      </c>
      <c r="BL264" s="17" t="s">
        <v>234</v>
      </c>
      <c r="BM264" s="17" t="s">
        <v>516</v>
      </c>
    </row>
    <row r="265" spans="2:47" s="1" customFormat="1" ht="12">
      <c r="B265" s="38"/>
      <c r="C265" s="39"/>
      <c r="D265" s="229" t="s">
        <v>159</v>
      </c>
      <c r="E265" s="39"/>
      <c r="F265" s="239" t="s">
        <v>517</v>
      </c>
      <c r="G265" s="39"/>
      <c r="H265" s="39"/>
      <c r="I265" s="142"/>
      <c r="J265" s="39"/>
      <c r="K265" s="39"/>
      <c r="L265" s="43"/>
      <c r="M265" s="240"/>
      <c r="N265" s="79"/>
      <c r="O265" s="79"/>
      <c r="P265" s="79"/>
      <c r="Q265" s="79"/>
      <c r="R265" s="79"/>
      <c r="S265" s="79"/>
      <c r="T265" s="80"/>
      <c r="AT265" s="17" t="s">
        <v>159</v>
      </c>
      <c r="AU265" s="17" t="s">
        <v>86</v>
      </c>
    </row>
    <row r="266" spans="2:65" s="1" customFormat="1" ht="22.5" customHeight="1">
      <c r="B266" s="38"/>
      <c r="C266" s="262" t="s">
        <v>518</v>
      </c>
      <c r="D266" s="262" t="s">
        <v>218</v>
      </c>
      <c r="E266" s="263" t="s">
        <v>519</v>
      </c>
      <c r="F266" s="264" t="s">
        <v>520</v>
      </c>
      <c r="G266" s="265" t="s">
        <v>148</v>
      </c>
      <c r="H266" s="266">
        <v>6.325</v>
      </c>
      <c r="I266" s="267"/>
      <c r="J266" s="268">
        <f>ROUND(I266*H266,2)</f>
        <v>0</v>
      </c>
      <c r="K266" s="264" t="s">
        <v>324</v>
      </c>
      <c r="L266" s="269"/>
      <c r="M266" s="270" t="s">
        <v>75</v>
      </c>
      <c r="N266" s="271" t="s">
        <v>47</v>
      </c>
      <c r="O266" s="79"/>
      <c r="P266" s="224">
        <f>O266*H266</f>
        <v>0</v>
      </c>
      <c r="Q266" s="224">
        <v>0</v>
      </c>
      <c r="R266" s="224">
        <f>Q266*H266</f>
        <v>0</v>
      </c>
      <c r="S266" s="224">
        <v>0</v>
      </c>
      <c r="T266" s="225">
        <f>S266*H266</f>
        <v>0</v>
      </c>
      <c r="AR266" s="17" t="s">
        <v>326</v>
      </c>
      <c r="AT266" s="17" t="s">
        <v>218</v>
      </c>
      <c r="AU266" s="17" t="s">
        <v>86</v>
      </c>
      <c r="AY266" s="17" t="s">
        <v>142</v>
      </c>
      <c r="BE266" s="226">
        <f>IF(N266="základní",J266,0)</f>
        <v>0</v>
      </c>
      <c r="BF266" s="226">
        <f>IF(N266="snížená",J266,0)</f>
        <v>0</v>
      </c>
      <c r="BG266" s="226">
        <f>IF(N266="zákl. přenesená",J266,0)</f>
        <v>0</v>
      </c>
      <c r="BH266" s="226">
        <f>IF(N266="sníž. přenesená",J266,0)</f>
        <v>0</v>
      </c>
      <c r="BI266" s="226">
        <f>IF(N266="nulová",J266,0)</f>
        <v>0</v>
      </c>
      <c r="BJ266" s="17" t="s">
        <v>84</v>
      </c>
      <c r="BK266" s="226">
        <f>ROUND(I266*H266,2)</f>
        <v>0</v>
      </c>
      <c r="BL266" s="17" t="s">
        <v>234</v>
      </c>
      <c r="BM266" s="17" t="s">
        <v>521</v>
      </c>
    </row>
    <row r="267" spans="2:47" s="1" customFormat="1" ht="12">
      <c r="B267" s="38"/>
      <c r="C267" s="39"/>
      <c r="D267" s="229" t="s">
        <v>522</v>
      </c>
      <c r="E267" s="39"/>
      <c r="F267" s="239" t="s">
        <v>523</v>
      </c>
      <c r="G267" s="39"/>
      <c r="H267" s="39"/>
      <c r="I267" s="142"/>
      <c r="J267" s="39"/>
      <c r="K267" s="39"/>
      <c r="L267" s="43"/>
      <c r="M267" s="240"/>
      <c r="N267" s="79"/>
      <c r="O267" s="79"/>
      <c r="P267" s="79"/>
      <c r="Q267" s="79"/>
      <c r="R267" s="79"/>
      <c r="S267" s="79"/>
      <c r="T267" s="80"/>
      <c r="AT267" s="17" t="s">
        <v>522</v>
      </c>
      <c r="AU267" s="17" t="s">
        <v>86</v>
      </c>
    </row>
    <row r="268" spans="2:51" s="12" customFormat="1" ht="12">
      <c r="B268" s="227"/>
      <c r="C268" s="228"/>
      <c r="D268" s="229" t="s">
        <v>152</v>
      </c>
      <c r="E268" s="228"/>
      <c r="F268" s="231" t="s">
        <v>524</v>
      </c>
      <c r="G268" s="228"/>
      <c r="H268" s="232">
        <v>6.325</v>
      </c>
      <c r="I268" s="233"/>
      <c r="J268" s="228"/>
      <c r="K268" s="228"/>
      <c r="L268" s="234"/>
      <c r="M268" s="235"/>
      <c r="N268" s="236"/>
      <c r="O268" s="236"/>
      <c r="P268" s="236"/>
      <c r="Q268" s="236"/>
      <c r="R268" s="236"/>
      <c r="S268" s="236"/>
      <c r="T268" s="237"/>
      <c r="AT268" s="238" t="s">
        <v>152</v>
      </c>
      <c r="AU268" s="238" t="s">
        <v>86</v>
      </c>
      <c r="AV268" s="12" t="s">
        <v>86</v>
      </c>
      <c r="AW268" s="12" t="s">
        <v>4</v>
      </c>
      <c r="AX268" s="12" t="s">
        <v>84</v>
      </c>
      <c r="AY268" s="238" t="s">
        <v>142</v>
      </c>
    </row>
    <row r="269" spans="2:65" s="1" customFormat="1" ht="16.5" customHeight="1">
      <c r="B269" s="38"/>
      <c r="C269" s="215" t="s">
        <v>525</v>
      </c>
      <c r="D269" s="215" t="s">
        <v>145</v>
      </c>
      <c r="E269" s="216" t="s">
        <v>526</v>
      </c>
      <c r="F269" s="217" t="s">
        <v>527</v>
      </c>
      <c r="G269" s="218" t="s">
        <v>148</v>
      </c>
      <c r="H269" s="219">
        <v>1.15</v>
      </c>
      <c r="I269" s="220"/>
      <c r="J269" s="221">
        <f>ROUND(I269*H269,2)</f>
        <v>0</v>
      </c>
      <c r="K269" s="217" t="s">
        <v>149</v>
      </c>
      <c r="L269" s="43"/>
      <c r="M269" s="222" t="s">
        <v>75</v>
      </c>
      <c r="N269" s="223" t="s">
        <v>47</v>
      </c>
      <c r="O269" s="79"/>
      <c r="P269" s="224">
        <f>O269*H269</f>
        <v>0</v>
      </c>
      <c r="Q269" s="224">
        <v>0.005</v>
      </c>
      <c r="R269" s="224">
        <f>Q269*H269</f>
        <v>0.00575</v>
      </c>
      <c r="S269" s="224">
        <v>0</v>
      </c>
      <c r="T269" s="225">
        <f>S269*H269</f>
        <v>0</v>
      </c>
      <c r="AR269" s="17" t="s">
        <v>234</v>
      </c>
      <c r="AT269" s="17" t="s">
        <v>145</v>
      </c>
      <c r="AU269" s="17" t="s">
        <v>86</v>
      </c>
      <c r="AY269" s="17" t="s">
        <v>142</v>
      </c>
      <c r="BE269" s="226">
        <f>IF(N269="základní",J269,0)</f>
        <v>0</v>
      </c>
      <c r="BF269" s="226">
        <f>IF(N269="snížená",J269,0)</f>
        <v>0</v>
      </c>
      <c r="BG269" s="226">
        <f>IF(N269="zákl. přenesená",J269,0)</f>
        <v>0</v>
      </c>
      <c r="BH269" s="226">
        <f>IF(N269="sníž. přenesená",J269,0)</f>
        <v>0</v>
      </c>
      <c r="BI269" s="226">
        <f>IF(N269="nulová",J269,0)</f>
        <v>0</v>
      </c>
      <c r="BJ269" s="17" t="s">
        <v>84</v>
      </c>
      <c r="BK269" s="226">
        <f>ROUND(I269*H269,2)</f>
        <v>0</v>
      </c>
      <c r="BL269" s="17" t="s">
        <v>234</v>
      </c>
      <c r="BM269" s="17" t="s">
        <v>528</v>
      </c>
    </row>
    <row r="270" spans="2:47" s="1" customFormat="1" ht="12">
      <c r="B270" s="38"/>
      <c r="C270" s="39"/>
      <c r="D270" s="229" t="s">
        <v>159</v>
      </c>
      <c r="E270" s="39"/>
      <c r="F270" s="239" t="s">
        <v>517</v>
      </c>
      <c r="G270" s="39"/>
      <c r="H270" s="39"/>
      <c r="I270" s="142"/>
      <c r="J270" s="39"/>
      <c r="K270" s="39"/>
      <c r="L270" s="43"/>
      <c r="M270" s="240"/>
      <c r="N270" s="79"/>
      <c r="O270" s="79"/>
      <c r="P270" s="79"/>
      <c r="Q270" s="79"/>
      <c r="R270" s="79"/>
      <c r="S270" s="79"/>
      <c r="T270" s="80"/>
      <c r="AT270" s="17" t="s">
        <v>159</v>
      </c>
      <c r="AU270" s="17" t="s">
        <v>86</v>
      </c>
    </row>
    <row r="271" spans="2:51" s="13" customFormat="1" ht="12">
      <c r="B271" s="241"/>
      <c r="C271" s="242"/>
      <c r="D271" s="229" t="s">
        <v>152</v>
      </c>
      <c r="E271" s="243" t="s">
        <v>75</v>
      </c>
      <c r="F271" s="244" t="s">
        <v>529</v>
      </c>
      <c r="G271" s="242"/>
      <c r="H271" s="243" t="s">
        <v>75</v>
      </c>
      <c r="I271" s="245"/>
      <c r="J271" s="242"/>
      <c r="K271" s="242"/>
      <c r="L271" s="246"/>
      <c r="M271" s="247"/>
      <c r="N271" s="248"/>
      <c r="O271" s="248"/>
      <c r="P271" s="248"/>
      <c r="Q271" s="248"/>
      <c r="R271" s="248"/>
      <c r="S271" s="248"/>
      <c r="T271" s="249"/>
      <c r="AT271" s="250" t="s">
        <v>152</v>
      </c>
      <c r="AU271" s="250" t="s">
        <v>86</v>
      </c>
      <c r="AV271" s="13" t="s">
        <v>84</v>
      </c>
      <c r="AW271" s="13" t="s">
        <v>38</v>
      </c>
      <c r="AX271" s="13" t="s">
        <v>77</v>
      </c>
      <c r="AY271" s="250" t="s">
        <v>142</v>
      </c>
    </row>
    <row r="272" spans="2:51" s="12" customFormat="1" ht="12">
      <c r="B272" s="227"/>
      <c r="C272" s="228"/>
      <c r="D272" s="229" t="s">
        <v>152</v>
      </c>
      <c r="E272" s="230" t="s">
        <v>75</v>
      </c>
      <c r="F272" s="231" t="s">
        <v>530</v>
      </c>
      <c r="G272" s="228"/>
      <c r="H272" s="232">
        <v>1.15</v>
      </c>
      <c r="I272" s="233"/>
      <c r="J272" s="228"/>
      <c r="K272" s="228"/>
      <c r="L272" s="234"/>
      <c r="M272" s="235"/>
      <c r="N272" s="236"/>
      <c r="O272" s="236"/>
      <c r="P272" s="236"/>
      <c r="Q272" s="236"/>
      <c r="R272" s="236"/>
      <c r="S272" s="236"/>
      <c r="T272" s="237"/>
      <c r="AT272" s="238" t="s">
        <v>152</v>
      </c>
      <c r="AU272" s="238" t="s">
        <v>86</v>
      </c>
      <c r="AV272" s="12" t="s">
        <v>86</v>
      </c>
      <c r="AW272" s="12" t="s">
        <v>38</v>
      </c>
      <c r="AX272" s="12" t="s">
        <v>84</v>
      </c>
      <c r="AY272" s="238" t="s">
        <v>142</v>
      </c>
    </row>
    <row r="273" spans="2:65" s="1" customFormat="1" ht="22.5" customHeight="1">
      <c r="B273" s="38"/>
      <c r="C273" s="262" t="s">
        <v>531</v>
      </c>
      <c r="D273" s="262" t="s">
        <v>218</v>
      </c>
      <c r="E273" s="263" t="s">
        <v>532</v>
      </c>
      <c r="F273" s="264" t="s">
        <v>533</v>
      </c>
      <c r="G273" s="265" t="s">
        <v>534</v>
      </c>
      <c r="H273" s="266">
        <v>92</v>
      </c>
      <c r="I273" s="267"/>
      <c r="J273" s="268">
        <f>ROUND(I273*H273,2)</f>
        <v>0</v>
      </c>
      <c r="K273" s="264" t="s">
        <v>324</v>
      </c>
      <c r="L273" s="269"/>
      <c r="M273" s="270" t="s">
        <v>75</v>
      </c>
      <c r="N273" s="271" t="s">
        <v>47</v>
      </c>
      <c r="O273" s="79"/>
      <c r="P273" s="224">
        <f>O273*H273</f>
        <v>0</v>
      </c>
      <c r="Q273" s="224">
        <v>0</v>
      </c>
      <c r="R273" s="224">
        <f>Q273*H273</f>
        <v>0</v>
      </c>
      <c r="S273" s="224">
        <v>0</v>
      </c>
      <c r="T273" s="225">
        <f>S273*H273</f>
        <v>0</v>
      </c>
      <c r="AR273" s="17" t="s">
        <v>326</v>
      </c>
      <c r="AT273" s="17" t="s">
        <v>218</v>
      </c>
      <c r="AU273" s="17" t="s">
        <v>86</v>
      </c>
      <c r="AY273" s="17" t="s">
        <v>142</v>
      </c>
      <c r="BE273" s="226">
        <f>IF(N273="základní",J273,0)</f>
        <v>0</v>
      </c>
      <c r="BF273" s="226">
        <f>IF(N273="snížená",J273,0)</f>
        <v>0</v>
      </c>
      <c r="BG273" s="226">
        <f>IF(N273="zákl. přenesená",J273,0)</f>
        <v>0</v>
      </c>
      <c r="BH273" s="226">
        <f>IF(N273="sníž. přenesená",J273,0)</f>
        <v>0</v>
      </c>
      <c r="BI273" s="226">
        <f>IF(N273="nulová",J273,0)</f>
        <v>0</v>
      </c>
      <c r="BJ273" s="17" t="s">
        <v>84</v>
      </c>
      <c r="BK273" s="226">
        <f>ROUND(I273*H273,2)</f>
        <v>0</v>
      </c>
      <c r="BL273" s="17" t="s">
        <v>234</v>
      </c>
      <c r="BM273" s="17" t="s">
        <v>535</v>
      </c>
    </row>
    <row r="274" spans="2:47" s="1" customFormat="1" ht="12">
      <c r="B274" s="38"/>
      <c r="C274" s="39"/>
      <c r="D274" s="229" t="s">
        <v>522</v>
      </c>
      <c r="E274" s="39"/>
      <c r="F274" s="239" t="s">
        <v>523</v>
      </c>
      <c r="G274" s="39"/>
      <c r="H274" s="39"/>
      <c r="I274" s="142"/>
      <c r="J274" s="39"/>
      <c r="K274" s="39"/>
      <c r="L274" s="43"/>
      <c r="M274" s="240"/>
      <c r="N274" s="79"/>
      <c r="O274" s="79"/>
      <c r="P274" s="79"/>
      <c r="Q274" s="79"/>
      <c r="R274" s="79"/>
      <c r="S274" s="79"/>
      <c r="T274" s="80"/>
      <c r="AT274" s="17" t="s">
        <v>522</v>
      </c>
      <c r="AU274" s="17" t="s">
        <v>86</v>
      </c>
    </row>
    <row r="275" spans="2:51" s="12" customFormat="1" ht="12">
      <c r="B275" s="227"/>
      <c r="C275" s="228"/>
      <c r="D275" s="229" t="s">
        <v>152</v>
      </c>
      <c r="E275" s="228"/>
      <c r="F275" s="231" t="s">
        <v>536</v>
      </c>
      <c r="G275" s="228"/>
      <c r="H275" s="232">
        <v>92</v>
      </c>
      <c r="I275" s="233"/>
      <c r="J275" s="228"/>
      <c r="K275" s="228"/>
      <c r="L275" s="234"/>
      <c r="M275" s="235"/>
      <c r="N275" s="236"/>
      <c r="O275" s="236"/>
      <c r="P275" s="236"/>
      <c r="Q275" s="236"/>
      <c r="R275" s="236"/>
      <c r="S275" s="236"/>
      <c r="T275" s="237"/>
      <c r="AT275" s="238" t="s">
        <v>152</v>
      </c>
      <c r="AU275" s="238" t="s">
        <v>86</v>
      </c>
      <c r="AV275" s="12" t="s">
        <v>86</v>
      </c>
      <c r="AW275" s="12" t="s">
        <v>4</v>
      </c>
      <c r="AX275" s="12" t="s">
        <v>84</v>
      </c>
      <c r="AY275" s="238" t="s">
        <v>142</v>
      </c>
    </row>
    <row r="276" spans="2:65" s="1" customFormat="1" ht="16.5" customHeight="1">
      <c r="B276" s="38"/>
      <c r="C276" s="215" t="s">
        <v>537</v>
      </c>
      <c r="D276" s="215" t="s">
        <v>145</v>
      </c>
      <c r="E276" s="216" t="s">
        <v>538</v>
      </c>
      <c r="F276" s="217" t="s">
        <v>539</v>
      </c>
      <c r="G276" s="218" t="s">
        <v>148</v>
      </c>
      <c r="H276" s="219">
        <v>6.65</v>
      </c>
      <c r="I276" s="220"/>
      <c r="J276" s="221">
        <f>ROUND(I276*H276,2)</f>
        <v>0</v>
      </c>
      <c r="K276" s="217" t="s">
        <v>149</v>
      </c>
      <c r="L276" s="43"/>
      <c r="M276" s="222" t="s">
        <v>75</v>
      </c>
      <c r="N276" s="223" t="s">
        <v>47</v>
      </c>
      <c r="O276" s="79"/>
      <c r="P276" s="224">
        <f>O276*H276</f>
        <v>0</v>
      </c>
      <c r="Q276" s="224">
        <v>0</v>
      </c>
      <c r="R276" s="224">
        <f>Q276*H276</f>
        <v>0</v>
      </c>
      <c r="S276" s="224">
        <v>0</v>
      </c>
      <c r="T276" s="225">
        <f>S276*H276</f>
        <v>0</v>
      </c>
      <c r="AR276" s="17" t="s">
        <v>234</v>
      </c>
      <c r="AT276" s="17" t="s">
        <v>145</v>
      </c>
      <c r="AU276" s="17" t="s">
        <v>86</v>
      </c>
      <c r="AY276" s="17" t="s">
        <v>142</v>
      </c>
      <c r="BE276" s="226">
        <f>IF(N276="základní",J276,0)</f>
        <v>0</v>
      </c>
      <c r="BF276" s="226">
        <f>IF(N276="snížená",J276,0)</f>
        <v>0</v>
      </c>
      <c r="BG276" s="226">
        <f>IF(N276="zákl. přenesená",J276,0)</f>
        <v>0</v>
      </c>
      <c r="BH276" s="226">
        <f>IF(N276="sníž. přenesená",J276,0)</f>
        <v>0</v>
      </c>
      <c r="BI276" s="226">
        <f>IF(N276="nulová",J276,0)</f>
        <v>0</v>
      </c>
      <c r="BJ276" s="17" t="s">
        <v>84</v>
      </c>
      <c r="BK276" s="226">
        <f>ROUND(I276*H276,2)</f>
        <v>0</v>
      </c>
      <c r="BL276" s="17" t="s">
        <v>234</v>
      </c>
      <c r="BM276" s="17" t="s">
        <v>540</v>
      </c>
    </row>
    <row r="277" spans="2:47" s="1" customFormat="1" ht="12">
      <c r="B277" s="38"/>
      <c r="C277" s="39"/>
      <c r="D277" s="229" t="s">
        <v>159</v>
      </c>
      <c r="E277" s="39"/>
      <c r="F277" s="239" t="s">
        <v>517</v>
      </c>
      <c r="G277" s="39"/>
      <c r="H277" s="39"/>
      <c r="I277" s="142"/>
      <c r="J277" s="39"/>
      <c r="K277" s="39"/>
      <c r="L277" s="43"/>
      <c r="M277" s="240"/>
      <c r="N277" s="79"/>
      <c r="O277" s="79"/>
      <c r="P277" s="79"/>
      <c r="Q277" s="79"/>
      <c r="R277" s="79"/>
      <c r="S277" s="79"/>
      <c r="T277" s="80"/>
      <c r="AT277" s="17" t="s">
        <v>159</v>
      </c>
      <c r="AU277" s="17" t="s">
        <v>86</v>
      </c>
    </row>
    <row r="278" spans="2:65" s="1" customFormat="1" ht="16.5" customHeight="1">
      <c r="B278" s="38"/>
      <c r="C278" s="215" t="s">
        <v>541</v>
      </c>
      <c r="D278" s="215" t="s">
        <v>145</v>
      </c>
      <c r="E278" s="216" t="s">
        <v>542</v>
      </c>
      <c r="F278" s="217" t="s">
        <v>543</v>
      </c>
      <c r="G278" s="218" t="s">
        <v>242</v>
      </c>
      <c r="H278" s="219">
        <v>23</v>
      </c>
      <c r="I278" s="220"/>
      <c r="J278" s="221">
        <f>ROUND(I278*H278,2)</f>
        <v>0</v>
      </c>
      <c r="K278" s="217" t="s">
        <v>149</v>
      </c>
      <c r="L278" s="43"/>
      <c r="M278" s="222" t="s">
        <v>75</v>
      </c>
      <c r="N278" s="223" t="s">
        <v>47</v>
      </c>
      <c r="O278" s="79"/>
      <c r="P278" s="224">
        <f>O278*H278</f>
        <v>0</v>
      </c>
      <c r="Q278" s="224">
        <v>0.00026</v>
      </c>
      <c r="R278" s="224">
        <f>Q278*H278</f>
        <v>0.005979999999999999</v>
      </c>
      <c r="S278" s="224">
        <v>0</v>
      </c>
      <c r="T278" s="225">
        <f>S278*H278</f>
        <v>0</v>
      </c>
      <c r="AR278" s="17" t="s">
        <v>234</v>
      </c>
      <c r="AT278" s="17" t="s">
        <v>145</v>
      </c>
      <c r="AU278" s="17" t="s">
        <v>86</v>
      </c>
      <c r="AY278" s="17" t="s">
        <v>142</v>
      </c>
      <c r="BE278" s="226">
        <f>IF(N278="základní",J278,0)</f>
        <v>0</v>
      </c>
      <c r="BF278" s="226">
        <f>IF(N278="snížená",J278,0)</f>
        <v>0</v>
      </c>
      <c r="BG278" s="226">
        <f>IF(N278="zákl. přenesená",J278,0)</f>
        <v>0</v>
      </c>
      <c r="BH278" s="226">
        <f>IF(N278="sníž. přenesená",J278,0)</f>
        <v>0</v>
      </c>
      <c r="BI278" s="226">
        <f>IF(N278="nulová",J278,0)</f>
        <v>0</v>
      </c>
      <c r="BJ278" s="17" t="s">
        <v>84</v>
      </c>
      <c r="BK278" s="226">
        <f>ROUND(I278*H278,2)</f>
        <v>0</v>
      </c>
      <c r="BL278" s="17" t="s">
        <v>234</v>
      </c>
      <c r="BM278" s="17" t="s">
        <v>544</v>
      </c>
    </row>
    <row r="279" spans="2:47" s="1" customFormat="1" ht="12">
      <c r="B279" s="38"/>
      <c r="C279" s="39"/>
      <c r="D279" s="229" t="s">
        <v>159</v>
      </c>
      <c r="E279" s="39"/>
      <c r="F279" s="239" t="s">
        <v>545</v>
      </c>
      <c r="G279" s="39"/>
      <c r="H279" s="39"/>
      <c r="I279" s="142"/>
      <c r="J279" s="39"/>
      <c r="K279" s="39"/>
      <c r="L279" s="43"/>
      <c r="M279" s="240"/>
      <c r="N279" s="79"/>
      <c r="O279" s="79"/>
      <c r="P279" s="79"/>
      <c r="Q279" s="79"/>
      <c r="R279" s="79"/>
      <c r="S279" s="79"/>
      <c r="T279" s="80"/>
      <c r="AT279" s="17" t="s">
        <v>159</v>
      </c>
      <c r="AU279" s="17" t="s">
        <v>86</v>
      </c>
    </row>
    <row r="280" spans="2:65" s="1" customFormat="1" ht="22.5" customHeight="1">
      <c r="B280" s="38"/>
      <c r="C280" s="215" t="s">
        <v>546</v>
      </c>
      <c r="D280" s="215" t="s">
        <v>145</v>
      </c>
      <c r="E280" s="216" t="s">
        <v>547</v>
      </c>
      <c r="F280" s="217" t="s">
        <v>548</v>
      </c>
      <c r="G280" s="218" t="s">
        <v>329</v>
      </c>
      <c r="H280" s="272"/>
      <c r="I280" s="220"/>
      <c r="J280" s="221">
        <f>ROUND(I280*H280,2)</f>
        <v>0</v>
      </c>
      <c r="K280" s="217" t="s">
        <v>149</v>
      </c>
      <c r="L280" s="43"/>
      <c r="M280" s="222" t="s">
        <v>75</v>
      </c>
      <c r="N280" s="223" t="s">
        <v>47</v>
      </c>
      <c r="O280" s="79"/>
      <c r="P280" s="224">
        <f>O280*H280</f>
        <v>0</v>
      </c>
      <c r="Q280" s="224">
        <v>0</v>
      </c>
      <c r="R280" s="224">
        <f>Q280*H280</f>
        <v>0</v>
      </c>
      <c r="S280" s="224">
        <v>0</v>
      </c>
      <c r="T280" s="225">
        <f>S280*H280</f>
        <v>0</v>
      </c>
      <c r="AR280" s="17" t="s">
        <v>234</v>
      </c>
      <c r="AT280" s="17" t="s">
        <v>145</v>
      </c>
      <c r="AU280" s="17" t="s">
        <v>86</v>
      </c>
      <c r="AY280" s="17" t="s">
        <v>142</v>
      </c>
      <c r="BE280" s="226">
        <f>IF(N280="základní",J280,0)</f>
        <v>0</v>
      </c>
      <c r="BF280" s="226">
        <f>IF(N280="snížená",J280,0)</f>
        <v>0</v>
      </c>
      <c r="BG280" s="226">
        <f>IF(N280="zákl. přenesená",J280,0)</f>
        <v>0</v>
      </c>
      <c r="BH280" s="226">
        <f>IF(N280="sníž. přenesená",J280,0)</f>
        <v>0</v>
      </c>
      <c r="BI280" s="226">
        <f>IF(N280="nulová",J280,0)</f>
        <v>0</v>
      </c>
      <c r="BJ280" s="17" t="s">
        <v>84</v>
      </c>
      <c r="BK280" s="226">
        <f>ROUND(I280*H280,2)</f>
        <v>0</v>
      </c>
      <c r="BL280" s="17" t="s">
        <v>234</v>
      </c>
      <c r="BM280" s="17" t="s">
        <v>549</v>
      </c>
    </row>
    <row r="281" spans="2:47" s="1" customFormat="1" ht="12">
      <c r="B281" s="38"/>
      <c r="C281" s="39"/>
      <c r="D281" s="229" t="s">
        <v>159</v>
      </c>
      <c r="E281" s="39"/>
      <c r="F281" s="239" t="s">
        <v>331</v>
      </c>
      <c r="G281" s="39"/>
      <c r="H281" s="39"/>
      <c r="I281" s="142"/>
      <c r="J281" s="39"/>
      <c r="K281" s="39"/>
      <c r="L281" s="43"/>
      <c r="M281" s="240"/>
      <c r="N281" s="79"/>
      <c r="O281" s="79"/>
      <c r="P281" s="79"/>
      <c r="Q281" s="79"/>
      <c r="R281" s="79"/>
      <c r="S281" s="79"/>
      <c r="T281" s="80"/>
      <c r="AT281" s="17" t="s">
        <v>159</v>
      </c>
      <c r="AU281" s="17" t="s">
        <v>86</v>
      </c>
    </row>
    <row r="282" spans="2:63" s="11" customFormat="1" ht="20.85" customHeight="1">
      <c r="B282" s="199"/>
      <c r="C282" s="200"/>
      <c r="D282" s="201" t="s">
        <v>76</v>
      </c>
      <c r="E282" s="213" t="s">
        <v>550</v>
      </c>
      <c r="F282" s="213" t="s">
        <v>551</v>
      </c>
      <c r="G282" s="200"/>
      <c r="H282" s="200"/>
      <c r="I282" s="203"/>
      <c r="J282" s="214">
        <f>BK282</f>
        <v>0</v>
      </c>
      <c r="K282" s="200"/>
      <c r="L282" s="205"/>
      <c r="M282" s="206"/>
      <c r="N282" s="207"/>
      <c r="O282" s="207"/>
      <c r="P282" s="208">
        <f>SUM(P283:P292)</f>
        <v>0</v>
      </c>
      <c r="Q282" s="207"/>
      <c r="R282" s="208">
        <f>SUM(R283:R292)</f>
        <v>0.37690545</v>
      </c>
      <c r="S282" s="207"/>
      <c r="T282" s="209">
        <f>SUM(T283:T292)</f>
        <v>0.06344583999999999</v>
      </c>
      <c r="AR282" s="210" t="s">
        <v>86</v>
      </c>
      <c r="AT282" s="211" t="s">
        <v>76</v>
      </c>
      <c r="AU282" s="211" t="s">
        <v>86</v>
      </c>
      <c r="AY282" s="210" t="s">
        <v>142</v>
      </c>
      <c r="BK282" s="212">
        <f>SUM(BK283:BK292)</f>
        <v>0</v>
      </c>
    </row>
    <row r="283" spans="2:65" s="1" customFormat="1" ht="16.5" customHeight="1">
      <c r="B283" s="38"/>
      <c r="C283" s="215" t="s">
        <v>552</v>
      </c>
      <c r="D283" s="215" t="s">
        <v>145</v>
      </c>
      <c r="E283" s="216" t="s">
        <v>553</v>
      </c>
      <c r="F283" s="217" t="s">
        <v>554</v>
      </c>
      <c r="G283" s="218" t="s">
        <v>148</v>
      </c>
      <c r="H283" s="219">
        <v>204.664</v>
      </c>
      <c r="I283" s="220"/>
      <c r="J283" s="221">
        <f>ROUND(I283*H283,2)</f>
        <v>0</v>
      </c>
      <c r="K283" s="217" t="s">
        <v>149</v>
      </c>
      <c r="L283" s="43"/>
      <c r="M283" s="222" t="s">
        <v>75</v>
      </c>
      <c r="N283" s="223" t="s">
        <v>47</v>
      </c>
      <c r="O283" s="79"/>
      <c r="P283" s="224">
        <f>O283*H283</f>
        <v>0</v>
      </c>
      <c r="Q283" s="224">
        <v>0.001</v>
      </c>
      <c r="R283" s="224">
        <f>Q283*H283</f>
        <v>0.20466399999999998</v>
      </c>
      <c r="S283" s="224">
        <v>0.00031</v>
      </c>
      <c r="T283" s="225">
        <f>S283*H283</f>
        <v>0.06344583999999999</v>
      </c>
      <c r="AR283" s="17" t="s">
        <v>234</v>
      </c>
      <c r="AT283" s="17" t="s">
        <v>145</v>
      </c>
      <c r="AU283" s="17" t="s">
        <v>143</v>
      </c>
      <c r="AY283" s="17" t="s">
        <v>142</v>
      </c>
      <c r="BE283" s="226">
        <f>IF(N283="základní",J283,0)</f>
        <v>0</v>
      </c>
      <c r="BF283" s="226">
        <f>IF(N283="snížená",J283,0)</f>
        <v>0</v>
      </c>
      <c r="BG283" s="226">
        <f>IF(N283="zákl. přenesená",J283,0)</f>
        <v>0</v>
      </c>
      <c r="BH283" s="226">
        <f>IF(N283="sníž. přenesená",J283,0)</f>
        <v>0</v>
      </c>
      <c r="BI283" s="226">
        <f>IF(N283="nulová",J283,0)</f>
        <v>0</v>
      </c>
      <c r="BJ283" s="17" t="s">
        <v>84</v>
      </c>
      <c r="BK283" s="226">
        <f>ROUND(I283*H283,2)</f>
        <v>0</v>
      </c>
      <c r="BL283" s="17" t="s">
        <v>234</v>
      </c>
      <c r="BM283" s="17" t="s">
        <v>555</v>
      </c>
    </row>
    <row r="284" spans="2:47" s="1" customFormat="1" ht="12">
      <c r="B284" s="38"/>
      <c r="C284" s="39"/>
      <c r="D284" s="229" t="s">
        <v>159</v>
      </c>
      <c r="E284" s="39"/>
      <c r="F284" s="239" t="s">
        <v>556</v>
      </c>
      <c r="G284" s="39"/>
      <c r="H284" s="39"/>
      <c r="I284" s="142"/>
      <c r="J284" s="39"/>
      <c r="K284" s="39"/>
      <c r="L284" s="43"/>
      <c r="M284" s="240"/>
      <c r="N284" s="79"/>
      <c r="O284" s="79"/>
      <c r="P284" s="79"/>
      <c r="Q284" s="79"/>
      <c r="R284" s="79"/>
      <c r="S284" s="79"/>
      <c r="T284" s="80"/>
      <c r="AT284" s="17" t="s">
        <v>159</v>
      </c>
      <c r="AU284" s="17" t="s">
        <v>143</v>
      </c>
    </row>
    <row r="285" spans="2:65" s="1" customFormat="1" ht="16.5" customHeight="1">
      <c r="B285" s="38"/>
      <c r="C285" s="215" t="s">
        <v>557</v>
      </c>
      <c r="D285" s="215" t="s">
        <v>145</v>
      </c>
      <c r="E285" s="216" t="s">
        <v>558</v>
      </c>
      <c r="F285" s="217" t="s">
        <v>559</v>
      </c>
      <c r="G285" s="218" t="s">
        <v>148</v>
      </c>
      <c r="H285" s="219">
        <v>85.984</v>
      </c>
      <c r="I285" s="220"/>
      <c r="J285" s="221">
        <f>ROUND(I285*H285,2)</f>
        <v>0</v>
      </c>
      <c r="K285" s="217" t="s">
        <v>149</v>
      </c>
      <c r="L285" s="43"/>
      <c r="M285" s="222" t="s">
        <v>75</v>
      </c>
      <c r="N285" s="223" t="s">
        <v>47</v>
      </c>
      <c r="O285" s="79"/>
      <c r="P285" s="224">
        <f>O285*H285</f>
        <v>0</v>
      </c>
      <c r="Q285" s="224">
        <v>0</v>
      </c>
      <c r="R285" s="224">
        <f>Q285*H285</f>
        <v>0</v>
      </c>
      <c r="S285" s="224">
        <v>0</v>
      </c>
      <c r="T285" s="225">
        <f>S285*H285</f>
        <v>0</v>
      </c>
      <c r="AR285" s="17" t="s">
        <v>234</v>
      </c>
      <c r="AT285" s="17" t="s">
        <v>145</v>
      </c>
      <c r="AU285" s="17" t="s">
        <v>143</v>
      </c>
      <c r="AY285" s="17" t="s">
        <v>142</v>
      </c>
      <c r="BE285" s="226">
        <f>IF(N285="základní",J285,0)</f>
        <v>0</v>
      </c>
      <c r="BF285" s="226">
        <f>IF(N285="snížená",J285,0)</f>
        <v>0</v>
      </c>
      <c r="BG285" s="226">
        <f>IF(N285="zákl. přenesená",J285,0)</f>
        <v>0</v>
      </c>
      <c r="BH285" s="226">
        <f>IF(N285="sníž. přenesená",J285,0)</f>
        <v>0</v>
      </c>
      <c r="BI285" s="226">
        <f>IF(N285="nulová",J285,0)</f>
        <v>0</v>
      </c>
      <c r="BJ285" s="17" t="s">
        <v>84</v>
      </c>
      <c r="BK285" s="226">
        <f>ROUND(I285*H285,2)</f>
        <v>0</v>
      </c>
      <c r="BL285" s="17" t="s">
        <v>234</v>
      </c>
      <c r="BM285" s="17" t="s">
        <v>560</v>
      </c>
    </row>
    <row r="286" spans="2:47" s="1" customFormat="1" ht="12">
      <c r="B286" s="38"/>
      <c r="C286" s="39"/>
      <c r="D286" s="229" t="s">
        <v>159</v>
      </c>
      <c r="E286" s="39"/>
      <c r="F286" s="239" t="s">
        <v>561</v>
      </c>
      <c r="G286" s="39"/>
      <c r="H286" s="39"/>
      <c r="I286" s="142"/>
      <c r="J286" s="39"/>
      <c r="K286" s="39"/>
      <c r="L286" s="43"/>
      <c r="M286" s="240"/>
      <c r="N286" s="79"/>
      <c r="O286" s="79"/>
      <c r="P286" s="79"/>
      <c r="Q286" s="79"/>
      <c r="R286" s="79"/>
      <c r="S286" s="79"/>
      <c r="T286" s="80"/>
      <c r="AT286" s="17" t="s">
        <v>159</v>
      </c>
      <c r="AU286" s="17" t="s">
        <v>143</v>
      </c>
    </row>
    <row r="287" spans="2:65" s="1" customFormat="1" ht="16.5" customHeight="1">
      <c r="B287" s="38"/>
      <c r="C287" s="262" t="s">
        <v>562</v>
      </c>
      <c r="D287" s="262" t="s">
        <v>218</v>
      </c>
      <c r="E287" s="263" t="s">
        <v>563</v>
      </c>
      <c r="F287" s="264" t="s">
        <v>564</v>
      </c>
      <c r="G287" s="265" t="s">
        <v>148</v>
      </c>
      <c r="H287" s="266">
        <v>98.882</v>
      </c>
      <c r="I287" s="267"/>
      <c r="J287" s="268">
        <f>ROUND(I287*H287,2)</f>
        <v>0</v>
      </c>
      <c r="K287" s="264" t="s">
        <v>149</v>
      </c>
      <c r="L287" s="269"/>
      <c r="M287" s="270" t="s">
        <v>75</v>
      </c>
      <c r="N287" s="271" t="s">
        <v>47</v>
      </c>
      <c r="O287" s="79"/>
      <c r="P287" s="224">
        <f>O287*H287</f>
        <v>0</v>
      </c>
      <c r="Q287" s="224">
        <v>0</v>
      </c>
      <c r="R287" s="224">
        <f>Q287*H287</f>
        <v>0</v>
      </c>
      <c r="S287" s="224">
        <v>0</v>
      </c>
      <c r="T287" s="225">
        <f>S287*H287</f>
        <v>0</v>
      </c>
      <c r="AR287" s="17" t="s">
        <v>326</v>
      </c>
      <c r="AT287" s="17" t="s">
        <v>218</v>
      </c>
      <c r="AU287" s="17" t="s">
        <v>143</v>
      </c>
      <c r="AY287" s="17" t="s">
        <v>142</v>
      </c>
      <c r="BE287" s="226">
        <f>IF(N287="základní",J287,0)</f>
        <v>0</v>
      </c>
      <c r="BF287" s="226">
        <f>IF(N287="snížená",J287,0)</f>
        <v>0</v>
      </c>
      <c r="BG287" s="226">
        <f>IF(N287="zákl. přenesená",J287,0)</f>
        <v>0</v>
      </c>
      <c r="BH287" s="226">
        <f>IF(N287="sníž. přenesená",J287,0)</f>
        <v>0</v>
      </c>
      <c r="BI287" s="226">
        <f>IF(N287="nulová",J287,0)</f>
        <v>0</v>
      </c>
      <c r="BJ287" s="17" t="s">
        <v>84</v>
      </c>
      <c r="BK287" s="226">
        <f>ROUND(I287*H287,2)</f>
        <v>0</v>
      </c>
      <c r="BL287" s="17" t="s">
        <v>234</v>
      </c>
      <c r="BM287" s="17" t="s">
        <v>565</v>
      </c>
    </row>
    <row r="288" spans="2:65" s="1" customFormat="1" ht="16.5" customHeight="1">
      <c r="B288" s="38"/>
      <c r="C288" s="215" t="s">
        <v>566</v>
      </c>
      <c r="D288" s="215" t="s">
        <v>145</v>
      </c>
      <c r="E288" s="216" t="s">
        <v>567</v>
      </c>
      <c r="F288" s="217" t="s">
        <v>568</v>
      </c>
      <c r="G288" s="218" t="s">
        <v>148</v>
      </c>
      <c r="H288" s="219">
        <v>234.217</v>
      </c>
      <c r="I288" s="220"/>
      <c r="J288" s="221">
        <f>ROUND(I288*H288,2)</f>
        <v>0</v>
      </c>
      <c r="K288" s="217" t="s">
        <v>149</v>
      </c>
      <c r="L288" s="43"/>
      <c r="M288" s="222" t="s">
        <v>75</v>
      </c>
      <c r="N288" s="223" t="s">
        <v>47</v>
      </c>
      <c r="O288" s="79"/>
      <c r="P288" s="224">
        <f>O288*H288</f>
        <v>0</v>
      </c>
      <c r="Q288" s="224">
        <v>0.00021</v>
      </c>
      <c r="R288" s="224">
        <f>Q288*H288</f>
        <v>0.049185570000000005</v>
      </c>
      <c r="S288" s="224">
        <v>0</v>
      </c>
      <c r="T288" s="225">
        <f>S288*H288</f>
        <v>0</v>
      </c>
      <c r="AR288" s="17" t="s">
        <v>234</v>
      </c>
      <c r="AT288" s="17" t="s">
        <v>145</v>
      </c>
      <c r="AU288" s="17" t="s">
        <v>143</v>
      </c>
      <c r="AY288" s="17" t="s">
        <v>142</v>
      </c>
      <c r="BE288" s="226">
        <f>IF(N288="základní",J288,0)</f>
        <v>0</v>
      </c>
      <c r="BF288" s="226">
        <f>IF(N288="snížená",J288,0)</f>
        <v>0</v>
      </c>
      <c r="BG288" s="226">
        <f>IF(N288="zákl. přenesená",J288,0)</f>
        <v>0</v>
      </c>
      <c r="BH288" s="226">
        <f>IF(N288="sníž. přenesená",J288,0)</f>
        <v>0</v>
      </c>
      <c r="BI288" s="226">
        <f>IF(N288="nulová",J288,0)</f>
        <v>0</v>
      </c>
      <c r="BJ288" s="17" t="s">
        <v>84</v>
      </c>
      <c r="BK288" s="226">
        <f>ROUND(I288*H288,2)</f>
        <v>0</v>
      </c>
      <c r="BL288" s="17" t="s">
        <v>234</v>
      </c>
      <c r="BM288" s="17" t="s">
        <v>569</v>
      </c>
    </row>
    <row r="289" spans="2:65" s="1" customFormat="1" ht="16.5" customHeight="1">
      <c r="B289" s="38"/>
      <c r="C289" s="215" t="s">
        <v>570</v>
      </c>
      <c r="D289" s="215" t="s">
        <v>145</v>
      </c>
      <c r="E289" s="216" t="s">
        <v>571</v>
      </c>
      <c r="F289" s="217" t="s">
        <v>572</v>
      </c>
      <c r="G289" s="218" t="s">
        <v>148</v>
      </c>
      <c r="H289" s="219">
        <v>234.217</v>
      </c>
      <c r="I289" s="220"/>
      <c r="J289" s="221">
        <f>ROUND(I289*H289,2)</f>
        <v>0</v>
      </c>
      <c r="K289" s="217" t="s">
        <v>149</v>
      </c>
      <c r="L289" s="43"/>
      <c r="M289" s="222" t="s">
        <v>75</v>
      </c>
      <c r="N289" s="223" t="s">
        <v>47</v>
      </c>
      <c r="O289" s="79"/>
      <c r="P289" s="224">
        <f>O289*H289</f>
        <v>0</v>
      </c>
      <c r="Q289" s="224">
        <v>0.0002</v>
      </c>
      <c r="R289" s="224">
        <f>Q289*H289</f>
        <v>0.04684340000000001</v>
      </c>
      <c r="S289" s="224">
        <v>0</v>
      </c>
      <c r="T289" s="225">
        <f>S289*H289</f>
        <v>0</v>
      </c>
      <c r="AR289" s="17" t="s">
        <v>234</v>
      </c>
      <c r="AT289" s="17" t="s">
        <v>145</v>
      </c>
      <c r="AU289" s="17" t="s">
        <v>143</v>
      </c>
      <c r="AY289" s="17" t="s">
        <v>142</v>
      </c>
      <c r="BE289" s="226">
        <f>IF(N289="základní",J289,0)</f>
        <v>0</v>
      </c>
      <c r="BF289" s="226">
        <f>IF(N289="snížená",J289,0)</f>
        <v>0</v>
      </c>
      <c r="BG289" s="226">
        <f>IF(N289="zákl. přenesená",J289,0)</f>
        <v>0</v>
      </c>
      <c r="BH289" s="226">
        <f>IF(N289="sníž. přenesená",J289,0)</f>
        <v>0</v>
      </c>
      <c r="BI289" s="226">
        <f>IF(N289="nulová",J289,0)</f>
        <v>0</v>
      </c>
      <c r="BJ289" s="17" t="s">
        <v>84</v>
      </c>
      <c r="BK289" s="226">
        <f>ROUND(I289*H289,2)</f>
        <v>0</v>
      </c>
      <c r="BL289" s="17" t="s">
        <v>234</v>
      </c>
      <c r="BM289" s="17" t="s">
        <v>573</v>
      </c>
    </row>
    <row r="290" spans="2:65" s="1" customFormat="1" ht="22.5" customHeight="1">
      <c r="B290" s="38"/>
      <c r="C290" s="215" t="s">
        <v>574</v>
      </c>
      <c r="D290" s="215" t="s">
        <v>145</v>
      </c>
      <c r="E290" s="216" t="s">
        <v>575</v>
      </c>
      <c r="F290" s="217" t="s">
        <v>576</v>
      </c>
      <c r="G290" s="218" t="s">
        <v>148</v>
      </c>
      <c r="H290" s="219">
        <v>234.217</v>
      </c>
      <c r="I290" s="220"/>
      <c r="J290" s="221">
        <f>ROUND(I290*H290,2)</f>
        <v>0</v>
      </c>
      <c r="K290" s="217" t="s">
        <v>149</v>
      </c>
      <c r="L290" s="43"/>
      <c r="M290" s="222" t="s">
        <v>75</v>
      </c>
      <c r="N290" s="223" t="s">
        <v>47</v>
      </c>
      <c r="O290" s="79"/>
      <c r="P290" s="224">
        <f>O290*H290</f>
        <v>0</v>
      </c>
      <c r="Q290" s="224">
        <v>0.00032</v>
      </c>
      <c r="R290" s="224">
        <f>Q290*H290</f>
        <v>0.07494944</v>
      </c>
      <c r="S290" s="224">
        <v>0</v>
      </c>
      <c r="T290" s="225">
        <f>S290*H290</f>
        <v>0</v>
      </c>
      <c r="AR290" s="17" t="s">
        <v>234</v>
      </c>
      <c r="AT290" s="17" t="s">
        <v>145</v>
      </c>
      <c r="AU290" s="17" t="s">
        <v>143</v>
      </c>
      <c r="AY290" s="17" t="s">
        <v>142</v>
      </c>
      <c r="BE290" s="226">
        <f>IF(N290="základní",J290,0)</f>
        <v>0</v>
      </c>
      <c r="BF290" s="226">
        <f>IF(N290="snížená",J290,0)</f>
        <v>0</v>
      </c>
      <c r="BG290" s="226">
        <f>IF(N290="zákl. přenesená",J290,0)</f>
        <v>0</v>
      </c>
      <c r="BH290" s="226">
        <f>IF(N290="sníž. přenesená",J290,0)</f>
        <v>0</v>
      </c>
      <c r="BI290" s="226">
        <f>IF(N290="nulová",J290,0)</f>
        <v>0</v>
      </c>
      <c r="BJ290" s="17" t="s">
        <v>84</v>
      </c>
      <c r="BK290" s="226">
        <f>ROUND(I290*H290,2)</f>
        <v>0</v>
      </c>
      <c r="BL290" s="17" t="s">
        <v>234</v>
      </c>
      <c r="BM290" s="17" t="s">
        <v>577</v>
      </c>
    </row>
    <row r="291" spans="2:65" s="1" customFormat="1" ht="16.5" customHeight="1">
      <c r="B291" s="38"/>
      <c r="C291" s="215" t="s">
        <v>578</v>
      </c>
      <c r="D291" s="215" t="s">
        <v>145</v>
      </c>
      <c r="E291" s="216" t="s">
        <v>579</v>
      </c>
      <c r="F291" s="217" t="s">
        <v>580</v>
      </c>
      <c r="G291" s="218" t="s">
        <v>148</v>
      </c>
      <c r="H291" s="219">
        <v>20.16</v>
      </c>
      <c r="I291" s="220"/>
      <c r="J291" s="221">
        <f>ROUND(I291*H291,2)</f>
        <v>0</v>
      </c>
      <c r="K291" s="217" t="s">
        <v>149</v>
      </c>
      <c r="L291" s="43"/>
      <c r="M291" s="222" t="s">
        <v>75</v>
      </c>
      <c r="N291" s="223" t="s">
        <v>47</v>
      </c>
      <c r="O291" s="79"/>
      <c r="P291" s="224">
        <f>O291*H291</f>
        <v>0</v>
      </c>
      <c r="Q291" s="224">
        <v>2E-05</v>
      </c>
      <c r="R291" s="224">
        <f>Q291*H291</f>
        <v>0.00040320000000000004</v>
      </c>
      <c r="S291" s="224">
        <v>0</v>
      </c>
      <c r="T291" s="225">
        <f>S291*H291</f>
        <v>0</v>
      </c>
      <c r="AR291" s="17" t="s">
        <v>234</v>
      </c>
      <c r="AT291" s="17" t="s">
        <v>145</v>
      </c>
      <c r="AU291" s="17" t="s">
        <v>143</v>
      </c>
      <c r="AY291" s="17" t="s">
        <v>142</v>
      </c>
      <c r="BE291" s="226">
        <f>IF(N291="základní",J291,0)</f>
        <v>0</v>
      </c>
      <c r="BF291" s="226">
        <f>IF(N291="snížená",J291,0)</f>
        <v>0</v>
      </c>
      <c r="BG291" s="226">
        <f>IF(N291="zákl. přenesená",J291,0)</f>
        <v>0</v>
      </c>
      <c r="BH291" s="226">
        <f>IF(N291="sníž. přenesená",J291,0)</f>
        <v>0</v>
      </c>
      <c r="BI291" s="226">
        <f>IF(N291="nulová",J291,0)</f>
        <v>0</v>
      </c>
      <c r="BJ291" s="17" t="s">
        <v>84</v>
      </c>
      <c r="BK291" s="226">
        <f>ROUND(I291*H291,2)</f>
        <v>0</v>
      </c>
      <c r="BL291" s="17" t="s">
        <v>234</v>
      </c>
      <c r="BM291" s="17" t="s">
        <v>581</v>
      </c>
    </row>
    <row r="292" spans="2:65" s="1" customFormat="1" ht="16.5" customHeight="1">
      <c r="B292" s="38"/>
      <c r="C292" s="215" t="s">
        <v>582</v>
      </c>
      <c r="D292" s="215" t="s">
        <v>145</v>
      </c>
      <c r="E292" s="216" t="s">
        <v>583</v>
      </c>
      <c r="F292" s="217" t="s">
        <v>584</v>
      </c>
      <c r="G292" s="218" t="s">
        <v>148</v>
      </c>
      <c r="H292" s="219">
        <v>85.984</v>
      </c>
      <c r="I292" s="220"/>
      <c r="J292" s="221">
        <f>ROUND(I292*H292,2)</f>
        <v>0</v>
      </c>
      <c r="K292" s="217" t="s">
        <v>149</v>
      </c>
      <c r="L292" s="43"/>
      <c r="M292" s="222" t="s">
        <v>75</v>
      </c>
      <c r="N292" s="223" t="s">
        <v>47</v>
      </c>
      <c r="O292" s="79"/>
      <c r="P292" s="224">
        <f>O292*H292</f>
        <v>0</v>
      </c>
      <c r="Q292" s="224">
        <v>1E-05</v>
      </c>
      <c r="R292" s="224">
        <f>Q292*H292</f>
        <v>0.0008598400000000001</v>
      </c>
      <c r="S292" s="224">
        <v>0</v>
      </c>
      <c r="T292" s="225">
        <f>S292*H292</f>
        <v>0</v>
      </c>
      <c r="AR292" s="17" t="s">
        <v>234</v>
      </c>
      <c r="AT292" s="17" t="s">
        <v>145</v>
      </c>
      <c r="AU292" s="17" t="s">
        <v>143</v>
      </c>
      <c r="AY292" s="17" t="s">
        <v>142</v>
      </c>
      <c r="BE292" s="226">
        <f>IF(N292="základní",J292,0)</f>
        <v>0</v>
      </c>
      <c r="BF292" s="226">
        <f>IF(N292="snížená",J292,0)</f>
        <v>0</v>
      </c>
      <c r="BG292" s="226">
        <f>IF(N292="zákl. přenesená",J292,0)</f>
        <v>0</v>
      </c>
      <c r="BH292" s="226">
        <f>IF(N292="sníž. přenesená",J292,0)</f>
        <v>0</v>
      </c>
      <c r="BI292" s="226">
        <f>IF(N292="nulová",J292,0)</f>
        <v>0</v>
      </c>
      <c r="BJ292" s="17" t="s">
        <v>84</v>
      </c>
      <c r="BK292" s="226">
        <f>ROUND(I292*H292,2)</f>
        <v>0</v>
      </c>
      <c r="BL292" s="17" t="s">
        <v>234</v>
      </c>
      <c r="BM292" s="17" t="s">
        <v>585</v>
      </c>
    </row>
    <row r="293" spans="2:63" s="11" customFormat="1" ht="22.8" customHeight="1">
      <c r="B293" s="199"/>
      <c r="C293" s="200"/>
      <c r="D293" s="201" t="s">
        <v>76</v>
      </c>
      <c r="E293" s="213" t="s">
        <v>586</v>
      </c>
      <c r="F293" s="213" t="s">
        <v>587</v>
      </c>
      <c r="G293" s="200"/>
      <c r="H293" s="200"/>
      <c r="I293" s="203"/>
      <c r="J293" s="214">
        <f>BK293</f>
        <v>0</v>
      </c>
      <c r="K293" s="200"/>
      <c r="L293" s="205"/>
      <c r="M293" s="206"/>
      <c r="N293" s="207"/>
      <c r="O293" s="207"/>
      <c r="P293" s="208">
        <f>SUM(P294:P295)</f>
        <v>0</v>
      </c>
      <c r="Q293" s="207"/>
      <c r="R293" s="208">
        <f>SUM(R294:R295)</f>
        <v>0.00021</v>
      </c>
      <c r="S293" s="207"/>
      <c r="T293" s="209">
        <f>SUM(T294:T295)</f>
        <v>0</v>
      </c>
      <c r="AR293" s="210" t="s">
        <v>86</v>
      </c>
      <c r="AT293" s="211" t="s">
        <v>76</v>
      </c>
      <c r="AU293" s="211" t="s">
        <v>84</v>
      </c>
      <c r="AY293" s="210" t="s">
        <v>142</v>
      </c>
      <c r="BK293" s="212">
        <f>SUM(BK294:BK295)</f>
        <v>0</v>
      </c>
    </row>
    <row r="294" spans="2:65" s="1" customFormat="1" ht="16.5" customHeight="1">
      <c r="B294" s="38"/>
      <c r="C294" s="215" t="s">
        <v>588</v>
      </c>
      <c r="D294" s="215" t="s">
        <v>145</v>
      </c>
      <c r="E294" s="216" t="s">
        <v>589</v>
      </c>
      <c r="F294" s="217" t="s">
        <v>590</v>
      </c>
      <c r="G294" s="218" t="s">
        <v>148</v>
      </c>
      <c r="H294" s="219">
        <v>1.75</v>
      </c>
      <c r="I294" s="220"/>
      <c r="J294" s="221">
        <f>ROUND(I294*H294,2)</f>
        <v>0</v>
      </c>
      <c r="K294" s="217" t="s">
        <v>149</v>
      </c>
      <c r="L294" s="43"/>
      <c r="M294" s="222" t="s">
        <v>75</v>
      </c>
      <c r="N294" s="223" t="s">
        <v>47</v>
      </c>
      <c r="O294" s="79"/>
      <c r="P294" s="224">
        <f>O294*H294</f>
        <v>0</v>
      </c>
      <c r="Q294" s="224">
        <v>0.00012</v>
      </c>
      <c r="R294" s="224">
        <f>Q294*H294</f>
        <v>0.00021</v>
      </c>
      <c r="S294" s="224">
        <v>0</v>
      </c>
      <c r="T294" s="225">
        <f>S294*H294</f>
        <v>0</v>
      </c>
      <c r="AR294" s="17" t="s">
        <v>234</v>
      </c>
      <c r="AT294" s="17" t="s">
        <v>145</v>
      </c>
      <c r="AU294" s="17" t="s">
        <v>86</v>
      </c>
      <c r="AY294" s="17" t="s">
        <v>142</v>
      </c>
      <c r="BE294" s="226">
        <f>IF(N294="základní",J294,0)</f>
        <v>0</v>
      </c>
      <c r="BF294" s="226">
        <f>IF(N294="snížená",J294,0)</f>
        <v>0</v>
      </c>
      <c r="BG294" s="226">
        <f>IF(N294="zákl. přenesená",J294,0)</f>
        <v>0</v>
      </c>
      <c r="BH294" s="226">
        <f>IF(N294="sníž. přenesená",J294,0)</f>
        <v>0</v>
      </c>
      <c r="BI294" s="226">
        <f>IF(N294="nulová",J294,0)</f>
        <v>0</v>
      </c>
      <c r="BJ294" s="17" t="s">
        <v>84</v>
      </c>
      <c r="BK294" s="226">
        <f>ROUND(I294*H294,2)</f>
        <v>0</v>
      </c>
      <c r="BL294" s="17" t="s">
        <v>234</v>
      </c>
      <c r="BM294" s="17" t="s">
        <v>591</v>
      </c>
    </row>
    <row r="295" spans="2:51" s="12" customFormat="1" ht="12">
      <c r="B295" s="227"/>
      <c r="C295" s="228"/>
      <c r="D295" s="229" t="s">
        <v>152</v>
      </c>
      <c r="E295" s="230" t="s">
        <v>75</v>
      </c>
      <c r="F295" s="231" t="s">
        <v>592</v>
      </c>
      <c r="G295" s="228"/>
      <c r="H295" s="232">
        <v>1.75</v>
      </c>
      <c r="I295" s="233"/>
      <c r="J295" s="228"/>
      <c r="K295" s="228"/>
      <c r="L295" s="234"/>
      <c r="M295" s="273"/>
      <c r="N295" s="274"/>
      <c r="O295" s="274"/>
      <c r="P295" s="274"/>
      <c r="Q295" s="274"/>
      <c r="R295" s="274"/>
      <c r="S295" s="274"/>
      <c r="T295" s="275"/>
      <c r="AT295" s="238" t="s">
        <v>152</v>
      </c>
      <c r="AU295" s="238" t="s">
        <v>86</v>
      </c>
      <c r="AV295" s="12" t="s">
        <v>86</v>
      </c>
      <c r="AW295" s="12" t="s">
        <v>38</v>
      </c>
      <c r="AX295" s="12" t="s">
        <v>84</v>
      </c>
      <c r="AY295" s="238" t="s">
        <v>142</v>
      </c>
    </row>
    <row r="296" spans="2:12" s="1" customFormat="1" ht="6.95" customHeight="1">
      <c r="B296" s="57"/>
      <c r="C296" s="58"/>
      <c r="D296" s="58"/>
      <c r="E296" s="58"/>
      <c r="F296" s="58"/>
      <c r="G296" s="58"/>
      <c r="H296" s="58"/>
      <c r="I296" s="166"/>
      <c r="J296" s="58"/>
      <c r="K296" s="58"/>
      <c r="L296" s="43"/>
    </row>
  </sheetData>
  <sheetProtection password="CC35" sheet="1" objects="1" scenarios="1" formatColumns="0" formatRows="0" autoFilter="0"/>
  <autoFilter ref="C100:K295"/>
  <mergeCells count="12">
    <mergeCell ref="E7:H7"/>
    <mergeCell ref="E9:H9"/>
    <mergeCell ref="E11:H11"/>
    <mergeCell ref="E20:H20"/>
    <mergeCell ref="E29:H29"/>
    <mergeCell ref="E50:H50"/>
    <mergeCell ref="E52:H52"/>
    <mergeCell ref="E54:H54"/>
    <mergeCell ref="E89:H89"/>
    <mergeCell ref="E91:H91"/>
    <mergeCell ref="E93:H9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23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5"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94</v>
      </c>
    </row>
    <row r="3" spans="2:46" ht="6.95" customHeight="1">
      <c r="B3" s="136"/>
      <c r="C3" s="137"/>
      <c r="D3" s="137"/>
      <c r="E3" s="137"/>
      <c r="F3" s="137"/>
      <c r="G3" s="137"/>
      <c r="H3" s="137"/>
      <c r="I3" s="138"/>
      <c r="J3" s="137"/>
      <c r="K3" s="137"/>
      <c r="L3" s="20"/>
      <c r="AT3" s="17" t="s">
        <v>86</v>
      </c>
    </row>
    <row r="4" spans="2:46" ht="24.95" customHeight="1">
      <c r="B4" s="20"/>
      <c r="D4" s="139" t="s">
        <v>102</v>
      </c>
      <c r="L4" s="20"/>
      <c r="M4" s="24" t="s">
        <v>10</v>
      </c>
      <c r="AT4" s="17" t="s">
        <v>4</v>
      </c>
    </row>
    <row r="5" spans="2:12" ht="6.95" customHeight="1">
      <c r="B5" s="20"/>
      <c r="L5" s="20"/>
    </row>
    <row r="6" spans="2:12" ht="12" customHeight="1">
      <c r="B6" s="20"/>
      <c r="D6" s="140" t="s">
        <v>16</v>
      </c>
      <c r="L6" s="20"/>
    </row>
    <row r="7" spans="2:12" ht="16.5" customHeight="1">
      <c r="B7" s="20"/>
      <c r="E7" s="141" t="str">
        <f>'Rekapitulace stavby'!K6</f>
        <v>Město bez bariér - ZŠ, Školní 786, Horní Slavkov, ETAPA 3</v>
      </c>
      <c r="F7" s="140"/>
      <c r="G7" s="140"/>
      <c r="H7" s="140"/>
      <c r="L7" s="20"/>
    </row>
    <row r="8" spans="2:12" ht="12" customHeight="1">
      <c r="B8" s="20"/>
      <c r="D8" s="140" t="s">
        <v>103</v>
      </c>
      <c r="L8" s="20"/>
    </row>
    <row r="9" spans="2:12" s="1" customFormat="1" ht="16.5" customHeight="1">
      <c r="B9" s="43"/>
      <c r="E9" s="141" t="s">
        <v>104</v>
      </c>
      <c r="F9" s="1"/>
      <c r="G9" s="1"/>
      <c r="H9" s="1"/>
      <c r="I9" s="142"/>
      <c r="L9" s="43"/>
    </row>
    <row r="10" spans="2:12" s="1" customFormat="1" ht="12" customHeight="1">
      <c r="B10" s="43"/>
      <c r="D10" s="140" t="s">
        <v>105</v>
      </c>
      <c r="I10" s="142"/>
      <c r="L10" s="43"/>
    </row>
    <row r="11" spans="2:12" s="1" customFormat="1" ht="36.95" customHeight="1">
      <c r="B11" s="43"/>
      <c r="E11" s="143" t="s">
        <v>593</v>
      </c>
      <c r="F11" s="1"/>
      <c r="G11" s="1"/>
      <c r="H11" s="1"/>
      <c r="I11" s="142"/>
      <c r="L11" s="43"/>
    </row>
    <row r="12" spans="2:12" s="1" customFormat="1" ht="12">
      <c r="B12" s="43"/>
      <c r="I12" s="142"/>
      <c r="L12" s="43"/>
    </row>
    <row r="13" spans="2:12" s="1" customFormat="1" ht="12" customHeight="1">
      <c r="B13" s="43"/>
      <c r="D13" s="140" t="s">
        <v>18</v>
      </c>
      <c r="F13" s="17" t="s">
        <v>19</v>
      </c>
      <c r="I13" s="144" t="s">
        <v>20</v>
      </c>
      <c r="J13" s="17" t="s">
        <v>21</v>
      </c>
      <c r="L13" s="43"/>
    </row>
    <row r="14" spans="2:12" s="1" customFormat="1" ht="12" customHeight="1">
      <c r="B14" s="43"/>
      <c r="D14" s="140" t="s">
        <v>22</v>
      </c>
      <c r="F14" s="17" t="s">
        <v>23</v>
      </c>
      <c r="I14" s="144" t="s">
        <v>24</v>
      </c>
      <c r="J14" s="145" t="str">
        <f>'Rekapitulace stavby'!AN8</f>
        <v>10. 12. 2018</v>
      </c>
      <c r="L14" s="43"/>
    </row>
    <row r="15" spans="2:12" s="1" customFormat="1" ht="10.8" customHeight="1">
      <c r="B15" s="43"/>
      <c r="I15" s="142"/>
      <c r="L15" s="43"/>
    </row>
    <row r="16" spans="2:12" s="1" customFormat="1" ht="12" customHeight="1">
      <c r="B16" s="43"/>
      <c r="D16" s="140" t="s">
        <v>26</v>
      </c>
      <c r="I16" s="144" t="s">
        <v>27</v>
      </c>
      <c r="J16" s="17" t="s">
        <v>28</v>
      </c>
      <c r="L16" s="43"/>
    </row>
    <row r="17" spans="2:12" s="1" customFormat="1" ht="18" customHeight="1">
      <c r="B17" s="43"/>
      <c r="E17" s="17" t="s">
        <v>29</v>
      </c>
      <c r="I17" s="144" t="s">
        <v>30</v>
      </c>
      <c r="J17" s="17" t="s">
        <v>31</v>
      </c>
      <c r="L17" s="43"/>
    </row>
    <row r="18" spans="2:12" s="1" customFormat="1" ht="6.95" customHeight="1">
      <c r="B18" s="43"/>
      <c r="I18" s="142"/>
      <c r="L18" s="43"/>
    </row>
    <row r="19" spans="2:12" s="1" customFormat="1" ht="12" customHeight="1">
      <c r="B19" s="43"/>
      <c r="D19" s="140" t="s">
        <v>32</v>
      </c>
      <c r="I19" s="144" t="s">
        <v>27</v>
      </c>
      <c r="J19" s="33" t="str">
        <f>'Rekapitulace stavby'!AN13</f>
        <v>Vyplň údaj</v>
      </c>
      <c r="L19" s="43"/>
    </row>
    <row r="20" spans="2:12" s="1" customFormat="1" ht="18" customHeight="1">
      <c r="B20" s="43"/>
      <c r="E20" s="33" t="str">
        <f>'Rekapitulace stavby'!E14</f>
        <v>Vyplň údaj</v>
      </c>
      <c r="F20" s="17"/>
      <c r="G20" s="17"/>
      <c r="H20" s="17"/>
      <c r="I20" s="144" t="s">
        <v>30</v>
      </c>
      <c r="J20" s="33" t="str">
        <f>'Rekapitulace stavby'!AN14</f>
        <v>Vyplň údaj</v>
      </c>
      <c r="L20" s="43"/>
    </row>
    <row r="21" spans="2:12" s="1" customFormat="1" ht="6.95" customHeight="1">
      <c r="B21" s="43"/>
      <c r="I21" s="142"/>
      <c r="L21" s="43"/>
    </row>
    <row r="22" spans="2:12" s="1" customFormat="1" ht="12" customHeight="1">
      <c r="B22" s="43"/>
      <c r="D22" s="140" t="s">
        <v>34</v>
      </c>
      <c r="I22" s="144" t="s">
        <v>27</v>
      </c>
      <c r="J22" s="17" t="s">
        <v>35</v>
      </c>
      <c r="L22" s="43"/>
    </row>
    <row r="23" spans="2:12" s="1" customFormat="1" ht="18" customHeight="1">
      <c r="B23" s="43"/>
      <c r="E23" s="17" t="s">
        <v>36</v>
      </c>
      <c r="I23" s="144" t="s">
        <v>30</v>
      </c>
      <c r="J23" s="17" t="s">
        <v>37</v>
      </c>
      <c r="L23" s="43"/>
    </row>
    <row r="24" spans="2:12" s="1" customFormat="1" ht="6.95" customHeight="1">
      <c r="B24" s="43"/>
      <c r="I24" s="142"/>
      <c r="L24" s="43"/>
    </row>
    <row r="25" spans="2:12" s="1" customFormat="1" ht="12" customHeight="1">
      <c r="B25" s="43"/>
      <c r="D25" s="140" t="s">
        <v>39</v>
      </c>
      <c r="I25" s="144" t="s">
        <v>27</v>
      </c>
      <c r="J25" s="17" t="s">
        <v>35</v>
      </c>
      <c r="L25" s="43"/>
    </row>
    <row r="26" spans="2:12" s="1" customFormat="1" ht="18" customHeight="1">
      <c r="B26" s="43"/>
      <c r="E26" s="17" t="s">
        <v>36</v>
      </c>
      <c r="I26" s="144" t="s">
        <v>30</v>
      </c>
      <c r="J26" s="17" t="s">
        <v>37</v>
      </c>
      <c r="L26" s="43"/>
    </row>
    <row r="27" spans="2:12" s="1" customFormat="1" ht="6.95" customHeight="1">
      <c r="B27" s="43"/>
      <c r="I27" s="142"/>
      <c r="L27" s="43"/>
    </row>
    <row r="28" spans="2:12" s="1" customFormat="1" ht="12" customHeight="1">
      <c r="B28" s="43"/>
      <c r="D28" s="140" t="s">
        <v>40</v>
      </c>
      <c r="I28" s="142"/>
      <c r="L28" s="43"/>
    </row>
    <row r="29" spans="2:12" s="7" customFormat="1" ht="16.5" customHeight="1">
      <c r="B29" s="146"/>
      <c r="E29" s="147" t="s">
        <v>75</v>
      </c>
      <c r="F29" s="147"/>
      <c r="G29" s="147"/>
      <c r="H29" s="147"/>
      <c r="I29" s="148"/>
      <c r="L29" s="146"/>
    </row>
    <row r="30" spans="2:12" s="1" customFormat="1" ht="6.95" customHeight="1">
      <c r="B30" s="43"/>
      <c r="I30" s="142"/>
      <c r="L30" s="43"/>
    </row>
    <row r="31" spans="2:12" s="1" customFormat="1" ht="6.95" customHeight="1">
      <c r="B31" s="43"/>
      <c r="D31" s="71"/>
      <c r="E31" s="71"/>
      <c r="F31" s="71"/>
      <c r="G31" s="71"/>
      <c r="H31" s="71"/>
      <c r="I31" s="149"/>
      <c r="J31" s="71"/>
      <c r="K31" s="71"/>
      <c r="L31" s="43"/>
    </row>
    <row r="32" spans="2:12" s="1" customFormat="1" ht="25.4" customHeight="1">
      <c r="B32" s="43"/>
      <c r="D32" s="150" t="s">
        <v>42</v>
      </c>
      <c r="I32" s="142"/>
      <c r="J32" s="151">
        <f>ROUND(J99,2)</f>
        <v>0</v>
      </c>
      <c r="L32" s="43"/>
    </row>
    <row r="33" spans="2:12" s="1" customFormat="1" ht="6.95" customHeight="1">
      <c r="B33" s="43"/>
      <c r="D33" s="71"/>
      <c r="E33" s="71"/>
      <c r="F33" s="71"/>
      <c r="G33" s="71"/>
      <c r="H33" s="71"/>
      <c r="I33" s="149"/>
      <c r="J33" s="71"/>
      <c r="K33" s="71"/>
      <c r="L33" s="43"/>
    </row>
    <row r="34" spans="2:12" s="1" customFormat="1" ht="14.4" customHeight="1">
      <c r="B34" s="43"/>
      <c r="F34" s="152" t="s">
        <v>44</v>
      </c>
      <c r="I34" s="153" t="s">
        <v>43</v>
      </c>
      <c r="J34" s="152" t="s">
        <v>45</v>
      </c>
      <c r="L34" s="43"/>
    </row>
    <row r="35" spans="2:12" s="1" customFormat="1" ht="14.4" customHeight="1">
      <c r="B35" s="43"/>
      <c r="D35" s="140" t="s">
        <v>46</v>
      </c>
      <c r="E35" s="140" t="s">
        <v>47</v>
      </c>
      <c r="F35" s="154">
        <f>ROUND((SUM(BE99:BE234)),2)</f>
        <v>0</v>
      </c>
      <c r="I35" s="155">
        <v>0.21</v>
      </c>
      <c r="J35" s="154">
        <f>ROUND(((SUM(BE99:BE234))*I35),2)</f>
        <v>0</v>
      </c>
      <c r="L35" s="43"/>
    </row>
    <row r="36" spans="2:12" s="1" customFormat="1" ht="14.4" customHeight="1">
      <c r="B36" s="43"/>
      <c r="E36" s="140" t="s">
        <v>48</v>
      </c>
      <c r="F36" s="154">
        <f>ROUND((SUM(BF99:BF234)),2)</f>
        <v>0</v>
      </c>
      <c r="I36" s="155">
        <v>0.15</v>
      </c>
      <c r="J36" s="154">
        <f>ROUND(((SUM(BF99:BF234))*I36),2)</f>
        <v>0</v>
      </c>
      <c r="L36" s="43"/>
    </row>
    <row r="37" spans="2:12" s="1" customFormat="1" ht="14.4" customHeight="1" hidden="1">
      <c r="B37" s="43"/>
      <c r="E37" s="140" t="s">
        <v>49</v>
      </c>
      <c r="F37" s="154">
        <f>ROUND((SUM(BG99:BG234)),2)</f>
        <v>0</v>
      </c>
      <c r="I37" s="155">
        <v>0.21</v>
      </c>
      <c r="J37" s="154">
        <f>0</f>
        <v>0</v>
      </c>
      <c r="L37" s="43"/>
    </row>
    <row r="38" spans="2:12" s="1" customFormat="1" ht="14.4" customHeight="1" hidden="1">
      <c r="B38" s="43"/>
      <c r="E38" s="140" t="s">
        <v>50</v>
      </c>
      <c r="F38" s="154">
        <f>ROUND((SUM(BH99:BH234)),2)</f>
        <v>0</v>
      </c>
      <c r="I38" s="155">
        <v>0.15</v>
      </c>
      <c r="J38" s="154">
        <f>0</f>
        <v>0</v>
      </c>
      <c r="L38" s="43"/>
    </row>
    <row r="39" spans="2:12" s="1" customFormat="1" ht="14.4" customHeight="1" hidden="1">
      <c r="B39" s="43"/>
      <c r="E39" s="140" t="s">
        <v>51</v>
      </c>
      <c r="F39" s="154">
        <f>ROUND((SUM(BI99:BI234)),2)</f>
        <v>0</v>
      </c>
      <c r="I39" s="155">
        <v>0</v>
      </c>
      <c r="J39" s="154">
        <f>0</f>
        <v>0</v>
      </c>
      <c r="L39" s="43"/>
    </row>
    <row r="40" spans="2:12" s="1" customFormat="1" ht="6.95" customHeight="1">
      <c r="B40" s="43"/>
      <c r="I40" s="142"/>
      <c r="L40" s="43"/>
    </row>
    <row r="41" spans="2:12" s="1" customFormat="1" ht="25.4" customHeight="1">
      <c r="B41" s="43"/>
      <c r="C41" s="156"/>
      <c r="D41" s="157" t="s">
        <v>52</v>
      </c>
      <c r="E41" s="158"/>
      <c r="F41" s="158"/>
      <c r="G41" s="159" t="s">
        <v>53</v>
      </c>
      <c r="H41" s="160" t="s">
        <v>54</v>
      </c>
      <c r="I41" s="161"/>
      <c r="J41" s="162">
        <f>SUM(J32:J39)</f>
        <v>0</v>
      </c>
      <c r="K41" s="163"/>
      <c r="L41" s="43"/>
    </row>
    <row r="42" spans="2:12" s="1" customFormat="1" ht="14.4" customHeight="1">
      <c r="B42" s="164"/>
      <c r="C42" s="165"/>
      <c r="D42" s="165"/>
      <c r="E42" s="165"/>
      <c r="F42" s="165"/>
      <c r="G42" s="165"/>
      <c r="H42" s="165"/>
      <c r="I42" s="166"/>
      <c r="J42" s="165"/>
      <c r="K42" s="165"/>
      <c r="L42" s="43"/>
    </row>
    <row r="46" spans="2:12" s="1" customFormat="1" ht="6.95" customHeight="1">
      <c r="B46" s="167"/>
      <c r="C46" s="168"/>
      <c r="D46" s="168"/>
      <c r="E46" s="168"/>
      <c r="F46" s="168"/>
      <c r="G46" s="168"/>
      <c r="H46" s="168"/>
      <c r="I46" s="169"/>
      <c r="J46" s="168"/>
      <c r="K46" s="168"/>
      <c r="L46" s="43"/>
    </row>
    <row r="47" spans="2:12" s="1" customFormat="1" ht="24.95" customHeight="1">
      <c r="B47" s="38"/>
      <c r="C47" s="23" t="s">
        <v>107</v>
      </c>
      <c r="D47" s="39"/>
      <c r="E47" s="39"/>
      <c r="F47" s="39"/>
      <c r="G47" s="39"/>
      <c r="H47" s="39"/>
      <c r="I47" s="142"/>
      <c r="J47" s="39"/>
      <c r="K47" s="39"/>
      <c r="L47" s="43"/>
    </row>
    <row r="48" spans="2:12" s="1" customFormat="1" ht="6.95" customHeight="1">
      <c r="B48" s="38"/>
      <c r="C48" s="39"/>
      <c r="D48" s="39"/>
      <c r="E48" s="39"/>
      <c r="F48" s="39"/>
      <c r="G48" s="39"/>
      <c r="H48" s="39"/>
      <c r="I48" s="142"/>
      <c r="J48" s="39"/>
      <c r="K48" s="39"/>
      <c r="L48" s="43"/>
    </row>
    <row r="49" spans="2:12" s="1" customFormat="1" ht="12" customHeight="1">
      <c r="B49" s="38"/>
      <c r="C49" s="32" t="s">
        <v>16</v>
      </c>
      <c r="D49" s="39"/>
      <c r="E49" s="39"/>
      <c r="F49" s="39"/>
      <c r="G49" s="39"/>
      <c r="H49" s="39"/>
      <c r="I49" s="142"/>
      <c r="J49" s="39"/>
      <c r="K49" s="39"/>
      <c r="L49" s="43"/>
    </row>
    <row r="50" spans="2:12" s="1" customFormat="1" ht="16.5" customHeight="1">
      <c r="B50" s="38"/>
      <c r="C50" s="39"/>
      <c r="D50" s="39"/>
      <c r="E50" s="170" t="str">
        <f>E7</f>
        <v>Město bez bariér - ZŠ, Školní 786, Horní Slavkov, ETAPA 3</v>
      </c>
      <c r="F50" s="32"/>
      <c r="G50" s="32"/>
      <c r="H50" s="32"/>
      <c r="I50" s="142"/>
      <c r="J50" s="39"/>
      <c r="K50" s="39"/>
      <c r="L50" s="43"/>
    </row>
    <row r="51" spans="2:12" ht="12" customHeight="1">
      <c r="B51" s="21"/>
      <c r="C51" s="32" t="s">
        <v>103</v>
      </c>
      <c r="D51" s="22"/>
      <c r="E51" s="22"/>
      <c r="F51" s="22"/>
      <c r="G51" s="22"/>
      <c r="H51" s="22"/>
      <c r="I51" s="135"/>
      <c r="J51" s="22"/>
      <c r="K51" s="22"/>
      <c r="L51" s="20"/>
    </row>
    <row r="52" spans="2:12" s="1" customFormat="1" ht="16.5" customHeight="1">
      <c r="B52" s="38"/>
      <c r="C52" s="39"/>
      <c r="D52" s="39"/>
      <c r="E52" s="170" t="s">
        <v>104</v>
      </c>
      <c r="F52" s="39"/>
      <c r="G52" s="39"/>
      <c r="H52" s="39"/>
      <c r="I52" s="142"/>
      <c r="J52" s="39"/>
      <c r="K52" s="39"/>
      <c r="L52" s="43"/>
    </row>
    <row r="53" spans="2:12" s="1" customFormat="1" ht="12" customHeight="1">
      <c r="B53" s="38"/>
      <c r="C53" s="32" t="s">
        <v>105</v>
      </c>
      <c r="D53" s="39"/>
      <c r="E53" s="39"/>
      <c r="F53" s="39"/>
      <c r="G53" s="39"/>
      <c r="H53" s="39"/>
      <c r="I53" s="142"/>
      <c r="J53" s="39"/>
      <c r="K53" s="39"/>
      <c r="L53" s="43"/>
    </row>
    <row r="54" spans="2:12" s="1" customFormat="1" ht="16.5" customHeight="1">
      <c r="B54" s="38"/>
      <c r="C54" s="39"/>
      <c r="D54" s="39"/>
      <c r="E54" s="64" t="str">
        <f>E11</f>
        <v>02.02 - SÚ Učebny - dílny</v>
      </c>
      <c r="F54" s="39"/>
      <c r="G54" s="39"/>
      <c r="H54" s="39"/>
      <c r="I54" s="142"/>
      <c r="J54" s="39"/>
      <c r="K54" s="39"/>
      <c r="L54" s="43"/>
    </row>
    <row r="55" spans="2:12" s="1" customFormat="1" ht="6.95" customHeight="1">
      <c r="B55" s="38"/>
      <c r="C55" s="39"/>
      <c r="D55" s="39"/>
      <c r="E55" s="39"/>
      <c r="F55" s="39"/>
      <c r="G55" s="39"/>
      <c r="H55" s="39"/>
      <c r="I55" s="142"/>
      <c r="J55" s="39"/>
      <c r="K55" s="39"/>
      <c r="L55" s="43"/>
    </row>
    <row r="56" spans="2:12" s="1" customFormat="1" ht="12" customHeight="1">
      <c r="B56" s="38"/>
      <c r="C56" s="32" t="s">
        <v>22</v>
      </c>
      <c r="D56" s="39"/>
      <c r="E56" s="39"/>
      <c r="F56" s="27" t="str">
        <f>F14</f>
        <v>Horní Slavkov</v>
      </c>
      <c r="G56" s="39"/>
      <c r="H56" s="39"/>
      <c r="I56" s="144" t="s">
        <v>24</v>
      </c>
      <c r="J56" s="67" t="str">
        <f>IF(J14="","",J14)</f>
        <v>10. 12. 2018</v>
      </c>
      <c r="K56" s="39"/>
      <c r="L56" s="43"/>
    </row>
    <row r="57" spans="2:12" s="1" customFormat="1" ht="6.95" customHeight="1">
      <c r="B57" s="38"/>
      <c r="C57" s="39"/>
      <c r="D57" s="39"/>
      <c r="E57" s="39"/>
      <c r="F57" s="39"/>
      <c r="G57" s="39"/>
      <c r="H57" s="39"/>
      <c r="I57" s="142"/>
      <c r="J57" s="39"/>
      <c r="K57" s="39"/>
      <c r="L57" s="43"/>
    </row>
    <row r="58" spans="2:12" s="1" customFormat="1" ht="13.65" customHeight="1">
      <c r="B58" s="38"/>
      <c r="C58" s="32" t="s">
        <v>26</v>
      </c>
      <c r="D58" s="39"/>
      <c r="E58" s="39"/>
      <c r="F58" s="27" t="str">
        <f>E17</f>
        <v>Město Horní Slavkov</v>
      </c>
      <c r="G58" s="39"/>
      <c r="H58" s="39"/>
      <c r="I58" s="144" t="s">
        <v>34</v>
      </c>
      <c r="J58" s="36" t="str">
        <f>E23</f>
        <v>CENTRA STAV s.r.o.</v>
      </c>
      <c r="K58" s="39"/>
      <c r="L58" s="43"/>
    </row>
    <row r="59" spans="2:12" s="1" customFormat="1" ht="13.65" customHeight="1">
      <c r="B59" s="38"/>
      <c r="C59" s="32" t="s">
        <v>32</v>
      </c>
      <c r="D59" s="39"/>
      <c r="E59" s="39"/>
      <c r="F59" s="27" t="str">
        <f>IF(E20="","",E20)</f>
        <v>Vyplň údaj</v>
      </c>
      <c r="G59" s="39"/>
      <c r="H59" s="39"/>
      <c r="I59" s="144" t="s">
        <v>39</v>
      </c>
      <c r="J59" s="36" t="str">
        <f>E26</f>
        <v>CENTRA STAV s.r.o.</v>
      </c>
      <c r="K59" s="39"/>
      <c r="L59" s="43"/>
    </row>
    <row r="60" spans="2:12" s="1" customFormat="1" ht="10.3" customHeight="1">
      <c r="B60" s="38"/>
      <c r="C60" s="39"/>
      <c r="D60" s="39"/>
      <c r="E60" s="39"/>
      <c r="F60" s="39"/>
      <c r="G60" s="39"/>
      <c r="H60" s="39"/>
      <c r="I60" s="142"/>
      <c r="J60" s="39"/>
      <c r="K60" s="39"/>
      <c r="L60" s="43"/>
    </row>
    <row r="61" spans="2:12" s="1" customFormat="1" ht="29.25" customHeight="1">
      <c r="B61" s="38"/>
      <c r="C61" s="171" t="s">
        <v>108</v>
      </c>
      <c r="D61" s="172"/>
      <c r="E61" s="172"/>
      <c r="F61" s="172"/>
      <c r="G61" s="172"/>
      <c r="H61" s="172"/>
      <c r="I61" s="173"/>
      <c r="J61" s="174" t="s">
        <v>109</v>
      </c>
      <c r="K61" s="172"/>
      <c r="L61" s="43"/>
    </row>
    <row r="62" spans="2:12" s="1" customFormat="1" ht="10.3" customHeight="1">
      <c r="B62" s="38"/>
      <c r="C62" s="39"/>
      <c r="D62" s="39"/>
      <c r="E62" s="39"/>
      <c r="F62" s="39"/>
      <c r="G62" s="39"/>
      <c r="H62" s="39"/>
      <c r="I62" s="142"/>
      <c r="J62" s="39"/>
      <c r="K62" s="39"/>
      <c r="L62" s="43"/>
    </row>
    <row r="63" spans="2:47" s="1" customFormat="1" ht="22.8" customHeight="1">
      <c r="B63" s="38"/>
      <c r="C63" s="175" t="s">
        <v>74</v>
      </c>
      <c r="D63" s="39"/>
      <c r="E63" s="39"/>
      <c r="F63" s="39"/>
      <c r="G63" s="39"/>
      <c r="H63" s="39"/>
      <c r="I63" s="142"/>
      <c r="J63" s="97">
        <f>J99</f>
        <v>0</v>
      </c>
      <c r="K63" s="39"/>
      <c r="L63" s="43"/>
      <c r="AU63" s="17" t="s">
        <v>110</v>
      </c>
    </row>
    <row r="64" spans="2:12" s="8" customFormat="1" ht="24.95" customHeight="1">
      <c r="B64" s="176"/>
      <c r="C64" s="177"/>
      <c r="D64" s="178" t="s">
        <v>111</v>
      </c>
      <c r="E64" s="179"/>
      <c r="F64" s="179"/>
      <c r="G64" s="179"/>
      <c r="H64" s="179"/>
      <c r="I64" s="180"/>
      <c r="J64" s="181">
        <f>J100</f>
        <v>0</v>
      </c>
      <c r="K64" s="177"/>
      <c r="L64" s="182"/>
    </row>
    <row r="65" spans="2:12" s="9" customFormat="1" ht="19.9" customHeight="1">
      <c r="B65" s="183"/>
      <c r="C65" s="121"/>
      <c r="D65" s="184" t="s">
        <v>113</v>
      </c>
      <c r="E65" s="185"/>
      <c r="F65" s="185"/>
      <c r="G65" s="185"/>
      <c r="H65" s="185"/>
      <c r="I65" s="186"/>
      <c r="J65" s="187">
        <f>J101</f>
        <v>0</v>
      </c>
      <c r="K65" s="121"/>
      <c r="L65" s="188"/>
    </row>
    <row r="66" spans="2:12" s="9" customFormat="1" ht="19.9" customHeight="1">
      <c r="B66" s="183"/>
      <c r="C66" s="121"/>
      <c r="D66" s="184" t="s">
        <v>114</v>
      </c>
      <c r="E66" s="185"/>
      <c r="F66" s="185"/>
      <c r="G66" s="185"/>
      <c r="H66" s="185"/>
      <c r="I66" s="186"/>
      <c r="J66" s="187">
        <f>J122</f>
        <v>0</v>
      </c>
      <c r="K66" s="121"/>
      <c r="L66" s="188"/>
    </row>
    <row r="67" spans="2:12" s="9" customFormat="1" ht="19.9" customHeight="1">
      <c r="B67" s="183"/>
      <c r="C67" s="121"/>
      <c r="D67" s="184" t="s">
        <v>115</v>
      </c>
      <c r="E67" s="185"/>
      <c r="F67" s="185"/>
      <c r="G67" s="185"/>
      <c r="H67" s="185"/>
      <c r="I67" s="186"/>
      <c r="J67" s="187">
        <f>J137</f>
        <v>0</v>
      </c>
      <c r="K67" s="121"/>
      <c r="L67" s="188"/>
    </row>
    <row r="68" spans="2:12" s="9" customFormat="1" ht="19.9" customHeight="1">
      <c r="B68" s="183"/>
      <c r="C68" s="121"/>
      <c r="D68" s="184" t="s">
        <v>116</v>
      </c>
      <c r="E68" s="185"/>
      <c r="F68" s="185"/>
      <c r="G68" s="185"/>
      <c r="H68" s="185"/>
      <c r="I68" s="186"/>
      <c r="J68" s="187">
        <f>J147</f>
        <v>0</v>
      </c>
      <c r="K68" s="121"/>
      <c r="L68" s="188"/>
    </row>
    <row r="69" spans="2:12" s="8" customFormat="1" ht="24.95" customHeight="1">
      <c r="B69" s="176"/>
      <c r="C69" s="177"/>
      <c r="D69" s="178" t="s">
        <v>117</v>
      </c>
      <c r="E69" s="179"/>
      <c r="F69" s="179"/>
      <c r="G69" s="179"/>
      <c r="H69" s="179"/>
      <c r="I69" s="180"/>
      <c r="J69" s="181">
        <f>J150</f>
        <v>0</v>
      </c>
      <c r="K69" s="177"/>
      <c r="L69" s="182"/>
    </row>
    <row r="70" spans="2:12" s="9" customFormat="1" ht="19.9" customHeight="1">
      <c r="B70" s="183"/>
      <c r="C70" s="121"/>
      <c r="D70" s="184" t="s">
        <v>119</v>
      </c>
      <c r="E70" s="185"/>
      <c r="F70" s="185"/>
      <c r="G70" s="185"/>
      <c r="H70" s="185"/>
      <c r="I70" s="186"/>
      <c r="J70" s="187">
        <f>J151</f>
        <v>0</v>
      </c>
      <c r="K70" s="121"/>
      <c r="L70" s="188"/>
    </row>
    <row r="71" spans="2:12" s="9" customFormat="1" ht="19.9" customHeight="1">
      <c r="B71" s="183"/>
      <c r="C71" s="121"/>
      <c r="D71" s="184" t="s">
        <v>120</v>
      </c>
      <c r="E71" s="185"/>
      <c r="F71" s="185"/>
      <c r="G71" s="185"/>
      <c r="H71" s="185"/>
      <c r="I71" s="186"/>
      <c r="J71" s="187">
        <f>J155</f>
        <v>0</v>
      </c>
      <c r="K71" s="121"/>
      <c r="L71" s="188"/>
    </row>
    <row r="72" spans="2:12" s="9" customFormat="1" ht="19.9" customHeight="1">
      <c r="B72" s="183"/>
      <c r="C72" s="121"/>
      <c r="D72" s="184" t="s">
        <v>121</v>
      </c>
      <c r="E72" s="185"/>
      <c r="F72" s="185"/>
      <c r="G72" s="185"/>
      <c r="H72" s="185"/>
      <c r="I72" s="186"/>
      <c r="J72" s="187">
        <f>J165</f>
        <v>0</v>
      </c>
      <c r="K72" s="121"/>
      <c r="L72" s="188"/>
    </row>
    <row r="73" spans="2:12" s="9" customFormat="1" ht="19.9" customHeight="1">
      <c r="B73" s="183"/>
      <c r="C73" s="121"/>
      <c r="D73" s="184" t="s">
        <v>122</v>
      </c>
      <c r="E73" s="185"/>
      <c r="F73" s="185"/>
      <c r="G73" s="185"/>
      <c r="H73" s="185"/>
      <c r="I73" s="186"/>
      <c r="J73" s="187">
        <f>J178</f>
        <v>0</v>
      </c>
      <c r="K73" s="121"/>
      <c r="L73" s="188"/>
    </row>
    <row r="74" spans="2:12" s="9" customFormat="1" ht="19.9" customHeight="1">
      <c r="B74" s="183"/>
      <c r="C74" s="121"/>
      <c r="D74" s="184" t="s">
        <v>123</v>
      </c>
      <c r="E74" s="185"/>
      <c r="F74" s="185"/>
      <c r="G74" s="185"/>
      <c r="H74" s="185"/>
      <c r="I74" s="186"/>
      <c r="J74" s="187">
        <f>J184</f>
        <v>0</v>
      </c>
      <c r="K74" s="121"/>
      <c r="L74" s="188"/>
    </row>
    <row r="75" spans="2:12" s="9" customFormat="1" ht="19.9" customHeight="1">
      <c r="B75" s="183"/>
      <c r="C75" s="121"/>
      <c r="D75" s="184" t="s">
        <v>124</v>
      </c>
      <c r="E75" s="185"/>
      <c r="F75" s="185"/>
      <c r="G75" s="185"/>
      <c r="H75" s="185"/>
      <c r="I75" s="186"/>
      <c r="J75" s="187">
        <f>J198</f>
        <v>0</v>
      </c>
      <c r="K75" s="121"/>
      <c r="L75" s="188"/>
    </row>
    <row r="76" spans="2:12" s="9" customFormat="1" ht="19.9" customHeight="1">
      <c r="B76" s="183"/>
      <c r="C76" s="121"/>
      <c r="D76" s="184" t="s">
        <v>126</v>
      </c>
      <c r="E76" s="185"/>
      <c r="F76" s="185"/>
      <c r="G76" s="185"/>
      <c r="H76" s="185"/>
      <c r="I76" s="186"/>
      <c r="J76" s="187">
        <f>J214</f>
        <v>0</v>
      </c>
      <c r="K76" s="121"/>
      <c r="L76" s="188"/>
    </row>
    <row r="77" spans="2:12" s="9" customFormat="1" ht="19.9" customHeight="1">
      <c r="B77" s="183"/>
      <c r="C77" s="121"/>
      <c r="D77" s="184" t="s">
        <v>594</v>
      </c>
      <c r="E77" s="185"/>
      <c r="F77" s="185"/>
      <c r="G77" s="185"/>
      <c r="H77" s="185"/>
      <c r="I77" s="186"/>
      <c r="J77" s="187">
        <f>J217</f>
        <v>0</v>
      </c>
      <c r="K77" s="121"/>
      <c r="L77" s="188"/>
    </row>
    <row r="78" spans="2:12" s="1" customFormat="1" ht="21.8" customHeight="1">
      <c r="B78" s="38"/>
      <c r="C78" s="39"/>
      <c r="D78" s="39"/>
      <c r="E78" s="39"/>
      <c r="F78" s="39"/>
      <c r="G78" s="39"/>
      <c r="H78" s="39"/>
      <c r="I78" s="142"/>
      <c r="J78" s="39"/>
      <c r="K78" s="39"/>
      <c r="L78" s="43"/>
    </row>
    <row r="79" spans="2:12" s="1" customFormat="1" ht="6.95" customHeight="1">
      <c r="B79" s="57"/>
      <c r="C79" s="58"/>
      <c r="D79" s="58"/>
      <c r="E79" s="58"/>
      <c r="F79" s="58"/>
      <c r="G79" s="58"/>
      <c r="H79" s="58"/>
      <c r="I79" s="166"/>
      <c r="J79" s="58"/>
      <c r="K79" s="58"/>
      <c r="L79" s="43"/>
    </row>
    <row r="83" spans="2:12" s="1" customFormat="1" ht="6.95" customHeight="1">
      <c r="B83" s="59"/>
      <c r="C83" s="60"/>
      <c r="D83" s="60"/>
      <c r="E83" s="60"/>
      <c r="F83" s="60"/>
      <c r="G83" s="60"/>
      <c r="H83" s="60"/>
      <c r="I83" s="169"/>
      <c r="J83" s="60"/>
      <c r="K83" s="60"/>
      <c r="L83" s="43"/>
    </row>
    <row r="84" spans="2:12" s="1" customFormat="1" ht="24.95" customHeight="1">
      <c r="B84" s="38"/>
      <c r="C84" s="23" t="s">
        <v>127</v>
      </c>
      <c r="D84" s="39"/>
      <c r="E84" s="39"/>
      <c r="F84" s="39"/>
      <c r="G84" s="39"/>
      <c r="H84" s="39"/>
      <c r="I84" s="142"/>
      <c r="J84" s="39"/>
      <c r="K84" s="39"/>
      <c r="L84" s="43"/>
    </row>
    <row r="85" spans="2:12" s="1" customFormat="1" ht="6.95" customHeight="1">
      <c r="B85" s="38"/>
      <c r="C85" s="39"/>
      <c r="D85" s="39"/>
      <c r="E85" s="39"/>
      <c r="F85" s="39"/>
      <c r="G85" s="39"/>
      <c r="H85" s="39"/>
      <c r="I85" s="142"/>
      <c r="J85" s="39"/>
      <c r="K85" s="39"/>
      <c r="L85" s="43"/>
    </row>
    <row r="86" spans="2:12" s="1" customFormat="1" ht="12" customHeight="1">
      <c r="B86" s="38"/>
      <c r="C86" s="32" t="s">
        <v>16</v>
      </c>
      <c r="D86" s="39"/>
      <c r="E86" s="39"/>
      <c r="F86" s="39"/>
      <c r="G86" s="39"/>
      <c r="H86" s="39"/>
      <c r="I86" s="142"/>
      <c r="J86" s="39"/>
      <c r="K86" s="39"/>
      <c r="L86" s="43"/>
    </row>
    <row r="87" spans="2:12" s="1" customFormat="1" ht="16.5" customHeight="1">
      <c r="B87" s="38"/>
      <c r="C87" s="39"/>
      <c r="D87" s="39"/>
      <c r="E87" s="170" t="str">
        <f>E7</f>
        <v>Město bez bariér - ZŠ, Školní 786, Horní Slavkov, ETAPA 3</v>
      </c>
      <c r="F87" s="32"/>
      <c r="G87" s="32"/>
      <c r="H87" s="32"/>
      <c r="I87" s="142"/>
      <c r="J87" s="39"/>
      <c r="K87" s="39"/>
      <c r="L87" s="43"/>
    </row>
    <row r="88" spans="2:12" ht="12" customHeight="1">
      <c r="B88" s="21"/>
      <c r="C88" s="32" t="s">
        <v>103</v>
      </c>
      <c r="D88" s="22"/>
      <c r="E88" s="22"/>
      <c r="F88" s="22"/>
      <c r="G88" s="22"/>
      <c r="H88" s="22"/>
      <c r="I88" s="135"/>
      <c r="J88" s="22"/>
      <c r="K88" s="22"/>
      <c r="L88" s="20"/>
    </row>
    <row r="89" spans="2:12" s="1" customFormat="1" ht="16.5" customHeight="1">
      <c r="B89" s="38"/>
      <c r="C89" s="39"/>
      <c r="D89" s="39"/>
      <c r="E89" s="170" t="s">
        <v>104</v>
      </c>
      <c r="F89" s="39"/>
      <c r="G89" s="39"/>
      <c r="H89" s="39"/>
      <c r="I89" s="142"/>
      <c r="J89" s="39"/>
      <c r="K89" s="39"/>
      <c r="L89" s="43"/>
    </row>
    <row r="90" spans="2:12" s="1" customFormat="1" ht="12" customHeight="1">
      <c r="B90" s="38"/>
      <c r="C90" s="32" t="s">
        <v>105</v>
      </c>
      <c r="D90" s="39"/>
      <c r="E90" s="39"/>
      <c r="F90" s="39"/>
      <c r="G90" s="39"/>
      <c r="H90" s="39"/>
      <c r="I90" s="142"/>
      <c r="J90" s="39"/>
      <c r="K90" s="39"/>
      <c r="L90" s="43"/>
    </row>
    <row r="91" spans="2:12" s="1" customFormat="1" ht="16.5" customHeight="1">
      <c r="B91" s="38"/>
      <c r="C91" s="39"/>
      <c r="D91" s="39"/>
      <c r="E91" s="64" t="str">
        <f>E11</f>
        <v>02.02 - SÚ Učebny - dílny</v>
      </c>
      <c r="F91" s="39"/>
      <c r="G91" s="39"/>
      <c r="H91" s="39"/>
      <c r="I91" s="142"/>
      <c r="J91" s="39"/>
      <c r="K91" s="39"/>
      <c r="L91" s="43"/>
    </row>
    <row r="92" spans="2:12" s="1" customFormat="1" ht="6.95" customHeight="1">
      <c r="B92" s="38"/>
      <c r="C92" s="39"/>
      <c r="D92" s="39"/>
      <c r="E92" s="39"/>
      <c r="F92" s="39"/>
      <c r="G92" s="39"/>
      <c r="H92" s="39"/>
      <c r="I92" s="142"/>
      <c r="J92" s="39"/>
      <c r="K92" s="39"/>
      <c r="L92" s="43"/>
    </row>
    <row r="93" spans="2:12" s="1" customFormat="1" ht="12" customHeight="1">
      <c r="B93" s="38"/>
      <c r="C93" s="32" t="s">
        <v>22</v>
      </c>
      <c r="D93" s="39"/>
      <c r="E93" s="39"/>
      <c r="F93" s="27" t="str">
        <f>F14</f>
        <v>Horní Slavkov</v>
      </c>
      <c r="G93" s="39"/>
      <c r="H93" s="39"/>
      <c r="I93" s="144" t="s">
        <v>24</v>
      </c>
      <c r="J93" s="67" t="str">
        <f>IF(J14="","",J14)</f>
        <v>10. 12. 2018</v>
      </c>
      <c r="K93" s="39"/>
      <c r="L93" s="43"/>
    </row>
    <row r="94" spans="2:12" s="1" customFormat="1" ht="6.95" customHeight="1">
      <c r="B94" s="38"/>
      <c r="C94" s="39"/>
      <c r="D94" s="39"/>
      <c r="E94" s="39"/>
      <c r="F94" s="39"/>
      <c r="G94" s="39"/>
      <c r="H94" s="39"/>
      <c r="I94" s="142"/>
      <c r="J94" s="39"/>
      <c r="K94" s="39"/>
      <c r="L94" s="43"/>
    </row>
    <row r="95" spans="2:12" s="1" customFormat="1" ht="13.65" customHeight="1">
      <c r="B95" s="38"/>
      <c r="C95" s="32" t="s">
        <v>26</v>
      </c>
      <c r="D95" s="39"/>
      <c r="E95" s="39"/>
      <c r="F95" s="27" t="str">
        <f>E17</f>
        <v>Město Horní Slavkov</v>
      </c>
      <c r="G95" s="39"/>
      <c r="H95" s="39"/>
      <c r="I95" s="144" t="s">
        <v>34</v>
      </c>
      <c r="J95" s="36" t="str">
        <f>E23</f>
        <v>CENTRA STAV s.r.o.</v>
      </c>
      <c r="K95" s="39"/>
      <c r="L95" s="43"/>
    </row>
    <row r="96" spans="2:12" s="1" customFormat="1" ht="13.65" customHeight="1">
      <c r="B96" s="38"/>
      <c r="C96" s="32" t="s">
        <v>32</v>
      </c>
      <c r="D96" s="39"/>
      <c r="E96" s="39"/>
      <c r="F96" s="27" t="str">
        <f>IF(E20="","",E20)</f>
        <v>Vyplň údaj</v>
      </c>
      <c r="G96" s="39"/>
      <c r="H96" s="39"/>
      <c r="I96" s="144" t="s">
        <v>39</v>
      </c>
      <c r="J96" s="36" t="str">
        <f>E26</f>
        <v>CENTRA STAV s.r.o.</v>
      </c>
      <c r="K96" s="39"/>
      <c r="L96" s="43"/>
    </row>
    <row r="97" spans="2:12" s="1" customFormat="1" ht="10.3" customHeight="1">
      <c r="B97" s="38"/>
      <c r="C97" s="39"/>
      <c r="D97" s="39"/>
      <c r="E97" s="39"/>
      <c r="F97" s="39"/>
      <c r="G97" s="39"/>
      <c r="H97" s="39"/>
      <c r="I97" s="142"/>
      <c r="J97" s="39"/>
      <c r="K97" s="39"/>
      <c r="L97" s="43"/>
    </row>
    <row r="98" spans="2:20" s="10" customFormat="1" ht="29.25" customHeight="1">
      <c r="B98" s="189"/>
      <c r="C98" s="190" t="s">
        <v>128</v>
      </c>
      <c r="D98" s="191" t="s">
        <v>61</v>
      </c>
      <c r="E98" s="191" t="s">
        <v>57</v>
      </c>
      <c r="F98" s="191" t="s">
        <v>58</v>
      </c>
      <c r="G98" s="191" t="s">
        <v>129</v>
      </c>
      <c r="H98" s="191" t="s">
        <v>130</v>
      </c>
      <c r="I98" s="192" t="s">
        <v>131</v>
      </c>
      <c r="J98" s="191" t="s">
        <v>109</v>
      </c>
      <c r="K98" s="193" t="s">
        <v>132</v>
      </c>
      <c r="L98" s="194"/>
      <c r="M98" s="87" t="s">
        <v>75</v>
      </c>
      <c r="N98" s="88" t="s">
        <v>46</v>
      </c>
      <c r="O98" s="88" t="s">
        <v>133</v>
      </c>
      <c r="P98" s="88" t="s">
        <v>134</v>
      </c>
      <c r="Q98" s="88" t="s">
        <v>135</v>
      </c>
      <c r="R98" s="88" t="s">
        <v>136</v>
      </c>
      <c r="S98" s="88" t="s">
        <v>137</v>
      </c>
      <c r="T98" s="89" t="s">
        <v>138</v>
      </c>
    </row>
    <row r="99" spans="2:63" s="1" customFormat="1" ht="22.8" customHeight="1">
      <c r="B99" s="38"/>
      <c r="C99" s="94" t="s">
        <v>139</v>
      </c>
      <c r="D99" s="39"/>
      <c r="E99" s="39"/>
      <c r="F99" s="39"/>
      <c r="G99" s="39"/>
      <c r="H99" s="39"/>
      <c r="I99" s="142"/>
      <c r="J99" s="195">
        <f>BK99</f>
        <v>0</v>
      </c>
      <c r="K99" s="39"/>
      <c r="L99" s="43"/>
      <c r="M99" s="90"/>
      <c r="N99" s="91"/>
      <c r="O99" s="91"/>
      <c r="P99" s="196">
        <f>P100+P150</f>
        <v>0</v>
      </c>
      <c r="Q99" s="91"/>
      <c r="R99" s="196">
        <f>R100+R150</f>
        <v>2.6373437700000006</v>
      </c>
      <c r="S99" s="91"/>
      <c r="T99" s="197">
        <f>T100+T150</f>
        <v>0.85986457</v>
      </c>
      <c r="AT99" s="17" t="s">
        <v>76</v>
      </c>
      <c r="AU99" s="17" t="s">
        <v>110</v>
      </c>
      <c r="BK99" s="198">
        <f>BK100+BK150</f>
        <v>0</v>
      </c>
    </row>
    <row r="100" spans="2:63" s="11" customFormat="1" ht="25.9" customHeight="1">
      <c r="B100" s="199"/>
      <c r="C100" s="200"/>
      <c r="D100" s="201" t="s">
        <v>76</v>
      </c>
      <c r="E100" s="202" t="s">
        <v>140</v>
      </c>
      <c r="F100" s="202" t="s">
        <v>141</v>
      </c>
      <c r="G100" s="200"/>
      <c r="H100" s="200"/>
      <c r="I100" s="203"/>
      <c r="J100" s="204">
        <f>BK100</f>
        <v>0</v>
      </c>
      <c r="K100" s="200"/>
      <c r="L100" s="205"/>
      <c r="M100" s="206"/>
      <c r="N100" s="207"/>
      <c r="O100" s="207"/>
      <c r="P100" s="208">
        <f>P101+P122+P137+P147</f>
        <v>0</v>
      </c>
      <c r="Q100" s="207"/>
      <c r="R100" s="208">
        <f>R101+R122+R137+R147</f>
        <v>2.1757693600000008</v>
      </c>
      <c r="S100" s="207"/>
      <c r="T100" s="209">
        <f>T101+T122+T137+T147</f>
        <v>0.203825</v>
      </c>
      <c r="AR100" s="210" t="s">
        <v>84</v>
      </c>
      <c r="AT100" s="211" t="s">
        <v>76</v>
      </c>
      <c r="AU100" s="211" t="s">
        <v>77</v>
      </c>
      <c r="AY100" s="210" t="s">
        <v>142</v>
      </c>
      <c r="BK100" s="212">
        <f>BK101+BK122+BK137+BK147</f>
        <v>0</v>
      </c>
    </row>
    <row r="101" spans="2:63" s="11" customFormat="1" ht="22.8" customHeight="1">
      <c r="B101" s="199"/>
      <c r="C101" s="200"/>
      <c r="D101" s="201" t="s">
        <v>76</v>
      </c>
      <c r="E101" s="213" t="s">
        <v>154</v>
      </c>
      <c r="F101" s="213" t="s">
        <v>155</v>
      </c>
      <c r="G101" s="200"/>
      <c r="H101" s="200"/>
      <c r="I101" s="203"/>
      <c r="J101" s="214">
        <f>BK101</f>
        <v>0</v>
      </c>
      <c r="K101" s="200"/>
      <c r="L101" s="205"/>
      <c r="M101" s="206"/>
      <c r="N101" s="207"/>
      <c r="O101" s="207"/>
      <c r="P101" s="208">
        <f>SUM(P102:P121)</f>
        <v>0</v>
      </c>
      <c r="Q101" s="207"/>
      <c r="R101" s="208">
        <f>SUM(R102:R121)</f>
        <v>2.163146860000001</v>
      </c>
      <c r="S101" s="207"/>
      <c r="T101" s="209">
        <f>SUM(T102:T121)</f>
        <v>0</v>
      </c>
      <c r="AR101" s="210" t="s">
        <v>84</v>
      </c>
      <c r="AT101" s="211" t="s">
        <v>76</v>
      </c>
      <c r="AU101" s="211" t="s">
        <v>84</v>
      </c>
      <c r="AY101" s="210" t="s">
        <v>142</v>
      </c>
      <c r="BK101" s="212">
        <f>SUM(BK102:BK121)</f>
        <v>0</v>
      </c>
    </row>
    <row r="102" spans="2:65" s="1" customFormat="1" ht="16.5" customHeight="1">
      <c r="B102" s="38"/>
      <c r="C102" s="215" t="s">
        <v>84</v>
      </c>
      <c r="D102" s="215" t="s">
        <v>145</v>
      </c>
      <c r="E102" s="216" t="s">
        <v>156</v>
      </c>
      <c r="F102" s="217" t="s">
        <v>157</v>
      </c>
      <c r="G102" s="218" t="s">
        <v>148</v>
      </c>
      <c r="H102" s="219">
        <v>17.28</v>
      </c>
      <c r="I102" s="220"/>
      <c r="J102" s="221">
        <f>ROUND(I102*H102,2)</f>
        <v>0</v>
      </c>
      <c r="K102" s="217" t="s">
        <v>149</v>
      </c>
      <c r="L102" s="43"/>
      <c r="M102" s="222" t="s">
        <v>75</v>
      </c>
      <c r="N102" s="223" t="s">
        <v>47</v>
      </c>
      <c r="O102" s="79"/>
      <c r="P102" s="224">
        <f>O102*H102</f>
        <v>0</v>
      </c>
      <c r="Q102" s="224">
        <v>0</v>
      </c>
      <c r="R102" s="224">
        <f>Q102*H102</f>
        <v>0</v>
      </c>
      <c r="S102" s="224">
        <v>0</v>
      </c>
      <c r="T102" s="225">
        <f>S102*H102</f>
        <v>0</v>
      </c>
      <c r="AR102" s="17" t="s">
        <v>234</v>
      </c>
      <c r="AT102" s="17" t="s">
        <v>145</v>
      </c>
      <c r="AU102" s="17" t="s">
        <v>86</v>
      </c>
      <c r="AY102" s="17" t="s">
        <v>142</v>
      </c>
      <c r="BE102" s="226">
        <f>IF(N102="základní",J102,0)</f>
        <v>0</v>
      </c>
      <c r="BF102" s="226">
        <f>IF(N102="snížená",J102,0)</f>
        <v>0</v>
      </c>
      <c r="BG102" s="226">
        <f>IF(N102="zákl. přenesená",J102,0)</f>
        <v>0</v>
      </c>
      <c r="BH102" s="226">
        <f>IF(N102="sníž. přenesená",J102,0)</f>
        <v>0</v>
      </c>
      <c r="BI102" s="226">
        <f>IF(N102="nulová",J102,0)</f>
        <v>0</v>
      </c>
      <c r="BJ102" s="17" t="s">
        <v>84</v>
      </c>
      <c r="BK102" s="226">
        <f>ROUND(I102*H102,2)</f>
        <v>0</v>
      </c>
      <c r="BL102" s="17" t="s">
        <v>234</v>
      </c>
      <c r="BM102" s="17" t="s">
        <v>595</v>
      </c>
    </row>
    <row r="103" spans="2:47" s="1" customFormat="1" ht="12">
      <c r="B103" s="38"/>
      <c r="C103" s="39"/>
      <c r="D103" s="229" t="s">
        <v>159</v>
      </c>
      <c r="E103" s="39"/>
      <c r="F103" s="239" t="s">
        <v>160</v>
      </c>
      <c r="G103" s="39"/>
      <c r="H103" s="39"/>
      <c r="I103" s="142"/>
      <c r="J103" s="39"/>
      <c r="K103" s="39"/>
      <c r="L103" s="43"/>
      <c r="M103" s="240"/>
      <c r="N103" s="79"/>
      <c r="O103" s="79"/>
      <c r="P103" s="79"/>
      <c r="Q103" s="79"/>
      <c r="R103" s="79"/>
      <c r="S103" s="79"/>
      <c r="T103" s="80"/>
      <c r="AT103" s="17" t="s">
        <v>159</v>
      </c>
      <c r="AU103" s="17" t="s">
        <v>86</v>
      </c>
    </row>
    <row r="104" spans="2:51" s="12" customFormat="1" ht="12">
      <c r="B104" s="227"/>
      <c r="C104" s="228"/>
      <c r="D104" s="229" t="s">
        <v>152</v>
      </c>
      <c r="E104" s="230" t="s">
        <v>75</v>
      </c>
      <c r="F104" s="231" t="s">
        <v>596</v>
      </c>
      <c r="G104" s="228"/>
      <c r="H104" s="232">
        <v>17.28</v>
      </c>
      <c r="I104" s="233"/>
      <c r="J104" s="228"/>
      <c r="K104" s="228"/>
      <c r="L104" s="234"/>
      <c r="M104" s="235"/>
      <c r="N104" s="236"/>
      <c r="O104" s="236"/>
      <c r="P104" s="236"/>
      <c r="Q104" s="236"/>
      <c r="R104" s="236"/>
      <c r="S104" s="236"/>
      <c r="T104" s="237"/>
      <c r="AT104" s="238" t="s">
        <v>152</v>
      </c>
      <c r="AU104" s="238" t="s">
        <v>86</v>
      </c>
      <c r="AV104" s="12" t="s">
        <v>86</v>
      </c>
      <c r="AW104" s="12" t="s">
        <v>38</v>
      </c>
      <c r="AX104" s="12" t="s">
        <v>84</v>
      </c>
      <c r="AY104" s="238" t="s">
        <v>142</v>
      </c>
    </row>
    <row r="105" spans="2:65" s="1" customFormat="1" ht="16.5" customHeight="1">
      <c r="B105" s="38"/>
      <c r="C105" s="215" t="s">
        <v>86</v>
      </c>
      <c r="D105" s="215" t="s">
        <v>145</v>
      </c>
      <c r="E105" s="216" t="s">
        <v>162</v>
      </c>
      <c r="F105" s="217" t="s">
        <v>163</v>
      </c>
      <c r="G105" s="218" t="s">
        <v>148</v>
      </c>
      <c r="H105" s="219">
        <v>2.5</v>
      </c>
      <c r="I105" s="220"/>
      <c r="J105" s="221">
        <f>ROUND(I105*H105,2)</f>
        <v>0</v>
      </c>
      <c r="K105" s="217" t="s">
        <v>149</v>
      </c>
      <c r="L105" s="43"/>
      <c r="M105" s="222" t="s">
        <v>75</v>
      </c>
      <c r="N105" s="223" t="s">
        <v>47</v>
      </c>
      <c r="O105" s="79"/>
      <c r="P105" s="224">
        <f>O105*H105</f>
        <v>0</v>
      </c>
      <c r="Q105" s="224">
        <v>0.02048</v>
      </c>
      <c r="R105" s="224">
        <f>Q105*H105</f>
        <v>0.0512</v>
      </c>
      <c r="S105" s="224">
        <v>0</v>
      </c>
      <c r="T105" s="225">
        <f>S105*H105</f>
        <v>0</v>
      </c>
      <c r="AR105" s="17" t="s">
        <v>234</v>
      </c>
      <c r="AT105" s="17" t="s">
        <v>145</v>
      </c>
      <c r="AU105" s="17" t="s">
        <v>86</v>
      </c>
      <c r="AY105" s="17" t="s">
        <v>142</v>
      </c>
      <c r="BE105" s="226">
        <f>IF(N105="základní",J105,0)</f>
        <v>0</v>
      </c>
      <c r="BF105" s="226">
        <f>IF(N105="snížená",J105,0)</f>
        <v>0</v>
      </c>
      <c r="BG105" s="226">
        <f>IF(N105="zákl. přenesená",J105,0)</f>
        <v>0</v>
      </c>
      <c r="BH105" s="226">
        <f>IF(N105="sníž. přenesená",J105,0)</f>
        <v>0</v>
      </c>
      <c r="BI105" s="226">
        <f>IF(N105="nulová",J105,0)</f>
        <v>0</v>
      </c>
      <c r="BJ105" s="17" t="s">
        <v>84</v>
      </c>
      <c r="BK105" s="226">
        <f>ROUND(I105*H105,2)</f>
        <v>0</v>
      </c>
      <c r="BL105" s="17" t="s">
        <v>234</v>
      </c>
      <c r="BM105" s="17" t="s">
        <v>597</v>
      </c>
    </row>
    <row r="106" spans="2:47" s="1" customFormat="1" ht="12">
      <c r="B106" s="38"/>
      <c r="C106" s="39"/>
      <c r="D106" s="229" t="s">
        <v>159</v>
      </c>
      <c r="E106" s="39"/>
      <c r="F106" s="239" t="s">
        <v>165</v>
      </c>
      <c r="G106" s="39"/>
      <c r="H106" s="39"/>
      <c r="I106" s="142"/>
      <c r="J106" s="39"/>
      <c r="K106" s="39"/>
      <c r="L106" s="43"/>
      <c r="M106" s="240"/>
      <c r="N106" s="79"/>
      <c r="O106" s="79"/>
      <c r="P106" s="79"/>
      <c r="Q106" s="79"/>
      <c r="R106" s="79"/>
      <c r="S106" s="79"/>
      <c r="T106" s="80"/>
      <c r="AT106" s="17" t="s">
        <v>159</v>
      </c>
      <c r="AU106" s="17" t="s">
        <v>86</v>
      </c>
    </row>
    <row r="107" spans="2:51" s="13" customFormat="1" ht="12">
      <c r="B107" s="241"/>
      <c r="C107" s="242"/>
      <c r="D107" s="229" t="s">
        <v>152</v>
      </c>
      <c r="E107" s="243" t="s">
        <v>75</v>
      </c>
      <c r="F107" s="244" t="s">
        <v>166</v>
      </c>
      <c r="G107" s="242"/>
      <c r="H107" s="243" t="s">
        <v>75</v>
      </c>
      <c r="I107" s="245"/>
      <c r="J107" s="242"/>
      <c r="K107" s="242"/>
      <c r="L107" s="246"/>
      <c r="M107" s="247"/>
      <c r="N107" s="248"/>
      <c r="O107" s="248"/>
      <c r="P107" s="248"/>
      <c r="Q107" s="248"/>
      <c r="R107" s="248"/>
      <c r="S107" s="248"/>
      <c r="T107" s="249"/>
      <c r="AT107" s="250" t="s">
        <v>152</v>
      </c>
      <c r="AU107" s="250" t="s">
        <v>86</v>
      </c>
      <c r="AV107" s="13" t="s">
        <v>84</v>
      </c>
      <c r="AW107" s="13" t="s">
        <v>38</v>
      </c>
      <c r="AX107" s="13" t="s">
        <v>77</v>
      </c>
      <c r="AY107" s="250" t="s">
        <v>142</v>
      </c>
    </row>
    <row r="108" spans="2:51" s="12" customFormat="1" ht="12">
      <c r="B108" s="227"/>
      <c r="C108" s="228"/>
      <c r="D108" s="229" t="s">
        <v>152</v>
      </c>
      <c r="E108" s="230" t="s">
        <v>75</v>
      </c>
      <c r="F108" s="231" t="s">
        <v>598</v>
      </c>
      <c r="G108" s="228"/>
      <c r="H108" s="232">
        <v>2.5</v>
      </c>
      <c r="I108" s="233"/>
      <c r="J108" s="228"/>
      <c r="K108" s="228"/>
      <c r="L108" s="234"/>
      <c r="M108" s="235"/>
      <c r="N108" s="236"/>
      <c r="O108" s="236"/>
      <c r="P108" s="236"/>
      <c r="Q108" s="236"/>
      <c r="R108" s="236"/>
      <c r="S108" s="236"/>
      <c r="T108" s="237"/>
      <c r="AT108" s="238" t="s">
        <v>152</v>
      </c>
      <c r="AU108" s="238" t="s">
        <v>86</v>
      </c>
      <c r="AV108" s="12" t="s">
        <v>86</v>
      </c>
      <c r="AW108" s="12" t="s">
        <v>38</v>
      </c>
      <c r="AX108" s="12" t="s">
        <v>84</v>
      </c>
      <c r="AY108" s="238" t="s">
        <v>142</v>
      </c>
    </row>
    <row r="109" spans="2:65" s="1" customFormat="1" ht="22.5" customHeight="1">
      <c r="B109" s="38"/>
      <c r="C109" s="215" t="s">
        <v>143</v>
      </c>
      <c r="D109" s="215" t="s">
        <v>145</v>
      </c>
      <c r="E109" s="216" t="s">
        <v>168</v>
      </c>
      <c r="F109" s="217" t="s">
        <v>169</v>
      </c>
      <c r="G109" s="218" t="s">
        <v>148</v>
      </c>
      <c r="H109" s="219">
        <v>2.5</v>
      </c>
      <c r="I109" s="220"/>
      <c r="J109" s="221">
        <f>ROUND(I109*H109,2)</f>
        <v>0</v>
      </c>
      <c r="K109" s="217" t="s">
        <v>149</v>
      </c>
      <c r="L109" s="43"/>
      <c r="M109" s="222" t="s">
        <v>75</v>
      </c>
      <c r="N109" s="223" t="s">
        <v>47</v>
      </c>
      <c r="O109" s="79"/>
      <c r="P109" s="224">
        <f>O109*H109</f>
        <v>0</v>
      </c>
      <c r="Q109" s="224">
        <v>0.0079</v>
      </c>
      <c r="R109" s="224">
        <f>Q109*H109</f>
        <v>0.019750000000000004</v>
      </c>
      <c r="S109" s="224">
        <v>0</v>
      </c>
      <c r="T109" s="225">
        <f>S109*H109</f>
        <v>0</v>
      </c>
      <c r="AR109" s="17" t="s">
        <v>234</v>
      </c>
      <c r="AT109" s="17" t="s">
        <v>145</v>
      </c>
      <c r="AU109" s="17" t="s">
        <v>86</v>
      </c>
      <c r="AY109" s="17" t="s">
        <v>142</v>
      </c>
      <c r="BE109" s="226">
        <f>IF(N109="základní",J109,0)</f>
        <v>0</v>
      </c>
      <c r="BF109" s="226">
        <f>IF(N109="snížená",J109,0)</f>
        <v>0</v>
      </c>
      <c r="BG109" s="226">
        <f>IF(N109="zákl. přenesená",J109,0)</f>
        <v>0</v>
      </c>
      <c r="BH109" s="226">
        <f>IF(N109="sníž. přenesená",J109,0)</f>
        <v>0</v>
      </c>
      <c r="BI109" s="226">
        <f>IF(N109="nulová",J109,0)</f>
        <v>0</v>
      </c>
      <c r="BJ109" s="17" t="s">
        <v>84</v>
      </c>
      <c r="BK109" s="226">
        <f>ROUND(I109*H109,2)</f>
        <v>0</v>
      </c>
      <c r="BL109" s="17" t="s">
        <v>234</v>
      </c>
      <c r="BM109" s="17" t="s">
        <v>599</v>
      </c>
    </row>
    <row r="110" spans="2:47" s="1" customFormat="1" ht="12">
      <c r="B110" s="38"/>
      <c r="C110" s="39"/>
      <c r="D110" s="229" t="s">
        <v>159</v>
      </c>
      <c r="E110" s="39"/>
      <c r="F110" s="239" t="s">
        <v>165</v>
      </c>
      <c r="G110" s="39"/>
      <c r="H110" s="39"/>
      <c r="I110" s="142"/>
      <c r="J110" s="39"/>
      <c r="K110" s="39"/>
      <c r="L110" s="43"/>
      <c r="M110" s="240"/>
      <c r="N110" s="79"/>
      <c r="O110" s="79"/>
      <c r="P110" s="79"/>
      <c r="Q110" s="79"/>
      <c r="R110" s="79"/>
      <c r="S110" s="79"/>
      <c r="T110" s="80"/>
      <c r="AT110" s="17" t="s">
        <v>159</v>
      </c>
      <c r="AU110" s="17" t="s">
        <v>86</v>
      </c>
    </row>
    <row r="111" spans="2:65" s="1" customFormat="1" ht="16.5" customHeight="1">
      <c r="B111" s="38"/>
      <c r="C111" s="215" t="s">
        <v>150</v>
      </c>
      <c r="D111" s="215" t="s">
        <v>145</v>
      </c>
      <c r="E111" s="216" t="s">
        <v>182</v>
      </c>
      <c r="F111" s="217" t="s">
        <v>183</v>
      </c>
      <c r="G111" s="218" t="s">
        <v>148</v>
      </c>
      <c r="H111" s="219">
        <v>74.25</v>
      </c>
      <c r="I111" s="220"/>
      <c r="J111" s="221">
        <f>ROUND(I111*H111,2)</f>
        <v>0</v>
      </c>
      <c r="K111" s="217" t="s">
        <v>149</v>
      </c>
      <c r="L111" s="43"/>
      <c r="M111" s="222" t="s">
        <v>75</v>
      </c>
      <c r="N111" s="223" t="s">
        <v>47</v>
      </c>
      <c r="O111" s="79"/>
      <c r="P111" s="224">
        <f>O111*H111</f>
        <v>0</v>
      </c>
      <c r="Q111" s="224">
        <v>0.00438</v>
      </c>
      <c r="R111" s="224">
        <f>Q111*H111</f>
        <v>0.32521500000000003</v>
      </c>
      <c r="S111" s="224">
        <v>0</v>
      </c>
      <c r="T111" s="225">
        <f>S111*H111</f>
        <v>0</v>
      </c>
      <c r="AR111" s="17" t="s">
        <v>234</v>
      </c>
      <c r="AT111" s="17" t="s">
        <v>145</v>
      </c>
      <c r="AU111" s="17" t="s">
        <v>86</v>
      </c>
      <c r="AY111" s="17" t="s">
        <v>142</v>
      </c>
      <c r="BE111" s="226">
        <f>IF(N111="základní",J111,0)</f>
        <v>0</v>
      </c>
      <c r="BF111" s="226">
        <f>IF(N111="snížená",J111,0)</f>
        <v>0</v>
      </c>
      <c r="BG111" s="226">
        <f>IF(N111="zákl. přenesená",J111,0)</f>
        <v>0</v>
      </c>
      <c r="BH111" s="226">
        <f>IF(N111="sníž. přenesená",J111,0)</f>
        <v>0</v>
      </c>
      <c r="BI111" s="226">
        <f>IF(N111="nulová",J111,0)</f>
        <v>0</v>
      </c>
      <c r="BJ111" s="17" t="s">
        <v>84</v>
      </c>
      <c r="BK111" s="226">
        <f>ROUND(I111*H111,2)</f>
        <v>0</v>
      </c>
      <c r="BL111" s="17" t="s">
        <v>234</v>
      </c>
      <c r="BM111" s="17" t="s">
        <v>600</v>
      </c>
    </row>
    <row r="112" spans="2:47" s="1" customFormat="1" ht="12">
      <c r="B112" s="38"/>
      <c r="C112" s="39"/>
      <c r="D112" s="229" t="s">
        <v>159</v>
      </c>
      <c r="E112" s="39"/>
      <c r="F112" s="239" t="s">
        <v>185</v>
      </c>
      <c r="G112" s="39"/>
      <c r="H112" s="39"/>
      <c r="I112" s="142"/>
      <c r="J112" s="39"/>
      <c r="K112" s="39"/>
      <c r="L112" s="43"/>
      <c r="M112" s="240"/>
      <c r="N112" s="79"/>
      <c r="O112" s="79"/>
      <c r="P112" s="79"/>
      <c r="Q112" s="79"/>
      <c r="R112" s="79"/>
      <c r="S112" s="79"/>
      <c r="T112" s="80"/>
      <c r="AT112" s="17" t="s">
        <v>159</v>
      </c>
      <c r="AU112" s="17" t="s">
        <v>86</v>
      </c>
    </row>
    <row r="113" spans="2:51" s="12" customFormat="1" ht="12">
      <c r="B113" s="227"/>
      <c r="C113" s="228"/>
      <c r="D113" s="229" t="s">
        <v>152</v>
      </c>
      <c r="E113" s="230" t="s">
        <v>75</v>
      </c>
      <c r="F113" s="231" t="s">
        <v>601</v>
      </c>
      <c r="G113" s="228"/>
      <c r="H113" s="232">
        <v>74.25</v>
      </c>
      <c r="I113" s="233"/>
      <c r="J113" s="228"/>
      <c r="K113" s="228"/>
      <c r="L113" s="234"/>
      <c r="M113" s="235"/>
      <c r="N113" s="236"/>
      <c r="O113" s="236"/>
      <c r="P113" s="236"/>
      <c r="Q113" s="236"/>
      <c r="R113" s="236"/>
      <c r="S113" s="236"/>
      <c r="T113" s="237"/>
      <c r="AT113" s="238" t="s">
        <v>152</v>
      </c>
      <c r="AU113" s="238" t="s">
        <v>86</v>
      </c>
      <c r="AV113" s="12" t="s">
        <v>86</v>
      </c>
      <c r="AW113" s="12" t="s">
        <v>38</v>
      </c>
      <c r="AX113" s="12" t="s">
        <v>84</v>
      </c>
      <c r="AY113" s="238" t="s">
        <v>142</v>
      </c>
    </row>
    <row r="114" spans="2:65" s="1" customFormat="1" ht="16.5" customHeight="1">
      <c r="B114" s="38"/>
      <c r="C114" s="215" t="s">
        <v>171</v>
      </c>
      <c r="D114" s="215" t="s">
        <v>145</v>
      </c>
      <c r="E114" s="216" t="s">
        <v>187</v>
      </c>
      <c r="F114" s="217" t="s">
        <v>188</v>
      </c>
      <c r="G114" s="218" t="s">
        <v>148</v>
      </c>
      <c r="H114" s="219">
        <v>74.25</v>
      </c>
      <c r="I114" s="220"/>
      <c r="J114" s="221">
        <f>ROUND(I114*H114,2)</f>
        <v>0</v>
      </c>
      <c r="K114" s="217" t="s">
        <v>149</v>
      </c>
      <c r="L114" s="43"/>
      <c r="M114" s="222" t="s">
        <v>75</v>
      </c>
      <c r="N114" s="223" t="s">
        <v>47</v>
      </c>
      <c r="O114" s="79"/>
      <c r="P114" s="224">
        <f>O114*H114</f>
        <v>0</v>
      </c>
      <c r="Q114" s="224">
        <v>0.003</v>
      </c>
      <c r="R114" s="224">
        <f>Q114*H114</f>
        <v>0.22275</v>
      </c>
      <c r="S114" s="224">
        <v>0</v>
      </c>
      <c r="T114" s="225">
        <f>S114*H114</f>
        <v>0</v>
      </c>
      <c r="AR114" s="17" t="s">
        <v>234</v>
      </c>
      <c r="AT114" s="17" t="s">
        <v>145</v>
      </c>
      <c r="AU114" s="17" t="s">
        <v>86</v>
      </c>
      <c r="AY114" s="17" t="s">
        <v>142</v>
      </c>
      <c r="BE114" s="226">
        <f>IF(N114="základní",J114,0)</f>
        <v>0</v>
      </c>
      <c r="BF114" s="226">
        <f>IF(N114="snížená",J114,0)</f>
        <v>0</v>
      </c>
      <c r="BG114" s="226">
        <f>IF(N114="zákl. přenesená",J114,0)</f>
        <v>0</v>
      </c>
      <c r="BH114" s="226">
        <f>IF(N114="sníž. přenesená",J114,0)</f>
        <v>0</v>
      </c>
      <c r="BI114" s="226">
        <f>IF(N114="nulová",J114,0)</f>
        <v>0</v>
      </c>
      <c r="BJ114" s="17" t="s">
        <v>84</v>
      </c>
      <c r="BK114" s="226">
        <f>ROUND(I114*H114,2)</f>
        <v>0</v>
      </c>
      <c r="BL114" s="17" t="s">
        <v>234</v>
      </c>
      <c r="BM114" s="17" t="s">
        <v>602</v>
      </c>
    </row>
    <row r="115" spans="2:65" s="1" customFormat="1" ht="16.5" customHeight="1">
      <c r="B115" s="38"/>
      <c r="C115" s="215" t="s">
        <v>154</v>
      </c>
      <c r="D115" s="215" t="s">
        <v>145</v>
      </c>
      <c r="E115" s="216" t="s">
        <v>191</v>
      </c>
      <c r="F115" s="217" t="s">
        <v>192</v>
      </c>
      <c r="G115" s="218" t="s">
        <v>148</v>
      </c>
      <c r="H115" s="219">
        <v>101.297</v>
      </c>
      <c r="I115" s="220"/>
      <c r="J115" s="221">
        <f>ROUND(I115*H115,2)</f>
        <v>0</v>
      </c>
      <c r="K115" s="217" t="s">
        <v>149</v>
      </c>
      <c r="L115" s="43"/>
      <c r="M115" s="222" t="s">
        <v>75</v>
      </c>
      <c r="N115" s="223" t="s">
        <v>47</v>
      </c>
      <c r="O115" s="79"/>
      <c r="P115" s="224">
        <f>O115*H115</f>
        <v>0</v>
      </c>
      <c r="Q115" s="224">
        <v>0.00438</v>
      </c>
      <c r="R115" s="224">
        <f>Q115*H115</f>
        <v>0.44368086</v>
      </c>
      <c r="S115" s="224">
        <v>0</v>
      </c>
      <c r="T115" s="225">
        <f>S115*H115</f>
        <v>0</v>
      </c>
      <c r="AR115" s="17" t="s">
        <v>234</v>
      </c>
      <c r="AT115" s="17" t="s">
        <v>145</v>
      </c>
      <c r="AU115" s="17" t="s">
        <v>86</v>
      </c>
      <c r="AY115" s="17" t="s">
        <v>142</v>
      </c>
      <c r="BE115" s="226">
        <f>IF(N115="základní",J115,0)</f>
        <v>0</v>
      </c>
      <c r="BF115" s="226">
        <f>IF(N115="snížená",J115,0)</f>
        <v>0</v>
      </c>
      <c r="BG115" s="226">
        <f>IF(N115="zákl. přenesená",J115,0)</f>
        <v>0</v>
      </c>
      <c r="BH115" s="226">
        <f>IF(N115="sníž. přenesená",J115,0)</f>
        <v>0</v>
      </c>
      <c r="BI115" s="226">
        <f>IF(N115="nulová",J115,0)</f>
        <v>0</v>
      </c>
      <c r="BJ115" s="17" t="s">
        <v>84</v>
      </c>
      <c r="BK115" s="226">
        <f>ROUND(I115*H115,2)</f>
        <v>0</v>
      </c>
      <c r="BL115" s="17" t="s">
        <v>234</v>
      </c>
      <c r="BM115" s="17" t="s">
        <v>603</v>
      </c>
    </row>
    <row r="116" spans="2:47" s="1" customFormat="1" ht="12">
      <c r="B116" s="38"/>
      <c r="C116" s="39"/>
      <c r="D116" s="229" t="s">
        <v>159</v>
      </c>
      <c r="E116" s="39"/>
      <c r="F116" s="239" t="s">
        <v>185</v>
      </c>
      <c r="G116" s="39"/>
      <c r="H116" s="39"/>
      <c r="I116" s="142"/>
      <c r="J116" s="39"/>
      <c r="K116" s="39"/>
      <c r="L116" s="43"/>
      <c r="M116" s="240"/>
      <c r="N116" s="79"/>
      <c r="O116" s="79"/>
      <c r="P116" s="79"/>
      <c r="Q116" s="79"/>
      <c r="R116" s="79"/>
      <c r="S116" s="79"/>
      <c r="T116" s="80"/>
      <c r="AT116" s="17" t="s">
        <v>159</v>
      </c>
      <c r="AU116" s="17" t="s">
        <v>86</v>
      </c>
    </row>
    <row r="117" spans="2:65" s="1" customFormat="1" ht="16.5" customHeight="1">
      <c r="B117" s="38"/>
      <c r="C117" s="215" t="s">
        <v>181</v>
      </c>
      <c r="D117" s="215" t="s">
        <v>145</v>
      </c>
      <c r="E117" s="216" t="s">
        <v>202</v>
      </c>
      <c r="F117" s="217" t="s">
        <v>203</v>
      </c>
      <c r="G117" s="218" t="s">
        <v>148</v>
      </c>
      <c r="H117" s="219">
        <v>101.297</v>
      </c>
      <c r="I117" s="220"/>
      <c r="J117" s="221">
        <f>ROUND(I117*H117,2)</f>
        <v>0</v>
      </c>
      <c r="K117" s="217" t="s">
        <v>149</v>
      </c>
      <c r="L117" s="43"/>
      <c r="M117" s="222" t="s">
        <v>75</v>
      </c>
      <c r="N117" s="223" t="s">
        <v>47</v>
      </c>
      <c r="O117" s="79"/>
      <c r="P117" s="224">
        <f>O117*H117</f>
        <v>0</v>
      </c>
      <c r="Q117" s="224">
        <v>0.003</v>
      </c>
      <c r="R117" s="224">
        <f>Q117*H117</f>
        <v>0.303891</v>
      </c>
      <c r="S117" s="224">
        <v>0</v>
      </c>
      <c r="T117" s="225">
        <f>S117*H117</f>
        <v>0</v>
      </c>
      <c r="AR117" s="17" t="s">
        <v>234</v>
      </c>
      <c r="AT117" s="17" t="s">
        <v>145</v>
      </c>
      <c r="AU117" s="17" t="s">
        <v>86</v>
      </c>
      <c r="AY117" s="17" t="s">
        <v>142</v>
      </c>
      <c r="BE117" s="226">
        <f>IF(N117="základní",J117,0)</f>
        <v>0</v>
      </c>
      <c r="BF117" s="226">
        <f>IF(N117="snížená",J117,0)</f>
        <v>0</v>
      </c>
      <c r="BG117" s="226">
        <f>IF(N117="zákl. přenesená",J117,0)</f>
        <v>0</v>
      </c>
      <c r="BH117" s="226">
        <f>IF(N117="sníž. přenesená",J117,0)</f>
        <v>0</v>
      </c>
      <c r="BI117" s="226">
        <f>IF(N117="nulová",J117,0)</f>
        <v>0</v>
      </c>
      <c r="BJ117" s="17" t="s">
        <v>84</v>
      </c>
      <c r="BK117" s="226">
        <f>ROUND(I117*H117,2)</f>
        <v>0</v>
      </c>
      <c r="BL117" s="17" t="s">
        <v>234</v>
      </c>
      <c r="BM117" s="17" t="s">
        <v>604</v>
      </c>
    </row>
    <row r="118" spans="2:65" s="1" customFormat="1" ht="16.5" customHeight="1">
      <c r="B118" s="38"/>
      <c r="C118" s="215" t="s">
        <v>186</v>
      </c>
      <c r="D118" s="215" t="s">
        <v>145</v>
      </c>
      <c r="E118" s="216" t="s">
        <v>206</v>
      </c>
      <c r="F118" s="217" t="s">
        <v>207</v>
      </c>
      <c r="G118" s="218" t="s">
        <v>148</v>
      </c>
      <c r="H118" s="219">
        <v>74.25</v>
      </c>
      <c r="I118" s="220"/>
      <c r="J118" s="221">
        <f>ROUND(I118*H118,2)</f>
        <v>0</v>
      </c>
      <c r="K118" s="217" t="s">
        <v>149</v>
      </c>
      <c r="L118" s="43"/>
      <c r="M118" s="222" t="s">
        <v>75</v>
      </c>
      <c r="N118" s="223" t="s">
        <v>47</v>
      </c>
      <c r="O118" s="79"/>
      <c r="P118" s="224">
        <f>O118*H118</f>
        <v>0</v>
      </c>
      <c r="Q118" s="224">
        <v>0.0102</v>
      </c>
      <c r="R118" s="224">
        <f>Q118*H118</f>
        <v>0.7573500000000001</v>
      </c>
      <c r="S118" s="224">
        <v>0</v>
      </c>
      <c r="T118" s="225">
        <f>S118*H118</f>
        <v>0</v>
      </c>
      <c r="AR118" s="17" t="s">
        <v>234</v>
      </c>
      <c r="AT118" s="17" t="s">
        <v>145</v>
      </c>
      <c r="AU118" s="17" t="s">
        <v>86</v>
      </c>
      <c r="AY118" s="17" t="s">
        <v>142</v>
      </c>
      <c r="BE118" s="226">
        <f>IF(N118="základní",J118,0)</f>
        <v>0</v>
      </c>
      <c r="BF118" s="226">
        <f>IF(N118="snížená",J118,0)</f>
        <v>0</v>
      </c>
      <c r="BG118" s="226">
        <f>IF(N118="zákl. přenesená",J118,0)</f>
        <v>0</v>
      </c>
      <c r="BH118" s="226">
        <f>IF(N118="sníž. přenesená",J118,0)</f>
        <v>0</v>
      </c>
      <c r="BI118" s="226">
        <f>IF(N118="nulová",J118,0)</f>
        <v>0</v>
      </c>
      <c r="BJ118" s="17" t="s">
        <v>84</v>
      </c>
      <c r="BK118" s="226">
        <f>ROUND(I118*H118,2)</f>
        <v>0</v>
      </c>
      <c r="BL118" s="17" t="s">
        <v>234</v>
      </c>
      <c r="BM118" s="17" t="s">
        <v>605</v>
      </c>
    </row>
    <row r="119" spans="2:65" s="1" customFormat="1" ht="22.5" customHeight="1">
      <c r="B119" s="38"/>
      <c r="C119" s="215" t="s">
        <v>190</v>
      </c>
      <c r="D119" s="215" t="s">
        <v>145</v>
      </c>
      <c r="E119" s="216" t="s">
        <v>212</v>
      </c>
      <c r="F119" s="217" t="s">
        <v>213</v>
      </c>
      <c r="G119" s="218" t="s">
        <v>214</v>
      </c>
      <c r="H119" s="219">
        <v>1</v>
      </c>
      <c r="I119" s="220"/>
      <c r="J119" s="221">
        <f>ROUND(I119*H119,2)</f>
        <v>0</v>
      </c>
      <c r="K119" s="217" t="s">
        <v>149</v>
      </c>
      <c r="L119" s="43"/>
      <c r="M119" s="222" t="s">
        <v>75</v>
      </c>
      <c r="N119" s="223" t="s">
        <v>47</v>
      </c>
      <c r="O119" s="79"/>
      <c r="P119" s="224">
        <f>O119*H119</f>
        <v>0</v>
      </c>
      <c r="Q119" s="224">
        <v>0.01698</v>
      </c>
      <c r="R119" s="224">
        <f>Q119*H119</f>
        <v>0.01698</v>
      </c>
      <c r="S119" s="224">
        <v>0</v>
      </c>
      <c r="T119" s="225">
        <f>S119*H119</f>
        <v>0</v>
      </c>
      <c r="AR119" s="17" t="s">
        <v>234</v>
      </c>
      <c r="AT119" s="17" t="s">
        <v>145</v>
      </c>
      <c r="AU119" s="17" t="s">
        <v>86</v>
      </c>
      <c r="AY119" s="17" t="s">
        <v>142</v>
      </c>
      <c r="BE119" s="226">
        <f>IF(N119="základní",J119,0)</f>
        <v>0</v>
      </c>
      <c r="BF119" s="226">
        <f>IF(N119="snížená",J119,0)</f>
        <v>0</v>
      </c>
      <c r="BG119" s="226">
        <f>IF(N119="zákl. přenesená",J119,0)</f>
        <v>0</v>
      </c>
      <c r="BH119" s="226">
        <f>IF(N119="sníž. přenesená",J119,0)</f>
        <v>0</v>
      </c>
      <c r="BI119" s="226">
        <f>IF(N119="nulová",J119,0)</f>
        <v>0</v>
      </c>
      <c r="BJ119" s="17" t="s">
        <v>84</v>
      </c>
      <c r="BK119" s="226">
        <f>ROUND(I119*H119,2)</f>
        <v>0</v>
      </c>
      <c r="BL119" s="17" t="s">
        <v>234</v>
      </c>
      <c r="BM119" s="17" t="s">
        <v>606</v>
      </c>
    </row>
    <row r="120" spans="2:47" s="1" customFormat="1" ht="12">
      <c r="B120" s="38"/>
      <c r="C120" s="39"/>
      <c r="D120" s="229" t="s">
        <v>159</v>
      </c>
      <c r="E120" s="39"/>
      <c r="F120" s="239" t="s">
        <v>216</v>
      </c>
      <c r="G120" s="39"/>
      <c r="H120" s="39"/>
      <c r="I120" s="142"/>
      <c r="J120" s="39"/>
      <c r="K120" s="39"/>
      <c r="L120" s="43"/>
      <c r="M120" s="240"/>
      <c r="N120" s="79"/>
      <c r="O120" s="79"/>
      <c r="P120" s="79"/>
      <c r="Q120" s="79"/>
      <c r="R120" s="79"/>
      <c r="S120" s="79"/>
      <c r="T120" s="80"/>
      <c r="AT120" s="17" t="s">
        <v>159</v>
      </c>
      <c r="AU120" s="17" t="s">
        <v>86</v>
      </c>
    </row>
    <row r="121" spans="2:65" s="1" customFormat="1" ht="16.5" customHeight="1">
      <c r="B121" s="38"/>
      <c r="C121" s="262" t="s">
        <v>201</v>
      </c>
      <c r="D121" s="262" t="s">
        <v>218</v>
      </c>
      <c r="E121" s="263" t="s">
        <v>219</v>
      </c>
      <c r="F121" s="264" t="s">
        <v>220</v>
      </c>
      <c r="G121" s="265" t="s">
        <v>214</v>
      </c>
      <c r="H121" s="266">
        <v>1</v>
      </c>
      <c r="I121" s="267"/>
      <c r="J121" s="268">
        <f>ROUND(I121*H121,2)</f>
        <v>0</v>
      </c>
      <c r="K121" s="264" t="s">
        <v>149</v>
      </c>
      <c r="L121" s="269"/>
      <c r="M121" s="270" t="s">
        <v>75</v>
      </c>
      <c r="N121" s="271" t="s">
        <v>47</v>
      </c>
      <c r="O121" s="79"/>
      <c r="P121" s="224">
        <f>O121*H121</f>
        <v>0</v>
      </c>
      <c r="Q121" s="224">
        <v>0.02233</v>
      </c>
      <c r="R121" s="224">
        <f>Q121*H121</f>
        <v>0.02233</v>
      </c>
      <c r="S121" s="224">
        <v>0</v>
      </c>
      <c r="T121" s="225">
        <f>S121*H121</f>
        <v>0</v>
      </c>
      <c r="AR121" s="17" t="s">
        <v>326</v>
      </c>
      <c r="AT121" s="17" t="s">
        <v>218</v>
      </c>
      <c r="AU121" s="17" t="s">
        <v>86</v>
      </c>
      <c r="AY121" s="17" t="s">
        <v>142</v>
      </c>
      <c r="BE121" s="226">
        <f>IF(N121="základní",J121,0)</f>
        <v>0</v>
      </c>
      <c r="BF121" s="226">
        <f>IF(N121="snížená",J121,0)</f>
        <v>0</v>
      </c>
      <c r="BG121" s="226">
        <f>IF(N121="zákl. přenesená",J121,0)</f>
        <v>0</v>
      </c>
      <c r="BH121" s="226">
        <f>IF(N121="sníž. přenesená",J121,0)</f>
        <v>0</v>
      </c>
      <c r="BI121" s="226">
        <f>IF(N121="nulová",J121,0)</f>
        <v>0</v>
      </c>
      <c r="BJ121" s="17" t="s">
        <v>84</v>
      </c>
      <c r="BK121" s="226">
        <f>ROUND(I121*H121,2)</f>
        <v>0</v>
      </c>
      <c r="BL121" s="17" t="s">
        <v>234</v>
      </c>
      <c r="BM121" s="17" t="s">
        <v>607</v>
      </c>
    </row>
    <row r="122" spans="2:63" s="11" customFormat="1" ht="22.8" customHeight="1">
      <c r="B122" s="199"/>
      <c r="C122" s="200"/>
      <c r="D122" s="201" t="s">
        <v>76</v>
      </c>
      <c r="E122" s="213" t="s">
        <v>190</v>
      </c>
      <c r="F122" s="213" t="s">
        <v>229</v>
      </c>
      <c r="G122" s="200"/>
      <c r="H122" s="200"/>
      <c r="I122" s="203"/>
      <c r="J122" s="214">
        <f>BK122</f>
        <v>0</v>
      </c>
      <c r="K122" s="200"/>
      <c r="L122" s="205"/>
      <c r="M122" s="206"/>
      <c r="N122" s="207"/>
      <c r="O122" s="207"/>
      <c r="P122" s="208">
        <f>SUM(P123:P136)</f>
        <v>0</v>
      </c>
      <c r="Q122" s="207"/>
      <c r="R122" s="208">
        <f>SUM(R123:R136)</f>
        <v>0.0126225</v>
      </c>
      <c r="S122" s="207"/>
      <c r="T122" s="209">
        <f>SUM(T123:T136)</f>
        <v>0.203825</v>
      </c>
      <c r="AR122" s="210" t="s">
        <v>84</v>
      </c>
      <c r="AT122" s="211" t="s">
        <v>76</v>
      </c>
      <c r="AU122" s="211" t="s">
        <v>84</v>
      </c>
      <c r="AY122" s="210" t="s">
        <v>142</v>
      </c>
      <c r="BK122" s="212">
        <f>SUM(BK123:BK136)</f>
        <v>0</v>
      </c>
    </row>
    <row r="123" spans="2:65" s="1" customFormat="1" ht="16.5" customHeight="1">
      <c r="B123" s="38"/>
      <c r="C123" s="215" t="s">
        <v>205</v>
      </c>
      <c r="D123" s="215" t="s">
        <v>145</v>
      </c>
      <c r="E123" s="216" t="s">
        <v>230</v>
      </c>
      <c r="F123" s="217" t="s">
        <v>231</v>
      </c>
      <c r="G123" s="218" t="s">
        <v>148</v>
      </c>
      <c r="H123" s="219">
        <v>74.25</v>
      </c>
      <c r="I123" s="220"/>
      <c r="J123" s="221">
        <f>ROUND(I123*H123,2)</f>
        <v>0</v>
      </c>
      <c r="K123" s="217" t="s">
        <v>149</v>
      </c>
      <c r="L123" s="43"/>
      <c r="M123" s="222" t="s">
        <v>75</v>
      </c>
      <c r="N123" s="223" t="s">
        <v>47</v>
      </c>
      <c r="O123" s="79"/>
      <c r="P123" s="224">
        <f>O123*H123</f>
        <v>0</v>
      </c>
      <c r="Q123" s="224">
        <v>0.00013</v>
      </c>
      <c r="R123" s="224">
        <f>Q123*H123</f>
        <v>0.0096525</v>
      </c>
      <c r="S123" s="224">
        <v>0</v>
      </c>
      <c r="T123" s="225">
        <f>S123*H123</f>
        <v>0</v>
      </c>
      <c r="AR123" s="17" t="s">
        <v>234</v>
      </c>
      <c r="AT123" s="17" t="s">
        <v>145</v>
      </c>
      <c r="AU123" s="17" t="s">
        <v>86</v>
      </c>
      <c r="AY123" s="17" t="s">
        <v>142</v>
      </c>
      <c r="BE123" s="226">
        <f>IF(N123="základní",J123,0)</f>
        <v>0</v>
      </c>
      <c r="BF123" s="226">
        <f>IF(N123="snížená",J123,0)</f>
        <v>0</v>
      </c>
      <c r="BG123" s="226">
        <f>IF(N123="zákl. přenesená",J123,0)</f>
        <v>0</v>
      </c>
      <c r="BH123" s="226">
        <f>IF(N123="sníž. přenesená",J123,0)</f>
        <v>0</v>
      </c>
      <c r="BI123" s="226">
        <f>IF(N123="nulová",J123,0)</f>
        <v>0</v>
      </c>
      <c r="BJ123" s="17" t="s">
        <v>84</v>
      </c>
      <c r="BK123" s="226">
        <f>ROUND(I123*H123,2)</f>
        <v>0</v>
      </c>
      <c r="BL123" s="17" t="s">
        <v>234</v>
      </c>
      <c r="BM123" s="17" t="s">
        <v>608</v>
      </c>
    </row>
    <row r="124" spans="2:47" s="1" customFormat="1" ht="12">
      <c r="B124" s="38"/>
      <c r="C124" s="39"/>
      <c r="D124" s="229" t="s">
        <v>159</v>
      </c>
      <c r="E124" s="39"/>
      <c r="F124" s="239" t="s">
        <v>233</v>
      </c>
      <c r="G124" s="39"/>
      <c r="H124" s="39"/>
      <c r="I124" s="142"/>
      <c r="J124" s="39"/>
      <c r="K124" s="39"/>
      <c r="L124" s="43"/>
      <c r="M124" s="240"/>
      <c r="N124" s="79"/>
      <c r="O124" s="79"/>
      <c r="P124" s="79"/>
      <c r="Q124" s="79"/>
      <c r="R124" s="79"/>
      <c r="S124" s="79"/>
      <c r="T124" s="80"/>
      <c r="AT124" s="17" t="s">
        <v>159</v>
      </c>
      <c r="AU124" s="17" t="s">
        <v>86</v>
      </c>
    </row>
    <row r="125" spans="2:65" s="1" customFormat="1" ht="16.5" customHeight="1">
      <c r="B125" s="38"/>
      <c r="C125" s="215" t="s">
        <v>211</v>
      </c>
      <c r="D125" s="215" t="s">
        <v>145</v>
      </c>
      <c r="E125" s="216" t="s">
        <v>246</v>
      </c>
      <c r="F125" s="217" t="s">
        <v>247</v>
      </c>
      <c r="G125" s="218" t="s">
        <v>148</v>
      </c>
      <c r="H125" s="219">
        <v>74.25</v>
      </c>
      <c r="I125" s="220"/>
      <c r="J125" s="221">
        <f>ROUND(I125*H125,2)</f>
        <v>0</v>
      </c>
      <c r="K125" s="217" t="s">
        <v>149</v>
      </c>
      <c r="L125" s="43"/>
      <c r="M125" s="222" t="s">
        <v>75</v>
      </c>
      <c r="N125" s="223" t="s">
        <v>47</v>
      </c>
      <c r="O125" s="79"/>
      <c r="P125" s="224">
        <f>O125*H125</f>
        <v>0</v>
      </c>
      <c r="Q125" s="224">
        <v>0</v>
      </c>
      <c r="R125" s="224">
        <f>Q125*H125</f>
        <v>0</v>
      </c>
      <c r="S125" s="224">
        <v>0</v>
      </c>
      <c r="T125" s="225">
        <f>S125*H125</f>
        <v>0</v>
      </c>
      <c r="AR125" s="17" t="s">
        <v>234</v>
      </c>
      <c r="AT125" s="17" t="s">
        <v>145</v>
      </c>
      <c r="AU125" s="17" t="s">
        <v>86</v>
      </c>
      <c r="AY125" s="17" t="s">
        <v>142</v>
      </c>
      <c r="BE125" s="226">
        <f>IF(N125="základní",J125,0)</f>
        <v>0</v>
      </c>
      <c r="BF125" s="226">
        <f>IF(N125="snížená",J125,0)</f>
        <v>0</v>
      </c>
      <c r="BG125" s="226">
        <f>IF(N125="zákl. přenesená",J125,0)</f>
        <v>0</v>
      </c>
      <c r="BH125" s="226">
        <f>IF(N125="sníž. přenesená",J125,0)</f>
        <v>0</v>
      </c>
      <c r="BI125" s="226">
        <f>IF(N125="nulová",J125,0)</f>
        <v>0</v>
      </c>
      <c r="BJ125" s="17" t="s">
        <v>84</v>
      </c>
      <c r="BK125" s="226">
        <f>ROUND(I125*H125,2)</f>
        <v>0</v>
      </c>
      <c r="BL125" s="17" t="s">
        <v>234</v>
      </c>
      <c r="BM125" s="17" t="s">
        <v>609</v>
      </c>
    </row>
    <row r="126" spans="2:47" s="1" customFormat="1" ht="12">
      <c r="B126" s="38"/>
      <c r="C126" s="39"/>
      <c r="D126" s="229" t="s">
        <v>159</v>
      </c>
      <c r="E126" s="39"/>
      <c r="F126" s="239" t="s">
        <v>249</v>
      </c>
      <c r="G126" s="39"/>
      <c r="H126" s="39"/>
      <c r="I126" s="142"/>
      <c r="J126" s="39"/>
      <c r="K126" s="39"/>
      <c r="L126" s="43"/>
      <c r="M126" s="240"/>
      <c r="N126" s="79"/>
      <c r="O126" s="79"/>
      <c r="P126" s="79"/>
      <c r="Q126" s="79"/>
      <c r="R126" s="79"/>
      <c r="S126" s="79"/>
      <c r="T126" s="80"/>
      <c r="AT126" s="17" t="s">
        <v>159</v>
      </c>
      <c r="AU126" s="17" t="s">
        <v>86</v>
      </c>
    </row>
    <row r="127" spans="2:65" s="1" customFormat="1" ht="16.5" customHeight="1">
      <c r="B127" s="38"/>
      <c r="C127" s="215" t="s">
        <v>217</v>
      </c>
      <c r="D127" s="215" t="s">
        <v>145</v>
      </c>
      <c r="E127" s="216" t="s">
        <v>251</v>
      </c>
      <c r="F127" s="217" t="s">
        <v>252</v>
      </c>
      <c r="G127" s="218" t="s">
        <v>148</v>
      </c>
      <c r="H127" s="219">
        <v>148.5</v>
      </c>
      <c r="I127" s="220"/>
      <c r="J127" s="221">
        <f>ROUND(I127*H127,2)</f>
        <v>0</v>
      </c>
      <c r="K127" s="217" t="s">
        <v>149</v>
      </c>
      <c r="L127" s="43"/>
      <c r="M127" s="222" t="s">
        <v>75</v>
      </c>
      <c r="N127" s="223" t="s">
        <v>47</v>
      </c>
      <c r="O127" s="79"/>
      <c r="P127" s="224">
        <f>O127*H127</f>
        <v>0</v>
      </c>
      <c r="Q127" s="224">
        <v>0</v>
      </c>
      <c r="R127" s="224">
        <f>Q127*H127</f>
        <v>0</v>
      </c>
      <c r="S127" s="224">
        <v>0</v>
      </c>
      <c r="T127" s="225">
        <f>S127*H127</f>
        <v>0</v>
      </c>
      <c r="AR127" s="17" t="s">
        <v>234</v>
      </c>
      <c r="AT127" s="17" t="s">
        <v>145</v>
      </c>
      <c r="AU127" s="17" t="s">
        <v>86</v>
      </c>
      <c r="AY127" s="17" t="s">
        <v>142</v>
      </c>
      <c r="BE127" s="226">
        <f>IF(N127="základní",J127,0)</f>
        <v>0</v>
      </c>
      <c r="BF127" s="226">
        <f>IF(N127="snížená",J127,0)</f>
        <v>0</v>
      </c>
      <c r="BG127" s="226">
        <f>IF(N127="zákl. přenesená",J127,0)</f>
        <v>0</v>
      </c>
      <c r="BH127" s="226">
        <f>IF(N127="sníž. přenesená",J127,0)</f>
        <v>0</v>
      </c>
      <c r="BI127" s="226">
        <f>IF(N127="nulová",J127,0)</f>
        <v>0</v>
      </c>
      <c r="BJ127" s="17" t="s">
        <v>84</v>
      </c>
      <c r="BK127" s="226">
        <f>ROUND(I127*H127,2)</f>
        <v>0</v>
      </c>
      <c r="BL127" s="17" t="s">
        <v>234</v>
      </c>
      <c r="BM127" s="17" t="s">
        <v>610</v>
      </c>
    </row>
    <row r="128" spans="2:47" s="1" customFormat="1" ht="12">
      <c r="B128" s="38"/>
      <c r="C128" s="39"/>
      <c r="D128" s="229" t="s">
        <v>159</v>
      </c>
      <c r="E128" s="39"/>
      <c r="F128" s="239" t="s">
        <v>249</v>
      </c>
      <c r="G128" s="39"/>
      <c r="H128" s="39"/>
      <c r="I128" s="142"/>
      <c r="J128" s="39"/>
      <c r="K128" s="39"/>
      <c r="L128" s="43"/>
      <c r="M128" s="240"/>
      <c r="N128" s="79"/>
      <c r="O128" s="79"/>
      <c r="P128" s="79"/>
      <c r="Q128" s="79"/>
      <c r="R128" s="79"/>
      <c r="S128" s="79"/>
      <c r="T128" s="80"/>
      <c r="AT128" s="17" t="s">
        <v>159</v>
      </c>
      <c r="AU128" s="17" t="s">
        <v>86</v>
      </c>
    </row>
    <row r="129" spans="2:51" s="12" customFormat="1" ht="12">
      <c r="B129" s="227"/>
      <c r="C129" s="228"/>
      <c r="D129" s="229" t="s">
        <v>152</v>
      </c>
      <c r="E129" s="230" t="s">
        <v>75</v>
      </c>
      <c r="F129" s="231" t="s">
        <v>611</v>
      </c>
      <c r="G129" s="228"/>
      <c r="H129" s="232">
        <v>148.5</v>
      </c>
      <c r="I129" s="233"/>
      <c r="J129" s="228"/>
      <c r="K129" s="228"/>
      <c r="L129" s="234"/>
      <c r="M129" s="235"/>
      <c r="N129" s="236"/>
      <c r="O129" s="236"/>
      <c r="P129" s="236"/>
      <c r="Q129" s="236"/>
      <c r="R129" s="236"/>
      <c r="S129" s="236"/>
      <c r="T129" s="237"/>
      <c r="AT129" s="238" t="s">
        <v>152</v>
      </c>
      <c r="AU129" s="238" t="s">
        <v>86</v>
      </c>
      <c r="AV129" s="12" t="s">
        <v>86</v>
      </c>
      <c r="AW129" s="12" t="s">
        <v>38</v>
      </c>
      <c r="AX129" s="12" t="s">
        <v>84</v>
      </c>
      <c r="AY129" s="238" t="s">
        <v>142</v>
      </c>
    </row>
    <row r="130" spans="2:65" s="1" customFormat="1" ht="22.5" customHeight="1">
      <c r="B130" s="38"/>
      <c r="C130" s="215" t="s">
        <v>222</v>
      </c>
      <c r="D130" s="215" t="s">
        <v>145</v>
      </c>
      <c r="E130" s="216" t="s">
        <v>256</v>
      </c>
      <c r="F130" s="217" t="s">
        <v>257</v>
      </c>
      <c r="G130" s="218" t="s">
        <v>148</v>
      </c>
      <c r="H130" s="219">
        <v>2.5</v>
      </c>
      <c r="I130" s="220"/>
      <c r="J130" s="221">
        <f>ROUND(I130*H130,2)</f>
        <v>0</v>
      </c>
      <c r="K130" s="217" t="s">
        <v>149</v>
      </c>
      <c r="L130" s="43"/>
      <c r="M130" s="222" t="s">
        <v>75</v>
      </c>
      <c r="N130" s="223" t="s">
        <v>47</v>
      </c>
      <c r="O130" s="79"/>
      <c r="P130" s="224">
        <f>O130*H130</f>
        <v>0</v>
      </c>
      <c r="Q130" s="224">
        <v>0</v>
      </c>
      <c r="R130" s="224">
        <f>Q130*H130</f>
        <v>0</v>
      </c>
      <c r="S130" s="224">
        <v>0.068</v>
      </c>
      <c r="T130" s="225">
        <f>S130*H130</f>
        <v>0.17</v>
      </c>
      <c r="AR130" s="17" t="s">
        <v>234</v>
      </c>
      <c r="AT130" s="17" t="s">
        <v>145</v>
      </c>
      <c r="AU130" s="17" t="s">
        <v>86</v>
      </c>
      <c r="AY130" s="17" t="s">
        <v>142</v>
      </c>
      <c r="BE130" s="226">
        <f>IF(N130="základní",J130,0)</f>
        <v>0</v>
      </c>
      <c r="BF130" s="226">
        <f>IF(N130="snížená",J130,0)</f>
        <v>0</v>
      </c>
      <c r="BG130" s="226">
        <f>IF(N130="zákl. přenesená",J130,0)</f>
        <v>0</v>
      </c>
      <c r="BH130" s="226">
        <f>IF(N130="sníž. přenesená",J130,0)</f>
        <v>0</v>
      </c>
      <c r="BI130" s="226">
        <f>IF(N130="nulová",J130,0)</f>
        <v>0</v>
      </c>
      <c r="BJ130" s="17" t="s">
        <v>84</v>
      </c>
      <c r="BK130" s="226">
        <f>ROUND(I130*H130,2)</f>
        <v>0</v>
      </c>
      <c r="BL130" s="17" t="s">
        <v>234</v>
      </c>
      <c r="BM130" s="17" t="s">
        <v>612</v>
      </c>
    </row>
    <row r="131" spans="2:47" s="1" customFormat="1" ht="12">
      <c r="B131" s="38"/>
      <c r="C131" s="39"/>
      <c r="D131" s="229" t="s">
        <v>159</v>
      </c>
      <c r="E131" s="39"/>
      <c r="F131" s="239" t="s">
        <v>259</v>
      </c>
      <c r="G131" s="39"/>
      <c r="H131" s="39"/>
      <c r="I131" s="142"/>
      <c r="J131" s="39"/>
      <c r="K131" s="39"/>
      <c r="L131" s="43"/>
      <c r="M131" s="240"/>
      <c r="N131" s="79"/>
      <c r="O131" s="79"/>
      <c r="P131" s="79"/>
      <c r="Q131" s="79"/>
      <c r="R131" s="79"/>
      <c r="S131" s="79"/>
      <c r="T131" s="80"/>
      <c r="AT131" s="17" t="s">
        <v>159</v>
      </c>
      <c r="AU131" s="17" t="s">
        <v>86</v>
      </c>
    </row>
    <row r="132" spans="2:51" s="12" customFormat="1" ht="12">
      <c r="B132" s="227"/>
      <c r="C132" s="228"/>
      <c r="D132" s="229" t="s">
        <v>152</v>
      </c>
      <c r="E132" s="230" t="s">
        <v>75</v>
      </c>
      <c r="F132" s="231" t="s">
        <v>613</v>
      </c>
      <c r="G132" s="228"/>
      <c r="H132" s="232">
        <v>2.5</v>
      </c>
      <c r="I132" s="233"/>
      <c r="J132" s="228"/>
      <c r="K132" s="228"/>
      <c r="L132" s="234"/>
      <c r="M132" s="235"/>
      <c r="N132" s="236"/>
      <c r="O132" s="236"/>
      <c r="P132" s="236"/>
      <c r="Q132" s="236"/>
      <c r="R132" s="236"/>
      <c r="S132" s="236"/>
      <c r="T132" s="237"/>
      <c r="AT132" s="238" t="s">
        <v>152</v>
      </c>
      <c r="AU132" s="238" t="s">
        <v>86</v>
      </c>
      <c r="AV132" s="12" t="s">
        <v>86</v>
      </c>
      <c r="AW132" s="12" t="s">
        <v>38</v>
      </c>
      <c r="AX132" s="12" t="s">
        <v>84</v>
      </c>
      <c r="AY132" s="238" t="s">
        <v>142</v>
      </c>
    </row>
    <row r="133" spans="2:65" s="1" customFormat="1" ht="22.5" customHeight="1">
      <c r="B133" s="38"/>
      <c r="C133" s="215" t="s">
        <v>8</v>
      </c>
      <c r="D133" s="215" t="s">
        <v>145</v>
      </c>
      <c r="E133" s="216" t="s">
        <v>261</v>
      </c>
      <c r="F133" s="217" t="s">
        <v>262</v>
      </c>
      <c r="G133" s="218" t="s">
        <v>148</v>
      </c>
      <c r="H133" s="219">
        <v>0.615</v>
      </c>
      <c r="I133" s="220"/>
      <c r="J133" s="221">
        <f>ROUND(I133*H133,2)</f>
        <v>0</v>
      </c>
      <c r="K133" s="217" t="s">
        <v>149</v>
      </c>
      <c r="L133" s="43"/>
      <c r="M133" s="222" t="s">
        <v>75</v>
      </c>
      <c r="N133" s="223" t="s">
        <v>47</v>
      </c>
      <c r="O133" s="79"/>
      <c r="P133" s="224">
        <f>O133*H133</f>
        <v>0</v>
      </c>
      <c r="Q133" s="224">
        <v>0</v>
      </c>
      <c r="R133" s="224">
        <f>Q133*H133</f>
        <v>0</v>
      </c>
      <c r="S133" s="224">
        <v>0.055</v>
      </c>
      <c r="T133" s="225">
        <f>S133*H133</f>
        <v>0.033825</v>
      </c>
      <c r="AR133" s="17" t="s">
        <v>234</v>
      </c>
      <c r="AT133" s="17" t="s">
        <v>145</v>
      </c>
      <c r="AU133" s="17" t="s">
        <v>86</v>
      </c>
      <c r="AY133" s="17" t="s">
        <v>142</v>
      </c>
      <c r="BE133" s="226">
        <f>IF(N133="základní",J133,0)</f>
        <v>0</v>
      </c>
      <c r="BF133" s="226">
        <f>IF(N133="snížená",J133,0)</f>
        <v>0</v>
      </c>
      <c r="BG133" s="226">
        <f>IF(N133="zákl. přenesená",J133,0)</f>
        <v>0</v>
      </c>
      <c r="BH133" s="226">
        <f>IF(N133="sníž. přenesená",J133,0)</f>
        <v>0</v>
      </c>
      <c r="BI133" s="226">
        <f>IF(N133="nulová",J133,0)</f>
        <v>0</v>
      </c>
      <c r="BJ133" s="17" t="s">
        <v>84</v>
      </c>
      <c r="BK133" s="226">
        <f>ROUND(I133*H133,2)</f>
        <v>0</v>
      </c>
      <c r="BL133" s="17" t="s">
        <v>234</v>
      </c>
      <c r="BM133" s="17" t="s">
        <v>614</v>
      </c>
    </row>
    <row r="134" spans="2:51" s="12" customFormat="1" ht="12">
      <c r="B134" s="227"/>
      <c r="C134" s="228"/>
      <c r="D134" s="229" t="s">
        <v>152</v>
      </c>
      <c r="E134" s="230" t="s">
        <v>75</v>
      </c>
      <c r="F134" s="231" t="s">
        <v>615</v>
      </c>
      <c r="G134" s="228"/>
      <c r="H134" s="232">
        <v>0.615</v>
      </c>
      <c r="I134" s="233"/>
      <c r="J134" s="228"/>
      <c r="K134" s="228"/>
      <c r="L134" s="234"/>
      <c r="M134" s="235"/>
      <c r="N134" s="236"/>
      <c r="O134" s="236"/>
      <c r="P134" s="236"/>
      <c r="Q134" s="236"/>
      <c r="R134" s="236"/>
      <c r="S134" s="236"/>
      <c r="T134" s="237"/>
      <c r="AT134" s="238" t="s">
        <v>152</v>
      </c>
      <c r="AU134" s="238" t="s">
        <v>86</v>
      </c>
      <c r="AV134" s="12" t="s">
        <v>86</v>
      </c>
      <c r="AW134" s="12" t="s">
        <v>38</v>
      </c>
      <c r="AX134" s="12" t="s">
        <v>84</v>
      </c>
      <c r="AY134" s="238" t="s">
        <v>142</v>
      </c>
    </row>
    <row r="135" spans="2:65" s="1" customFormat="1" ht="16.5" customHeight="1">
      <c r="B135" s="38"/>
      <c r="C135" s="215" t="s">
        <v>234</v>
      </c>
      <c r="D135" s="215" t="s">
        <v>145</v>
      </c>
      <c r="E135" s="216" t="s">
        <v>266</v>
      </c>
      <c r="F135" s="217" t="s">
        <v>267</v>
      </c>
      <c r="G135" s="218" t="s">
        <v>148</v>
      </c>
      <c r="H135" s="219">
        <v>74.25</v>
      </c>
      <c r="I135" s="220"/>
      <c r="J135" s="221">
        <f>ROUND(I135*H135,2)</f>
        <v>0</v>
      </c>
      <c r="K135" s="217" t="s">
        <v>149</v>
      </c>
      <c r="L135" s="43"/>
      <c r="M135" s="222" t="s">
        <v>75</v>
      </c>
      <c r="N135" s="223" t="s">
        <v>47</v>
      </c>
      <c r="O135" s="79"/>
      <c r="P135" s="224">
        <f>O135*H135</f>
        <v>0</v>
      </c>
      <c r="Q135" s="224">
        <v>4E-05</v>
      </c>
      <c r="R135" s="224">
        <f>Q135*H135</f>
        <v>0.0029700000000000004</v>
      </c>
      <c r="S135" s="224">
        <v>0</v>
      </c>
      <c r="T135" s="225">
        <f>S135*H135</f>
        <v>0</v>
      </c>
      <c r="AR135" s="17" t="s">
        <v>234</v>
      </c>
      <c r="AT135" s="17" t="s">
        <v>145</v>
      </c>
      <c r="AU135" s="17" t="s">
        <v>86</v>
      </c>
      <c r="AY135" s="17" t="s">
        <v>142</v>
      </c>
      <c r="BE135" s="226">
        <f>IF(N135="základní",J135,0)</f>
        <v>0</v>
      </c>
      <c r="BF135" s="226">
        <f>IF(N135="snížená",J135,0)</f>
        <v>0</v>
      </c>
      <c r="BG135" s="226">
        <f>IF(N135="zákl. přenesená",J135,0)</f>
        <v>0</v>
      </c>
      <c r="BH135" s="226">
        <f>IF(N135="sníž. přenesená",J135,0)</f>
        <v>0</v>
      </c>
      <c r="BI135" s="226">
        <f>IF(N135="nulová",J135,0)</f>
        <v>0</v>
      </c>
      <c r="BJ135" s="17" t="s">
        <v>84</v>
      </c>
      <c r="BK135" s="226">
        <f>ROUND(I135*H135,2)</f>
        <v>0</v>
      </c>
      <c r="BL135" s="17" t="s">
        <v>234</v>
      </c>
      <c r="BM135" s="17" t="s">
        <v>616</v>
      </c>
    </row>
    <row r="136" spans="2:47" s="1" customFormat="1" ht="12">
      <c r="B136" s="38"/>
      <c r="C136" s="39"/>
      <c r="D136" s="229" t="s">
        <v>159</v>
      </c>
      <c r="E136" s="39"/>
      <c r="F136" s="239" t="s">
        <v>269</v>
      </c>
      <c r="G136" s="39"/>
      <c r="H136" s="39"/>
      <c r="I136" s="142"/>
      <c r="J136" s="39"/>
      <c r="K136" s="39"/>
      <c r="L136" s="43"/>
      <c r="M136" s="240"/>
      <c r="N136" s="79"/>
      <c r="O136" s="79"/>
      <c r="P136" s="79"/>
      <c r="Q136" s="79"/>
      <c r="R136" s="79"/>
      <c r="S136" s="79"/>
      <c r="T136" s="80"/>
      <c r="AT136" s="17" t="s">
        <v>159</v>
      </c>
      <c r="AU136" s="17" t="s">
        <v>86</v>
      </c>
    </row>
    <row r="137" spans="2:63" s="11" customFormat="1" ht="22.8" customHeight="1">
      <c r="B137" s="199"/>
      <c r="C137" s="200"/>
      <c r="D137" s="201" t="s">
        <v>76</v>
      </c>
      <c r="E137" s="213" t="s">
        <v>270</v>
      </c>
      <c r="F137" s="213" t="s">
        <v>271</v>
      </c>
      <c r="G137" s="200"/>
      <c r="H137" s="200"/>
      <c r="I137" s="203"/>
      <c r="J137" s="214">
        <f>BK137</f>
        <v>0</v>
      </c>
      <c r="K137" s="200"/>
      <c r="L137" s="205"/>
      <c r="M137" s="206"/>
      <c r="N137" s="207"/>
      <c r="O137" s="207"/>
      <c r="P137" s="208">
        <f>SUM(P138:P146)</f>
        <v>0</v>
      </c>
      <c r="Q137" s="207"/>
      <c r="R137" s="208">
        <f>SUM(R138:R146)</f>
        <v>0</v>
      </c>
      <c r="S137" s="207"/>
      <c r="T137" s="209">
        <f>SUM(T138:T146)</f>
        <v>0</v>
      </c>
      <c r="AR137" s="210" t="s">
        <v>84</v>
      </c>
      <c r="AT137" s="211" t="s">
        <v>76</v>
      </c>
      <c r="AU137" s="211" t="s">
        <v>84</v>
      </c>
      <c r="AY137" s="210" t="s">
        <v>142</v>
      </c>
      <c r="BK137" s="212">
        <f>SUM(BK138:BK146)</f>
        <v>0</v>
      </c>
    </row>
    <row r="138" spans="2:65" s="1" customFormat="1" ht="22.5" customHeight="1">
      <c r="B138" s="38"/>
      <c r="C138" s="215" t="s">
        <v>239</v>
      </c>
      <c r="D138" s="215" t="s">
        <v>145</v>
      </c>
      <c r="E138" s="216" t="s">
        <v>273</v>
      </c>
      <c r="F138" s="217" t="s">
        <v>274</v>
      </c>
      <c r="G138" s="218" t="s">
        <v>275</v>
      </c>
      <c r="H138" s="219">
        <v>0.86</v>
      </c>
      <c r="I138" s="220"/>
      <c r="J138" s="221">
        <f>ROUND(I138*H138,2)</f>
        <v>0</v>
      </c>
      <c r="K138" s="217" t="s">
        <v>149</v>
      </c>
      <c r="L138" s="43"/>
      <c r="M138" s="222" t="s">
        <v>75</v>
      </c>
      <c r="N138" s="223" t="s">
        <v>47</v>
      </c>
      <c r="O138" s="79"/>
      <c r="P138" s="224">
        <f>O138*H138</f>
        <v>0</v>
      </c>
      <c r="Q138" s="224">
        <v>0</v>
      </c>
      <c r="R138" s="224">
        <f>Q138*H138</f>
        <v>0</v>
      </c>
      <c r="S138" s="224">
        <v>0</v>
      </c>
      <c r="T138" s="225">
        <f>S138*H138</f>
        <v>0</v>
      </c>
      <c r="AR138" s="17" t="s">
        <v>150</v>
      </c>
      <c r="AT138" s="17" t="s">
        <v>145</v>
      </c>
      <c r="AU138" s="17" t="s">
        <v>86</v>
      </c>
      <c r="AY138" s="17" t="s">
        <v>142</v>
      </c>
      <c r="BE138" s="226">
        <f>IF(N138="základní",J138,0)</f>
        <v>0</v>
      </c>
      <c r="BF138" s="226">
        <f>IF(N138="snížená",J138,0)</f>
        <v>0</v>
      </c>
      <c r="BG138" s="226">
        <f>IF(N138="zákl. přenesená",J138,0)</f>
        <v>0</v>
      </c>
      <c r="BH138" s="226">
        <f>IF(N138="sníž. přenesená",J138,0)</f>
        <v>0</v>
      </c>
      <c r="BI138" s="226">
        <f>IF(N138="nulová",J138,0)</f>
        <v>0</v>
      </c>
      <c r="BJ138" s="17" t="s">
        <v>84</v>
      </c>
      <c r="BK138" s="226">
        <f>ROUND(I138*H138,2)</f>
        <v>0</v>
      </c>
      <c r="BL138" s="17" t="s">
        <v>150</v>
      </c>
      <c r="BM138" s="17" t="s">
        <v>617</v>
      </c>
    </row>
    <row r="139" spans="2:47" s="1" customFormat="1" ht="12">
      <c r="B139" s="38"/>
      <c r="C139" s="39"/>
      <c r="D139" s="229" t="s">
        <v>159</v>
      </c>
      <c r="E139" s="39"/>
      <c r="F139" s="239" t="s">
        <v>277</v>
      </c>
      <c r="G139" s="39"/>
      <c r="H139" s="39"/>
      <c r="I139" s="142"/>
      <c r="J139" s="39"/>
      <c r="K139" s="39"/>
      <c r="L139" s="43"/>
      <c r="M139" s="240"/>
      <c r="N139" s="79"/>
      <c r="O139" s="79"/>
      <c r="P139" s="79"/>
      <c r="Q139" s="79"/>
      <c r="R139" s="79"/>
      <c r="S139" s="79"/>
      <c r="T139" s="80"/>
      <c r="AT139" s="17" t="s">
        <v>159</v>
      </c>
      <c r="AU139" s="17" t="s">
        <v>86</v>
      </c>
    </row>
    <row r="140" spans="2:65" s="1" customFormat="1" ht="16.5" customHeight="1">
      <c r="B140" s="38"/>
      <c r="C140" s="215" t="s">
        <v>245</v>
      </c>
      <c r="D140" s="215" t="s">
        <v>145</v>
      </c>
      <c r="E140" s="216" t="s">
        <v>279</v>
      </c>
      <c r="F140" s="217" t="s">
        <v>280</v>
      </c>
      <c r="G140" s="218" t="s">
        <v>275</v>
      </c>
      <c r="H140" s="219">
        <v>0.86</v>
      </c>
      <c r="I140" s="220"/>
      <c r="J140" s="221">
        <f>ROUND(I140*H140,2)</f>
        <v>0</v>
      </c>
      <c r="K140" s="217" t="s">
        <v>149</v>
      </c>
      <c r="L140" s="43"/>
      <c r="M140" s="222" t="s">
        <v>75</v>
      </c>
      <c r="N140" s="223" t="s">
        <v>47</v>
      </c>
      <c r="O140" s="79"/>
      <c r="P140" s="224">
        <f>O140*H140</f>
        <v>0</v>
      </c>
      <c r="Q140" s="224">
        <v>0</v>
      </c>
      <c r="R140" s="224">
        <f>Q140*H140</f>
        <v>0</v>
      </c>
      <c r="S140" s="224">
        <v>0</v>
      </c>
      <c r="T140" s="225">
        <f>S140*H140</f>
        <v>0</v>
      </c>
      <c r="AR140" s="17" t="s">
        <v>150</v>
      </c>
      <c r="AT140" s="17" t="s">
        <v>145</v>
      </c>
      <c r="AU140" s="17" t="s">
        <v>86</v>
      </c>
      <c r="AY140" s="17" t="s">
        <v>142</v>
      </c>
      <c r="BE140" s="226">
        <f>IF(N140="základní",J140,0)</f>
        <v>0</v>
      </c>
      <c r="BF140" s="226">
        <f>IF(N140="snížená",J140,0)</f>
        <v>0</v>
      </c>
      <c r="BG140" s="226">
        <f>IF(N140="zákl. přenesená",J140,0)</f>
        <v>0</v>
      </c>
      <c r="BH140" s="226">
        <f>IF(N140="sníž. přenesená",J140,0)</f>
        <v>0</v>
      </c>
      <c r="BI140" s="226">
        <f>IF(N140="nulová",J140,0)</f>
        <v>0</v>
      </c>
      <c r="BJ140" s="17" t="s">
        <v>84</v>
      </c>
      <c r="BK140" s="226">
        <f>ROUND(I140*H140,2)</f>
        <v>0</v>
      </c>
      <c r="BL140" s="17" t="s">
        <v>150</v>
      </c>
      <c r="BM140" s="17" t="s">
        <v>618</v>
      </c>
    </row>
    <row r="141" spans="2:47" s="1" customFormat="1" ht="12">
      <c r="B141" s="38"/>
      <c r="C141" s="39"/>
      <c r="D141" s="229" t="s">
        <v>159</v>
      </c>
      <c r="E141" s="39"/>
      <c r="F141" s="239" t="s">
        <v>282</v>
      </c>
      <c r="G141" s="39"/>
      <c r="H141" s="39"/>
      <c r="I141" s="142"/>
      <c r="J141" s="39"/>
      <c r="K141" s="39"/>
      <c r="L141" s="43"/>
      <c r="M141" s="240"/>
      <c r="N141" s="79"/>
      <c r="O141" s="79"/>
      <c r="P141" s="79"/>
      <c r="Q141" s="79"/>
      <c r="R141" s="79"/>
      <c r="S141" s="79"/>
      <c r="T141" s="80"/>
      <c r="AT141" s="17" t="s">
        <v>159</v>
      </c>
      <c r="AU141" s="17" t="s">
        <v>86</v>
      </c>
    </row>
    <row r="142" spans="2:65" s="1" customFormat="1" ht="22.5" customHeight="1">
      <c r="B142" s="38"/>
      <c r="C142" s="215" t="s">
        <v>250</v>
      </c>
      <c r="D142" s="215" t="s">
        <v>145</v>
      </c>
      <c r="E142" s="216" t="s">
        <v>284</v>
      </c>
      <c r="F142" s="217" t="s">
        <v>285</v>
      </c>
      <c r="G142" s="218" t="s">
        <v>275</v>
      </c>
      <c r="H142" s="219">
        <v>20.64</v>
      </c>
      <c r="I142" s="220"/>
      <c r="J142" s="221">
        <f>ROUND(I142*H142,2)</f>
        <v>0</v>
      </c>
      <c r="K142" s="217" t="s">
        <v>149</v>
      </c>
      <c r="L142" s="43"/>
      <c r="M142" s="222" t="s">
        <v>75</v>
      </c>
      <c r="N142" s="223" t="s">
        <v>47</v>
      </c>
      <c r="O142" s="79"/>
      <c r="P142" s="224">
        <f>O142*H142</f>
        <v>0</v>
      </c>
      <c r="Q142" s="224">
        <v>0</v>
      </c>
      <c r="R142" s="224">
        <f>Q142*H142</f>
        <v>0</v>
      </c>
      <c r="S142" s="224">
        <v>0</v>
      </c>
      <c r="T142" s="225">
        <f>S142*H142</f>
        <v>0</v>
      </c>
      <c r="AR142" s="17" t="s">
        <v>150</v>
      </c>
      <c r="AT142" s="17" t="s">
        <v>145</v>
      </c>
      <c r="AU142" s="17" t="s">
        <v>86</v>
      </c>
      <c r="AY142" s="17" t="s">
        <v>142</v>
      </c>
      <c r="BE142" s="226">
        <f>IF(N142="základní",J142,0)</f>
        <v>0</v>
      </c>
      <c r="BF142" s="226">
        <f>IF(N142="snížená",J142,0)</f>
        <v>0</v>
      </c>
      <c r="BG142" s="226">
        <f>IF(N142="zákl. přenesená",J142,0)</f>
        <v>0</v>
      </c>
      <c r="BH142" s="226">
        <f>IF(N142="sníž. přenesená",J142,0)</f>
        <v>0</v>
      </c>
      <c r="BI142" s="226">
        <f>IF(N142="nulová",J142,0)</f>
        <v>0</v>
      </c>
      <c r="BJ142" s="17" t="s">
        <v>84</v>
      </c>
      <c r="BK142" s="226">
        <f>ROUND(I142*H142,2)</f>
        <v>0</v>
      </c>
      <c r="BL142" s="17" t="s">
        <v>150</v>
      </c>
      <c r="BM142" s="17" t="s">
        <v>619</v>
      </c>
    </row>
    <row r="143" spans="2:47" s="1" customFormat="1" ht="12">
      <c r="B143" s="38"/>
      <c r="C143" s="39"/>
      <c r="D143" s="229" t="s">
        <v>159</v>
      </c>
      <c r="E143" s="39"/>
      <c r="F143" s="239" t="s">
        <v>287</v>
      </c>
      <c r="G143" s="39"/>
      <c r="H143" s="39"/>
      <c r="I143" s="142"/>
      <c r="J143" s="39"/>
      <c r="K143" s="39"/>
      <c r="L143" s="43"/>
      <c r="M143" s="240"/>
      <c r="N143" s="79"/>
      <c r="O143" s="79"/>
      <c r="P143" s="79"/>
      <c r="Q143" s="79"/>
      <c r="R143" s="79"/>
      <c r="S143" s="79"/>
      <c r="T143" s="80"/>
      <c r="AT143" s="17" t="s">
        <v>159</v>
      </c>
      <c r="AU143" s="17" t="s">
        <v>86</v>
      </c>
    </row>
    <row r="144" spans="2:51" s="12" customFormat="1" ht="12">
      <c r="B144" s="227"/>
      <c r="C144" s="228"/>
      <c r="D144" s="229" t="s">
        <v>152</v>
      </c>
      <c r="E144" s="228"/>
      <c r="F144" s="231" t="s">
        <v>620</v>
      </c>
      <c r="G144" s="228"/>
      <c r="H144" s="232">
        <v>20.64</v>
      </c>
      <c r="I144" s="233"/>
      <c r="J144" s="228"/>
      <c r="K144" s="228"/>
      <c r="L144" s="234"/>
      <c r="M144" s="235"/>
      <c r="N144" s="236"/>
      <c r="O144" s="236"/>
      <c r="P144" s="236"/>
      <c r="Q144" s="236"/>
      <c r="R144" s="236"/>
      <c r="S144" s="236"/>
      <c r="T144" s="237"/>
      <c r="AT144" s="238" t="s">
        <v>152</v>
      </c>
      <c r="AU144" s="238" t="s">
        <v>86</v>
      </c>
      <c r="AV144" s="12" t="s">
        <v>86</v>
      </c>
      <c r="AW144" s="12" t="s">
        <v>4</v>
      </c>
      <c r="AX144" s="12" t="s">
        <v>84</v>
      </c>
      <c r="AY144" s="238" t="s">
        <v>142</v>
      </c>
    </row>
    <row r="145" spans="2:65" s="1" customFormat="1" ht="22.5" customHeight="1">
      <c r="B145" s="38"/>
      <c r="C145" s="215" t="s">
        <v>255</v>
      </c>
      <c r="D145" s="215" t="s">
        <v>145</v>
      </c>
      <c r="E145" s="216" t="s">
        <v>290</v>
      </c>
      <c r="F145" s="217" t="s">
        <v>291</v>
      </c>
      <c r="G145" s="218" t="s">
        <v>275</v>
      </c>
      <c r="H145" s="219">
        <v>0.86</v>
      </c>
      <c r="I145" s="220"/>
      <c r="J145" s="221">
        <f>ROUND(I145*H145,2)</f>
        <v>0</v>
      </c>
      <c r="K145" s="217" t="s">
        <v>149</v>
      </c>
      <c r="L145" s="43"/>
      <c r="M145" s="222" t="s">
        <v>75</v>
      </c>
      <c r="N145" s="223" t="s">
        <v>47</v>
      </c>
      <c r="O145" s="79"/>
      <c r="P145" s="224">
        <f>O145*H145</f>
        <v>0</v>
      </c>
      <c r="Q145" s="224">
        <v>0</v>
      </c>
      <c r="R145" s="224">
        <f>Q145*H145</f>
        <v>0</v>
      </c>
      <c r="S145" s="224">
        <v>0</v>
      </c>
      <c r="T145" s="225">
        <f>S145*H145</f>
        <v>0</v>
      </c>
      <c r="AR145" s="17" t="s">
        <v>150</v>
      </c>
      <c r="AT145" s="17" t="s">
        <v>145</v>
      </c>
      <c r="AU145" s="17" t="s">
        <v>86</v>
      </c>
      <c r="AY145" s="17" t="s">
        <v>142</v>
      </c>
      <c r="BE145" s="226">
        <f>IF(N145="základní",J145,0)</f>
        <v>0</v>
      </c>
      <c r="BF145" s="226">
        <f>IF(N145="snížená",J145,0)</f>
        <v>0</v>
      </c>
      <c r="BG145" s="226">
        <f>IF(N145="zákl. přenesená",J145,0)</f>
        <v>0</v>
      </c>
      <c r="BH145" s="226">
        <f>IF(N145="sníž. přenesená",J145,0)</f>
        <v>0</v>
      </c>
      <c r="BI145" s="226">
        <f>IF(N145="nulová",J145,0)</f>
        <v>0</v>
      </c>
      <c r="BJ145" s="17" t="s">
        <v>84</v>
      </c>
      <c r="BK145" s="226">
        <f>ROUND(I145*H145,2)</f>
        <v>0</v>
      </c>
      <c r="BL145" s="17" t="s">
        <v>150</v>
      </c>
      <c r="BM145" s="17" t="s">
        <v>621</v>
      </c>
    </row>
    <row r="146" spans="2:47" s="1" customFormat="1" ht="12">
      <c r="B146" s="38"/>
      <c r="C146" s="39"/>
      <c r="D146" s="229" t="s">
        <v>159</v>
      </c>
      <c r="E146" s="39"/>
      <c r="F146" s="239" t="s">
        <v>293</v>
      </c>
      <c r="G146" s="39"/>
      <c r="H146" s="39"/>
      <c r="I146" s="142"/>
      <c r="J146" s="39"/>
      <c r="K146" s="39"/>
      <c r="L146" s="43"/>
      <c r="M146" s="240"/>
      <c r="N146" s="79"/>
      <c r="O146" s="79"/>
      <c r="P146" s="79"/>
      <c r="Q146" s="79"/>
      <c r="R146" s="79"/>
      <c r="S146" s="79"/>
      <c r="T146" s="80"/>
      <c r="AT146" s="17" t="s">
        <v>159</v>
      </c>
      <c r="AU146" s="17" t="s">
        <v>86</v>
      </c>
    </row>
    <row r="147" spans="2:63" s="11" customFormat="1" ht="22.8" customHeight="1">
      <c r="B147" s="199"/>
      <c r="C147" s="200"/>
      <c r="D147" s="201" t="s">
        <v>76</v>
      </c>
      <c r="E147" s="213" t="s">
        <v>294</v>
      </c>
      <c r="F147" s="213" t="s">
        <v>295</v>
      </c>
      <c r="G147" s="200"/>
      <c r="H147" s="200"/>
      <c r="I147" s="203"/>
      <c r="J147" s="214">
        <f>BK147</f>
        <v>0</v>
      </c>
      <c r="K147" s="200"/>
      <c r="L147" s="205"/>
      <c r="M147" s="206"/>
      <c r="N147" s="207"/>
      <c r="O147" s="207"/>
      <c r="P147" s="208">
        <f>SUM(P148:P149)</f>
        <v>0</v>
      </c>
      <c r="Q147" s="207"/>
      <c r="R147" s="208">
        <f>SUM(R148:R149)</f>
        <v>0</v>
      </c>
      <c r="S147" s="207"/>
      <c r="T147" s="209">
        <f>SUM(T148:T149)</f>
        <v>0</v>
      </c>
      <c r="AR147" s="210" t="s">
        <v>84</v>
      </c>
      <c r="AT147" s="211" t="s">
        <v>76</v>
      </c>
      <c r="AU147" s="211" t="s">
        <v>84</v>
      </c>
      <c r="AY147" s="210" t="s">
        <v>142</v>
      </c>
      <c r="BK147" s="212">
        <f>SUM(BK148:BK149)</f>
        <v>0</v>
      </c>
    </row>
    <row r="148" spans="2:65" s="1" customFormat="1" ht="22.5" customHeight="1">
      <c r="B148" s="38"/>
      <c r="C148" s="215" t="s">
        <v>7</v>
      </c>
      <c r="D148" s="215" t="s">
        <v>145</v>
      </c>
      <c r="E148" s="216" t="s">
        <v>297</v>
      </c>
      <c r="F148" s="217" t="s">
        <v>298</v>
      </c>
      <c r="G148" s="218" t="s">
        <v>275</v>
      </c>
      <c r="H148" s="219">
        <v>2.176</v>
      </c>
      <c r="I148" s="220"/>
      <c r="J148" s="221">
        <f>ROUND(I148*H148,2)</f>
        <v>0</v>
      </c>
      <c r="K148" s="217" t="s">
        <v>149</v>
      </c>
      <c r="L148" s="43"/>
      <c r="M148" s="222" t="s">
        <v>75</v>
      </c>
      <c r="N148" s="223" t="s">
        <v>47</v>
      </c>
      <c r="O148" s="79"/>
      <c r="P148" s="224">
        <f>O148*H148</f>
        <v>0</v>
      </c>
      <c r="Q148" s="224">
        <v>0</v>
      </c>
      <c r="R148" s="224">
        <f>Q148*H148</f>
        <v>0</v>
      </c>
      <c r="S148" s="224">
        <v>0</v>
      </c>
      <c r="T148" s="225">
        <f>S148*H148</f>
        <v>0</v>
      </c>
      <c r="AR148" s="17" t="s">
        <v>150</v>
      </c>
      <c r="AT148" s="17" t="s">
        <v>145</v>
      </c>
      <c r="AU148" s="17" t="s">
        <v>86</v>
      </c>
      <c r="AY148" s="17" t="s">
        <v>142</v>
      </c>
      <c r="BE148" s="226">
        <f>IF(N148="základní",J148,0)</f>
        <v>0</v>
      </c>
      <c r="BF148" s="226">
        <f>IF(N148="snížená",J148,0)</f>
        <v>0</v>
      </c>
      <c r="BG148" s="226">
        <f>IF(N148="zákl. přenesená",J148,0)</f>
        <v>0</v>
      </c>
      <c r="BH148" s="226">
        <f>IF(N148="sníž. přenesená",J148,0)</f>
        <v>0</v>
      </c>
      <c r="BI148" s="226">
        <f>IF(N148="nulová",J148,0)</f>
        <v>0</v>
      </c>
      <c r="BJ148" s="17" t="s">
        <v>84</v>
      </c>
      <c r="BK148" s="226">
        <f>ROUND(I148*H148,2)</f>
        <v>0</v>
      </c>
      <c r="BL148" s="17" t="s">
        <v>150</v>
      </c>
      <c r="BM148" s="17" t="s">
        <v>622</v>
      </c>
    </row>
    <row r="149" spans="2:47" s="1" customFormat="1" ht="12">
      <c r="B149" s="38"/>
      <c r="C149" s="39"/>
      <c r="D149" s="229" t="s">
        <v>159</v>
      </c>
      <c r="E149" s="39"/>
      <c r="F149" s="239" t="s">
        <v>300</v>
      </c>
      <c r="G149" s="39"/>
      <c r="H149" s="39"/>
      <c r="I149" s="142"/>
      <c r="J149" s="39"/>
      <c r="K149" s="39"/>
      <c r="L149" s="43"/>
      <c r="M149" s="240"/>
      <c r="N149" s="79"/>
      <c r="O149" s="79"/>
      <c r="P149" s="79"/>
      <c r="Q149" s="79"/>
      <c r="R149" s="79"/>
      <c r="S149" s="79"/>
      <c r="T149" s="80"/>
      <c r="AT149" s="17" t="s">
        <v>159</v>
      </c>
      <c r="AU149" s="17" t="s">
        <v>86</v>
      </c>
    </row>
    <row r="150" spans="2:63" s="11" customFormat="1" ht="25.9" customHeight="1">
      <c r="B150" s="199"/>
      <c r="C150" s="200"/>
      <c r="D150" s="201" t="s">
        <v>76</v>
      </c>
      <c r="E150" s="202" t="s">
        <v>301</v>
      </c>
      <c r="F150" s="202" t="s">
        <v>302</v>
      </c>
      <c r="G150" s="200"/>
      <c r="H150" s="200"/>
      <c r="I150" s="203"/>
      <c r="J150" s="204">
        <f>BK150</f>
        <v>0</v>
      </c>
      <c r="K150" s="200"/>
      <c r="L150" s="205"/>
      <c r="M150" s="206"/>
      <c r="N150" s="207"/>
      <c r="O150" s="207"/>
      <c r="P150" s="208">
        <f>P151+P155+P165+P178+P184+P198+P214+P217</f>
        <v>0</v>
      </c>
      <c r="Q150" s="207"/>
      <c r="R150" s="208">
        <f>R151+R155+R165+R178+R184+R198+R214+R217</f>
        <v>0.46157441</v>
      </c>
      <c r="S150" s="207"/>
      <c r="T150" s="209">
        <f>T151+T155+T165+T178+T184+T198+T214+T217</f>
        <v>0.65603957</v>
      </c>
      <c r="AR150" s="210" t="s">
        <v>86</v>
      </c>
      <c r="AT150" s="211" t="s">
        <v>76</v>
      </c>
      <c r="AU150" s="211" t="s">
        <v>77</v>
      </c>
      <c r="AY150" s="210" t="s">
        <v>142</v>
      </c>
      <c r="BK150" s="212">
        <f>BK151+BK155+BK165+BK178+BK184+BK198+BK214+BK217</f>
        <v>0</v>
      </c>
    </row>
    <row r="151" spans="2:63" s="11" customFormat="1" ht="22.8" customHeight="1">
      <c r="B151" s="199"/>
      <c r="C151" s="200"/>
      <c r="D151" s="201" t="s">
        <v>76</v>
      </c>
      <c r="E151" s="213" t="s">
        <v>332</v>
      </c>
      <c r="F151" s="213" t="s">
        <v>333</v>
      </c>
      <c r="G151" s="200"/>
      <c r="H151" s="200"/>
      <c r="I151" s="203"/>
      <c r="J151" s="214">
        <f>BK151</f>
        <v>0</v>
      </c>
      <c r="K151" s="200"/>
      <c r="L151" s="205"/>
      <c r="M151" s="206"/>
      <c r="N151" s="207"/>
      <c r="O151" s="207"/>
      <c r="P151" s="208">
        <f>SUM(P152:P154)</f>
        <v>0</v>
      </c>
      <c r="Q151" s="207"/>
      <c r="R151" s="208">
        <f>SUM(R152:R154)</f>
        <v>0.00114</v>
      </c>
      <c r="S151" s="207"/>
      <c r="T151" s="209">
        <f>SUM(T152:T154)</f>
        <v>0</v>
      </c>
      <c r="AR151" s="210" t="s">
        <v>86</v>
      </c>
      <c r="AT151" s="211" t="s">
        <v>76</v>
      </c>
      <c r="AU151" s="211" t="s">
        <v>84</v>
      </c>
      <c r="AY151" s="210" t="s">
        <v>142</v>
      </c>
      <c r="BK151" s="212">
        <f>SUM(BK152:BK154)</f>
        <v>0</v>
      </c>
    </row>
    <row r="152" spans="2:65" s="1" customFormat="1" ht="16.5" customHeight="1">
      <c r="B152" s="38"/>
      <c r="C152" s="215" t="s">
        <v>265</v>
      </c>
      <c r="D152" s="215" t="s">
        <v>145</v>
      </c>
      <c r="E152" s="216" t="s">
        <v>355</v>
      </c>
      <c r="F152" s="217" t="s">
        <v>356</v>
      </c>
      <c r="G152" s="218" t="s">
        <v>214</v>
      </c>
      <c r="H152" s="219">
        <v>2</v>
      </c>
      <c r="I152" s="220"/>
      <c r="J152" s="221">
        <f>ROUND(I152*H152,2)</f>
        <v>0</v>
      </c>
      <c r="K152" s="217" t="s">
        <v>149</v>
      </c>
      <c r="L152" s="43"/>
      <c r="M152" s="222" t="s">
        <v>75</v>
      </c>
      <c r="N152" s="223" t="s">
        <v>47</v>
      </c>
      <c r="O152" s="79"/>
      <c r="P152" s="224">
        <f>O152*H152</f>
        <v>0</v>
      </c>
      <c r="Q152" s="224">
        <v>0.00057</v>
      </c>
      <c r="R152" s="224">
        <f>Q152*H152</f>
        <v>0.00114</v>
      </c>
      <c r="S152" s="224">
        <v>0</v>
      </c>
      <c r="T152" s="225">
        <f>S152*H152</f>
        <v>0</v>
      </c>
      <c r="AR152" s="17" t="s">
        <v>234</v>
      </c>
      <c r="AT152" s="17" t="s">
        <v>145</v>
      </c>
      <c r="AU152" s="17" t="s">
        <v>86</v>
      </c>
      <c r="AY152" s="17" t="s">
        <v>142</v>
      </c>
      <c r="BE152" s="226">
        <f>IF(N152="základní",J152,0)</f>
        <v>0</v>
      </c>
      <c r="BF152" s="226">
        <f>IF(N152="snížená",J152,0)</f>
        <v>0</v>
      </c>
      <c r="BG152" s="226">
        <f>IF(N152="zákl. přenesená",J152,0)</f>
        <v>0</v>
      </c>
      <c r="BH152" s="226">
        <f>IF(N152="sníž. přenesená",J152,0)</f>
        <v>0</v>
      </c>
      <c r="BI152" s="226">
        <f>IF(N152="nulová",J152,0)</f>
        <v>0</v>
      </c>
      <c r="BJ152" s="17" t="s">
        <v>84</v>
      </c>
      <c r="BK152" s="226">
        <f>ROUND(I152*H152,2)</f>
        <v>0</v>
      </c>
      <c r="BL152" s="17" t="s">
        <v>234</v>
      </c>
      <c r="BM152" s="17" t="s">
        <v>623</v>
      </c>
    </row>
    <row r="153" spans="2:65" s="1" customFormat="1" ht="22.5" customHeight="1">
      <c r="B153" s="38"/>
      <c r="C153" s="215" t="s">
        <v>272</v>
      </c>
      <c r="D153" s="215" t="s">
        <v>145</v>
      </c>
      <c r="E153" s="216" t="s">
        <v>624</v>
      </c>
      <c r="F153" s="217" t="s">
        <v>625</v>
      </c>
      <c r="G153" s="218" t="s">
        <v>329</v>
      </c>
      <c r="H153" s="272"/>
      <c r="I153" s="220"/>
      <c r="J153" s="221">
        <f>ROUND(I153*H153,2)</f>
        <v>0</v>
      </c>
      <c r="K153" s="217" t="s">
        <v>149</v>
      </c>
      <c r="L153" s="43"/>
      <c r="M153" s="222" t="s">
        <v>75</v>
      </c>
      <c r="N153" s="223" t="s">
        <v>47</v>
      </c>
      <c r="O153" s="79"/>
      <c r="P153" s="224">
        <f>O153*H153</f>
        <v>0</v>
      </c>
      <c r="Q153" s="224">
        <v>0</v>
      </c>
      <c r="R153" s="224">
        <f>Q153*H153</f>
        <v>0</v>
      </c>
      <c r="S153" s="224">
        <v>0</v>
      </c>
      <c r="T153" s="225">
        <f>S153*H153</f>
        <v>0</v>
      </c>
      <c r="AR153" s="17" t="s">
        <v>234</v>
      </c>
      <c r="AT153" s="17" t="s">
        <v>145</v>
      </c>
      <c r="AU153" s="17" t="s">
        <v>86</v>
      </c>
      <c r="AY153" s="17" t="s">
        <v>142</v>
      </c>
      <c r="BE153" s="226">
        <f>IF(N153="základní",J153,0)</f>
        <v>0</v>
      </c>
      <c r="BF153" s="226">
        <f>IF(N153="snížená",J153,0)</f>
        <v>0</v>
      </c>
      <c r="BG153" s="226">
        <f>IF(N153="zákl. přenesená",J153,0)</f>
        <v>0</v>
      </c>
      <c r="BH153" s="226">
        <f>IF(N153="sníž. přenesená",J153,0)</f>
        <v>0</v>
      </c>
      <c r="BI153" s="226">
        <f>IF(N153="nulová",J153,0)</f>
        <v>0</v>
      </c>
      <c r="BJ153" s="17" t="s">
        <v>84</v>
      </c>
      <c r="BK153" s="226">
        <f>ROUND(I153*H153,2)</f>
        <v>0</v>
      </c>
      <c r="BL153" s="17" t="s">
        <v>234</v>
      </c>
      <c r="BM153" s="17" t="s">
        <v>626</v>
      </c>
    </row>
    <row r="154" spans="2:47" s="1" customFormat="1" ht="12">
      <c r="B154" s="38"/>
      <c r="C154" s="39"/>
      <c r="D154" s="229" t="s">
        <v>159</v>
      </c>
      <c r="E154" s="39"/>
      <c r="F154" s="239" t="s">
        <v>375</v>
      </c>
      <c r="G154" s="39"/>
      <c r="H154" s="39"/>
      <c r="I154" s="142"/>
      <c r="J154" s="39"/>
      <c r="K154" s="39"/>
      <c r="L154" s="43"/>
      <c r="M154" s="240"/>
      <c r="N154" s="79"/>
      <c r="O154" s="79"/>
      <c r="P154" s="79"/>
      <c r="Q154" s="79"/>
      <c r="R154" s="79"/>
      <c r="S154" s="79"/>
      <c r="T154" s="80"/>
      <c r="AT154" s="17" t="s">
        <v>159</v>
      </c>
      <c r="AU154" s="17" t="s">
        <v>86</v>
      </c>
    </row>
    <row r="155" spans="2:63" s="11" customFormat="1" ht="22.8" customHeight="1">
      <c r="B155" s="199"/>
      <c r="C155" s="200"/>
      <c r="D155" s="201" t="s">
        <v>76</v>
      </c>
      <c r="E155" s="213" t="s">
        <v>376</v>
      </c>
      <c r="F155" s="213" t="s">
        <v>377</v>
      </c>
      <c r="G155" s="200"/>
      <c r="H155" s="200"/>
      <c r="I155" s="203"/>
      <c r="J155" s="214">
        <f>BK155</f>
        <v>0</v>
      </c>
      <c r="K155" s="200"/>
      <c r="L155" s="205"/>
      <c r="M155" s="206"/>
      <c r="N155" s="207"/>
      <c r="O155" s="207"/>
      <c r="P155" s="208">
        <f>SUM(P156:P164)</f>
        <v>0</v>
      </c>
      <c r="Q155" s="207"/>
      <c r="R155" s="208">
        <f>SUM(R156:R164)</f>
        <v>0.01377</v>
      </c>
      <c r="S155" s="207"/>
      <c r="T155" s="209">
        <f>SUM(T156:T164)</f>
        <v>0.02187</v>
      </c>
      <c r="AR155" s="210" t="s">
        <v>86</v>
      </c>
      <c r="AT155" s="211" t="s">
        <v>76</v>
      </c>
      <c r="AU155" s="211" t="s">
        <v>84</v>
      </c>
      <c r="AY155" s="210" t="s">
        <v>142</v>
      </c>
      <c r="BK155" s="212">
        <f>SUM(BK156:BK164)</f>
        <v>0</v>
      </c>
    </row>
    <row r="156" spans="2:65" s="1" customFormat="1" ht="16.5" customHeight="1">
      <c r="B156" s="38"/>
      <c r="C156" s="215" t="s">
        <v>278</v>
      </c>
      <c r="D156" s="215" t="s">
        <v>145</v>
      </c>
      <c r="E156" s="216" t="s">
        <v>379</v>
      </c>
      <c r="F156" s="217" t="s">
        <v>380</v>
      </c>
      <c r="G156" s="218" t="s">
        <v>323</v>
      </c>
      <c r="H156" s="219">
        <v>1</v>
      </c>
      <c r="I156" s="220"/>
      <c r="J156" s="221">
        <f>ROUND(I156*H156,2)</f>
        <v>0</v>
      </c>
      <c r="K156" s="217" t="s">
        <v>149</v>
      </c>
      <c r="L156" s="43"/>
      <c r="M156" s="222" t="s">
        <v>75</v>
      </c>
      <c r="N156" s="223" t="s">
        <v>47</v>
      </c>
      <c r="O156" s="79"/>
      <c r="P156" s="224">
        <f>O156*H156</f>
        <v>0</v>
      </c>
      <c r="Q156" s="224">
        <v>0</v>
      </c>
      <c r="R156" s="224">
        <f>Q156*H156</f>
        <v>0</v>
      </c>
      <c r="S156" s="224">
        <v>0.01946</v>
      </c>
      <c r="T156" s="225">
        <f>S156*H156</f>
        <v>0.01946</v>
      </c>
      <c r="AR156" s="17" t="s">
        <v>234</v>
      </c>
      <c r="AT156" s="17" t="s">
        <v>145</v>
      </c>
      <c r="AU156" s="17" t="s">
        <v>86</v>
      </c>
      <c r="AY156" s="17" t="s">
        <v>142</v>
      </c>
      <c r="BE156" s="226">
        <f>IF(N156="základní",J156,0)</f>
        <v>0</v>
      </c>
      <c r="BF156" s="226">
        <f>IF(N156="snížená",J156,0)</f>
        <v>0</v>
      </c>
      <c r="BG156" s="226">
        <f>IF(N156="zákl. přenesená",J156,0)</f>
        <v>0</v>
      </c>
      <c r="BH156" s="226">
        <f>IF(N156="sníž. přenesená",J156,0)</f>
        <v>0</v>
      </c>
      <c r="BI156" s="226">
        <f>IF(N156="nulová",J156,0)</f>
        <v>0</v>
      </c>
      <c r="BJ156" s="17" t="s">
        <v>84</v>
      </c>
      <c r="BK156" s="226">
        <f>ROUND(I156*H156,2)</f>
        <v>0</v>
      </c>
      <c r="BL156" s="17" t="s">
        <v>234</v>
      </c>
      <c r="BM156" s="17" t="s">
        <v>627</v>
      </c>
    </row>
    <row r="157" spans="2:65" s="1" customFormat="1" ht="16.5" customHeight="1">
      <c r="B157" s="38"/>
      <c r="C157" s="215" t="s">
        <v>283</v>
      </c>
      <c r="D157" s="215" t="s">
        <v>145</v>
      </c>
      <c r="E157" s="216" t="s">
        <v>387</v>
      </c>
      <c r="F157" s="217" t="s">
        <v>388</v>
      </c>
      <c r="G157" s="218" t="s">
        <v>323</v>
      </c>
      <c r="H157" s="219">
        <v>1</v>
      </c>
      <c r="I157" s="220"/>
      <c r="J157" s="221">
        <f>ROUND(I157*H157,2)</f>
        <v>0</v>
      </c>
      <c r="K157" s="217" t="s">
        <v>149</v>
      </c>
      <c r="L157" s="43"/>
      <c r="M157" s="222" t="s">
        <v>75</v>
      </c>
      <c r="N157" s="223" t="s">
        <v>47</v>
      </c>
      <c r="O157" s="79"/>
      <c r="P157" s="224">
        <f>O157*H157</f>
        <v>0</v>
      </c>
      <c r="Q157" s="224">
        <v>0</v>
      </c>
      <c r="R157" s="224">
        <f>Q157*H157</f>
        <v>0</v>
      </c>
      <c r="S157" s="224">
        <v>0.00156</v>
      </c>
      <c r="T157" s="225">
        <f>S157*H157</f>
        <v>0.00156</v>
      </c>
      <c r="AR157" s="17" t="s">
        <v>234</v>
      </c>
      <c r="AT157" s="17" t="s">
        <v>145</v>
      </c>
      <c r="AU157" s="17" t="s">
        <v>86</v>
      </c>
      <c r="AY157" s="17" t="s">
        <v>142</v>
      </c>
      <c r="BE157" s="226">
        <f>IF(N157="základní",J157,0)</f>
        <v>0</v>
      </c>
      <c r="BF157" s="226">
        <f>IF(N157="snížená",J157,0)</f>
        <v>0</v>
      </c>
      <c r="BG157" s="226">
        <f>IF(N157="zákl. přenesená",J157,0)</f>
        <v>0</v>
      </c>
      <c r="BH157" s="226">
        <f>IF(N157="sníž. přenesená",J157,0)</f>
        <v>0</v>
      </c>
      <c r="BI157" s="226">
        <f>IF(N157="nulová",J157,0)</f>
        <v>0</v>
      </c>
      <c r="BJ157" s="17" t="s">
        <v>84</v>
      </c>
      <c r="BK157" s="226">
        <f>ROUND(I157*H157,2)</f>
        <v>0</v>
      </c>
      <c r="BL157" s="17" t="s">
        <v>234</v>
      </c>
      <c r="BM157" s="17" t="s">
        <v>628</v>
      </c>
    </row>
    <row r="158" spans="2:65" s="1" customFormat="1" ht="16.5" customHeight="1">
      <c r="B158" s="38"/>
      <c r="C158" s="215" t="s">
        <v>289</v>
      </c>
      <c r="D158" s="215" t="s">
        <v>145</v>
      </c>
      <c r="E158" s="216" t="s">
        <v>391</v>
      </c>
      <c r="F158" s="217" t="s">
        <v>392</v>
      </c>
      <c r="G158" s="218" t="s">
        <v>214</v>
      </c>
      <c r="H158" s="219">
        <v>1</v>
      </c>
      <c r="I158" s="220"/>
      <c r="J158" s="221">
        <f>ROUND(I158*H158,2)</f>
        <v>0</v>
      </c>
      <c r="K158" s="217" t="s">
        <v>149</v>
      </c>
      <c r="L158" s="43"/>
      <c r="M158" s="222" t="s">
        <v>75</v>
      </c>
      <c r="N158" s="223" t="s">
        <v>47</v>
      </c>
      <c r="O158" s="79"/>
      <c r="P158" s="224">
        <f>O158*H158</f>
        <v>0</v>
      </c>
      <c r="Q158" s="224">
        <v>0</v>
      </c>
      <c r="R158" s="224">
        <f>Q158*H158</f>
        <v>0</v>
      </c>
      <c r="S158" s="224">
        <v>0.00085</v>
      </c>
      <c r="T158" s="225">
        <f>S158*H158</f>
        <v>0.00085</v>
      </c>
      <c r="AR158" s="17" t="s">
        <v>234</v>
      </c>
      <c r="AT158" s="17" t="s">
        <v>145</v>
      </c>
      <c r="AU158" s="17" t="s">
        <v>86</v>
      </c>
      <c r="AY158" s="17" t="s">
        <v>142</v>
      </c>
      <c r="BE158" s="226">
        <f>IF(N158="základní",J158,0)</f>
        <v>0</v>
      </c>
      <c r="BF158" s="226">
        <f>IF(N158="snížená",J158,0)</f>
        <v>0</v>
      </c>
      <c r="BG158" s="226">
        <f>IF(N158="zákl. přenesená",J158,0)</f>
        <v>0</v>
      </c>
      <c r="BH158" s="226">
        <f>IF(N158="sníž. přenesená",J158,0)</f>
        <v>0</v>
      </c>
      <c r="BI158" s="226">
        <f>IF(N158="nulová",J158,0)</f>
        <v>0</v>
      </c>
      <c r="BJ158" s="17" t="s">
        <v>84</v>
      </c>
      <c r="BK158" s="226">
        <f>ROUND(I158*H158,2)</f>
        <v>0</v>
      </c>
      <c r="BL158" s="17" t="s">
        <v>234</v>
      </c>
      <c r="BM158" s="17" t="s">
        <v>629</v>
      </c>
    </row>
    <row r="159" spans="2:65" s="1" customFormat="1" ht="16.5" customHeight="1">
      <c r="B159" s="38"/>
      <c r="C159" s="215" t="s">
        <v>296</v>
      </c>
      <c r="D159" s="215" t="s">
        <v>145</v>
      </c>
      <c r="E159" s="216" t="s">
        <v>395</v>
      </c>
      <c r="F159" s="217" t="s">
        <v>396</v>
      </c>
      <c r="G159" s="218" t="s">
        <v>323</v>
      </c>
      <c r="H159" s="219">
        <v>1</v>
      </c>
      <c r="I159" s="220"/>
      <c r="J159" s="221">
        <f>ROUND(I159*H159,2)</f>
        <v>0</v>
      </c>
      <c r="K159" s="217" t="s">
        <v>149</v>
      </c>
      <c r="L159" s="43"/>
      <c r="M159" s="222" t="s">
        <v>75</v>
      </c>
      <c r="N159" s="223" t="s">
        <v>47</v>
      </c>
      <c r="O159" s="79"/>
      <c r="P159" s="224">
        <f>O159*H159</f>
        <v>0</v>
      </c>
      <c r="Q159" s="224">
        <v>0.01197</v>
      </c>
      <c r="R159" s="224">
        <f>Q159*H159</f>
        <v>0.01197</v>
      </c>
      <c r="S159" s="224">
        <v>0</v>
      </c>
      <c r="T159" s="225">
        <f>S159*H159</f>
        <v>0</v>
      </c>
      <c r="AR159" s="17" t="s">
        <v>234</v>
      </c>
      <c r="AT159" s="17" t="s">
        <v>145</v>
      </c>
      <c r="AU159" s="17" t="s">
        <v>86</v>
      </c>
      <c r="AY159" s="17" t="s">
        <v>142</v>
      </c>
      <c r="BE159" s="226">
        <f>IF(N159="základní",J159,0)</f>
        <v>0</v>
      </c>
      <c r="BF159" s="226">
        <f>IF(N159="snížená",J159,0)</f>
        <v>0</v>
      </c>
      <c r="BG159" s="226">
        <f>IF(N159="zákl. přenesená",J159,0)</f>
        <v>0</v>
      </c>
      <c r="BH159" s="226">
        <f>IF(N159="sníž. přenesená",J159,0)</f>
        <v>0</v>
      </c>
      <c r="BI159" s="226">
        <f>IF(N159="nulová",J159,0)</f>
        <v>0</v>
      </c>
      <c r="BJ159" s="17" t="s">
        <v>84</v>
      </c>
      <c r="BK159" s="226">
        <f>ROUND(I159*H159,2)</f>
        <v>0</v>
      </c>
      <c r="BL159" s="17" t="s">
        <v>234</v>
      </c>
      <c r="BM159" s="17" t="s">
        <v>630</v>
      </c>
    </row>
    <row r="160" spans="2:47" s="1" customFormat="1" ht="12">
      <c r="B160" s="38"/>
      <c r="C160" s="39"/>
      <c r="D160" s="229" t="s">
        <v>159</v>
      </c>
      <c r="E160" s="39"/>
      <c r="F160" s="239" t="s">
        <v>398</v>
      </c>
      <c r="G160" s="39"/>
      <c r="H160" s="39"/>
      <c r="I160" s="142"/>
      <c r="J160" s="39"/>
      <c r="K160" s="39"/>
      <c r="L160" s="43"/>
      <c r="M160" s="240"/>
      <c r="N160" s="79"/>
      <c r="O160" s="79"/>
      <c r="P160" s="79"/>
      <c r="Q160" s="79"/>
      <c r="R160" s="79"/>
      <c r="S160" s="79"/>
      <c r="T160" s="80"/>
      <c r="AT160" s="17" t="s">
        <v>159</v>
      </c>
      <c r="AU160" s="17" t="s">
        <v>86</v>
      </c>
    </row>
    <row r="161" spans="2:65" s="1" customFormat="1" ht="16.5" customHeight="1">
      <c r="B161" s="38"/>
      <c r="C161" s="215" t="s">
        <v>305</v>
      </c>
      <c r="D161" s="215" t="s">
        <v>145</v>
      </c>
      <c r="E161" s="216" t="s">
        <v>400</v>
      </c>
      <c r="F161" s="217" t="s">
        <v>401</v>
      </c>
      <c r="G161" s="218" t="s">
        <v>323</v>
      </c>
      <c r="H161" s="219">
        <v>1</v>
      </c>
      <c r="I161" s="220"/>
      <c r="J161" s="221">
        <f>ROUND(I161*H161,2)</f>
        <v>0</v>
      </c>
      <c r="K161" s="217" t="s">
        <v>149</v>
      </c>
      <c r="L161" s="43"/>
      <c r="M161" s="222" t="s">
        <v>75</v>
      </c>
      <c r="N161" s="223" t="s">
        <v>47</v>
      </c>
      <c r="O161" s="79"/>
      <c r="P161" s="224">
        <f>O161*H161</f>
        <v>0</v>
      </c>
      <c r="Q161" s="224">
        <v>0.0018</v>
      </c>
      <c r="R161" s="224">
        <f>Q161*H161</f>
        <v>0.0018</v>
      </c>
      <c r="S161" s="224">
        <v>0</v>
      </c>
      <c r="T161" s="225">
        <f>S161*H161</f>
        <v>0</v>
      </c>
      <c r="AR161" s="17" t="s">
        <v>234</v>
      </c>
      <c r="AT161" s="17" t="s">
        <v>145</v>
      </c>
      <c r="AU161" s="17" t="s">
        <v>86</v>
      </c>
      <c r="AY161" s="17" t="s">
        <v>142</v>
      </c>
      <c r="BE161" s="226">
        <f>IF(N161="základní",J161,0)</f>
        <v>0</v>
      </c>
      <c r="BF161" s="226">
        <f>IF(N161="snížená",J161,0)</f>
        <v>0</v>
      </c>
      <c r="BG161" s="226">
        <f>IF(N161="zákl. přenesená",J161,0)</f>
        <v>0</v>
      </c>
      <c r="BH161" s="226">
        <f>IF(N161="sníž. přenesená",J161,0)</f>
        <v>0</v>
      </c>
      <c r="BI161" s="226">
        <f>IF(N161="nulová",J161,0)</f>
        <v>0</v>
      </c>
      <c r="BJ161" s="17" t="s">
        <v>84</v>
      </c>
      <c r="BK161" s="226">
        <f>ROUND(I161*H161,2)</f>
        <v>0</v>
      </c>
      <c r="BL161" s="17" t="s">
        <v>234</v>
      </c>
      <c r="BM161" s="17" t="s">
        <v>631</v>
      </c>
    </row>
    <row r="162" spans="2:47" s="1" customFormat="1" ht="12">
      <c r="B162" s="38"/>
      <c r="C162" s="39"/>
      <c r="D162" s="229" t="s">
        <v>159</v>
      </c>
      <c r="E162" s="39"/>
      <c r="F162" s="239" t="s">
        <v>403</v>
      </c>
      <c r="G162" s="39"/>
      <c r="H162" s="39"/>
      <c r="I162" s="142"/>
      <c r="J162" s="39"/>
      <c r="K162" s="39"/>
      <c r="L162" s="43"/>
      <c r="M162" s="240"/>
      <c r="N162" s="79"/>
      <c r="O162" s="79"/>
      <c r="P162" s="79"/>
      <c r="Q162" s="79"/>
      <c r="R162" s="79"/>
      <c r="S162" s="79"/>
      <c r="T162" s="80"/>
      <c r="AT162" s="17" t="s">
        <v>159</v>
      </c>
      <c r="AU162" s="17" t="s">
        <v>86</v>
      </c>
    </row>
    <row r="163" spans="2:65" s="1" customFormat="1" ht="22.5" customHeight="1">
      <c r="B163" s="38"/>
      <c r="C163" s="215" t="s">
        <v>310</v>
      </c>
      <c r="D163" s="215" t="s">
        <v>145</v>
      </c>
      <c r="E163" s="216" t="s">
        <v>632</v>
      </c>
      <c r="F163" s="217" t="s">
        <v>633</v>
      </c>
      <c r="G163" s="218" t="s">
        <v>329</v>
      </c>
      <c r="H163" s="272"/>
      <c r="I163" s="220"/>
      <c r="J163" s="221">
        <f>ROUND(I163*H163,2)</f>
        <v>0</v>
      </c>
      <c r="K163" s="217" t="s">
        <v>149</v>
      </c>
      <c r="L163" s="43"/>
      <c r="M163" s="222" t="s">
        <v>75</v>
      </c>
      <c r="N163" s="223" t="s">
        <v>47</v>
      </c>
      <c r="O163" s="79"/>
      <c r="P163" s="224">
        <f>O163*H163</f>
        <v>0</v>
      </c>
      <c r="Q163" s="224">
        <v>0</v>
      </c>
      <c r="R163" s="224">
        <f>Q163*H163</f>
        <v>0</v>
      </c>
      <c r="S163" s="224">
        <v>0</v>
      </c>
      <c r="T163" s="225">
        <f>S163*H163</f>
        <v>0</v>
      </c>
      <c r="AR163" s="17" t="s">
        <v>234</v>
      </c>
      <c r="AT163" s="17" t="s">
        <v>145</v>
      </c>
      <c r="AU163" s="17" t="s">
        <v>86</v>
      </c>
      <c r="AY163" s="17" t="s">
        <v>142</v>
      </c>
      <c r="BE163" s="226">
        <f>IF(N163="základní",J163,0)</f>
        <v>0</v>
      </c>
      <c r="BF163" s="226">
        <f>IF(N163="snížená",J163,0)</f>
        <v>0</v>
      </c>
      <c r="BG163" s="226">
        <f>IF(N163="zákl. přenesená",J163,0)</f>
        <v>0</v>
      </c>
      <c r="BH163" s="226">
        <f>IF(N163="sníž. přenesená",J163,0)</f>
        <v>0</v>
      </c>
      <c r="BI163" s="226">
        <f>IF(N163="nulová",J163,0)</f>
        <v>0</v>
      </c>
      <c r="BJ163" s="17" t="s">
        <v>84</v>
      </c>
      <c r="BK163" s="226">
        <f>ROUND(I163*H163,2)</f>
        <v>0</v>
      </c>
      <c r="BL163" s="17" t="s">
        <v>234</v>
      </c>
      <c r="BM163" s="17" t="s">
        <v>634</v>
      </c>
    </row>
    <row r="164" spans="2:47" s="1" customFormat="1" ht="12">
      <c r="B164" s="38"/>
      <c r="C164" s="39"/>
      <c r="D164" s="229" t="s">
        <v>159</v>
      </c>
      <c r="E164" s="39"/>
      <c r="F164" s="239" t="s">
        <v>408</v>
      </c>
      <c r="G164" s="39"/>
      <c r="H164" s="39"/>
      <c r="I164" s="142"/>
      <c r="J164" s="39"/>
      <c r="K164" s="39"/>
      <c r="L164" s="43"/>
      <c r="M164" s="240"/>
      <c r="N164" s="79"/>
      <c r="O164" s="79"/>
      <c r="P164" s="79"/>
      <c r="Q164" s="79"/>
      <c r="R164" s="79"/>
      <c r="S164" s="79"/>
      <c r="T164" s="80"/>
      <c r="AT164" s="17" t="s">
        <v>159</v>
      </c>
      <c r="AU164" s="17" t="s">
        <v>86</v>
      </c>
    </row>
    <row r="165" spans="2:63" s="11" customFormat="1" ht="22.8" customHeight="1">
      <c r="B165" s="199"/>
      <c r="C165" s="200"/>
      <c r="D165" s="201" t="s">
        <v>76</v>
      </c>
      <c r="E165" s="213" t="s">
        <v>409</v>
      </c>
      <c r="F165" s="213" t="s">
        <v>410</v>
      </c>
      <c r="G165" s="200"/>
      <c r="H165" s="200"/>
      <c r="I165" s="203"/>
      <c r="J165" s="214">
        <f>BK165</f>
        <v>0</v>
      </c>
      <c r="K165" s="200"/>
      <c r="L165" s="205"/>
      <c r="M165" s="206"/>
      <c r="N165" s="207"/>
      <c r="O165" s="207"/>
      <c r="P165" s="208">
        <f>SUM(P166:P177)</f>
        <v>0</v>
      </c>
      <c r="Q165" s="207"/>
      <c r="R165" s="208">
        <f>SUM(R166:R177)</f>
        <v>0.0202</v>
      </c>
      <c r="S165" s="207"/>
      <c r="T165" s="209">
        <f>SUM(T166:T177)</f>
        <v>0.357</v>
      </c>
      <c r="AR165" s="210" t="s">
        <v>86</v>
      </c>
      <c r="AT165" s="211" t="s">
        <v>76</v>
      </c>
      <c r="AU165" s="211" t="s">
        <v>84</v>
      </c>
      <c r="AY165" s="210" t="s">
        <v>142</v>
      </c>
      <c r="BK165" s="212">
        <f>SUM(BK166:BK177)</f>
        <v>0</v>
      </c>
    </row>
    <row r="166" spans="2:65" s="1" customFormat="1" ht="16.5" customHeight="1">
      <c r="B166" s="38"/>
      <c r="C166" s="215" t="s">
        <v>315</v>
      </c>
      <c r="D166" s="215" t="s">
        <v>145</v>
      </c>
      <c r="E166" s="216" t="s">
        <v>416</v>
      </c>
      <c r="F166" s="217" t="s">
        <v>417</v>
      </c>
      <c r="G166" s="218" t="s">
        <v>214</v>
      </c>
      <c r="H166" s="219">
        <v>1</v>
      </c>
      <c r="I166" s="220"/>
      <c r="J166" s="221">
        <f>ROUND(I166*H166,2)</f>
        <v>0</v>
      </c>
      <c r="K166" s="217" t="s">
        <v>149</v>
      </c>
      <c r="L166" s="43"/>
      <c r="M166" s="222" t="s">
        <v>75</v>
      </c>
      <c r="N166" s="223" t="s">
        <v>47</v>
      </c>
      <c r="O166" s="79"/>
      <c r="P166" s="224">
        <f>O166*H166</f>
        <v>0</v>
      </c>
      <c r="Q166" s="224">
        <v>0</v>
      </c>
      <c r="R166" s="224">
        <f>Q166*H166</f>
        <v>0</v>
      </c>
      <c r="S166" s="224">
        <v>0.0018</v>
      </c>
      <c r="T166" s="225">
        <f>S166*H166</f>
        <v>0.0018</v>
      </c>
      <c r="AR166" s="17" t="s">
        <v>234</v>
      </c>
      <c r="AT166" s="17" t="s">
        <v>145</v>
      </c>
      <c r="AU166" s="17" t="s">
        <v>86</v>
      </c>
      <c r="AY166" s="17" t="s">
        <v>142</v>
      </c>
      <c r="BE166" s="226">
        <f>IF(N166="základní",J166,0)</f>
        <v>0</v>
      </c>
      <c r="BF166" s="226">
        <f>IF(N166="snížená",J166,0)</f>
        <v>0</v>
      </c>
      <c r="BG166" s="226">
        <f>IF(N166="zákl. přenesená",J166,0)</f>
        <v>0</v>
      </c>
      <c r="BH166" s="226">
        <f>IF(N166="sníž. přenesená",J166,0)</f>
        <v>0</v>
      </c>
      <c r="BI166" s="226">
        <f>IF(N166="nulová",J166,0)</f>
        <v>0</v>
      </c>
      <c r="BJ166" s="17" t="s">
        <v>84</v>
      </c>
      <c r="BK166" s="226">
        <f>ROUND(I166*H166,2)</f>
        <v>0</v>
      </c>
      <c r="BL166" s="17" t="s">
        <v>234</v>
      </c>
      <c r="BM166" s="17" t="s">
        <v>635</v>
      </c>
    </row>
    <row r="167" spans="2:65" s="1" customFormat="1" ht="22.5" customHeight="1">
      <c r="B167" s="38"/>
      <c r="C167" s="215" t="s">
        <v>320</v>
      </c>
      <c r="D167" s="215" t="s">
        <v>145</v>
      </c>
      <c r="E167" s="216" t="s">
        <v>420</v>
      </c>
      <c r="F167" s="217" t="s">
        <v>421</v>
      </c>
      <c r="G167" s="218" t="s">
        <v>214</v>
      </c>
      <c r="H167" s="219">
        <v>1</v>
      </c>
      <c r="I167" s="220"/>
      <c r="J167" s="221">
        <f>ROUND(I167*H167,2)</f>
        <v>0</v>
      </c>
      <c r="K167" s="217" t="s">
        <v>149</v>
      </c>
      <c r="L167" s="43"/>
      <c r="M167" s="222" t="s">
        <v>75</v>
      </c>
      <c r="N167" s="223" t="s">
        <v>47</v>
      </c>
      <c r="O167" s="79"/>
      <c r="P167" s="224">
        <f>O167*H167</f>
        <v>0</v>
      </c>
      <c r="Q167" s="224">
        <v>0</v>
      </c>
      <c r="R167" s="224">
        <f>Q167*H167</f>
        <v>0</v>
      </c>
      <c r="S167" s="224">
        <v>0.024</v>
      </c>
      <c r="T167" s="225">
        <f>S167*H167</f>
        <v>0.024</v>
      </c>
      <c r="AR167" s="17" t="s">
        <v>234</v>
      </c>
      <c r="AT167" s="17" t="s">
        <v>145</v>
      </c>
      <c r="AU167" s="17" t="s">
        <v>86</v>
      </c>
      <c r="AY167" s="17" t="s">
        <v>142</v>
      </c>
      <c r="BE167" s="226">
        <f>IF(N167="základní",J167,0)</f>
        <v>0</v>
      </c>
      <c r="BF167" s="226">
        <f>IF(N167="snížená",J167,0)</f>
        <v>0</v>
      </c>
      <c r="BG167" s="226">
        <f>IF(N167="zákl. přenesená",J167,0)</f>
        <v>0</v>
      </c>
      <c r="BH167" s="226">
        <f>IF(N167="sníž. přenesená",J167,0)</f>
        <v>0</v>
      </c>
      <c r="BI167" s="226">
        <f>IF(N167="nulová",J167,0)</f>
        <v>0</v>
      </c>
      <c r="BJ167" s="17" t="s">
        <v>84</v>
      </c>
      <c r="BK167" s="226">
        <f>ROUND(I167*H167,2)</f>
        <v>0</v>
      </c>
      <c r="BL167" s="17" t="s">
        <v>234</v>
      </c>
      <c r="BM167" s="17" t="s">
        <v>636</v>
      </c>
    </row>
    <row r="168" spans="2:47" s="1" customFormat="1" ht="12">
      <c r="B168" s="38"/>
      <c r="C168" s="39"/>
      <c r="D168" s="229" t="s">
        <v>159</v>
      </c>
      <c r="E168" s="39"/>
      <c r="F168" s="239" t="s">
        <v>423</v>
      </c>
      <c r="G168" s="39"/>
      <c r="H168" s="39"/>
      <c r="I168" s="142"/>
      <c r="J168" s="39"/>
      <c r="K168" s="39"/>
      <c r="L168" s="43"/>
      <c r="M168" s="240"/>
      <c r="N168" s="79"/>
      <c r="O168" s="79"/>
      <c r="P168" s="79"/>
      <c r="Q168" s="79"/>
      <c r="R168" s="79"/>
      <c r="S168" s="79"/>
      <c r="T168" s="80"/>
      <c r="AT168" s="17" t="s">
        <v>159</v>
      </c>
      <c r="AU168" s="17" t="s">
        <v>86</v>
      </c>
    </row>
    <row r="169" spans="2:65" s="1" customFormat="1" ht="22.5" customHeight="1">
      <c r="B169" s="38"/>
      <c r="C169" s="215" t="s">
        <v>326</v>
      </c>
      <c r="D169" s="215" t="s">
        <v>145</v>
      </c>
      <c r="E169" s="216" t="s">
        <v>425</v>
      </c>
      <c r="F169" s="217" t="s">
        <v>426</v>
      </c>
      <c r="G169" s="218" t="s">
        <v>214</v>
      </c>
      <c r="H169" s="219">
        <v>1</v>
      </c>
      <c r="I169" s="220"/>
      <c r="J169" s="221">
        <f>ROUND(I169*H169,2)</f>
        <v>0</v>
      </c>
      <c r="K169" s="217" t="s">
        <v>149</v>
      </c>
      <c r="L169" s="43"/>
      <c r="M169" s="222" t="s">
        <v>75</v>
      </c>
      <c r="N169" s="223" t="s">
        <v>47</v>
      </c>
      <c r="O169" s="79"/>
      <c r="P169" s="224">
        <f>O169*H169</f>
        <v>0</v>
      </c>
      <c r="Q169" s="224">
        <v>0</v>
      </c>
      <c r="R169" s="224">
        <f>Q169*H169</f>
        <v>0</v>
      </c>
      <c r="S169" s="224">
        <v>0</v>
      </c>
      <c r="T169" s="225">
        <f>S169*H169</f>
        <v>0</v>
      </c>
      <c r="AR169" s="17" t="s">
        <v>234</v>
      </c>
      <c r="AT169" s="17" t="s">
        <v>145</v>
      </c>
      <c r="AU169" s="17" t="s">
        <v>86</v>
      </c>
      <c r="AY169" s="17" t="s">
        <v>142</v>
      </c>
      <c r="BE169" s="226">
        <f>IF(N169="základní",J169,0)</f>
        <v>0</v>
      </c>
      <c r="BF169" s="226">
        <f>IF(N169="snížená",J169,0)</f>
        <v>0</v>
      </c>
      <c r="BG169" s="226">
        <f>IF(N169="zákl. přenesená",J169,0)</f>
        <v>0</v>
      </c>
      <c r="BH169" s="226">
        <f>IF(N169="sníž. přenesená",J169,0)</f>
        <v>0</v>
      </c>
      <c r="BI169" s="226">
        <f>IF(N169="nulová",J169,0)</f>
        <v>0</v>
      </c>
      <c r="BJ169" s="17" t="s">
        <v>84</v>
      </c>
      <c r="BK169" s="226">
        <f>ROUND(I169*H169,2)</f>
        <v>0</v>
      </c>
      <c r="BL169" s="17" t="s">
        <v>234</v>
      </c>
      <c r="BM169" s="17" t="s">
        <v>637</v>
      </c>
    </row>
    <row r="170" spans="2:47" s="1" customFormat="1" ht="12">
      <c r="B170" s="38"/>
      <c r="C170" s="39"/>
      <c r="D170" s="229" t="s">
        <v>159</v>
      </c>
      <c r="E170" s="39"/>
      <c r="F170" s="239" t="s">
        <v>428</v>
      </c>
      <c r="G170" s="39"/>
      <c r="H170" s="39"/>
      <c r="I170" s="142"/>
      <c r="J170" s="39"/>
      <c r="K170" s="39"/>
      <c r="L170" s="43"/>
      <c r="M170" s="240"/>
      <c r="N170" s="79"/>
      <c r="O170" s="79"/>
      <c r="P170" s="79"/>
      <c r="Q170" s="79"/>
      <c r="R170" s="79"/>
      <c r="S170" s="79"/>
      <c r="T170" s="80"/>
      <c r="AT170" s="17" t="s">
        <v>159</v>
      </c>
      <c r="AU170" s="17" t="s">
        <v>86</v>
      </c>
    </row>
    <row r="171" spans="2:65" s="1" customFormat="1" ht="16.5" customHeight="1">
      <c r="B171" s="38"/>
      <c r="C171" s="262" t="s">
        <v>334</v>
      </c>
      <c r="D171" s="262" t="s">
        <v>218</v>
      </c>
      <c r="E171" s="263" t="s">
        <v>430</v>
      </c>
      <c r="F171" s="264" t="s">
        <v>431</v>
      </c>
      <c r="G171" s="265" t="s">
        <v>214</v>
      </c>
      <c r="H171" s="266">
        <v>1</v>
      </c>
      <c r="I171" s="267"/>
      <c r="J171" s="268">
        <f>ROUND(I171*H171,2)</f>
        <v>0</v>
      </c>
      <c r="K171" s="264" t="s">
        <v>149</v>
      </c>
      <c r="L171" s="269"/>
      <c r="M171" s="270" t="s">
        <v>75</v>
      </c>
      <c r="N171" s="271" t="s">
        <v>47</v>
      </c>
      <c r="O171" s="79"/>
      <c r="P171" s="224">
        <f>O171*H171</f>
        <v>0</v>
      </c>
      <c r="Q171" s="224">
        <v>0.019</v>
      </c>
      <c r="R171" s="224">
        <f>Q171*H171</f>
        <v>0.019</v>
      </c>
      <c r="S171" s="224">
        <v>0</v>
      </c>
      <c r="T171" s="225">
        <f>S171*H171</f>
        <v>0</v>
      </c>
      <c r="AR171" s="17" t="s">
        <v>326</v>
      </c>
      <c r="AT171" s="17" t="s">
        <v>218</v>
      </c>
      <c r="AU171" s="17" t="s">
        <v>86</v>
      </c>
      <c r="AY171" s="17" t="s">
        <v>142</v>
      </c>
      <c r="BE171" s="226">
        <f>IF(N171="základní",J171,0)</f>
        <v>0</v>
      </c>
      <c r="BF171" s="226">
        <f>IF(N171="snížená",J171,0)</f>
        <v>0</v>
      </c>
      <c r="BG171" s="226">
        <f>IF(N171="zákl. přenesená",J171,0)</f>
        <v>0</v>
      </c>
      <c r="BH171" s="226">
        <f>IF(N171="sníž. přenesená",J171,0)</f>
        <v>0</v>
      </c>
      <c r="BI171" s="226">
        <f>IF(N171="nulová",J171,0)</f>
        <v>0</v>
      </c>
      <c r="BJ171" s="17" t="s">
        <v>84</v>
      </c>
      <c r="BK171" s="226">
        <f>ROUND(I171*H171,2)</f>
        <v>0</v>
      </c>
      <c r="BL171" s="17" t="s">
        <v>234</v>
      </c>
      <c r="BM171" s="17" t="s">
        <v>638</v>
      </c>
    </row>
    <row r="172" spans="2:65" s="1" customFormat="1" ht="16.5" customHeight="1">
      <c r="B172" s="38"/>
      <c r="C172" s="215" t="s">
        <v>339</v>
      </c>
      <c r="D172" s="215" t="s">
        <v>145</v>
      </c>
      <c r="E172" s="216" t="s">
        <v>434</v>
      </c>
      <c r="F172" s="217" t="s">
        <v>435</v>
      </c>
      <c r="G172" s="218" t="s">
        <v>214</v>
      </c>
      <c r="H172" s="219">
        <v>1</v>
      </c>
      <c r="I172" s="220"/>
      <c r="J172" s="221">
        <f>ROUND(I172*H172,2)</f>
        <v>0</v>
      </c>
      <c r="K172" s="217" t="s">
        <v>436</v>
      </c>
      <c r="L172" s="43"/>
      <c r="M172" s="222" t="s">
        <v>75</v>
      </c>
      <c r="N172" s="223" t="s">
        <v>47</v>
      </c>
      <c r="O172" s="79"/>
      <c r="P172" s="224">
        <f>O172*H172</f>
        <v>0</v>
      </c>
      <c r="Q172" s="224">
        <v>0</v>
      </c>
      <c r="R172" s="224">
        <f>Q172*H172</f>
        <v>0</v>
      </c>
      <c r="S172" s="224">
        <v>0</v>
      </c>
      <c r="T172" s="225">
        <f>S172*H172</f>
        <v>0</v>
      </c>
      <c r="AR172" s="17" t="s">
        <v>234</v>
      </c>
      <c r="AT172" s="17" t="s">
        <v>145</v>
      </c>
      <c r="AU172" s="17" t="s">
        <v>86</v>
      </c>
      <c r="AY172" s="17" t="s">
        <v>142</v>
      </c>
      <c r="BE172" s="226">
        <f>IF(N172="základní",J172,0)</f>
        <v>0</v>
      </c>
      <c r="BF172" s="226">
        <f>IF(N172="snížená",J172,0)</f>
        <v>0</v>
      </c>
      <c r="BG172" s="226">
        <f>IF(N172="zákl. přenesená",J172,0)</f>
        <v>0</v>
      </c>
      <c r="BH172" s="226">
        <f>IF(N172="sníž. přenesená",J172,0)</f>
        <v>0</v>
      </c>
      <c r="BI172" s="226">
        <f>IF(N172="nulová",J172,0)</f>
        <v>0</v>
      </c>
      <c r="BJ172" s="17" t="s">
        <v>84</v>
      </c>
      <c r="BK172" s="226">
        <f>ROUND(I172*H172,2)</f>
        <v>0</v>
      </c>
      <c r="BL172" s="17" t="s">
        <v>234</v>
      </c>
      <c r="BM172" s="17" t="s">
        <v>639</v>
      </c>
    </row>
    <row r="173" spans="2:47" s="1" customFormat="1" ht="12">
      <c r="B173" s="38"/>
      <c r="C173" s="39"/>
      <c r="D173" s="229" t="s">
        <v>159</v>
      </c>
      <c r="E173" s="39"/>
      <c r="F173" s="239" t="s">
        <v>438</v>
      </c>
      <c r="G173" s="39"/>
      <c r="H173" s="39"/>
      <c r="I173" s="142"/>
      <c r="J173" s="39"/>
      <c r="K173" s="39"/>
      <c r="L173" s="43"/>
      <c r="M173" s="240"/>
      <c r="N173" s="79"/>
      <c r="O173" s="79"/>
      <c r="P173" s="79"/>
      <c r="Q173" s="79"/>
      <c r="R173" s="79"/>
      <c r="S173" s="79"/>
      <c r="T173" s="80"/>
      <c r="AT173" s="17" t="s">
        <v>159</v>
      </c>
      <c r="AU173" s="17" t="s">
        <v>86</v>
      </c>
    </row>
    <row r="174" spans="2:65" s="1" customFormat="1" ht="16.5" customHeight="1">
      <c r="B174" s="38"/>
      <c r="C174" s="262" t="s">
        <v>344</v>
      </c>
      <c r="D174" s="262" t="s">
        <v>218</v>
      </c>
      <c r="E174" s="263" t="s">
        <v>440</v>
      </c>
      <c r="F174" s="264" t="s">
        <v>441</v>
      </c>
      <c r="G174" s="265" t="s">
        <v>214</v>
      </c>
      <c r="H174" s="266">
        <v>1</v>
      </c>
      <c r="I174" s="267"/>
      <c r="J174" s="268">
        <f>ROUND(I174*H174,2)</f>
        <v>0</v>
      </c>
      <c r="K174" s="264" t="s">
        <v>149</v>
      </c>
      <c r="L174" s="269"/>
      <c r="M174" s="270" t="s">
        <v>75</v>
      </c>
      <c r="N174" s="271" t="s">
        <v>47</v>
      </c>
      <c r="O174" s="79"/>
      <c r="P174" s="224">
        <f>O174*H174</f>
        <v>0</v>
      </c>
      <c r="Q174" s="224">
        <v>0.0012</v>
      </c>
      <c r="R174" s="224">
        <f>Q174*H174</f>
        <v>0.0012</v>
      </c>
      <c r="S174" s="224">
        <v>0</v>
      </c>
      <c r="T174" s="225">
        <f>S174*H174</f>
        <v>0</v>
      </c>
      <c r="AR174" s="17" t="s">
        <v>326</v>
      </c>
      <c r="AT174" s="17" t="s">
        <v>218</v>
      </c>
      <c r="AU174" s="17" t="s">
        <v>86</v>
      </c>
      <c r="AY174" s="17" t="s">
        <v>142</v>
      </c>
      <c r="BE174" s="226">
        <f>IF(N174="základní",J174,0)</f>
        <v>0</v>
      </c>
      <c r="BF174" s="226">
        <f>IF(N174="snížená",J174,0)</f>
        <v>0</v>
      </c>
      <c r="BG174" s="226">
        <f>IF(N174="zákl. přenesená",J174,0)</f>
        <v>0</v>
      </c>
      <c r="BH174" s="226">
        <f>IF(N174="sníž. přenesená",J174,0)</f>
        <v>0</v>
      </c>
      <c r="BI174" s="226">
        <f>IF(N174="nulová",J174,0)</f>
        <v>0</v>
      </c>
      <c r="BJ174" s="17" t="s">
        <v>84</v>
      </c>
      <c r="BK174" s="226">
        <f>ROUND(I174*H174,2)</f>
        <v>0</v>
      </c>
      <c r="BL174" s="17" t="s">
        <v>234</v>
      </c>
      <c r="BM174" s="17" t="s">
        <v>640</v>
      </c>
    </row>
    <row r="175" spans="2:65" s="1" customFormat="1" ht="16.5" customHeight="1">
      <c r="B175" s="38"/>
      <c r="C175" s="215" t="s">
        <v>349</v>
      </c>
      <c r="D175" s="215" t="s">
        <v>145</v>
      </c>
      <c r="E175" s="216" t="s">
        <v>641</v>
      </c>
      <c r="F175" s="217" t="s">
        <v>642</v>
      </c>
      <c r="G175" s="218" t="s">
        <v>214</v>
      </c>
      <c r="H175" s="219">
        <v>3</v>
      </c>
      <c r="I175" s="220"/>
      <c r="J175" s="221">
        <f>ROUND(I175*H175,2)</f>
        <v>0</v>
      </c>
      <c r="K175" s="217" t="s">
        <v>149</v>
      </c>
      <c r="L175" s="43"/>
      <c r="M175" s="222" t="s">
        <v>75</v>
      </c>
      <c r="N175" s="223" t="s">
        <v>47</v>
      </c>
      <c r="O175" s="79"/>
      <c r="P175" s="224">
        <f>O175*H175</f>
        <v>0</v>
      </c>
      <c r="Q175" s="224">
        <v>0</v>
      </c>
      <c r="R175" s="224">
        <f>Q175*H175</f>
        <v>0</v>
      </c>
      <c r="S175" s="224">
        <v>0.1104</v>
      </c>
      <c r="T175" s="225">
        <f>S175*H175</f>
        <v>0.3312</v>
      </c>
      <c r="AR175" s="17" t="s">
        <v>234</v>
      </c>
      <c r="AT175" s="17" t="s">
        <v>145</v>
      </c>
      <c r="AU175" s="17" t="s">
        <v>86</v>
      </c>
      <c r="AY175" s="17" t="s">
        <v>142</v>
      </c>
      <c r="BE175" s="226">
        <f>IF(N175="základní",J175,0)</f>
        <v>0</v>
      </c>
      <c r="BF175" s="226">
        <f>IF(N175="snížená",J175,0)</f>
        <v>0</v>
      </c>
      <c r="BG175" s="226">
        <f>IF(N175="zákl. přenesená",J175,0)</f>
        <v>0</v>
      </c>
      <c r="BH175" s="226">
        <f>IF(N175="sníž. přenesená",J175,0)</f>
        <v>0</v>
      </c>
      <c r="BI175" s="226">
        <f>IF(N175="nulová",J175,0)</f>
        <v>0</v>
      </c>
      <c r="BJ175" s="17" t="s">
        <v>84</v>
      </c>
      <c r="BK175" s="226">
        <f>ROUND(I175*H175,2)</f>
        <v>0</v>
      </c>
      <c r="BL175" s="17" t="s">
        <v>234</v>
      </c>
      <c r="BM175" s="17" t="s">
        <v>643</v>
      </c>
    </row>
    <row r="176" spans="2:65" s="1" customFormat="1" ht="22.5" customHeight="1">
      <c r="B176" s="38"/>
      <c r="C176" s="215" t="s">
        <v>354</v>
      </c>
      <c r="D176" s="215" t="s">
        <v>145</v>
      </c>
      <c r="E176" s="216" t="s">
        <v>644</v>
      </c>
      <c r="F176" s="217" t="s">
        <v>645</v>
      </c>
      <c r="G176" s="218" t="s">
        <v>275</v>
      </c>
      <c r="H176" s="219">
        <v>0.02</v>
      </c>
      <c r="I176" s="220"/>
      <c r="J176" s="221">
        <f>ROUND(I176*H176,2)</f>
        <v>0</v>
      </c>
      <c r="K176" s="217" t="s">
        <v>149</v>
      </c>
      <c r="L176" s="43"/>
      <c r="M176" s="222" t="s">
        <v>75</v>
      </c>
      <c r="N176" s="223" t="s">
        <v>47</v>
      </c>
      <c r="O176" s="79"/>
      <c r="P176" s="224">
        <f>O176*H176</f>
        <v>0</v>
      </c>
      <c r="Q176" s="224">
        <v>0</v>
      </c>
      <c r="R176" s="224">
        <f>Q176*H176</f>
        <v>0</v>
      </c>
      <c r="S176" s="224">
        <v>0</v>
      </c>
      <c r="T176" s="225">
        <f>S176*H176</f>
        <v>0</v>
      </c>
      <c r="AR176" s="17" t="s">
        <v>234</v>
      </c>
      <c r="AT176" s="17" t="s">
        <v>145</v>
      </c>
      <c r="AU176" s="17" t="s">
        <v>86</v>
      </c>
      <c r="AY176" s="17" t="s">
        <v>142</v>
      </c>
      <c r="BE176" s="226">
        <f>IF(N176="základní",J176,0)</f>
        <v>0</v>
      </c>
      <c r="BF176" s="226">
        <f>IF(N176="snížená",J176,0)</f>
        <v>0</v>
      </c>
      <c r="BG176" s="226">
        <f>IF(N176="zákl. přenesená",J176,0)</f>
        <v>0</v>
      </c>
      <c r="BH176" s="226">
        <f>IF(N176="sníž. přenesená",J176,0)</f>
        <v>0</v>
      </c>
      <c r="BI176" s="226">
        <f>IF(N176="nulová",J176,0)</f>
        <v>0</v>
      </c>
      <c r="BJ176" s="17" t="s">
        <v>84</v>
      </c>
      <c r="BK176" s="226">
        <f>ROUND(I176*H176,2)</f>
        <v>0</v>
      </c>
      <c r="BL176" s="17" t="s">
        <v>234</v>
      </c>
      <c r="BM176" s="17" t="s">
        <v>646</v>
      </c>
    </row>
    <row r="177" spans="2:47" s="1" customFormat="1" ht="12">
      <c r="B177" s="38"/>
      <c r="C177" s="39"/>
      <c r="D177" s="229" t="s">
        <v>159</v>
      </c>
      <c r="E177" s="39"/>
      <c r="F177" s="239" t="s">
        <v>447</v>
      </c>
      <c r="G177" s="39"/>
      <c r="H177" s="39"/>
      <c r="I177" s="142"/>
      <c r="J177" s="39"/>
      <c r="K177" s="39"/>
      <c r="L177" s="43"/>
      <c r="M177" s="240"/>
      <c r="N177" s="79"/>
      <c r="O177" s="79"/>
      <c r="P177" s="79"/>
      <c r="Q177" s="79"/>
      <c r="R177" s="79"/>
      <c r="S177" s="79"/>
      <c r="T177" s="80"/>
      <c r="AT177" s="17" t="s">
        <v>159</v>
      </c>
      <c r="AU177" s="17" t="s">
        <v>86</v>
      </c>
    </row>
    <row r="178" spans="2:63" s="11" customFormat="1" ht="22.8" customHeight="1">
      <c r="B178" s="199"/>
      <c r="C178" s="200"/>
      <c r="D178" s="201" t="s">
        <v>76</v>
      </c>
      <c r="E178" s="213" t="s">
        <v>448</v>
      </c>
      <c r="F178" s="213" t="s">
        <v>449</v>
      </c>
      <c r="G178" s="200"/>
      <c r="H178" s="200"/>
      <c r="I178" s="203"/>
      <c r="J178" s="214">
        <f>BK178</f>
        <v>0</v>
      </c>
      <c r="K178" s="200"/>
      <c r="L178" s="205"/>
      <c r="M178" s="206"/>
      <c r="N178" s="207"/>
      <c r="O178" s="207"/>
      <c r="P178" s="208">
        <f>SUM(P179:P183)</f>
        <v>0</v>
      </c>
      <c r="Q178" s="207"/>
      <c r="R178" s="208">
        <f>SUM(R179:R183)</f>
        <v>0</v>
      </c>
      <c r="S178" s="207"/>
      <c r="T178" s="209">
        <f>SUM(T179:T183)</f>
        <v>0</v>
      </c>
      <c r="AR178" s="210" t="s">
        <v>86</v>
      </c>
      <c r="AT178" s="211" t="s">
        <v>76</v>
      </c>
      <c r="AU178" s="211" t="s">
        <v>84</v>
      </c>
      <c r="AY178" s="210" t="s">
        <v>142</v>
      </c>
      <c r="BK178" s="212">
        <f>SUM(BK179:BK183)</f>
        <v>0</v>
      </c>
    </row>
    <row r="179" spans="2:65" s="1" customFormat="1" ht="16.5" customHeight="1">
      <c r="B179" s="38"/>
      <c r="C179" s="215" t="s">
        <v>358</v>
      </c>
      <c r="D179" s="215" t="s">
        <v>145</v>
      </c>
      <c r="E179" s="216" t="s">
        <v>451</v>
      </c>
      <c r="F179" s="217" t="s">
        <v>452</v>
      </c>
      <c r="G179" s="218" t="s">
        <v>214</v>
      </c>
      <c r="H179" s="219">
        <v>1</v>
      </c>
      <c r="I179" s="220"/>
      <c r="J179" s="221">
        <f>ROUND(I179*H179,2)</f>
        <v>0</v>
      </c>
      <c r="K179" s="217" t="s">
        <v>149</v>
      </c>
      <c r="L179" s="43"/>
      <c r="M179" s="222" t="s">
        <v>75</v>
      </c>
      <c r="N179" s="223" t="s">
        <v>47</v>
      </c>
      <c r="O179" s="79"/>
      <c r="P179" s="224">
        <f>O179*H179</f>
        <v>0</v>
      </c>
      <c r="Q179" s="224">
        <v>0</v>
      </c>
      <c r="R179" s="224">
        <f>Q179*H179</f>
        <v>0</v>
      </c>
      <c r="S179" s="224">
        <v>0</v>
      </c>
      <c r="T179" s="225">
        <f>S179*H179</f>
        <v>0</v>
      </c>
      <c r="AR179" s="17" t="s">
        <v>234</v>
      </c>
      <c r="AT179" s="17" t="s">
        <v>145</v>
      </c>
      <c r="AU179" s="17" t="s">
        <v>86</v>
      </c>
      <c r="AY179" s="17" t="s">
        <v>142</v>
      </c>
      <c r="BE179" s="226">
        <f>IF(N179="základní",J179,0)</f>
        <v>0</v>
      </c>
      <c r="BF179" s="226">
        <f>IF(N179="snížená",J179,0)</f>
        <v>0</v>
      </c>
      <c r="BG179" s="226">
        <f>IF(N179="zákl. přenesená",J179,0)</f>
        <v>0</v>
      </c>
      <c r="BH179" s="226">
        <f>IF(N179="sníž. přenesená",J179,0)</f>
        <v>0</v>
      </c>
      <c r="BI179" s="226">
        <f>IF(N179="nulová",J179,0)</f>
        <v>0</v>
      </c>
      <c r="BJ179" s="17" t="s">
        <v>84</v>
      </c>
      <c r="BK179" s="226">
        <f>ROUND(I179*H179,2)</f>
        <v>0</v>
      </c>
      <c r="BL179" s="17" t="s">
        <v>234</v>
      </c>
      <c r="BM179" s="17" t="s">
        <v>647</v>
      </c>
    </row>
    <row r="180" spans="2:47" s="1" customFormat="1" ht="12">
      <c r="B180" s="38"/>
      <c r="C180" s="39"/>
      <c r="D180" s="229" t="s">
        <v>159</v>
      </c>
      <c r="E180" s="39"/>
      <c r="F180" s="239" t="s">
        <v>454</v>
      </c>
      <c r="G180" s="39"/>
      <c r="H180" s="39"/>
      <c r="I180" s="142"/>
      <c r="J180" s="39"/>
      <c r="K180" s="39"/>
      <c r="L180" s="43"/>
      <c r="M180" s="240"/>
      <c r="N180" s="79"/>
      <c r="O180" s="79"/>
      <c r="P180" s="79"/>
      <c r="Q180" s="79"/>
      <c r="R180" s="79"/>
      <c r="S180" s="79"/>
      <c r="T180" s="80"/>
      <c r="AT180" s="17" t="s">
        <v>159</v>
      </c>
      <c r="AU180" s="17" t="s">
        <v>86</v>
      </c>
    </row>
    <row r="181" spans="2:65" s="1" customFormat="1" ht="16.5" customHeight="1">
      <c r="B181" s="38"/>
      <c r="C181" s="262" t="s">
        <v>363</v>
      </c>
      <c r="D181" s="262" t="s">
        <v>218</v>
      </c>
      <c r="E181" s="263" t="s">
        <v>456</v>
      </c>
      <c r="F181" s="264" t="s">
        <v>648</v>
      </c>
      <c r="G181" s="265" t="s">
        <v>214</v>
      </c>
      <c r="H181" s="266">
        <v>1</v>
      </c>
      <c r="I181" s="267"/>
      <c r="J181" s="268">
        <f>ROUND(I181*H181,2)</f>
        <v>0</v>
      </c>
      <c r="K181" s="264" t="s">
        <v>324</v>
      </c>
      <c r="L181" s="269"/>
      <c r="M181" s="270" t="s">
        <v>75</v>
      </c>
      <c r="N181" s="271" t="s">
        <v>47</v>
      </c>
      <c r="O181" s="79"/>
      <c r="P181" s="224">
        <f>O181*H181</f>
        <v>0</v>
      </c>
      <c r="Q181" s="224">
        <v>0</v>
      </c>
      <c r="R181" s="224">
        <f>Q181*H181</f>
        <v>0</v>
      </c>
      <c r="S181" s="224">
        <v>0</v>
      </c>
      <c r="T181" s="225">
        <f>S181*H181</f>
        <v>0</v>
      </c>
      <c r="AR181" s="17" t="s">
        <v>326</v>
      </c>
      <c r="AT181" s="17" t="s">
        <v>218</v>
      </c>
      <c r="AU181" s="17" t="s">
        <v>86</v>
      </c>
      <c r="AY181" s="17" t="s">
        <v>142</v>
      </c>
      <c r="BE181" s="226">
        <f>IF(N181="základní",J181,0)</f>
        <v>0</v>
      </c>
      <c r="BF181" s="226">
        <f>IF(N181="snížená",J181,0)</f>
        <v>0</v>
      </c>
      <c r="BG181" s="226">
        <f>IF(N181="zákl. přenesená",J181,0)</f>
        <v>0</v>
      </c>
      <c r="BH181" s="226">
        <f>IF(N181="sníž. přenesená",J181,0)</f>
        <v>0</v>
      </c>
      <c r="BI181" s="226">
        <f>IF(N181="nulová",J181,0)</f>
        <v>0</v>
      </c>
      <c r="BJ181" s="17" t="s">
        <v>84</v>
      </c>
      <c r="BK181" s="226">
        <f>ROUND(I181*H181,2)</f>
        <v>0</v>
      </c>
      <c r="BL181" s="17" t="s">
        <v>234</v>
      </c>
      <c r="BM181" s="17" t="s">
        <v>649</v>
      </c>
    </row>
    <row r="182" spans="2:65" s="1" customFormat="1" ht="22.5" customHeight="1">
      <c r="B182" s="38"/>
      <c r="C182" s="215" t="s">
        <v>367</v>
      </c>
      <c r="D182" s="215" t="s">
        <v>145</v>
      </c>
      <c r="E182" s="216" t="s">
        <v>460</v>
      </c>
      <c r="F182" s="217" t="s">
        <v>461</v>
      </c>
      <c r="G182" s="218" t="s">
        <v>329</v>
      </c>
      <c r="H182" s="272"/>
      <c r="I182" s="220"/>
      <c r="J182" s="221">
        <f>ROUND(I182*H182,2)</f>
        <v>0</v>
      </c>
      <c r="K182" s="217" t="s">
        <v>149</v>
      </c>
      <c r="L182" s="43"/>
      <c r="M182" s="222" t="s">
        <v>75</v>
      </c>
      <c r="N182" s="223" t="s">
        <v>47</v>
      </c>
      <c r="O182" s="79"/>
      <c r="P182" s="224">
        <f>O182*H182</f>
        <v>0</v>
      </c>
      <c r="Q182" s="224">
        <v>0</v>
      </c>
      <c r="R182" s="224">
        <f>Q182*H182</f>
        <v>0</v>
      </c>
      <c r="S182" s="224">
        <v>0</v>
      </c>
      <c r="T182" s="225">
        <f>S182*H182</f>
        <v>0</v>
      </c>
      <c r="AR182" s="17" t="s">
        <v>234</v>
      </c>
      <c r="AT182" s="17" t="s">
        <v>145</v>
      </c>
      <c r="AU182" s="17" t="s">
        <v>86</v>
      </c>
      <c r="AY182" s="17" t="s">
        <v>142</v>
      </c>
      <c r="BE182" s="226">
        <f>IF(N182="základní",J182,0)</f>
        <v>0</v>
      </c>
      <c r="BF182" s="226">
        <f>IF(N182="snížená",J182,0)</f>
        <v>0</v>
      </c>
      <c r="BG182" s="226">
        <f>IF(N182="zákl. přenesená",J182,0)</f>
        <v>0</v>
      </c>
      <c r="BH182" s="226">
        <f>IF(N182="sníž. přenesená",J182,0)</f>
        <v>0</v>
      </c>
      <c r="BI182" s="226">
        <f>IF(N182="nulová",J182,0)</f>
        <v>0</v>
      </c>
      <c r="BJ182" s="17" t="s">
        <v>84</v>
      </c>
      <c r="BK182" s="226">
        <f>ROUND(I182*H182,2)</f>
        <v>0</v>
      </c>
      <c r="BL182" s="17" t="s">
        <v>234</v>
      </c>
      <c r="BM182" s="17" t="s">
        <v>650</v>
      </c>
    </row>
    <row r="183" spans="2:47" s="1" customFormat="1" ht="12">
      <c r="B183" s="38"/>
      <c r="C183" s="39"/>
      <c r="D183" s="229" t="s">
        <v>159</v>
      </c>
      <c r="E183" s="39"/>
      <c r="F183" s="239" t="s">
        <v>463</v>
      </c>
      <c r="G183" s="39"/>
      <c r="H183" s="39"/>
      <c r="I183" s="142"/>
      <c r="J183" s="39"/>
      <c r="K183" s="39"/>
      <c r="L183" s="43"/>
      <c r="M183" s="240"/>
      <c r="N183" s="79"/>
      <c r="O183" s="79"/>
      <c r="P183" s="79"/>
      <c r="Q183" s="79"/>
      <c r="R183" s="79"/>
      <c r="S183" s="79"/>
      <c r="T183" s="80"/>
      <c r="AT183" s="17" t="s">
        <v>159</v>
      </c>
      <c r="AU183" s="17" t="s">
        <v>86</v>
      </c>
    </row>
    <row r="184" spans="2:63" s="11" customFormat="1" ht="22.8" customHeight="1">
      <c r="B184" s="199"/>
      <c r="C184" s="200"/>
      <c r="D184" s="201" t="s">
        <v>76</v>
      </c>
      <c r="E184" s="213" t="s">
        <v>464</v>
      </c>
      <c r="F184" s="213" t="s">
        <v>465</v>
      </c>
      <c r="G184" s="200"/>
      <c r="H184" s="200"/>
      <c r="I184" s="203"/>
      <c r="J184" s="214">
        <f>BK184</f>
        <v>0</v>
      </c>
      <c r="K184" s="200"/>
      <c r="L184" s="205"/>
      <c r="M184" s="206"/>
      <c r="N184" s="207"/>
      <c r="O184" s="207"/>
      <c r="P184" s="208">
        <f>SUM(P185:P197)</f>
        <v>0</v>
      </c>
      <c r="Q184" s="207"/>
      <c r="R184" s="208">
        <f>SUM(R185:R197)</f>
        <v>0.10117</v>
      </c>
      <c r="S184" s="207"/>
      <c r="T184" s="209">
        <f>SUM(T185:T197)</f>
        <v>0.22275</v>
      </c>
      <c r="AR184" s="210" t="s">
        <v>86</v>
      </c>
      <c r="AT184" s="211" t="s">
        <v>76</v>
      </c>
      <c r="AU184" s="211" t="s">
        <v>84</v>
      </c>
      <c r="AY184" s="210" t="s">
        <v>142</v>
      </c>
      <c r="BK184" s="212">
        <f>SUM(BK185:BK197)</f>
        <v>0</v>
      </c>
    </row>
    <row r="185" spans="2:65" s="1" customFormat="1" ht="16.5" customHeight="1">
      <c r="B185" s="38"/>
      <c r="C185" s="215" t="s">
        <v>371</v>
      </c>
      <c r="D185" s="215" t="s">
        <v>145</v>
      </c>
      <c r="E185" s="216" t="s">
        <v>467</v>
      </c>
      <c r="F185" s="217" t="s">
        <v>468</v>
      </c>
      <c r="G185" s="218" t="s">
        <v>148</v>
      </c>
      <c r="H185" s="219">
        <v>74.25</v>
      </c>
      <c r="I185" s="220"/>
      <c r="J185" s="221">
        <f>ROUND(I185*H185,2)</f>
        <v>0</v>
      </c>
      <c r="K185" s="217" t="s">
        <v>149</v>
      </c>
      <c r="L185" s="43"/>
      <c r="M185" s="222" t="s">
        <v>75</v>
      </c>
      <c r="N185" s="223" t="s">
        <v>47</v>
      </c>
      <c r="O185" s="79"/>
      <c r="P185" s="224">
        <f>O185*H185</f>
        <v>0</v>
      </c>
      <c r="Q185" s="224">
        <v>0</v>
      </c>
      <c r="R185" s="224">
        <f>Q185*H185</f>
        <v>0</v>
      </c>
      <c r="S185" s="224">
        <v>0.003</v>
      </c>
      <c r="T185" s="225">
        <f>S185*H185</f>
        <v>0.22275</v>
      </c>
      <c r="AR185" s="17" t="s">
        <v>234</v>
      </c>
      <c r="AT185" s="17" t="s">
        <v>145</v>
      </c>
      <c r="AU185" s="17" t="s">
        <v>86</v>
      </c>
      <c r="AY185" s="17" t="s">
        <v>142</v>
      </c>
      <c r="BE185" s="226">
        <f>IF(N185="základní",J185,0)</f>
        <v>0</v>
      </c>
      <c r="BF185" s="226">
        <f>IF(N185="snížená",J185,0)</f>
        <v>0</v>
      </c>
      <c r="BG185" s="226">
        <f>IF(N185="zákl. přenesená",J185,0)</f>
        <v>0</v>
      </c>
      <c r="BH185" s="226">
        <f>IF(N185="sníž. přenesená",J185,0)</f>
        <v>0</v>
      </c>
      <c r="BI185" s="226">
        <f>IF(N185="nulová",J185,0)</f>
        <v>0</v>
      </c>
      <c r="BJ185" s="17" t="s">
        <v>84</v>
      </c>
      <c r="BK185" s="226">
        <f>ROUND(I185*H185,2)</f>
        <v>0</v>
      </c>
      <c r="BL185" s="17" t="s">
        <v>234</v>
      </c>
      <c r="BM185" s="17" t="s">
        <v>651</v>
      </c>
    </row>
    <row r="186" spans="2:65" s="1" customFormat="1" ht="16.5" customHeight="1">
      <c r="B186" s="38"/>
      <c r="C186" s="215" t="s">
        <v>378</v>
      </c>
      <c r="D186" s="215" t="s">
        <v>145</v>
      </c>
      <c r="E186" s="216" t="s">
        <v>473</v>
      </c>
      <c r="F186" s="217" t="s">
        <v>474</v>
      </c>
      <c r="G186" s="218" t="s">
        <v>148</v>
      </c>
      <c r="H186" s="219">
        <v>74.25</v>
      </c>
      <c r="I186" s="220"/>
      <c r="J186" s="221">
        <f>ROUND(I186*H186,2)</f>
        <v>0</v>
      </c>
      <c r="K186" s="217" t="s">
        <v>149</v>
      </c>
      <c r="L186" s="43"/>
      <c r="M186" s="222" t="s">
        <v>75</v>
      </c>
      <c r="N186" s="223" t="s">
        <v>47</v>
      </c>
      <c r="O186" s="79"/>
      <c r="P186" s="224">
        <f>O186*H186</f>
        <v>0</v>
      </c>
      <c r="Q186" s="224">
        <v>0</v>
      </c>
      <c r="R186" s="224">
        <f>Q186*H186</f>
        <v>0</v>
      </c>
      <c r="S186" s="224">
        <v>0</v>
      </c>
      <c r="T186" s="225">
        <f>S186*H186</f>
        <v>0</v>
      </c>
      <c r="AR186" s="17" t="s">
        <v>234</v>
      </c>
      <c r="AT186" s="17" t="s">
        <v>145</v>
      </c>
      <c r="AU186" s="17" t="s">
        <v>86</v>
      </c>
      <c r="AY186" s="17" t="s">
        <v>142</v>
      </c>
      <c r="BE186" s="226">
        <f>IF(N186="základní",J186,0)</f>
        <v>0</v>
      </c>
      <c r="BF186" s="226">
        <f>IF(N186="snížená",J186,0)</f>
        <v>0</v>
      </c>
      <c r="BG186" s="226">
        <f>IF(N186="zákl. přenesená",J186,0)</f>
        <v>0</v>
      </c>
      <c r="BH186" s="226">
        <f>IF(N186="sníž. přenesená",J186,0)</f>
        <v>0</v>
      </c>
      <c r="BI186" s="226">
        <f>IF(N186="nulová",J186,0)</f>
        <v>0</v>
      </c>
      <c r="BJ186" s="17" t="s">
        <v>84</v>
      </c>
      <c r="BK186" s="226">
        <f>ROUND(I186*H186,2)</f>
        <v>0</v>
      </c>
      <c r="BL186" s="17" t="s">
        <v>234</v>
      </c>
      <c r="BM186" s="17" t="s">
        <v>652</v>
      </c>
    </row>
    <row r="187" spans="2:47" s="1" customFormat="1" ht="12">
      <c r="B187" s="38"/>
      <c r="C187" s="39"/>
      <c r="D187" s="229" t="s">
        <v>159</v>
      </c>
      <c r="E187" s="39"/>
      <c r="F187" s="239" t="s">
        <v>476</v>
      </c>
      <c r="G187" s="39"/>
      <c r="H187" s="39"/>
      <c r="I187" s="142"/>
      <c r="J187" s="39"/>
      <c r="K187" s="39"/>
      <c r="L187" s="43"/>
      <c r="M187" s="240"/>
      <c r="N187" s="79"/>
      <c r="O187" s="79"/>
      <c r="P187" s="79"/>
      <c r="Q187" s="79"/>
      <c r="R187" s="79"/>
      <c r="S187" s="79"/>
      <c r="T187" s="80"/>
      <c r="AT187" s="17" t="s">
        <v>159</v>
      </c>
      <c r="AU187" s="17" t="s">
        <v>86</v>
      </c>
    </row>
    <row r="188" spans="2:65" s="1" customFormat="1" ht="16.5" customHeight="1">
      <c r="B188" s="38"/>
      <c r="C188" s="215" t="s">
        <v>382</v>
      </c>
      <c r="D188" s="215" t="s">
        <v>145</v>
      </c>
      <c r="E188" s="216" t="s">
        <v>478</v>
      </c>
      <c r="F188" s="217" t="s">
        <v>479</v>
      </c>
      <c r="G188" s="218" t="s">
        <v>148</v>
      </c>
      <c r="H188" s="219">
        <v>74.25</v>
      </c>
      <c r="I188" s="220"/>
      <c r="J188" s="221">
        <f>ROUND(I188*H188,2)</f>
        <v>0</v>
      </c>
      <c r="K188" s="217" t="s">
        <v>149</v>
      </c>
      <c r="L188" s="43"/>
      <c r="M188" s="222" t="s">
        <v>75</v>
      </c>
      <c r="N188" s="223" t="s">
        <v>47</v>
      </c>
      <c r="O188" s="79"/>
      <c r="P188" s="224">
        <f>O188*H188</f>
        <v>0</v>
      </c>
      <c r="Q188" s="224">
        <v>0</v>
      </c>
      <c r="R188" s="224">
        <f>Q188*H188</f>
        <v>0</v>
      </c>
      <c r="S188" s="224">
        <v>0</v>
      </c>
      <c r="T188" s="225">
        <f>S188*H188</f>
        <v>0</v>
      </c>
      <c r="AR188" s="17" t="s">
        <v>234</v>
      </c>
      <c r="AT188" s="17" t="s">
        <v>145</v>
      </c>
      <c r="AU188" s="17" t="s">
        <v>86</v>
      </c>
      <c r="AY188" s="17" t="s">
        <v>142</v>
      </c>
      <c r="BE188" s="226">
        <f>IF(N188="základní",J188,0)</f>
        <v>0</v>
      </c>
      <c r="BF188" s="226">
        <f>IF(N188="snížená",J188,0)</f>
        <v>0</v>
      </c>
      <c r="BG188" s="226">
        <f>IF(N188="zákl. přenesená",J188,0)</f>
        <v>0</v>
      </c>
      <c r="BH188" s="226">
        <f>IF(N188="sníž. přenesená",J188,0)</f>
        <v>0</v>
      </c>
      <c r="BI188" s="226">
        <f>IF(N188="nulová",J188,0)</f>
        <v>0</v>
      </c>
      <c r="BJ188" s="17" t="s">
        <v>84</v>
      </c>
      <c r="BK188" s="226">
        <f>ROUND(I188*H188,2)</f>
        <v>0</v>
      </c>
      <c r="BL188" s="17" t="s">
        <v>234</v>
      </c>
      <c r="BM188" s="17" t="s">
        <v>653</v>
      </c>
    </row>
    <row r="189" spans="2:47" s="1" customFormat="1" ht="12">
      <c r="B189" s="38"/>
      <c r="C189" s="39"/>
      <c r="D189" s="229" t="s">
        <v>159</v>
      </c>
      <c r="E189" s="39"/>
      <c r="F189" s="239" t="s">
        <v>476</v>
      </c>
      <c r="G189" s="39"/>
      <c r="H189" s="39"/>
      <c r="I189" s="142"/>
      <c r="J189" s="39"/>
      <c r="K189" s="39"/>
      <c r="L189" s="43"/>
      <c r="M189" s="240"/>
      <c r="N189" s="79"/>
      <c r="O189" s="79"/>
      <c r="P189" s="79"/>
      <c r="Q189" s="79"/>
      <c r="R189" s="79"/>
      <c r="S189" s="79"/>
      <c r="T189" s="80"/>
      <c r="AT189" s="17" t="s">
        <v>159</v>
      </c>
      <c r="AU189" s="17" t="s">
        <v>86</v>
      </c>
    </row>
    <row r="190" spans="2:65" s="1" customFormat="1" ht="16.5" customHeight="1">
      <c r="B190" s="38"/>
      <c r="C190" s="215" t="s">
        <v>386</v>
      </c>
      <c r="D190" s="215" t="s">
        <v>145</v>
      </c>
      <c r="E190" s="216" t="s">
        <v>482</v>
      </c>
      <c r="F190" s="217" t="s">
        <v>483</v>
      </c>
      <c r="G190" s="218" t="s">
        <v>148</v>
      </c>
      <c r="H190" s="219">
        <v>74.25</v>
      </c>
      <c r="I190" s="220"/>
      <c r="J190" s="221">
        <f>ROUND(I190*H190,2)</f>
        <v>0</v>
      </c>
      <c r="K190" s="217" t="s">
        <v>149</v>
      </c>
      <c r="L190" s="43"/>
      <c r="M190" s="222" t="s">
        <v>75</v>
      </c>
      <c r="N190" s="223" t="s">
        <v>47</v>
      </c>
      <c r="O190" s="79"/>
      <c r="P190" s="224">
        <f>O190*H190</f>
        <v>0</v>
      </c>
      <c r="Q190" s="224">
        <v>0.0005</v>
      </c>
      <c r="R190" s="224">
        <f>Q190*H190</f>
        <v>0.037125</v>
      </c>
      <c r="S190" s="224">
        <v>0</v>
      </c>
      <c r="T190" s="225">
        <f>S190*H190</f>
        <v>0</v>
      </c>
      <c r="AR190" s="17" t="s">
        <v>234</v>
      </c>
      <c r="AT190" s="17" t="s">
        <v>145</v>
      </c>
      <c r="AU190" s="17" t="s">
        <v>86</v>
      </c>
      <c r="AY190" s="17" t="s">
        <v>142</v>
      </c>
      <c r="BE190" s="226">
        <f>IF(N190="základní",J190,0)</f>
        <v>0</v>
      </c>
      <c r="BF190" s="226">
        <f>IF(N190="snížená",J190,0)</f>
        <v>0</v>
      </c>
      <c r="BG190" s="226">
        <f>IF(N190="zákl. přenesená",J190,0)</f>
        <v>0</v>
      </c>
      <c r="BH190" s="226">
        <f>IF(N190="sníž. přenesená",J190,0)</f>
        <v>0</v>
      </c>
      <c r="BI190" s="226">
        <f>IF(N190="nulová",J190,0)</f>
        <v>0</v>
      </c>
      <c r="BJ190" s="17" t="s">
        <v>84</v>
      </c>
      <c r="BK190" s="226">
        <f>ROUND(I190*H190,2)</f>
        <v>0</v>
      </c>
      <c r="BL190" s="17" t="s">
        <v>234</v>
      </c>
      <c r="BM190" s="17" t="s">
        <v>654</v>
      </c>
    </row>
    <row r="191" spans="2:47" s="1" customFormat="1" ht="12">
      <c r="B191" s="38"/>
      <c r="C191" s="39"/>
      <c r="D191" s="229" t="s">
        <v>159</v>
      </c>
      <c r="E191" s="39"/>
      <c r="F191" s="239" t="s">
        <v>476</v>
      </c>
      <c r="G191" s="39"/>
      <c r="H191" s="39"/>
      <c r="I191" s="142"/>
      <c r="J191" s="39"/>
      <c r="K191" s="39"/>
      <c r="L191" s="43"/>
      <c r="M191" s="240"/>
      <c r="N191" s="79"/>
      <c r="O191" s="79"/>
      <c r="P191" s="79"/>
      <c r="Q191" s="79"/>
      <c r="R191" s="79"/>
      <c r="S191" s="79"/>
      <c r="T191" s="80"/>
      <c r="AT191" s="17" t="s">
        <v>159</v>
      </c>
      <c r="AU191" s="17" t="s">
        <v>86</v>
      </c>
    </row>
    <row r="192" spans="2:65" s="1" customFormat="1" ht="16.5" customHeight="1">
      <c r="B192" s="38"/>
      <c r="C192" s="215" t="s">
        <v>390</v>
      </c>
      <c r="D192" s="215" t="s">
        <v>145</v>
      </c>
      <c r="E192" s="216" t="s">
        <v>486</v>
      </c>
      <c r="F192" s="217" t="s">
        <v>487</v>
      </c>
      <c r="G192" s="218" t="s">
        <v>148</v>
      </c>
      <c r="H192" s="219">
        <v>74.25</v>
      </c>
      <c r="I192" s="220"/>
      <c r="J192" s="221">
        <f>ROUND(I192*H192,2)</f>
        <v>0</v>
      </c>
      <c r="K192" s="217" t="s">
        <v>149</v>
      </c>
      <c r="L192" s="43"/>
      <c r="M192" s="222" t="s">
        <v>75</v>
      </c>
      <c r="N192" s="223" t="s">
        <v>47</v>
      </c>
      <c r="O192" s="79"/>
      <c r="P192" s="224">
        <f>O192*H192</f>
        <v>0</v>
      </c>
      <c r="Q192" s="224">
        <v>0.0007</v>
      </c>
      <c r="R192" s="224">
        <f>Q192*H192</f>
        <v>0.051975</v>
      </c>
      <c r="S192" s="224">
        <v>0</v>
      </c>
      <c r="T192" s="225">
        <f>S192*H192</f>
        <v>0</v>
      </c>
      <c r="AR192" s="17" t="s">
        <v>234</v>
      </c>
      <c r="AT192" s="17" t="s">
        <v>145</v>
      </c>
      <c r="AU192" s="17" t="s">
        <v>86</v>
      </c>
      <c r="AY192" s="17" t="s">
        <v>142</v>
      </c>
      <c r="BE192" s="226">
        <f>IF(N192="základní",J192,0)</f>
        <v>0</v>
      </c>
      <c r="BF192" s="226">
        <f>IF(N192="snížená",J192,0)</f>
        <v>0</v>
      </c>
      <c r="BG192" s="226">
        <f>IF(N192="zákl. přenesená",J192,0)</f>
        <v>0</v>
      </c>
      <c r="BH192" s="226">
        <f>IF(N192="sníž. přenesená",J192,0)</f>
        <v>0</v>
      </c>
      <c r="BI192" s="226">
        <f>IF(N192="nulová",J192,0)</f>
        <v>0</v>
      </c>
      <c r="BJ192" s="17" t="s">
        <v>84</v>
      </c>
      <c r="BK192" s="226">
        <f>ROUND(I192*H192,2)</f>
        <v>0</v>
      </c>
      <c r="BL192" s="17" t="s">
        <v>234</v>
      </c>
      <c r="BM192" s="17" t="s">
        <v>655</v>
      </c>
    </row>
    <row r="193" spans="2:65" s="1" customFormat="1" ht="16.5" customHeight="1">
      <c r="B193" s="38"/>
      <c r="C193" s="262" t="s">
        <v>394</v>
      </c>
      <c r="D193" s="262" t="s">
        <v>218</v>
      </c>
      <c r="E193" s="263" t="s">
        <v>656</v>
      </c>
      <c r="F193" s="264" t="s">
        <v>491</v>
      </c>
      <c r="G193" s="265" t="s">
        <v>148</v>
      </c>
      <c r="H193" s="266">
        <v>85.388</v>
      </c>
      <c r="I193" s="267"/>
      <c r="J193" s="268">
        <f>ROUND(I193*H193,2)</f>
        <v>0</v>
      </c>
      <c r="K193" s="264" t="s">
        <v>324</v>
      </c>
      <c r="L193" s="269"/>
      <c r="M193" s="270" t="s">
        <v>75</v>
      </c>
      <c r="N193" s="271" t="s">
        <v>47</v>
      </c>
      <c r="O193" s="79"/>
      <c r="P193" s="224">
        <f>O193*H193</f>
        <v>0</v>
      </c>
      <c r="Q193" s="224">
        <v>0</v>
      </c>
      <c r="R193" s="224">
        <f>Q193*H193</f>
        <v>0</v>
      </c>
      <c r="S193" s="224">
        <v>0</v>
      </c>
      <c r="T193" s="225">
        <f>S193*H193</f>
        <v>0</v>
      </c>
      <c r="AR193" s="17" t="s">
        <v>326</v>
      </c>
      <c r="AT193" s="17" t="s">
        <v>218</v>
      </c>
      <c r="AU193" s="17" t="s">
        <v>86</v>
      </c>
      <c r="AY193" s="17" t="s">
        <v>142</v>
      </c>
      <c r="BE193" s="226">
        <f>IF(N193="základní",J193,0)</f>
        <v>0</v>
      </c>
      <c r="BF193" s="226">
        <f>IF(N193="snížená",J193,0)</f>
        <v>0</v>
      </c>
      <c r="BG193" s="226">
        <f>IF(N193="zákl. přenesená",J193,0)</f>
        <v>0</v>
      </c>
      <c r="BH193" s="226">
        <f>IF(N193="sníž. přenesená",J193,0)</f>
        <v>0</v>
      </c>
      <c r="BI193" s="226">
        <f>IF(N193="nulová",J193,0)</f>
        <v>0</v>
      </c>
      <c r="BJ193" s="17" t="s">
        <v>84</v>
      </c>
      <c r="BK193" s="226">
        <f>ROUND(I193*H193,2)</f>
        <v>0</v>
      </c>
      <c r="BL193" s="17" t="s">
        <v>234</v>
      </c>
      <c r="BM193" s="17" t="s">
        <v>657</v>
      </c>
    </row>
    <row r="194" spans="2:65" s="1" customFormat="1" ht="16.5" customHeight="1">
      <c r="B194" s="38"/>
      <c r="C194" s="215" t="s">
        <v>399</v>
      </c>
      <c r="D194" s="215" t="s">
        <v>145</v>
      </c>
      <c r="E194" s="216" t="s">
        <v>494</v>
      </c>
      <c r="F194" s="217" t="s">
        <v>495</v>
      </c>
      <c r="G194" s="218" t="s">
        <v>242</v>
      </c>
      <c r="H194" s="219">
        <v>35.5</v>
      </c>
      <c r="I194" s="220"/>
      <c r="J194" s="221">
        <f>ROUND(I194*H194,2)</f>
        <v>0</v>
      </c>
      <c r="K194" s="217" t="s">
        <v>149</v>
      </c>
      <c r="L194" s="43"/>
      <c r="M194" s="222" t="s">
        <v>75</v>
      </c>
      <c r="N194" s="223" t="s">
        <v>47</v>
      </c>
      <c r="O194" s="79"/>
      <c r="P194" s="224">
        <f>O194*H194</f>
        <v>0</v>
      </c>
      <c r="Q194" s="224">
        <v>1E-05</v>
      </c>
      <c r="R194" s="224">
        <f>Q194*H194</f>
        <v>0.000355</v>
      </c>
      <c r="S194" s="224">
        <v>0</v>
      </c>
      <c r="T194" s="225">
        <f>S194*H194</f>
        <v>0</v>
      </c>
      <c r="AR194" s="17" t="s">
        <v>234</v>
      </c>
      <c r="AT194" s="17" t="s">
        <v>145</v>
      </c>
      <c r="AU194" s="17" t="s">
        <v>86</v>
      </c>
      <c r="AY194" s="17" t="s">
        <v>142</v>
      </c>
      <c r="BE194" s="226">
        <f>IF(N194="základní",J194,0)</f>
        <v>0</v>
      </c>
      <c r="BF194" s="226">
        <f>IF(N194="snížená",J194,0)</f>
        <v>0</v>
      </c>
      <c r="BG194" s="226">
        <f>IF(N194="zákl. přenesená",J194,0)</f>
        <v>0</v>
      </c>
      <c r="BH194" s="226">
        <f>IF(N194="sníž. přenesená",J194,0)</f>
        <v>0</v>
      </c>
      <c r="BI194" s="226">
        <f>IF(N194="nulová",J194,0)</f>
        <v>0</v>
      </c>
      <c r="BJ194" s="17" t="s">
        <v>84</v>
      </c>
      <c r="BK194" s="226">
        <f>ROUND(I194*H194,2)</f>
        <v>0</v>
      </c>
      <c r="BL194" s="17" t="s">
        <v>234</v>
      </c>
      <c r="BM194" s="17" t="s">
        <v>658</v>
      </c>
    </row>
    <row r="195" spans="2:65" s="1" customFormat="1" ht="16.5" customHeight="1">
      <c r="B195" s="38"/>
      <c r="C195" s="262" t="s">
        <v>404</v>
      </c>
      <c r="D195" s="262" t="s">
        <v>218</v>
      </c>
      <c r="E195" s="263" t="s">
        <v>498</v>
      </c>
      <c r="F195" s="264" t="s">
        <v>499</v>
      </c>
      <c r="G195" s="265" t="s">
        <v>242</v>
      </c>
      <c r="H195" s="266">
        <v>39.05</v>
      </c>
      <c r="I195" s="267"/>
      <c r="J195" s="268">
        <f>ROUND(I195*H195,2)</f>
        <v>0</v>
      </c>
      <c r="K195" s="264" t="s">
        <v>149</v>
      </c>
      <c r="L195" s="269"/>
      <c r="M195" s="270" t="s">
        <v>75</v>
      </c>
      <c r="N195" s="271" t="s">
        <v>47</v>
      </c>
      <c r="O195" s="79"/>
      <c r="P195" s="224">
        <f>O195*H195</f>
        <v>0</v>
      </c>
      <c r="Q195" s="224">
        <v>0.0003</v>
      </c>
      <c r="R195" s="224">
        <f>Q195*H195</f>
        <v>0.011714999999999998</v>
      </c>
      <c r="S195" s="224">
        <v>0</v>
      </c>
      <c r="T195" s="225">
        <f>S195*H195</f>
        <v>0</v>
      </c>
      <c r="AR195" s="17" t="s">
        <v>326</v>
      </c>
      <c r="AT195" s="17" t="s">
        <v>218</v>
      </c>
      <c r="AU195" s="17" t="s">
        <v>86</v>
      </c>
      <c r="AY195" s="17" t="s">
        <v>142</v>
      </c>
      <c r="BE195" s="226">
        <f>IF(N195="základní",J195,0)</f>
        <v>0</v>
      </c>
      <c r="BF195" s="226">
        <f>IF(N195="snížená",J195,0)</f>
        <v>0</v>
      </c>
      <c r="BG195" s="226">
        <f>IF(N195="zákl. přenesená",J195,0)</f>
        <v>0</v>
      </c>
      <c r="BH195" s="226">
        <f>IF(N195="sníž. přenesená",J195,0)</f>
        <v>0</v>
      </c>
      <c r="BI195" s="226">
        <f>IF(N195="nulová",J195,0)</f>
        <v>0</v>
      </c>
      <c r="BJ195" s="17" t="s">
        <v>84</v>
      </c>
      <c r="BK195" s="226">
        <f>ROUND(I195*H195,2)</f>
        <v>0</v>
      </c>
      <c r="BL195" s="17" t="s">
        <v>234</v>
      </c>
      <c r="BM195" s="17" t="s">
        <v>659</v>
      </c>
    </row>
    <row r="196" spans="2:65" s="1" customFormat="1" ht="22.5" customHeight="1">
      <c r="B196" s="38"/>
      <c r="C196" s="215" t="s">
        <v>411</v>
      </c>
      <c r="D196" s="215" t="s">
        <v>145</v>
      </c>
      <c r="E196" s="216" t="s">
        <v>502</v>
      </c>
      <c r="F196" s="217" t="s">
        <v>503</v>
      </c>
      <c r="G196" s="218" t="s">
        <v>329</v>
      </c>
      <c r="H196" s="272"/>
      <c r="I196" s="220"/>
      <c r="J196" s="221">
        <f>ROUND(I196*H196,2)</f>
        <v>0</v>
      </c>
      <c r="K196" s="217" t="s">
        <v>149</v>
      </c>
      <c r="L196" s="43"/>
      <c r="M196" s="222" t="s">
        <v>75</v>
      </c>
      <c r="N196" s="223" t="s">
        <v>47</v>
      </c>
      <c r="O196" s="79"/>
      <c r="P196" s="224">
        <f>O196*H196</f>
        <v>0</v>
      </c>
      <c r="Q196" s="224">
        <v>0</v>
      </c>
      <c r="R196" s="224">
        <f>Q196*H196</f>
        <v>0</v>
      </c>
      <c r="S196" s="224">
        <v>0</v>
      </c>
      <c r="T196" s="225">
        <f>S196*H196</f>
        <v>0</v>
      </c>
      <c r="AR196" s="17" t="s">
        <v>234</v>
      </c>
      <c r="AT196" s="17" t="s">
        <v>145</v>
      </c>
      <c r="AU196" s="17" t="s">
        <v>86</v>
      </c>
      <c r="AY196" s="17" t="s">
        <v>142</v>
      </c>
      <c r="BE196" s="226">
        <f>IF(N196="základní",J196,0)</f>
        <v>0</v>
      </c>
      <c r="BF196" s="226">
        <f>IF(N196="snížená",J196,0)</f>
        <v>0</v>
      </c>
      <c r="BG196" s="226">
        <f>IF(N196="zákl. přenesená",J196,0)</f>
        <v>0</v>
      </c>
      <c r="BH196" s="226">
        <f>IF(N196="sníž. přenesená",J196,0)</f>
        <v>0</v>
      </c>
      <c r="BI196" s="226">
        <f>IF(N196="nulová",J196,0)</f>
        <v>0</v>
      </c>
      <c r="BJ196" s="17" t="s">
        <v>84</v>
      </c>
      <c r="BK196" s="226">
        <f>ROUND(I196*H196,2)</f>
        <v>0</v>
      </c>
      <c r="BL196" s="17" t="s">
        <v>234</v>
      </c>
      <c r="BM196" s="17" t="s">
        <v>660</v>
      </c>
    </row>
    <row r="197" spans="2:47" s="1" customFormat="1" ht="12">
      <c r="B197" s="38"/>
      <c r="C197" s="39"/>
      <c r="D197" s="229" t="s">
        <v>159</v>
      </c>
      <c r="E197" s="39"/>
      <c r="F197" s="239" t="s">
        <v>447</v>
      </c>
      <c r="G197" s="39"/>
      <c r="H197" s="39"/>
      <c r="I197" s="142"/>
      <c r="J197" s="39"/>
      <c r="K197" s="39"/>
      <c r="L197" s="43"/>
      <c r="M197" s="240"/>
      <c r="N197" s="79"/>
      <c r="O197" s="79"/>
      <c r="P197" s="79"/>
      <c r="Q197" s="79"/>
      <c r="R197" s="79"/>
      <c r="S197" s="79"/>
      <c r="T197" s="80"/>
      <c r="AT197" s="17" t="s">
        <v>159</v>
      </c>
      <c r="AU197" s="17" t="s">
        <v>86</v>
      </c>
    </row>
    <row r="198" spans="2:63" s="11" customFormat="1" ht="22.8" customHeight="1">
      <c r="B198" s="199"/>
      <c r="C198" s="200"/>
      <c r="D198" s="201" t="s">
        <v>76</v>
      </c>
      <c r="E198" s="213" t="s">
        <v>505</v>
      </c>
      <c r="F198" s="213" t="s">
        <v>506</v>
      </c>
      <c r="G198" s="200"/>
      <c r="H198" s="200"/>
      <c r="I198" s="203"/>
      <c r="J198" s="214">
        <f>BK198</f>
        <v>0</v>
      </c>
      <c r="K198" s="200"/>
      <c r="L198" s="205"/>
      <c r="M198" s="206"/>
      <c r="N198" s="207"/>
      <c r="O198" s="207"/>
      <c r="P198" s="208">
        <f>SUM(P199:P213)</f>
        <v>0</v>
      </c>
      <c r="Q198" s="207"/>
      <c r="R198" s="208">
        <f>SUM(R199:R213)</f>
        <v>0.0203</v>
      </c>
      <c r="S198" s="207"/>
      <c r="T198" s="209">
        <f>SUM(T199:T213)</f>
        <v>0</v>
      </c>
      <c r="AR198" s="210" t="s">
        <v>86</v>
      </c>
      <c r="AT198" s="211" t="s">
        <v>76</v>
      </c>
      <c r="AU198" s="211" t="s">
        <v>84</v>
      </c>
      <c r="AY198" s="210" t="s">
        <v>142</v>
      </c>
      <c r="BK198" s="212">
        <f>SUM(BK199:BK213)</f>
        <v>0</v>
      </c>
    </row>
    <row r="199" spans="2:65" s="1" customFormat="1" ht="16.5" customHeight="1">
      <c r="B199" s="38"/>
      <c r="C199" s="215" t="s">
        <v>415</v>
      </c>
      <c r="D199" s="215" t="s">
        <v>145</v>
      </c>
      <c r="E199" s="216" t="s">
        <v>508</v>
      </c>
      <c r="F199" s="217" t="s">
        <v>509</v>
      </c>
      <c r="G199" s="218" t="s">
        <v>148</v>
      </c>
      <c r="H199" s="219">
        <v>2.5</v>
      </c>
      <c r="I199" s="220"/>
      <c r="J199" s="221">
        <f>ROUND(I199*H199,2)</f>
        <v>0</v>
      </c>
      <c r="K199" s="217" t="s">
        <v>149</v>
      </c>
      <c r="L199" s="43"/>
      <c r="M199" s="222" t="s">
        <v>75</v>
      </c>
      <c r="N199" s="223" t="s">
        <v>47</v>
      </c>
      <c r="O199" s="79"/>
      <c r="P199" s="224">
        <f>O199*H199</f>
        <v>0</v>
      </c>
      <c r="Q199" s="224">
        <v>0.0003</v>
      </c>
      <c r="R199" s="224">
        <f>Q199*H199</f>
        <v>0.0007499999999999999</v>
      </c>
      <c r="S199" s="224">
        <v>0</v>
      </c>
      <c r="T199" s="225">
        <f>S199*H199</f>
        <v>0</v>
      </c>
      <c r="AR199" s="17" t="s">
        <v>234</v>
      </c>
      <c r="AT199" s="17" t="s">
        <v>145</v>
      </c>
      <c r="AU199" s="17" t="s">
        <v>86</v>
      </c>
      <c r="AY199" s="17" t="s">
        <v>142</v>
      </c>
      <c r="BE199" s="226">
        <f>IF(N199="základní",J199,0)</f>
        <v>0</v>
      </c>
      <c r="BF199" s="226">
        <f>IF(N199="snížená",J199,0)</f>
        <v>0</v>
      </c>
      <c r="BG199" s="226">
        <f>IF(N199="zákl. přenesená",J199,0)</f>
        <v>0</v>
      </c>
      <c r="BH199" s="226">
        <f>IF(N199="sníž. přenesená",J199,0)</f>
        <v>0</v>
      </c>
      <c r="BI199" s="226">
        <f>IF(N199="nulová",J199,0)</f>
        <v>0</v>
      </c>
      <c r="BJ199" s="17" t="s">
        <v>84</v>
      </c>
      <c r="BK199" s="226">
        <f>ROUND(I199*H199,2)</f>
        <v>0</v>
      </c>
      <c r="BL199" s="17" t="s">
        <v>234</v>
      </c>
      <c r="BM199" s="17" t="s">
        <v>661</v>
      </c>
    </row>
    <row r="200" spans="2:47" s="1" customFormat="1" ht="12">
      <c r="B200" s="38"/>
      <c r="C200" s="39"/>
      <c r="D200" s="229" t="s">
        <v>159</v>
      </c>
      <c r="E200" s="39"/>
      <c r="F200" s="239" t="s">
        <v>511</v>
      </c>
      <c r="G200" s="39"/>
      <c r="H200" s="39"/>
      <c r="I200" s="142"/>
      <c r="J200" s="39"/>
      <c r="K200" s="39"/>
      <c r="L200" s="43"/>
      <c r="M200" s="240"/>
      <c r="N200" s="79"/>
      <c r="O200" s="79"/>
      <c r="P200" s="79"/>
      <c r="Q200" s="79"/>
      <c r="R200" s="79"/>
      <c r="S200" s="79"/>
      <c r="T200" s="80"/>
      <c r="AT200" s="17" t="s">
        <v>159</v>
      </c>
      <c r="AU200" s="17" t="s">
        <v>86</v>
      </c>
    </row>
    <row r="201" spans="2:51" s="13" customFormat="1" ht="12">
      <c r="B201" s="241"/>
      <c r="C201" s="242"/>
      <c r="D201" s="229" t="s">
        <v>152</v>
      </c>
      <c r="E201" s="243" t="s">
        <v>75</v>
      </c>
      <c r="F201" s="244" t="s">
        <v>662</v>
      </c>
      <c r="G201" s="242"/>
      <c r="H201" s="243" t="s">
        <v>75</v>
      </c>
      <c r="I201" s="245"/>
      <c r="J201" s="242"/>
      <c r="K201" s="242"/>
      <c r="L201" s="246"/>
      <c r="M201" s="247"/>
      <c r="N201" s="248"/>
      <c r="O201" s="248"/>
      <c r="P201" s="248"/>
      <c r="Q201" s="248"/>
      <c r="R201" s="248"/>
      <c r="S201" s="248"/>
      <c r="T201" s="249"/>
      <c r="AT201" s="250" t="s">
        <v>152</v>
      </c>
      <c r="AU201" s="250" t="s">
        <v>86</v>
      </c>
      <c r="AV201" s="13" t="s">
        <v>84</v>
      </c>
      <c r="AW201" s="13" t="s">
        <v>38</v>
      </c>
      <c r="AX201" s="13" t="s">
        <v>77</v>
      </c>
      <c r="AY201" s="250" t="s">
        <v>142</v>
      </c>
    </row>
    <row r="202" spans="2:51" s="12" customFormat="1" ht="12">
      <c r="B202" s="227"/>
      <c r="C202" s="228"/>
      <c r="D202" s="229" t="s">
        <v>152</v>
      </c>
      <c r="E202" s="230" t="s">
        <v>75</v>
      </c>
      <c r="F202" s="231" t="s">
        <v>598</v>
      </c>
      <c r="G202" s="228"/>
      <c r="H202" s="232">
        <v>2.5</v>
      </c>
      <c r="I202" s="233"/>
      <c r="J202" s="228"/>
      <c r="K202" s="228"/>
      <c r="L202" s="234"/>
      <c r="M202" s="235"/>
      <c r="N202" s="236"/>
      <c r="O202" s="236"/>
      <c r="P202" s="236"/>
      <c r="Q202" s="236"/>
      <c r="R202" s="236"/>
      <c r="S202" s="236"/>
      <c r="T202" s="237"/>
      <c r="AT202" s="238" t="s">
        <v>152</v>
      </c>
      <c r="AU202" s="238" t="s">
        <v>86</v>
      </c>
      <c r="AV202" s="12" t="s">
        <v>86</v>
      </c>
      <c r="AW202" s="12" t="s">
        <v>38</v>
      </c>
      <c r="AX202" s="12" t="s">
        <v>84</v>
      </c>
      <c r="AY202" s="238" t="s">
        <v>142</v>
      </c>
    </row>
    <row r="203" spans="2:65" s="1" customFormat="1" ht="16.5" customHeight="1">
      <c r="B203" s="38"/>
      <c r="C203" s="215" t="s">
        <v>419</v>
      </c>
      <c r="D203" s="215" t="s">
        <v>145</v>
      </c>
      <c r="E203" s="216" t="s">
        <v>663</v>
      </c>
      <c r="F203" s="217" t="s">
        <v>664</v>
      </c>
      <c r="G203" s="218" t="s">
        <v>148</v>
      </c>
      <c r="H203" s="219">
        <v>2.5</v>
      </c>
      <c r="I203" s="220"/>
      <c r="J203" s="221">
        <f>ROUND(I203*H203,2)</f>
        <v>0</v>
      </c>
      <c r="K203" s="217" t="s">
        <v>149</v>
      </c>
      <c r="L203" s="43"/>
      <c r="M203" s="222" t="s">
        <v>75</v>
      </c>
      <c r="N203" s="223" t="s">
        <v>47</v>
      </c>
      <c r="O203" s="79"/>
      <c r="P203" s="224">
        <f>O203*H203</f>
        <v>0</v>
      </c>
      <c r="Q203" s="224">
        <v>0.0073</v>
      </c>
      <c r="R203" s="224">
        <f>Q203*H203</f>
        <v>0.01825</v>
      </c>
      <c r="S203" s="224">
        <v>0</v>
      </c>
      <c r="T203" s="225">
        <f>S203*H203</f>
        <v>0</v>
      </c>
      <c r="AR203" s="17" t="s">
        <v>234</v>
      </c>
      <c r="AT203" s="17" t="s">
        <v>145</v>
      </c>
      <c r="AU203" s="17" t="s">
        <v>86</v>
      </c>
      <c r="AY203" s="17" t="s">
        <v>142</v>
      </c>
      <c r="BE203" s="226">
        <f>IF(N203="základní",J203,0)</f>
        <v>0</v>
      </c>
      <c r="BF203" s="226">
        <f>IF(N203="snížená",J203,0)</f>
        <v>0</v>
      </c>
      <c r="BG203" s="226">
        <f>IF(N203="zákl. přenesená",J203,0)</f>
        <v>0</v>
      </c>
      <c r="BH203" s="226">
        <f>IF(N203="sníž. přenesená",J203,0)</f>
        <v>0</v>
      </c>
      <c r="BI203" s="226">
        <f>IF(N203="nulová",J203,0)</f>
        <v>0</v>
      </c>
      <c r="BJ203" s="17" t="s">
        <v>84</v>
      </c>
      <c r="BK203" s="226">
        <f>ROUND(I203*H203,2)</f>
        <v>0</v>
      </c>
      <c r="BL203" s="17" t="s">
        <v>234</v>
      </c>
      <c r="BM203" s="17" t="s">
        <v>665</v>
      </c>
    </row>
    <row r="204" spans="2:47" s="1" customFormat="1" ht="12">
      <c r="B204" s="38"/>
      <c r="C204" s="39"/>
      <c r="D204" s="229" t="s">
        <v>159</v>
      </c>
      <c r="E204" s="39"/>
      <c r="F204" s="239" t="s">
        <v>517</v>
      </c>
      <c r="G204" s="39"/>
      <c r="H204" s="39"/>
      <c r="I204" s="142"/>
      <c r="J204" s="39"/>
      <c r="K204" s="39"/>
      <c r="L204" s="43"/>
      <c r="M204" s="240"/>
      <c r="N204" s="79"/>
      <c r="O204" s="79"/>
      <c r="P204" s="79"/>
      <c r="Q204" s="79"/>
      <c r="R204" s="79"/>
      <c r="S204" s="79"/>
      <c r="T204" s="80"/>
      <c r="AT204" s="17" t="s">
        <v>159</v>
      </c>
      <c r="AU204" s="17" t="s">
        <v>86</v>
      </c>
    </row>
    <row r="205" spans="2:65" s="1" customFormat="1" ht="22.5" customHeight="1">
      <c r="B205" s="38"/>
      <c r="C205" s="262" t="s">
        <v>424</v>
      </c>
      <c r="D205" s="262" t="s">
        <v>218</v>
      </c>
      <c r="E205" s="263" t="s">
        <v>519</v>
      </c>
      <c r="F205" s="264" t="s">
        <v>520</v>
      </c>
      <c r="G205" s="265" t="s">
        <v>148</v>
      </c>
      <c r="H205" s="266">
        <v>2.875</v>
      </c>
      <c r="I205" s="267"/>
      <c r="J205" s="268">
        <f>ROUND(I205*H205,2)</f>
        <v>0</v>
      </c>
      <c r="K205" s="264" t="s">
        <v>324</v>
      </c>
      <c r="L205" s="269"/>
      <c r="M205" s="270" t="s">
        <v>75</v>
      </c>
      <c r="N205" s="271" t="s">
        <v>47</v>
      </c>
      <c r="O205" s="79"/>
      <c r="P205" s="224">
        <f>O205*H205</f>
        <v>0</v>
      </c>
      <c r="Q205" s="224">
        <v>0</v>
      </c>
      <c r="R205" s="224">
        <f>Q205*H205</f>
        <v>0</v>
      </c>
      <c r="S205" s="224">
        <v>0</v>
      </c>
      <c r="T205" s="225">
        <f>S205*H205</f>
        <v>0</v>
      </c>
      <c r="AR205" s="17" t="s">
        <v>326</v>
      </c>
      <c r="AT205" s="17" t="s">
        <v>218</v>
      </c>
      <c r="AU205" s="17" t="s">
        <v>86</v>
      </c>
      <c r="AY205" s="17" t="s">
        <v>142</v>
      </c>
      <c r="BE205" s="226">
        <f>IF(N205="základní",J205,0)</f>
        <v>0</v>
      </c>
      <c r="BF205" s="226">
        <f>IF(N205="snížená",J205,0)</f>
        <v>0</v>
      </c>
      <c r="BG205" s="226">
        <f>IF(N205="zákl. přenesená",J205,0)</f>
        <v>0</v>
      </c>
      <c r="BH205" s="226">
        <f>IF(N205="sníž. přenesená",J205,0)</f>
        <v>0</v>
      </c>
      <c r="BI205" s="226">
        <f>IF(N205="nulová",J205,0)</f>
        <v>0</v>
      </c>
      <c r="BJ205" s="17" t="s">
        <v>84</v>
      </c>
      <c r="BK205" s="226">
        <f>ROUND(I205*H205,2)</f>
        <v>0</v>
      </c>
      <c r="BL205" s="17" t="s">
        <v>234</v>
      </c>
      <c r="BM205" s="17" t="s">
        <v>666</v>
      </c>
    </row>
    <row r="206" spans="2:47" s="1" customFormat="1" ht="12">
      <c r="B206" s="38"/>
      <c r="C206" s="39"/>
      <c r="D206" s="229" t="s">
        <v>522</v>
      </c>
      <c r="E206" s="39"/>
      <c r="F206" s="239" t="s">
        <v>523</v>
      </c>
      <c r="G206" s="39"/>
      <c r="H206" s="39"/>
      <c r="I206" s="142"/>
      <c r="J206" s="39"/>
      <c r="K206" s="39"/>
      <c r="L206" s="43"/>
      <c r="M206" s="240"/>
      <c r="N206" s="79"/>
      <c r="O206" s="79"/>
      <c r="P206" s="79"/>
      <c r="Q206" s="79"/>
      <c r="R206" s="79"/>
      <c r="S206" s="79"/>
      <c r="T206" s="80"/>
      <c r="AT206" s="17" t="s">
        <v>522</v>
      </c>
      <c r="AU206" s="17" t="s">
        <v>86</v>
      </c>
    </row>
    <row r="207" spans="2:51" s="12" customFormat="1" ht="12">
      <c r="B207" s="227"/>
      <c r="C207" s="228"/>
      <c r="D207" s="229" t="s">
        <v>152</v>
      </c>
      <c r="E207" s="228"/>
      <c r="F207" s="231" t="s">
        <v>667</v>
      </c>
      <c r="G207" s="228"/>
      <c r="H207" s="232">
        <v>2.875</v>
      </c>
      <c r="I207" s="233"/>
      <c r="J207" s="228"/>
      <c r="K207" s="228"/>
      <c r="L207" s="234"/>
      <c r="M207" s="235"/>
      <c r="N207" s="236"/>
      <c r="O207" s="236"/>
      <c r="P207" s="236"/>
      <c r="Q207" s="236"/>
      <c r="R207" s="236"/>
      <c r="S207" s="236"/>
      <c r="T207" s="237"/>
      <c r="AT207" s="238" t="s">
        <v>152</v>
      </c>
      <c r="AU207" s="238" t="s">
        <v>86</v>
      </c>
      <c r="AV207" s="12" t="s">
        <v>86</v>
      </c>
      <c r="AW207" s="12" t="s">
        <v>4</v>
      </c>
      <c r="AX207" s="12" t="s">
        <v>84</v>
      </c>
      <c r="AY207" s="238" t="s">
        <v>142</v>
      </c>
    </row>
    <row r="208" spans="2:65" s="1" customFormat="1" ht="16.5" customHeight="1">
      <c r="B208" s="38"/>
      <c r="C208" s="215" t="s">
        <v>429</v>
      </c>
      <c r="D208" s="215" t="s">
        <v>145</v>
      </c>
      <c r="E208" s="216" t="s">
        <v>538</v>
      </c>
      <c r="F208" s="217" t="s">
        <v>539</v>
      </c>
      <c r="G208" s="218" t="s">
        <v>148</v>
      </c>
      <c r="H208" s="219">
        <v>2.5</v>
      </c>
      <c r="I208" s="220"/>
      <c r="J208" s="221">
        <f>ROUND(I208*H208,2)</f>
        <v>0</v>
      </c>
      <c r="K208" s="217" t="s">
        <v>149</v>
      </c>
      <c r="L208" s="43"/>
      <c r="M208" s="222" t="s">
        <v>75</v>
      </c>
      <c r="N208" s="223" t="s">
        <v>47</v>
      </c>
      <c r="O208" s="79"/>
      <c r="P208" s="224">
        <f>O208*H208</f>
        <v>0</v>
      </c>
      <c r="Q208" s="224">
        <v>0</v>
      </c>
      <c r="R208" s="224">
        <f>Q208*H208</f>
        <v>0</v>
      </c>
      <c r="S208" s="224">
        <v>0</v>
      </c>
      <c r="T208" s="225">
        <f>S208*H208</f>
        <v>0</v>
      </c>
      <c r="AR208" s="17" t="s">
        <v>234</v>
      </c>
      <c r="AT208" s="17" t="s">
        <v>145</v>
      </c>
      <c r="AU208" s="17" t="s">
        <v>86</v>
      </c>
      <c r="AY208" s="17" t="s">
        <v>142</v>
      </c>
      <c r="BE208" s="226">
        <f>IF(N208="základní",J208,0)</f>
        <v>0</v>
      </c>
      <c r="BF208" s="226">
        <f>IF(N208="snížená",J208,0)</f>
        <v>0</v>
      </c>
      <c r="BG208" s="226">
        <f>IF(N208="zákl. přenesená",J208,0)</f>
        <v>0</v>
      </c>
      <c r="BH208" s="226">
        <f>IF(N208="sníž. přenesená",J208,0)</f>
        <v>0</v>
      </c>
      <c r="BI208" s="226">
        <f>IF(N208="nulová",J208,0)</f>
        <v>0</v>
      </c>
      <c r="BJ208" s="17" t="s">
        <v>84</v>
      </c>
      <c r="BK208" s="226">
        <f>ROUND(I208*H208,2)</f>
        <v>0</v>
      </c>
      <c r="BL208" s="17" t="s">
        <v>234</v>
      </c>
      <c r="BM208" s="17" t="s">
        <v>668</v>
      </c>
    </row>
    <row r="209" spans="2:47" s="1" customFormat="1" ht="12">
      <c r="B209" s="38"/>
      <c r="C209" s="39"/>
      <c r="D209" s="229" t="s">
        <v>159</v>
      </c>
      <c r="E209" s="39"/>
      <c r="F209" s="239" t="s">
        <v>517</v>
      </c>
      <c r="G209" s="39"/>
      <c r="H209" s="39"/>
      <c r="I209" s="142"/>
      <c r="J209" s="39"/>
      <c r="K209" s="39"/>
      <c r="L209" s="43"/>
      <c r="M209" s="240"/>
      <c r="N209" s="79"/>
      <c r="O209" s="79"/>
      <c r="P209" s="79"/>
      <c r="Q209" s="79"/>
      <c r="R209" s="79"/>
      <c r="S209" s="79"/>
      <c r="T209" s="80"/>
      <c r="AT209" s="17" t="s">
        <v>159</v>
      </c>
      <c r="AU209" s="17" t="s">
        <v>86</v>
      </c>
    </row>
    <row r="210" spans="2:65" s="1" customFormat="1" ht="16.5" customHeight="1">
      <c r="B210" s="38"/>
      <c r="C210" s="215" t="s">
        <v>433</v>
      </c>
      <c r="D210" s="215" t="s">
        <v>145</v>
      </c>
      <c r="E210" s="216" t="s">
        <v>542</v>
      </c>
      <c r="F210" s="217" t="s">
        <v>543</v>
      </c>
      <c r="G210" s="218" t="s">
        <v>242</v>
      </c>
      <c r="H210" s="219">
        <v>5</v>
      </c>
      <c r="I210" s="220"/>
      <c r="J210" s="221">
        <f>ROUND(I210*H210,2)</f>
        <v>0</v>
      </c>
      <c r="K210" s="217" t="s">
        <v>149</v>
      </c>
      <c r="L210" s="43"/>
      <c r="M210" s="222" t="s">
        <v>75</v>
      </c>
      <c r="N210" s="223" t="s">
        <v>47</v>
      </c>
      <c r="O210" s="79"/>
      <c r="P210" s="224">
        <f>O210*H210</f>
        <v>0</v>
      </c>
      <c r="Q210" s="224">
        <v>0.00026</v>
      </c>
      <c r="R210" s="224">
        <f>Q210*H210</f>
        <v>0.0013</v>
      </c>
      <c r="S210" s="224">
        <v>0</v>
      </c>
      <c r="T210" s="225">
        <f>S210*H210</f>
        <v>0</v>
      </c>
      <c r="AR210" s="17" t="s">
        <v>234</v>
      </c>
      <c r="AT210" s="17" t="s">
        <v>145</v>
      </c>
      <c r="AU210" s="17" t="s">
        <v>86</v>
      </c>
      <c r="AY210" s="17" t="s">
        <v>142</v>
      </c>
      <c r="BE210" s="226">
        <f>IF(N210="základní",J210,0)</f>
        <v>0</v>
      </c>
      <c r="BF210" s="226">
        <f>IF(N210="snížená",J210,0)</f>
        <v>0</v>
      </c>
      <c r="BG210" s="226">
        <f>IF(N210="zákl. přenesená",J210,0)</f>
        <v>0</v>
      </c>
      <c r="BH210" s="226">
        <f>IF(N210="sníž. přenesená",J210,0)</f>
        <v>0</v>
      </c>
      <c r="BI210" s="226">
        <f>IF(N210="nulová",J210,0)</f>
        <v>0</v>
      </c>
      <c r="BJ210" s="17" t="s">
        <v>84</v>
      </c>
      <c r="BK210" s="226">
        <f>ROUND(I210*H210,2)</f>
        <v>0</v>
      </c>
      <c r="BL210" s="17" t="s">
        <v>234</v>
      </c>
      <c r="BM210" s="17" t="s">
        <v>669</v>
      </c>
    </row>
    <row r="211" spans="2:47" s="1" customFormat="1" ht="12">
      <c r="B211" s="38"/>
      <c r="C211" s="39"/>
      <c r="D211" s="229" t="s">
        <v>159</v>
      </c>
      <c r="E211" s="39"/>
      <c r="F211" s="239" t="s">
        <v>545</v>
      </c>
      <c r="G211" s="39"/>
      <c r="H211" s="39"/>
      <c r="I211" s="142"/>
      <c r="J211" s="39"/>
      <c r="K211" s="39"/>
      <c r="L211" s="43"/>
      <c r="M211" s="240"/>
      <c r="N211" s="79"/>
      <c r="O211" s="79"/>
      <c r="P211" s="79"/>
      <c r="Q211" s="79"/>
      <c r="R211" s="79"/>
      <c r="S211" s="79"/>
      <c r="T211" s="80"/>
      <c r="AT211" s="17" t="s">
        <v>159</v>
      </c>
      <c r="AU211" s="17" t="s">
        <v>86</v>
      </c>
    </row>
    <row r="212" spans="2:65" s="1" customFormat="1" ht="22.5" customHeight="1">
      <c r="B212" s="38"/>
      <c r="C212" s="215" t="s">
        <v>439</v>
      </c>
      <c r="D212" s="215" t="s">
        <v>145</v>
      </c>
      <c r="E212" s="216" t="s">
        <v>547</v>
      </c>
      <c r="F212" s="217" t="s">
        <v>548</v>
      </c>
      <c r="G212" s="218" t="s">
        <v>329</v>
      </c>
      <c r="H212" s="272"/>
      <c r="I212" s="220"/>
      <c r="J212" s="221">
        <f>ROUND(I212*H212,2)</f>
        <v>0</v>
      </c>
      <c r="K212" s="217" t="s">
        <v>149</v>
      </c>
      <c r="L212" s="43"/>
      <c r="M212" s="222" t="s">
        <v>75</v>
      </c>
      <c r="N212" s="223" t="s">
        <v>47</v>
      </c>
      <c r="O212" s="79"/>
      <c r="P212" s="224">
        <f>O212*H212</f>
        <v>0</v>
      </c>
      <c r="Q212" s="224">
        <v>0</v>
      </c>
      <c r="R212" s="224">
        <f>Q212*H212</f>
        <v>0</v>
      </c>
      <c r="S212" s="224">
        <v>0</v>
      </c>
      <c r="T212" s="225">
        <f>S212*H212</f>
        <v>0</v>
      </c>
      <c r="AR212" s="17" t="s">
        <v>234</v>
      </c>
      <c r="AT212" s="17" t="s">
        <v>145</v>
      </c>
      <c r="AU212" s="17" t="s">
        <v>86</v>
      </c>
      <c r="AY212" s="17" t="s">
        <v>142</v>
      </c>
      <c r="BE212" s="226">
        <f>IF(N212="základní",J212,0)</f>
        <v>0</v>
      </c>
      <c r="BF212" s="226">
        <f>IF(N212="snížená",J212,0)</f>
        <v>0</v>
      </c>
      <c r="BG212" s="226">
        <f>IF(N212="zákl. přenesená",J212,0)</f>
        <v>0</v>
      </c>
      <c r="BH212" s="226">
        <f>IF(N212="sníž. přenesená",J212,0)</f>
        <v>0</v>
      </c>
      <c r="BI212" s="226">
        <f>IF(N212="nulová",J212,0)</f>
        <v>0</v>
      </c>
      <c r="BJ212" s="17" t="s">
        <v>84</v>
      </c>
      <c r="BK212" s="226">
        <f>ROUND(I212*H212,2)</f>
        <v>0</v>
      </c>
      <c r="BL212" s="17" t="s">
        <v>234</v>
      </c>
      <c r="BM212" s="17" t="s">
        <v>670</v>
      </c>
    </row>
    <row r="213" spans="2:47" s="1" customFormat="1" ht="12">
      <c r="B213" s="38"/>
      <c r="C213" s="39"/>
      <c r="D213" s="229" t="s">
        <v>159</v>
      </c>
      <c r="E213" s="39"/>
      <c r="F213" s="239" t="s">
        <v>331</v>
      </c>
      <c r="G213" s="39"/>
      <c r="H213" s="39"/>
      <c r="I213" s="142"/>
      <c r="J213" s="39"/>
      <c r="K213" s="39"/>
      <c r="L213" s="43"/>
      <c r="M213" s="240"/>
      <c r="N213" s="79"/>
      <c r="O213" s="79"/>
      <c r="P213" s="79"/>
      <c r="Q213" s="79"/>
      <c r="R213" s="79"/>
      <c r="S213" s="79"/>
      <c r="T213" s="80"/>
      <c r="AT213" s="17" t="s">
        <v>159</v>
      </c>
      <c r="AU213" s="17" t="s">
        <v>86</v>
      </c>
    </row>
    <row r="214" spans="2:63" s="11" customFormat="1" ht="22.8" customHeight="1">
      <c r="B214" s="199"/>
      <c r="C214" s="200"/>
      <c r="D214" s="201" t="s">
        <v>76</v>
      </c>
      <c r="E214" s="213" t="s">
        <v>586</v>
      </c>
      <c r="F214" s="213" t="s">
        <v>587</v>
      </c>
      <c r="G214" s="200"/>
      <c r="H214" s="200"/>
      <c r="I214" s="203"/>
      <c r="J214" s="214">
        <f>BK214</f>
        <v>0</v>
      </c>
      <c r="K214" s="200"/>
      <c r="L214" s="205"/>
      <c r="M214" s="206"/>
      <c r="N214" s="207"/>
      <c r="O214" s="207"/>
      <c r="P214" s="208">
        <f>SUM(P215:P216)</f>
        <v>0</v>
      </c>
      <c r="Q214" s="207"/>
      <c r="R214" s="208">
        <f>SUM(R215:R216)</f>
        <v>0.00021</v>
      </c>
      <c r="S214" s="207"/>
      <c r="T214" s="209">
        <f>SUM(T215:T216)</f>
        <v>0</v>
      </c>
      <c r="AR214" s="210" t="s">
        <v>86</v>
      </c>
      <c r="AT214" s="211" t="s">
        <v>76</v>
      </c>
      <c r="AU214" s="211" t="s">
        <v>84</v>
      </c>
      <c r="AY214" s="210" t="s">
        <v>142</v>
      </c>
      <c r="BK214" s="212">
        <f>SUM(BK215:BK216)</f>
        <v>0</v>
      </c>
    </row>
    <row r="215" spans="2:65" s="1" customFormat="1" ht="16.5" customHeight="1">
      <c r="B215" s="38"/>
      <c r="C215" s="215" t="s">
        <v>443</v>
      </c>
      <c r="D215" s="215" t="s">
        <v>145</v>
      </c>
      <c r="E215" s="216" t="s">
        <v>589</v>
      </c>
      <c r="F215" s="217" t="s">
        <v>590</v>
      </c>
      <c r="G215" s="218" t="s">
        <v>148</v>
      </c>
      <c r="H215" s="219">
        <v>1.75</v>
      </c>
      <c r="I215" s="220"/>
      <c r="J215" s="221">
        <f>ROUND(I215*H215,2)</f>
        <v>0</v>
      </c>
      <c r="K215" s="217" t="s">
        <v>149</v>
      </c>
      <c r="L215" s="43"/>
      <c r="M215" s="222" t="s">
        <v>75</v>
      </c>
      <c r="N215" s="223" t="s">
        <v>47</v>
      </c>
      <c r="O215" s="79"/>
      <c r="P215" s="224">
        <f>O215*H215</f>
        <v>0</v>
      </c>
      <c r="Q215" s="224">
        <v>0.00012</v>
      </c>
      <c r="R215" s="224">
        <f>Q215*H215</f>
        <v>0.00021</v>
      </c>
      <c r="S215" s="224">
        <v>0</v>
      </c>
      <c r="T215" s="225">
        <f>S215*H215</f>
        <v>0</v>
      </c>
      <c r="AR215" s="17" t="s">
        <v>234</v>
      </c>
      <c r="AT215" s="17" t="s">
        <v>145</v>
      </c>
      <c r="AU215" s="17" t="s">
        <v>86</v>
      </c>
      <c r="AY215" s="17" t="s">
        <v>142</v>
      </c>
      <c r="BE215" s="226">
        <f>IF(N215="základní",J215,0)</f>
        <v>0</v>
      </c>
      <c r="BF215" s="226">
        <f>IF(N215="snížená",J215,0)</f>
        <v>0</v>
      </c>
      <c r="BG215" s="226">
        <f>IF(N215="zákl. přenesená",J215,0)</f>
        <v>0</v>
      </c>
      <c r="BH215" s="226">
        <f>IF(N215="sníž. přenesená",J215,0)</f>
        <v>0</v>
      </c>
      <c r="BI215" s="226">
        <f>IF(N215="nulová",J215,0)</f>
        <v>0</v>
      </c>
      <c r="BJ215" s="17" t="s">
        <v>84</v>
      </c>
      <c r="BK215" s="226">
        <f>ROUND(I215*H215,2)</f>
        <v>0</v>
      </c>
      <c r="BL215" s="17" t="s">
        <v>234</v>
      </c>
      <c r="BM215" s="17" t="s">
        <v>671</v>
      </c>
    </row>
    <row r="216" spans="2:51" s="12" customFormat="1" ht="12">
      <c r="B216" s="227"/>
      <c r="C216" s="228"/>
      <c r="D216" s="229" t="s">
        <v>152</v>
      </c>
      <c r="E216" s="230" t="s">
        <v>75</v>
      </c>
      <c r="F216" s="231" t="s">
        <v>592</v>
      </c>
      <c r="G216" s="228"/>
      <c r="H216" s="232">
        <v>1.75</v>
      </c>
      <c r="I216" s="233"/>
      <c r="J216" s="228"/>
      <c r="K216" s="228"/>
      <c r="L216" s="234"/>
      <c r="M216" s="235"/>
      <c r="N216" s="236"/>
      <c r="O216" s="236"/>
      <c r="P216" s="236"/>
      <c r="Q216" s="236"/>
      <c r="R216" s="236"/>
      <c r="S216" s="236"/>
      <c r="T216" s="237"/>
      <c r="AT216" s="238" t="s">
        <v>152</v>
      </c>
      <c r="AU216" s="238" t="s">
        <v>86</v>
      </c>
      <c r="AV216" s="12" t="s">
        <v>86</v>
      </c>
      <c r="AW216" s="12" t="s">
        <v>38</v>
      </c>
      <c r="AX216" s="12" t="s">
        <v>84</v>
      </c>
      <c r="AY216" s="238" t="s">
        <v>142</v>
      </c>
    </row>
    <row r="217" spans="2:63" s="11" customFormat="1" ht="22.8" customHeight="1">
      <c r="B217" s="199"/>
      <c r="C217" s="200"/>
      <c r="D217" s="201" t="s">
        <v>76</v>
      </c>
      <c r="E217" s="213" t="s">
        <v>550</v>
      </c>
      <c r="F217" s="213" t="s">
        <v>551</v>
      </c>
      <c r="G217" s="200"/>
      <c r="H217" s="200"/>
      <c r="I217" s="203"/>
      <c r="J217" s="214">
        <f>BK217</f>
        <v>0</v>
      </c>
      <c r="K217" s="200"/>
      <c r="L217" s="205"/>
      <c r="M217" s="206"/>
      <c r="N217" s="207"/>
      <c r="O217" s="207"/>
      <c r="P217" s="208">
        <f>SUM(P218:P234)</f>
        <v>0</v>
      </c>
      <c r="Q217" s="207"/>
      <c r="R217" s="208">
        <f>SUM(R218:R234)</f>
        <v>0.30478441</v>
      </c>
      <c r="S217" s="207"/>
      <c r="T217" s="209">
        <f>SUM(T218:T234)</f>
        <v>0.05441957</v>
      </c>
      <c r="AR217" s="210" t="s">
        <v>86</v>
      </c>
      <c r="AT217" s="211" t="s">
        <v>76</v>
      </c>
      <c r="AU217" s="211" t="s">
        <v>84</v>
      </c>
      <c r="AY217" s="210" t="s">
        <v>142</v>
      </c>
      <c r="BK217" s="212">
        <f>SUM(BK218:BK234)</f>
        <v>0</v>
      </c>
    </row>
    <row r="218" spans="2:65" s="1" customFormat="1" ht="16.5" customHeight="1">
      <c r="B218" s="38"/>
      <c r="C218" s="215" t="s">
        <v>450</v>
      </c>
      <c r="D218" s="215" t="s">
        <v>145</v>
      </c>
      <c r="E218" s="216" t="s">
        <v>553</v>
      </c>
      <c r="F218" s="217" t="s">
        <v>554</v>
      </c>
      <c r="G218" s="218" t="s">
        <v>148</v>
      </c>
      <c r="H218" s="219">
        <v>175.547</v>
      </c>
      <c r="I218" s="220"/>
      <c r="J218" s="221">
        <f>ROUND(I218*H218,2)</f>
        <v>0</v>
      </c>
      <c r="K218" s="217" t="s">
        <v>149</v>
      </c>
      <c r="L218" s="43"/>
      <c r="M218" s="222" t="s">
        <v>75</v>
      </c>
      <c r="N218" s="223" t="s">
        <v>47</v>
      </c>
      <c r="O218" s="79"/>
      <c r="P218" s="224">
        <f>O218*H218</f>
        <v>0</v>
      </c>
      <c r="Q218" s="224">
        <v>0.001</v>
      </c>
      <c r="R218" s="224">
        <f>Q218*H218</f>
        <v>0.175547</v>
      </c>
      <c r="S218" s="224">
        <v>0.00031</v>
      </c>
      <c r="T218" s="225">
        <f>S218*H218</f>
        <v>0.05441957</v>
      </c>
      <c r="AR218" s="17" t="s">
        <v>234</v>
      </c>
      <c r="AT218" s="17" t="s">
        <v>145</v>
      </c>
      <c r="AU218" s="17" t="s">
        <v>86</v>
      </c>
      <c r="AY218" s="17" t="s">
        <v>142</v>
      </c>
      <c r="BE218" s="226">
        <f>IF(N218="základní",J218,0)</f>
        <v>0</v>
      </c>
      <c r="BF218" s="226">
        <f>IF(N218="snížená",J218,0)</f>
        <v>0</v>
      </c>
      <c r="BG218" s="226">
        <f>IF(N218="zákl. přenesená",J218,0)</f>
        <v>0</v>
      </c>
      <c r="BH218" s="226">
        <f>IF(N218="sníž. přenesená",J218,0)</f>
        <v>0</v>
      </c>
      <c r="BI218" s="226">
        <f>IF(N218="nulová",J218,0)</f>
        <v>0</v>
      </c>
      <c r="BJ218" s="17" t="s">
        <v>84</v>
      </c>
      <c r="BK218" s="226">
        <f>ROUND(I218*H218,2)</f>
        <v>0</v>
      </c>
      <c r="BL218" s="17" t="s">
        <v>234</v>
      </c>
      <c r="BM218" s="17" t="s">
        <v>672</v>
      </c>
    </row>
    <row r="219" spans="2:47" s="1" customFormat="1" ht="12">
      <c r="B219" s="38"/>
      <c r="C219" s="39"/>
      <c r="D219" s="229" t="s">
        <v>159</v>
      </c>
      <c r="E219" s="39"/>
      <c r="F219" s="239" t="s">
        <v>556</v>
      </c>
      <c r="G219" s="39"/>
      <c r="H219" s="39"/>
      <c r="I219" s="142"/>
      <c r="J219" s="39"/>
      <c r="K219" s="39"/>
      <c r="L219" s="43"/>
      <c r="M219" s="240"/>
      <c r="N219" s="79"/>
      <c r="O219" s="79"/>
      <c r="P219" s="79"/>
      <c r="Q219" s="79"/>
      <c r="R219" s="79"/>
      <c r="S219" s="79"/>
      <c r="T219" s="80"/>
      <c r="AT219" s="17" t="s">
        <v>159</v>
      </c>
      <c r="AU219" s="17" t="s">
        <v>86</v>
      </c>
    </row>
    <row r="220" spans="2:51" s="13" customFormat="1" ht="12">
      <c r="B220" s="241"/>
      <c r="C220" s="242"/>
      <c r="D220" s="229" t="s">
        <v>152</v>
      </c>
      <c r="E220" s="243" t="s">
        <v>75</v>
      </c>
      <c r="F220" s="244" t="s">
        <v>662</v>
      </c>
      <c r="G220" s="242"/>
      <c r="H220" s="243" t="s">
        <v>75</v>
      </c>
      <c r="I220" s="245"/>
      <c r="J220" s="242"/>
      <c r="K220" s="242"/>
      <c r="L220" s="246"/>
      <c r="M220" s="247"/>
      <c r="N220" s="248"/>
      <c r="O220" s="248"/>
      <c r="P220" s="248"/>
      <c r="Q220" s="248"/>
      <c r="R220" s="248"/>
      <c r="S220" s="248"/>
      <c r="T220" s="249"/>
      <c r="AT220" s="250" t="s">
        <v>152</v>
      </c>
      <c r="AU220" s="250" t="s">
        <v>86</v>
      </c>
      <c r="AV220" s="13" t="s">
        <v>84</v>
      </c>
      <c r="AW220" s="13" t="s">
        <v>38</v>
      </c>
      <c r="AX220" s="13" t="s">
        <v>77</v>
      </c>
      <c r="AY220" s="250" t="s">
        <v>142</v>
      </c>
    </row>
    <row r="221" spans="2:51" s="12" customFormat="1" ht="12">
      <c r="B221" s="227"/>
      <c r="C221" s="228"/>
      <c r="D221" s="229" t="s">
        <v>152</v>
      </c>
      <c r="E221" s="230" t="s">
        <v>75</v>
      </c>
      <c r="F221" s="231" t="s">
        <v>673</v>
      </c>
      <c r="G221" s="228"/>
      <c r="H221" s="232">
        <v>103.797</v>
      </c>
      <c r="I221" s="233"/>
      <c r="J221" s="228"/>
      <c r="K221" s="228"/>
      <c r="L221" s="234"/>
      <c r="M221" s="235"/>
      <c r="N221" s="236"/>
      <c r="O221" s="236"/>
      <c r="P221" s="236"/>
      <c r="Q221" s="236"/>
      <c r="R221" s="236"/>
      <c r="S221" s="236"/>
      <c r="T221" s="237"/>
      <c r="AT221" s="238" t="s">
        <v>152</v>
      </c>
      <c r="AU221" s="238" t="s">
        <v>86</v>
      </c>
      <c r="AV221" s="12" t="s">
        <v>86</v>
      </c>
      <c r="AW221" s="12" t="s">
        <v>38</v>
      </c>
      <c r="AX221" s="12" t="s">
        <v>77</v>
      </c>
      <c r="AY221" s="238" t="s">
        <v>142</v>
      </c>
    </row>
    <row r="222" spans="2:51" s="12" customFormat="1" ht="12">
      <c r="B222" s="227"/>
      <c r="C222" s="228"/>
      <c r="D222" s="229" t="s">
        <v>152</v>
      </c>
      <c r="E222" s="230" t="s">
        <v>75</v>
      </c>
      <c r="F222" s="231" t="s">
        <v>674</v>
      </c>
      <c r="G222" s="228"/>
      <c r="H222" s="232">
        <v>74.25</v>
      </c>
      <c r="I222" s="233"/>
      <c r="J222" s="228"/>
      <c r="K222" s="228"/>
      <c r="L222" s="234"/>
      <c r="M222" s="235"/>
      <c r="N222" s="236"/>
      <c r="O222" s="236"/>
      <c r="P222" s="236"/>
      <c r="Q222" s="236"/>
      <c r="R222" s="236"/>
      <c r="S222" s="236"/>
      <c r="T222" s="237"/>
      <c r="AT222" s="238" t="s">
        <v>152</v>
      </c>
      <c r="AU222" s="238" t="s">
        <v>86</v>
      </c>
      <c r="AV222" s="12" t="s">
        <v>86</v>
      </c>
      <c r="AW222" s="12" t="s">
        <v>38</v>
      </c>
      <c r="AX222" s="12" t="s">
        <v>77</v>
      </c>
      <c r="AY222" s="238" t="s">
        <v>142</v>
      </c>
    </row>
    <row r="223" spans="2:51" s="12" customFormat="1" ht="12">
      <c r="B223" s="227"/>
      <c r="C223" s="228"/>
      <c r="D223" s="229" t="s">
        <v>152</v>
      </c>
      <c r="E223" s="230" t="s">
        <v>75</v>
      </c>
      <c r="F223" s="231" t="s">
        <v>675</v>
      </c>
      <c r="G223" s="228"/>
      <c r="H223" s="232">
        <v>-2.5</v>
      </c>
      <c r="I223" s="233"/>
      <c r="J223" s="228"/>
      <c r="K223" s="228"/>
      <c r="L223" s="234"/>
      <c r="M223" s="235"/>
      <c r="N223" s="236"/>
      <c r="O223" s="236"/>
      <c r="P223" s="236"/>
      <c r="Q223" s="236"/>
      <c r="R223" s="236"/>
      <c r="S223" s="236"/>
      <c r="T223" s="237"/>
      <c r="AT223" s="238" t="s">
        <v>152</v>
      </c>
      <c r="AU223" s="238" t="s">
        <v>86</v>
      </c>
      <c r="AV223" s="12" t="s">
        <v>86</v>
      </c>
      <c r="AW223" s="12" t="s">
        <v>38</v>
      </c>
      <c r="AX223" s="12" t="s">
        <v>77</v>
      </c>
      <c r="AY223" s="238" t="s">
        <v>142</v>
      </c>
    </row>
    <row r="224" spans="2:51" s="14" customFormat="1" ht="12">
      <c r="B224" s="251"/>
      <c r="C224" s="252"/>
      <c r="D224" s="229" t="s">
        <v>152</v>
      </c>
      <c r="E224" s="253" t="s">
        <v>75</v>
      </c>
      <c r="F224" s="254" t="s">
        <v>200</v>
      </c>
      <c r="G224" s="252"/>
      <c r="H224" s="255">
        <v>175.547</v>
      </c>
      <c r="I224" s="256"/>
      <c r="J224" s="252"/>
      <c r="K224" s="252"/>
      <c r="L224" s="257"/>
      <c r="M224" s="258"/>
      <c r="N224" s="259"/>
      <c r="O224" s="259"/>
      <c r="P224" s="259"/>
      <c r="Q224" s="259"/>
      <c r="R224" s="259"/>
      <c r="S224" s="259"/>
      <c r="T224" s="260"/>
      <c r="AT224" s="261" t="s">
        <v>152</v>
      </c>
      <c r="AU224" s="261" t="s">
        <v>86</v>
      </c>
      <c r="AV224" s="14" t="s">
        <v>150</v>
      </c>
      <c r="AW224" s="14" t="s">
        <v>38</v>
      </c>
      <c r="AX224" s="14" t="s">
        <v>84</v>
      </c>
      <c r="AY224" s="261" t="s">
        <v>142</v>
      </c>
    </row>
    <row r="225" spans="2:65" s="1" customFormat="1" ht="16.5" customHeight="1">
      <c r="B225" s="38"/>
      <c r="C225" s="215" t="s">
        <v>455</v>
      </c>
      <c r="D225" s="215" t="s">
        <v>145</v>
      </c>
      <c r="E225" s="216" t="s">
        <v>558</v>
      </c>
      <c r="F225" s="217" t="s">
        <v>559</v>
      </c>
      <c r="G225" s="218" t="s">
        <v>148</v>
      </c>
      <c r="H225" s="219">
        <v>74.25</v>
      </c>
      <c r="I225" s="220"/>
      <c r="J225" s="221">
        <f>ROUND(I225*H225,2)</f>
        <v>0</v>
      </c>
      <c r="K225" s="217" t="s">
        <v>149</v>
      </c>
      <c r="L225" s="43"/>
      <c r="M225" s="222" t="s">
        <v>75</v>
      </c>
      <c r="N225" s="223" t="s">
        <v>47</v>
      </c>
      <c r="O225" s="79"/>
      <c r="P225" s="224">
        <f>O225*H225</f>
        <v>0</v>
      </c>
      <c r="Q225" s="224">
        <v>0</v>
      </c>
      <c r="R225" s="224">
        <f>Q225*H225</f>
        <v>0</v>
      </c>
      <c r="S225" s="224">
        <v>0</v>
      </c>
      <c r="T225" s="225">
        <f>S225*H225</f>
        <v>0</v>
      </c>
      <c r="AR225" s="17" t="s">
        <v>234</v>
      </c>
      <c r="AT225" s="17" t="s">
        <v>145</v>
      </c>
      <c r="AU225" s="17" t="s">
        <v>86</v>
      </c>
      <c r="AY225" s="17" t="s">
        <v>142</v>
      </c>
      <c r="BE225" s="226">
        <f>IF(N225="základní",J225,0)</f>
        <v>0</v>
      </c>
      <c r="BF225" s="226">
        <f>IF(N225="snížená",J225,0)</f>
        <v>0</v>
      </c>
      <c r="BG225" s="226">
        <f>IF(N225="zákl. přenesená",J225,0)</f>
        <v>0</v>
      </c>
      <c r="BH225" s="226">
        <f>IF(N225="sníž. přenesená",J225,0)</f>
        <v>0</v>
      </c>
      <c r="BI225" s="226">
        <f>IF(N225="nulová",J225,0)</f>
        <v>0</v>
      </c>
      <c r="BJ225" s="17" t="s">
        <v>84</v>
      </c>
      <c r="BK225" s="226">
        <f>ROUND(I225*H225,2)</f>
        <v>0</v>
      </c>
      <c r="BL225" s="17" t="s">
        <v>234</v>
      </c>
      <c r="BM225" s="17" t="s">
        <v>676</v>
      </c>
    </row>
    <row r="226" spans="2:47" s="1" customFormat="1" ht="12">
      <c r="B226" s="38"/>
      <c r="C226" s="39"/>
      <c r="D226" s="229" t="s">
        <v>159</v>
      </c>
      <c r="E226" s="39"/>
      <c r="F226" s="239" t="s">
        <v>561</v>
      </c>
      <c r="G226" s="39"/>
      <c r="H226" s="39"/>
      <c r="I226" s="142"/>
      <c r="J226" s="39"/>
      <c r="K226" s="39"/>
      <c r="L226" s="43"/>
      <c r="M226" s="240"/>
      <c r="N226" s="79"/>
      <c r="O226" s="79"/>
      <c r="P226" s="79"/>
      <c r="Q226" s="79"/>
      <c r="R226" s="79"/>
      <c r="S226" s="79"/>
      <c r="T226" s="80"/>
      <c r="AT226" s="17" t="s">
        <v>159</v>
      </c>
      <c r="AU226" s="17" t="s">
        <v>86</v>
      </c>
    </row>
    <row r="227" spans="2:65" s="1" customFormat="1" ht="16.5" customHeight="1">
      <c r="B227" s="38"/>
      <c r="C227" s="262" t="s">
        <v>459</v>
      </c>
      <c r="D227" s="262" t="s">
        <v>218</v>
      </c>
      <c r="E227" s="263" t="s">
        <v>563</v>
      </c>
      <c r="F227" s="264" t="s">
        <v>564</v>
      </c>
      <c r="G227" s="265" t="s">
        <v>148</v>
      </c>
      <c r="H227" s="266">
        <v>85.388</v>
      </c>
      <c r="I227" s="267"/>
      <c r="J227" s="268">
        <f>ROUND(I227*H227,2)</f>
        <v>0</v>
      </c>
      <c r="K227" s="264" t="s">
        <v>149</v>
      </c>
      <c r="L227" s="269"/>
      <c r="M227" s="270" t="s">
        <v>75</v>
      </c>
      <c r="N227" s="271" t="s">
        <v>47</v>
      </c>
      <c r="O227" s="79"/>
      <c r="P227" s="224">
        <f>O227*H227</f>
        <v>0</v>
      </c>
      <c r="Q227" s="224">
        <v>0</v>
      </c>
      <c r="R227" s="224">
        <f>Q227*H227</f>
        <v>0</v>
      </c>
      <c r="S227" s="224">
        <v>0</v>
      </c>
      <c r="T227" s="225">
        <f>S227*H227</f>
        <v>0</v>
      </c>
      <c r="AR227" s="17" t="s">
        <v>326</v>
      </c>
      <c r="AT227" s="17" t="s">
        <v>218</v>
      </c>
      <c r="AU227" s="17" t="s">
        <v>86</v>
      </c>
      <c r="AY227" s="17" t="s">
        <v>142</v>
      </c>
      <c r="BE227" s="226">
        <f>IF(N227="základní",J227,0)</f>
        <v>0</v>
      </c>
      <c r="BF227" s="226">
        <f>IF(N227="snížená",J227,0)</f>
        <v>0</v>
      </c>
      <c r="BG227" s="226">
        <f>IF(N227="zákl. přenesená",J227,0)</f>
        <v>0</v>
      </c>
      <c r="BH227" s="226">
        <f>IF(N227="sníž. přenesená",J227,0)</f>
        <v>0</v>
      </c>
      <c r="BI227" s="226">
        <f>IF(N227="nulová",J227,0)</f>
        <v>0</v>
      </c>
      <c r="BJ227" s="17" t="s">
        <v>84</v>
      </c>
      <c r="BK227" s="226">
        <f>ROUND(I227*H227,2)</f>
        <v>0</v>
      </c>
      <c r="BL227" s="17" t="s">
        <v>234</v>
      </c>
      <c r="BM227" s="17" t="s">
        <v>677</v>
      </c>
    </row>
    <row r="228" spans="2:65" s="1" customFormat="1" ht="16.5" customHeight="1">
      <c r="B228" s="38"/>
      <c r="C228" s="215" t="s">
        <v>466</v>
      </c>
      <c r="D228" s="215" t="s">
        <v>145</v>
      </c>
      <c r="E228" s="216" t="s">
        <v>567</v>
      </c>
      <c r="F228" s="217" t="s">
        <v>568</v>
      </c>
      <c r="G228" s="218" t="s">
        <v>148</v>
      </c>
      <c r="H228" s="219">
        <v>175.547</v>
      </c>
      <c r="I228" s="220"/>
      <c r="J228" s="221">
        <f>ROUND(I228*H228,2)</f>
        <v>0</v>
      </c>
      <c r="K228" s="217" t="s">
        <v>149</v>
      </c>
      <c r="L228" s="43"/>
      <c r="M228" s="222" t="s">
        <v>75</v>
      </c>
      <c r="N228" s="223" t="s">
        <v>47</v>
      </c>
      <c r="O228" s="79"/>
      <c r="P228" s="224">
        <f>O228*H228</f>
        <v>0</v>
      </c>
      <c r="Q228" s="224">
        <v>0.00021</v>
      </c>
      <c r="R228" s="224">
        <f>Q228*H228</f>
        <v>0.03686487</v>
      </c>
      <c r="S228" s="224">
        <v>0</v>
      </c>
      <c r="T228" s="225">
        <f>S228*H228</f>
        <v>0</v>
      </c>
      <c r="AR228" s="17" t="s">
        <v>234</v>
      </c>
      <c r="AT228" s="17" t="s">
        <v>145</v>
      </c>
      <c r="AU228" s="17" t="s">
        <v>86</v>
      </c>
      <c r="AY228" s="17" t="s">
        <v>142</v>
      </c>
      <c r="BE228" s="226">
        <f>IF(N228="základní",J228,0)</f>
        <v>0</v>
      </c>
      <c r="BF228" s="226">
        <f>IF(N228="snížená",J228,0)</f>
        <v>0</v>
      </c>
      <c r="BG228" s="226">
        <f>IF(N228="zákl. přenesená",J228,0)</f>
        <v>0</v>
      </c>
      <c r="BH228" s="226">
        <f>IF(N228="sníž. přenesená",J228,0)</f>
        <v>0</v>
      </c>
      <c r="BI228" s="226">
        <f>IF(N228="nulová",J228,0)</f>
        <v>0</v>
      </c>
      <c r="BJ228" s="17" t="s">
        <v>84</v>
      </c>
      <c r="BK228" s="226">
        <f>ROUND(I228*H228,2)</f>
        <v>0</v>
      </c>
      <c r="BL228" s="17" t="s">
        <v>234</v>
      </c>
      <c r="BM228" s="17" t="s">
        <v>678</v>
      </c>
    </row>
    <row r="229" spans="2:51" s="12" customFormat="1" ht="12">
      <c r="B229" s="227"/>
      <c r="C229" s="228"/>
      <c r="D229" s="229" t="s">
        <v>152</v>
      </c>
      <c r="E229" s="230" t="s">
        <v>75</v>
      </c>
      <c r="F229" s="231" t="s">
        <v>679</v>
      </c>
      <c r="G229" s="228"/>
      <c r="H229" s="232">
        <v>175.547</v>
      </c>
      <c r="I229" s="233"/>
      <c r="J229" s="228"/>
      <c r="K229" s="228"/>
      <c r="L229" s="234"/>
      <c r="M229" s="235"/>
      <c r="N229" s="236"/>
      <c r="O229" s="236"/>
      <c r="P229" s="236"/>
      <c r="Q229" s="236"/>
      <c r="R229" s="236"/>
      <c r="S229" s="236"/>
      <c r="T229" s="237"/>
      <c r="AT229" s="238" t="s">
        <v>152</v>
      </c>
      <c r="AU229" s="238" t="s">
        <v>86</v>
      </c>
      <c r="AV229" s="12" t="s">
        <v>86</v>
      </c>
      <c r="AW229" s="12" t="s">
        <v>38</v>
      </c>
      <c r="AX229" s="12" t="s">
        <v>84</v>
      </c>
      <c r="AY229" s="238" t="s">
        <v>142</v>
      </c>
    </row>
    <row r="230" spans="2:65" s="1" customFormat="1" ht="16.5" customHeight="1">
      <c r="B230" s="38"/>
      <c r="C230" s="215" t="s">
        <v>470</v>
      </c>
      <c r="D230" s="215" t="s">
        <v>145</v>
      </c>
      <c r="E230" s="216" t="s">
        <v>571</v>
      </c>
      <c r="F230" s="217" t="s">
        <v>572</v>
      </c>
      <c r="G230" s="218" t="s">
        <v>148</v>
      </c>
      <c r="H230" s="219">
        <v>175.547</v>
      </c>
      <c r="I230" s="220"/>
      <c r="J230" s="221">
        <f>ROUND(I230*H230,2)</f>
        <v>0</v>
      </c>
      <c r="K230" s="217" t="s">
        <v>149</v>
      </c>
      <c r="L230" s="43"/>
      <c r="M230" s="222" t="s">
        <v>75</v>
      </c>
      <c r="N230" s="223" t="s">
        <v>47</v>
      </c>
      <c r="O230" s="79"/>
      <c r="P230" s="224">
        <f>O230*H230</f>
        <v>0</v>
      </c>
      <c r="Q230" s="224">
        <v>0.0002</v>
      </c>
      <c r="R230" s="224">
        <f>Q230*H230</f>
        <v>0.0351094</v>
      </c>
      <c r="S230" s="224">
        <v>0</v>
      </c>
      <c r="T230" s="225">
        <f>S230*H230</f>
        <v>0</v>
      </c>
      <c r="AR230" s="17" t="s">
        <v>234</v>
      </c>
      <c r="AT230" s="17" t="s">
        <v>145</v>
      </c>
      <c r="AU230" s="17" t="s">
        <v>86</v>
      </c>
      <c r="AY230" s="17" t="s">
        <v>142</v>
      </c>
      <c r="BE230" s="226">
        <f>IF(N230="základní",J230,0)</f>
        <v>0</v>
      </c>
      <c r="BF230" s="226">
        <f>IF(N230="snížená",J230,0)</f>
        <v>0</v>
      </c>
      <c r="BG230" s="226">
        <f>IF(N230="zákl. přenesená",J230,0)</f>
        <v>0</v>
      </c>
      <c r="BH230" s="226">
        <f>IF(N230="sníž. přenesená",J230,0)</f>
        <v>0</v>
      </c>
      <c r="BI230" s="226">
        <f>IF(N230="nulová",J230,0)</f>
        <v>0</v>
      </c>
      <c r="BJ230" s="17" t="s">
        <v>84</v>
      </c>
      <c r="BK230" s="226">
        <f>ROUND(I230*H230,2)</f>
        <v>0</v>
      </c>
      <c r="BL230" s="17" t="s">
        <v>234</v>
      </c>
      <c r="BM230" s="17" t="s">
        <v>680</v>
      </c>
    </row>
    <row r="231" spans="2:65" s="1" customFormat="1" ht="22.5" customHeight="1">
      <c r="B231" s="38"/>
      <c r="C231" s="215" t="s">
        <v>472</v>
      </c>
      <c r="D231" s="215" t="s">
        <v>145</v>
      </c>
      <c r="E231" s="216" t="s">
        <v>575</v>
      </c>
      <c r="F231" s="217" t="s">
        <v>576</v>
      </c>
      <c r="G231" s="218" t="s">
        <v>148</v>
      </c>
      <c r="H231" s="219">
        <v>175.547</v>
      </c>
      <c r="I231" s="220"/>
      <c r="J231" s="221">
        <f>ROUND(I231*H231,2)</f>
        <v>0</v>
      </c>
      <c r="K231" s="217" t="s">
        <v>149</v>
      </c>
      <c r="L231" s="43"/>
      <c r="M231" s="222" t="s">
        <v>75</v>
      </c>
      <c r="N231" s="223" t="s">
        <v>47</v>
      </c>
      <c r="O231" s="79"/>
      <c r="P231" s="224">
        <f>O231*H231</f>
        <v>0</v>
      </c>
      <c r="Q231" s="224">
        <v>0.00032</v>
      </c>
      <c r="R231" s="224">
        <f>Q231*H231</f>
        <v>0.05617504</v>
      </c>
      <c r="S231" s="224">
        <v>0</v>
      </c>
      <c r="T231" s="225">
        <f>S231*H231</f>
        <v>0</v>
      </c>
      <c r="AR231" s="17" t="s">
        <v>234</v>
      </c>
      <c r="AT231" s="17" t="s">
        <v>145</v>
      </c>
      <c r="AU231" s="17" t="s">
        <v>86</v>
      </c>
      <c r="AY231" s="17" t="s">
        <v>142</v>
      </c>
      <c r="BE231" s="226">
        <f>IF(N231="základní",J231,0)</f>
        <v>0</v>
      </c>
      <c r="BF231" s="226">
        <f>IF(N231="snížená",J231,0)</f>
        <v>0</v>
      </c>
      <c r="BG231" s="226">
        <f>IF(N231="zákl. přenesená",J231,0)</f>
        <v>0</v>
      </c>
      <c r="BH231" s="226">
        <f>IF(N231="sníž. přenesená",J231,0)</f>
        <v>0</v>
      </c>
      <c r="BI231" s="226">
        <f>IF(N231="nulová",J231,0)</f>
        <v>0</v>
      </c>
      <c r="BJ231" s="17" t="s">
        <v>84</v>
      </c>
      <c r="BK231" s="226">
        <f>ROUND(I231*H231,2)</f>
        <v>0</v>
      </c>
      <c r="BL231" s="17" t="s">
        <v>234</v>
      </c>
      <c r="BM231" s="17" t="s">
        <v>681</v>
      </c>
    </row>
    <row r="232" spans="2:65" s="1" customFormat="1" ht="16.5" customHeight="1">
      <c r="B232" s="38"/>
      <c r="C232" s="215" t="s">
        <v>477</v>
      </c>
      <c r="D232" s="215" t="s">
        <v>145</v>
      </c>
      <c r="E232" s="216" t="s">
        <v>579</v>
      </c>
      <c r="F232" s="217" t="s">
        <v>580</v>
      </c>
      <c r="G232" s="218" t="s">
        <v>148</v>
      </c>
      <c r="H232" s="219">
        <v>17.28</v>
      </c>
      <c r="I232" s="220"/>
      <c r="J232" s="221">
        <f>ROUND(I232*H232,2)</f>
        <v>0</v>
      </c>
      <c r="K232" s="217" t="s">
        <v>149</v>
      </c>
      <c r="L232" s="43"/>
      <c r="M232" s="222" t="s">
        <v>75</v>
      </c>
      <c r="N232" s="223" t="s">
        <v>47</v>
      </c>
      <c r="O232" s="79"/>
      <c r="P232" s="224">
        <f>O232*H232</f>
        <v>0</v>
      </c>
      <c r="Q232" s="224">
        <v>2E-05</v>
      </c>
      <c r="R232" s="224">
        <f>Q232*H232</f>
        <v>0.00034560000000000005</v>
      </c>
      <c r="S232" s="224">
        <v>0</v>
      </c>
      <c r="T232" s="225">
        <f>S232*H232</f>
        <v>0</v>
      </c>
      <c r="AR232" s="17" t="s">
        <v>234</v>
      </c>
      <c r="AT232" s="17" t="s">
        <v>145</v>
      </c>
      <c r="AU232" s="17" t="s">
        <v>86</v>
      </c>
      <c r="AY232" s="17" t="s">
        <v>142</v>
      </c>
      <c r="BE232" s="226">
        <f>IF(N232="základní",J232,0)</f>
        <v>0</v>
      </c>
      <c r="BF232" s="226">
        <f>IF(N232="snížená",J232,0)</f>
        <v>0</v>
      </c>
      <c r="BG232" s="226">
        <f>IF(N232="zákl. přenesená",J232,0)</f>
        <v>0</v>
      </c>
      <c r="BH232" s="226">
        <f>IF(N232="sníž. přenesená",J232,0)</f>
        <v>0</v>
      </c>
      <c r="BI232" s="226">
        <f>IF(N232="nulová",J232,0)</f>
        <v>0</v>
      </c>
      <c r="BJ232" s="17" t="s">
        <v>84</v>
      </c>
      <c r="BK232" s="226">
        <f>ROUND(I232*H232,2)</f>
        <v>0</v>
      </c>
      <c r="BL232" s="17" t="s">
        <v>234</v>
      </c>
      <c r="BM232" s="17" t="s">
        <v>682</v>
      </c>
    </row>
    <row r="233" spans="2:51" s="12" customFormat="1" ht="12">
      <c r="B233" s="227"/>
      <c r="C233" s="228"/>
      <c r="D233" s="229" t="s">
        <v>152</v>
      </c>
      <c r="E233" s="230" t="s">
        <v>75</v>
      </c>
      <c r="F233" s="231" t="s">
        <v>596</v>
      </c>
      <c r="G233" s="228"/>
      <c r="H233" s="232">
        <v>17.28</v>
      </c>
      <c r="I233" s="233"/>
      <c r="J233" s="228"/>
      <c r="K233" s="228"/>
      <c r="L233" s="234"/>
      <c r="M233" s="235"/>
      <c r="N233" s="236"/>
      <c r="O233" s="236"/>
      <c r="P233" s="236"/>
      <c r="Q233" s="236"/>
      <c r="R233" s="236"/>
      <c r="S233" s="236"/>
      <c r="T233" s="237"/>
      <c r="AT233" s="238" t="s">
        <v>152</v>
      </c>
      <c r="AU233" s="238" t="s">
        <v>86</v>
      </c>
      <c r="AV233" s="12" t="s">
        <v>86</v>
      </c>
      <c r="AW233" s="12" t="s">
        <v>38</v>
      </c>
      <c r="AX233" s="12" t="s">
        <v>84</v>
      </c>
      <c r="AY233" s="238" t="s">
        <v>142</v>
      </c>
    </row>
    <row r="234" spans="2:65" s="1" customFormat="1" ht="16.5" customHeight="1">
      <c r="B234" s="38"/>
      <c r="C234" s="215" t="s">
        <v>481</v>
      </c>
      <c r="D234" s="215" t="s">
        <v>145</v>
      </c>
      <c r="E234" s="216" t="s">
        <v>583</v>
      </c>
      <c r="F234" s="217" t="s">
        <v>584</v>
      </c>
      <c r="G234" s="218" t="s">
        <v>148</v>
      </c>
      <c r="H234" s="219">
        <v>74.25</v>
      </c>
      <c r="I234" s="220"/>
      <c r="J234" s="221">
        <f>ROUND(I234*H234,2)</f>
        <v>0</v>
      </c>
      <c r="K234" s="217" t="s">
        <v>149</v>
      </c>
      <c r="L234" s="43"/>
      <c r="M234" s="276" t="s">
        <v>75</v>
      </c>
      <c r="N234" s="277" t="s">
        <v>47</v>
      </c>
      <c r="O234" s="278"/>
      <c r="P234" s="279">
        <f>O234*H234</f>
        <v>0</v>
      </c>
      <c r="Q234" s="279">
        <v>1E-05</v>
      </c>
      <c r="R234" s="279">
        <f>Q234*H234</f>
        <v>0.0007425000000000001</v>
      </c>
      <c r="S234" s="279">
        <v>0</v>
      </c>
      <c r="T234" s="280">
        <f>S234*H234</f>
        <v>0</v>
      </c>
      <c r="AR234" s="17" t="s">
        <v>234</v>
      </c>
      <c r="AT234" s="17" t="s">
        <v>145</v>
      </c>
      <c r="AU234" s="17" t="s">
        <v>86</v>
      </c>
      <c r="AY234" s="17" t="s">
        <v>142</v>
      </c>
      <c r="BE234" s="226">
        <f>IF(N234="základní",J234,0)</f>
        <v>0</v>
      </c>
      <c r="BF234" s="226">
        <f>IF(N234="snížená",J234,0)</f>
        <v>0</v>
      </c>
      <c r="BG234" s="226">
        <f>IF(N234="zákl. přenesená",J234,0)</f>
        <v>0</v>
      </c>
      <c r="BH234" s="226">
        <f>IF(N234="sníž. přenesená",J234,0)</f>
        <v>0</v>
      </c>
      <c r="BI234" s="226">
        <f>IF(N234="nulová",J234,0)</f>
        <v>0</v>
      </c>
      <c r="BJ234" s="17" t="s">
        <v>84</v>
      </c>
      <c r="BK234" s="226">
        <f>ROUND(I234*H234,2)</f>
        <v>0</v>
      </c>
      <c r="BL234" s="17" t="s">
        <v>234</v>
      </c>
      <c r="BM234" s="17" t="s">
        <v>683</v>
      </c>
    </row>
    <row r="235" spans="2:12" s="1" customFormat="1" ht="6.95" customHeight="1">
      <c r="B235" s="57"/>
      <c r="C235" s="58"/>
      <c r="D235" s="58"/>
      <c r="E235" s="58"/>
      <c r="F235" s="58"/>
      <c r="G235" s="58"/>
      <c r="H235" s="58"/>
      <c r="I235" s="166"/>
      <c r="J235" s="58"/>
      <c r="K235" s="58"/>
      <c r="L235" s="43"/>
    </row>
  </sheetData>
  <sheetProtection password="CC35" sheet="1" objects="1" scenarios="1" formatColumns="0" formatRows="0" autoFilter="0"/>
  <autoFilter ref="C98:K234"/>
  <mergeCells count="12">
    <mergeCell ref="E7:H7"/>
    <mergeCell ref="E9:H9"/>
    <mergeCell ref="E11:H11"/>
    <mergeCell ref="E20:H20"/>
    <mergeCell ref="E29:H29"/>
    <mergeCell ref="E50:H50"/>
    <mergeCell ref="E52:H52"/>
    <mergeCell ref="E54:H54"/>
    <mergeCell ref="E87:H87"/>
    <mergeCell ref="E89:H89"/>
    <mergeCell ref="E91:H9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16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5"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97</v>
      </c>
    </row>
    <row r="3" spans="2:46" ht="6.95" customHeight="1">
      <c r="B3" s="136"/>
      <c r="C3" s="137"/>
      <c r="D3" s="137"/>
      <c r="E3" s="137"/>
      <c r="F3" s="137"/>
      <c r="G3" s="137"/>
      <c r="H3" s="137"/>
      <c r="I3" s="138"/>
      <c r="J3" s="137"/>
      <c r="K3" s="137"/>
      <c r="L3" s="20"/>
      <c r="AT3" s="17" t="s">
        <v>86</v>
      </c>
    </row>
    <row r="4" spans="2:46" ht="24.95" customHeight="1">
      <c r="B4" s="20"/>
      <c r="D4" s="139" t="s">
        <v>102</v>
      </c>
      <c r="L4" s="20"/>
      <c r="M4" s="24" t="s">
        <v>10</v>
      </c>
      <c r="AT4" s="17" t="s">
        <v>4</v>
      </c>
    </row>
    <row r="5" spans="2:12" ht="6.95" customHeight="1">
      <c r="B5" s="20"/>
      <c r="L5" s="20"/>
    </row>
    <row r="6" spans="2:12" ht="12" customHeight="1">
      <c r="B6" s="20"/>
      <c r="D6" s="140" t="s">
        <v>16</v>
      </c>
      <c r="L6" s="20"/>
    </row>
    <row r="7" spans="2:12" ht="16.5" customHeight="1">
      <c r="B7" s="20"/>
      <c r="E7" s="141" t="str">
        <f>'Rekapitulace stavby'!K6</f>
        <v>Město bez bariér - ZŠ, Školní 786, Horní Slavkov, ETAPA 3</v>
      </c>
      <c r="F7" s="140"/>
      <c r="G7" s="140"/>
      <c r="H7" s="140"/>
      <c r="L7" s="20"/>
    </row>
    <row r="8" spans="2:12" s="1" customFormat="1" ht="12" customHeight="1">
      <c r="B8" s="43"/>
      <c r="D8" s="140" t="s">
        <v>103</v>
      </c>
      <c r="I8" s="142"/>
      <c r="L8" s="43"/>
    </row>
    <row r="9" spans="2:12" s="1" customFormat="1" ht="36.95" customHeight="1">
      <c r="B9" s="43"/>
      <c r="E9" s="143" t="s">
        <v>684</v>
      </c>
      <c r="F9" s="1"/>
      <c r="G9" s="1"/>
      <c r="H9" s="1"/>
      <c r="I9" s="142"/>
      <c r="L9" s="43"/>
    </row>
    <row r="10" spans="2:12" s="1" customFormat="1" ht="12">
      <c r="B10" s="43"/>
      <c r="I10" s="142"/>
      <c r="L10" s="43"/>
    </row>
    <row r="11" spans="2:12" s="1" customFormat="1" ht="12" customHeight="1">
      <c r="B11" s="43"/>
      <c r="D11" s="140" t="s">
        <v>18</v>
      </c>
      <c r="F11" s="17" t="s">
        <v>19</v>
      </c>
      <c r="I11" s="144" t="s">
        <v>20</v>
      </c>
      <c r="J11" s="17" t="s">
        <v>21</v>
      </c>
      <c r="L11" s="43"/>
    </row>
    <row r="12" spans="2:12" s="1" customFormat="1" ht="12" customHeight="1">
      <c r="B12" s="43"/>
      <c r="D12" s="140" t="s">
        <v>22</v>
      </c>
      <c r="F12" s="17" t="s">
        <v>23</v>
      </c>
      <c r="I12" s="144" t="s">
        <v>24</v>
      </c>
      <c r="J12" s="145" t="str">
        <f>'Rekapitulace stavby'!AN8</f>
        <v>10. 12. 2018</v>
      </c>
      <c r="L12" s="43"/>
    </row>
    <row r="13" spans="2:12" s="1" customFormat="1" ht="10.8" customHeight="1">
      <c r="B13" s="43"/>
      <c r="I13" s="142"/>
      <c r="L13" s="43"/>
    </row>
    <row r="14" spans="2:12" s="1" customFormat="1" ht="12" customHeight="1">
      <c r="B14" s="43"/>
      <c r="D14" s="140" t="s">
        <v>26</v>
      </c>
      <c r="I14" s="144" t="s">
        <v>27</v>
      </c>
      <c r="J14" s="17" t="s">
        <v>28</v>
      </c>
      <c r="L14" s="43"/>
    </row>
    <row r="15" spans="2:12" s="1" customFormat="1" ht="18" customHeight="1">
      <c r="B15" s="43"/>
      <c r="E15" s="17" t="s">
        <v>29</v>
      </c>
      <c r="I15" s="144" t="s">
        <v>30</v>
      </c>
      <c r="J15" s="17" t="s">
        <v>31</v>
      </c>
      <c r="L15" s="43"/>
    </row>
    <row r="16" spans="2:12" s="1" customFormat="1" ht="6.95" customHeight="1">
      <c r="B16" s="43"/>
      <c r="I16" s="142"/>
      <c r="L16" s="43"/>
    </row>
    <row r="17" spans="2:12" s="1" customFormat="1" ht="12" customHeight="1">
      <c r="B17" s="43"/>
      <c r="D17" s="140" t="s">
        <v>32</v>
      </c>
      <c r="I17" s="144" t="s">
        <v>27</v>
      </c>
      <c r="J17" s="33" t="str">
        <f>'Rekapitulace stavby'!AN13</f>
        <v>Vyplň údaj</v>
      </c>
      <c r="L17" s="43"/>
    </row>
    <row r="18" spans="2:12" s="1" customFormat="1" ht="18" customHeight="1">
      <c r="B18" s="43"/>
      <c r="E18" s="33" t="str">
        <f>'Rekapitulace stavby'!E14</f>
        <v>Vyplň údaj</v>
      </c>
      <c r="F18" s="17"/>
      <c r="G18" s="17"/>
      <c r="H18" s="17"/>
      <c r="I18" s="144" t="s">
        <v>30</v>
      </c>
      <c r="J18" s="33" t="str">
        <f>'Rekapitulace stavby'!AN14</f>
        <v>Vyplň údaj</v>
      </c>
      <c r="L18" s="43"/>
    </row>
    <row r="19" spans="2:12" s="1" customFormat="1" ht="6.95" customHeight="1">
      <c r="B19" s="43"/>
      <c r="I19" s="142"/>
      <c r="L19" s="43"/>
    </row>
    <row r="20" spans="2:12" s="1" customFormat="1" ht="12" customHeight="1">
      <c r="B20" s="43"/>
      <c r="D20" s="140" t="s">
        <v>34</v>
      </c>
      <c r="I20" s="144" t="s">
        <v>27</v>
      </c>
      <c r="J20" s="17" t="s">
        <v>35</v>
      </c>
      <c r="L20" s="43"/>
    </row>
    <row r="21" spans="2:12" s="1" customFormat="1" ht="18" customHeight="1">
      <c r="B21" s="43"/>
      <c r="E21" s="17" t="s">
        <v>36</v>
      </c>
      <c r="I21" s="144" t="s">
        <v>30</v>
      </c>
      <c r="J21" s="17" t="s">
        <v>37</v>
      </c>
      <c r="L21" s="43"/>
    </row>
    <row r="22" spans="2:12" s="1" customFormat="1" ht="6.95" customHeight="1">
      <c r="B22" s="43"/>
      <c r="I22" s="142"/>
      <c r="L22" s="43"/>
    </row>
    <row r="23" spans="2:12" s="1" customFormat="1" ht="12" customHeight="1">
      <c r="B23" s="43"/>
      <c r="D23" s="140" t="s">
        <v>39</v>
      </c>
      <c r="I23" s="144" t="s">
        <v>27</v>
      </c>
      <c r="J23" s="17" t="s">
        <v>35</v>
      </c>
      <c r="L23" s="43"/>
    </row>
    <row r="24" spans="2:12" s="1" customFormat="1" ht="18" customHeight="1">
      <c r="B24" s="43"/>
      <c r="E24" s="17" t="s">
        <v>36</v>
      </c>
      <c r="I24" s="144" t="s">
        <v>30</v>
      </c>
      <c r="J24" s="17" t="s">
        <v>37</v>
      </c>
      <c r="L24" s="43"/>
    </row>
    <row r="25" spans="2:12" s="1" customFormat="1" ht="6.95" customHeight="1">
      <c r="B25" s="43"/>
      <c r="I25" s="142"/>
      <c r="L25" s="43"/>
    </row>
    <row r="26" spans="2:12" s="1" customFormat="1" ht="12" customHeight="1">
      <c r="B26" s="43"/>
      <c r="D26" s="140" t="s">
        <v>40</v>
      </c>
      <c r="I26" s="142"/>
      <c r="L26" s="43"/>
    </row>
    <row r="27" spans="2:12" s="7" customFormat="1" ht="16.5" customHeight="1">
      <c r="B27" s="146"/>
      <c r="E27" s="147" t="s">
        <v>75</v>
      </c>
      <c r="F27" s="147"/>
      <c r="G27" s="147"/>
      <c r="H27" s="147"/>
      <c r="I27" s="148"/>
      <c r="L27" s="146"/>
    </row>
    <row r="28" spans="2:12" s="1" customFormat="1" ht="6.95" customHeight="1">
      <c r="B28" s="43"/>
      <c r="I28" s="142"/>
      <c r="L28" s="43"/>
    </row>
    <row r="29" spans="2:12" s="1" customFormat="1" ht="6.95" customHeight="1">
      <c r="B29" s="43"/>
      <c r="D29" s="71"/>
      <c r="E29" s="71"/>
      <c r="F29" s="71"/>
      <c r="G29" s="71"/>
      <c r="H29" s="71"/>
      <c r="I29" s="149"/>
      <c r="J29" s="71"/>
      <c r="K29" s="71"/>
      <c r="L29" s="43"/>
    </row>
    <row r="30" spans="2:12" s="1" customFormat="1" ht="25.4" customHeight="1">
      <c r="B30" s="43"/>
      <c r="D30" s="150" t="s">
        <v>42</v>
      </c>
      <c r="I30" s="142"/>
      <c r="J30" s="151">
        <f>ROUND(J88,2)</f>
        <v>0</v>
      </c>
      <c r="L30" s="43"/>
    </row>
    <row r="31" spans="2:12" s="1" customFormat="1" ht="6.95" customHeight="1">
      <c r="B31" s="43"/>
      <c r="D31" s="71"/>
      <c r="E31" s="71"/>
      <c r="F31" s="71"/>
      <c r="G31" s="71"/>
      <c r="H31" s="71"/>
      <c r="I31" s="149"/>
      <c r="J31" s="71"/>
      <c r="K31" s="71"/>
      <c r="L31" s="43"/>
    </row>
    <row r="32" spans="2:12" s="1" customFormat="1" ht="14.4" customHeight="1">
      <c r="B32" s="43"/>
      <c r="F32" s="152" t="s">
        <v>44</v>
      </c>
      <c r="I32" s="153" t="s">
        <v>43</v>
      </c>
      <c r="J32" s="152" t="s">
        <v>45</v>
      </c>
      <c r="L32" s="43"/>
    </row>
    <row r="33" spans="2:12" s="1" customFormat="1" ht="14.4" customHeight="1">
      <c r="B33" s="43"/>
      <c r="D33" s="140" t="s">
        <v>46</v>
      </c>
      <c r="E33" s="140" t="s">
        <v>47</v>
      </c>
      <c r="F33" s="154">
        <f>ROUND((SUM(BE88:BE165)),2)</f>
        <v>0</v>
      </c>
      <c r="I33" s="155">
        <v>0.21</v>
      </c>
      <c r="J33" s="154">
        <f>ROUND(((SUM(BE88:BE165))*I33),2)</f>
        <v>0</v>
      </c>
      <c r="L33" s="43"/>
    </row>
    <row r="34" spans="2:12" s="1" customFormat="1" ht="14.4" customHeight="1">
      <c r="B34" s="43"/>
      <c r="E34" s="140" t="s">
        <v>48</v>
      </c>
      <c r="F34" s="154">
        <f>ROUND((SUM(BF88:BF165)),2)</f>
        <v>0</v>
      </c>
      <c r="I34" s="155">
        <v>0.15</v>
      </c>
      <c r="J34" s="154">
        <f>ROUND(((SUM(BF88:BF165))*I34),2)</f>
        <v>0</v>
      </c>
      <c r="L34" s="43"/>
    </row>
    <row r="35" spans="2:12" s="1" customFormat="1" ht="14.4" customHeight="1" hidden="1">
      <c r="B35" s="43"/>
      <c r="E35" s="140" t="s">
        <v>49</v>
      </c>
      <c r="F35" s="154">
        <f>ROUND((SUM(BG88:BG165)),2)</f>
        <v>0</v>
      </c>
      <c r="I35" s="155">
        <v>0.21</v>
      </c>
      <c r="J35" s="154">
        <f>0</f>
        <v>0</v>
      </c>
      <c r="L35" s="43"/>
    </row>
    <row r="36" spans="2:12" s="1" customFormat="1" ht="14.4" customHeight="1" hidden="1">
      <c r="B36" s="43"/>
      <c r="E36" s="140" t="s">
        <v>50</v>
      </c>
      <c r="F36" s="154">
        <f>ROUND((SUM(BH88:BH165)),2)</f>
        <v>0</v>
      </c>
      <c r="I36" s="155">
        <v>0.15</v>
      </c>
      <c r="J36" s="154">
        <f>0</f>
        <v>0</v>
      </c>
      <c r="L36" s="43"/>
    </row>
    <row r="37" spans="2:12" s="1" customFormat="1" ht="14.4" customHeight="1" hidden="1">
      <c r="B37" s="43"/>
      <c r="E37" s="140" t="s">
        <v>51</v>
      </c>
      <c r="F37" s="154">
        <f>ROUND((SUM(BI88:BI165)),2)</f>
        <v>0</v>
      </c>
      <c r="I37" s="155">
        <v>0</v>
      </c>
      <c r="J37" s="154">
        <f>0</f>
        <v>0</v>
      </c>
      <c r="L37" s="43"/>
    </row>
    <row r="38" spans="2:12" s="1" customFormat="1" ht="6.95" customHeight="1">
      <c r="B38" s="43"/>
      <c r="I38" s="142"/>
      <c r="L38" s="43"/>
    </row>
    <row r="39" spans="2:12" s="1" customFormat="1" ht="25.4" customHeight="1">
      <c r="B39" s="43"/>
      <c r="C39" s="156"/>
      <c r="D39" s="157" t="s">
        <v>52</v>
      </c>
      <c r="E39" s="158"/>
      <c r="F39" s="158"/>
      <c r="G39" s="159" t="s">
        <v>53</v>
      </c>
      <c r="H39" s="160" t="s">
        <v>54</v>
      </c>
      <c r="I39" s="161"/>
      <c r="J39" s="162">
        <f>SUM(J30:J37)</f>
        <v>0</v>
      </c>
      <c r="K39" s="163"/>
      <c r="L39" s="43"/>
    </row>
    <row r="40" spans="2:12" s="1" customFormat="1" ht="14.4" customHeight="1">
      <c r="B40" s="164"/>
      <c r="C40" s="165"/>
      <c r="D40" s="165"/>
      <c r="E40" s="165"/>
      <c r="F40" s="165"/>
      <c r="G40" s="165"/>
      <c r="H40" s="165"/>
      <c r="I40" s="166"/>
      <c r="J40" s="165"/>
      <c r="K40" s="165"/>
      <c r="L40" s="43"/>
    </row>
    <row r="44" spans="2:12" s="1" customFormat="1" ht="6.95" customHeight="1">
      <c r="B44" s="167"/>
      <c r="C44" s="168"/>
      <c r="D44" s="168"/>
      <c r="E44" s="168"/>
      <c r="F44" s="168"/>
      <c r="G44" s="168"/>
      <c r="H44" s="168"/>
      <c r="I44" s="169"/>
      <c r="J44" s="168"/>
      <c r="K44" s="168"/>
      <c r="L44" s="43"/>
    </row>
    <row r="45" spans="2:12" s="1" customFormat="1" ht="24.95" customHeight="1">
      <c r="B45" s="38"/>
      <c r="C45" s="23" t="s">
        <v>107</v>
      </c>
      <c r="D45" s="39"/>
      <c r="E45" s="39"/>
      <c r="F45" s="39"/>
      <c r="G45" s="39"/>
      <c r="H45" s="39"/>
      <c r="I45" s="142"/>
      <c r="J45" s="39"/>
      <c r="K45" s="39"/>
      <c r="L45" s="43"/>
    </row>
    <row r="46" spans="2:12" s="1" customFormat="1" ht="6.95" customHeight="1">
      <c r="B46" s="38"/>
      <c r="C46" s="39"/>
      <c r="D46" s="39"/>
      <c r="E46" s="39"/>
      <c r="F46" s="39"/>
      <c r="G46" s="39"/>
      <c r="H46" s="39"/>
      <c r="I46" s="142"/>
      <c r="J46" s="39"/>
      <c r="K46" s="39"/>
      <c r="L46" s="43"/>
    </row>
    <row r="47" spans="2:12" s="1" customFormat="1" ht="12" customHeight="1">
      <c r="B47" s="38"/>
      <c r="C47" s="32" t="s">
        <v>16</v>
      </c>
      <c r="D47" s="39"/>
      <c r="E47" s="39"/>
      <c r="F47" s="39"/>
      <c r="G47" s="39"/>
      <c r="H47" s="39"/>
      <c r="I47" s="142"/>
      <c r="J47" s="39"/>
      <c r="K47" s="39"/>
      <c r="L47" s="43"/>
    </row>
    <row r="48" spans="2:12" s="1" customFormat="1" ht="16.5" customHeight="1">
      <c r="B48" s="38"/>
      <c r="C48" s="39"/>
      <c r="D48" s="39"/>
      <c r="E48" s="170" t="str">
        <f>E7</f>
        <v>Město bez bariér - ZŠ, Školní 786, Horní Slavkov, ETAPA 3</v>
      </c>
      <c r="F48" s="32"/>
      <c r="G48" s="32"/>
      <c r="H48" s="32"/>
      <c r="I48" s="142"/>
      <c r="J48" s="39"/>
      <c r="K48" s="39"/>
      <c r="L48" s="43"/>
    </row>
    <row r="49" spans="2:12" s="1" customFormat="1" ht="12" customHeight="1">
      <c r="B49" s="38"/>
      <c r="C49" s="32" t="s">
        <v>103</v>
      </c>
      <c r="D49" s="39"/>
      <c r="E49" s="39"/>
      <c r="F49" s="39"/>
      <c r="G49" s="39"/>
      <c r="H49" s="39"/>
      <c r="I49" s="142"/>
      <c r="J49" s="39"/>
      <c r="K49" s="39"/>
      <c r="L49" s="43"/>
    </row>
    <row r="50" spans="2:12" s="1" customFormat="1" ht="16.5" customHeight="1">
      <c r="B50" s="38"/>
      <c r="C50" s="39"/>
      <c r="D50" s="39"/>
      <c r="E50" s="64" t="str">
        <f>E9</f>
        <v>02 - ETAPA 3, objekt SO_02 - Elektroinstalace</v>
      </c>
      <c r="F50" s="39"/>
      <c r="G50" s="39"/>
      <c r="H50" s="39"/>
      <c r="I50" s="142"/>
      <c r="J50" s="39"/>
      <c r="K50" s="39"/>
      <c r="L50" s="43"/>
    </row>
    <row r="51" spans="2:12" s="1" customFormat="1" ht="6.95" customHeight="1">
      <c r="B51" s="38"/>
      <c r="C51" s="39"/>
      <c r="D51" s="39"/>
      <c r="E51" s="39"/>
      <c r="F51" s="39"/>
      <c r="G51" s="39"/>
      <c r="H51" s="39"/>
      <c r="I51" s="142"/>
      <c r="J51" s="39"/>
      <c r="K51" s="39"/>
      <c r="L51" s="43"/>
    </row>
    <row r="52" spans="2:12" s="1" customFormat="1" ht="12" customHeight="1">
      <c r="B52" s="38"/>
      <c r="C52" s="32" t="s">
        <v>22</v>
      </c>
      <c r="D52" s="39"/>
      <c r="E52" s="39"/>
      <c r="F52" s="27" t="str">
        <f>F12</f>
        <v>Horní Slavkov</v>
      </c>
      <c r="G52" s="39"/>
      <c r="H52" s="39"/>
      <c r="I52" s="144" t="s">
        <v>24</v>
      </c>
      <c r="J52" s="67" t="str">
        <f>IF(J12="","",J12)</f>
        <v>10. 12. 2018</v>
      </c>
      <c r="K52" s="39"/>
      <c r="L52" s="43"/>
    </row>
    <row r="53" spans="2:12" s="1" customFormat="1" ht="6.95" customHeight="1">
      <c r="B53" s="38"/>
      <c r="C53" s="39"/>
      <c r="D53" s="39"/>
      <c r="E53" s="39"/>
      <c r="F53" s="39"/>
      <c r="G53" s="39"/>
      <c r="H53" s="39"/>
      <c r="I53" s="142"/>
      <c r="J53" s="39"/>
      <c r="K53" s="39"/>
      <c r="L53" s="43"/>
    </row>
    <row r="54" spans="2:12" s="1" customFormat="1" ht="13.65" customHeight="1">
      <c r="B54" s="38"/>
      <c r="C54" s="32" t="s">
        <v>26</v>
      </c>
      <c r="D54" s="39"/>
      <c r="E54" s="39"/>
      <c r="F54" s="27" t="str">
        <f>E15</f>
        <v>Město Horní Slavkov</v>
      </c>
      <c r="G54" s="39"/>
      <c r="H54" s="39"/>
      <c r="I54" s="144" t="s">
        <v>34</v>
      </c>
      <c r="J54" s="36" t="str">
        <f>E21</f>
        <v>CENTRA STAV s.r.o.</v>
      </c>
      <c r="K54" s="39"/>
      <c r="L54" s="43"/>
    </row>
    <row r="55" spans="2:12" s="1" customFormat="1" ht="13.65" customHeight="1">
      <c r="B55" s="38"/>
      <c r="C55" s="32" t="s">
        <v>32</v>
      </c>
      <c r="D55" s="39"/>
      <c r="E55" s="39"/>
      <c r="F55" s="27" t="str">
        <f>IF(E18="","",E18)</f>
        <v>Vyplň údaj</v>
      </c>
      <c r="G55" s="39"/>
      <c r="H55" s="39"/>
      <c r="I55" s="144" t="s">
        <v>39</v>
      </c>
      <c r="J55" s="36" t="str">
        <f>E24</f>
        <v>CENTRA STAV s.r.o.</v>
      </c>
      <c r="K55" s="39"/>
      <c r="L55" s="43"/>
    </row>
    <row r="56" spans="2:12" s="1" customFormat="1" ht="10.3" customHeight="1">
      <c r="B56" s="38"/>
      <c r="C56" s="39"/>
      <c r="D56" s="39"/>
      <c r="E56" s="39"/>
      <c r="F56" s="39"/>
      <c r="G56" s="39"/>
      <c r="H56" s="39"/>
      <c r="I56" s="142"/>
      <c r="J56" s="39"/>
      <c r="K56" s="39"/>
      <c r="L56" s="43"/>
    </row>
    <row r="57" spans="2:12" s="1" customFormat="1" ht="29.25" customHeight="1">
      <c r="B57" s="38"/>
      <c r="C57" s="171" t="s">
        <v>108</v>
      </c>
      <c r="D57" s="172"/>
      <c r="E57" s="172"/>
      <c r="F57" s="172"/>
      <c r="G57" s="172"/>
      <c r="H57" s="172"/>
      <c r="I57" s="173"/>
      <c r="J57" s="174" t="s">
        <v>109</v>
      </c>
      <c r="K57" s="172"/>
      <c r="L57" s="43"/>
    </row>
    <row r="58" spans="2:12" s="1" customFormat="1" ht="10.3" customHeight="1">
      <c r="B58" s="38"/>
      <c r="C58" s="39"/>
      <c r="D58" s="39"/>
      <c r="E58" s="39"/>
      <c r="F58" s="39"/>
      <c r="G58" s="39"/>
      <c r="H58" s="39"/>
      <c r="I58" s="142"/>
      <c r="J58" s="39"/>
      <c r="K58" s="39"/>
      <c r="L58" s="43"/>
    </row>
    <row r="59" spans="2:47" s="1" customFormat="1" ht="22.8" customHeight="1">
      <c r="B59" s="38"/>
      <c r="C59" s="175" t="s">
        <v>74</v>
      </c>
      <c r="D59" s="39"/>
      <c r="E59" s="39"/>
      <c r="F59" s="39"/>
      <c r="G59" s="39"/>
      <c r="H59" s="39"/>
      <c r="I59" s="142"/>
      <c r="J59" s="97">
        <f>J88</f>
        <v>0</v>
      </c>
      <c r="K59" s="39"/>
      <c r="L59" s="43"/>
      <c r="AU59" s="17" t="s">
        <v>110</v>
      </c>
    </row>
    <row r="60" spans="2:12" s="8" customFormat="1" ht="24.95" customHeight="1">
      <c r="B60" s="176"/>
      <c r="C60" s="177"/>
      <c r="D60" s="178" t="s">
        <v>117</v>
      </c>
      <c r="E60" s="179"/>
      <c r="F60" s="179"/>
      <c r="G60" s="179"/>
      <c r="H60" s="179"/>
      <c r="I60" s="180"/>
      <c r="J60" s="181">
        <f>J89</f>
        <v>0</v>
      </c>
      <c r="K60" s="177"/>
      <c r="L60" s="182"/>
    </row>
    <row r="61" spans="2:12" s="9" customFormat="1" ht="19.9" customHeight="1">
      <c r="B61" s="183"/>
      <c r="C61" s="121"/>
      <c r="D61" s="184" t="s">
        <v>685</v>
      </c>
      <c r="E61" s="185"/>
      <c r="F61" s="185"/>
      <c r="G61" s="185"/>
      <c r="H61" s="185"/>
      <c r="I61" s="186"/>
      <c r="J61" s="187">
        <f>J90</f>
        <v>0</v>
      </c>
      <c r="K61" s="121"/>
      <c r="L61" s="188"/>
    </row>
    <row r="62" spans="2:12" s="9" customFormat="1" ht="14.85" customHeight="1">
      <c r="B62" s="183"/>
      <c r="C62" s="121"/>
      <c r="D62" s="184" t="s">
        <v>686</v>
      </c>
      <c r="E62" s="185"/>
      <c r="F62" s="185"/>
      <c r="G62" s="185"/>
      <c r="H62" s="185"/>
      <c r="I62" s="186"/>
      <c r="J62" s="187">
        <f>J91</f>
        <v>0</v>
      </c>
      <c r="K62" s="121"/>
      <c r="L62" s="188"/>
    </row>
    <row r="63" spans="2:12" s="9" customFormat="1" ht="14.85" customHeight="1">
      <c r="B63" s="183"/>
      <c r="C63" s="121"/>
      <c r="D63" s="184" t="s">
        <v>687</v>
      </c>
      <c r="E63" s="185"/>
      <c r="F63" s="185"/>
      <c r="G63" s="185"/>
      <c r="H63" s="185"/>
      <c r="I63" s="186"/>
      <c r="J63" s="187">
        <f>J94</f>
        <v>0</v>
      </c>
      <c r="K63" s="121"/>
      <c r="L63" s="188"/>
    </row>
    <row r="64" spans="2:12" s="9" customFormat="1" ht="14.85" customHeight="1">
      <c r="B64" s="183"/>
      <c r="C64" s="121"/>
      <c r="D64" s="184" t="s">
        <v>688</v>
      </c>
      <c r="E64" s="185"/>
      <c r="F64" s="185"/>
      <c r="G64" s="185"/>
      <c r="H64" s="185"/>
      <c r="I64" s="186"/>
      <c r="J64" s="187">
        <f>J126</f>
        <v>0</v>
      </c>
      <c r="K64" s="121"/>
      <c r="L64" s="188"/>
    </row>
    <row r="65" spans="2:12" s="9" customFormat="1" ht="14.85" customHeight="1">
      <c r="B65" s="183"/>
      <c r="C65" s="121"/>
      <c r="D65" s="184" t="s">
        <v>689</v>
      </c>
      <c r="E65" s="185"/>
      <c r="F65" s="185"/>
      <c r="G65" s="185"/>
      <c r="H65" s="185"/>
      <c r="I65" s="186"/>
      <c r="J65" s="187">
        <f>J131</f>
        <v>0</v>
      </c>
      <c r="K65" s="121"/>
      <c r="L65" s="188"/>
    </row>
    <row r="66" spans="2:12" s="9" customFormat="1" ht="14.85" customHeight="1">
      <c r="B66" s="183"/>
      <c r="C66" s="121"/>
      <c r="D66" s="184" t="s">
        <v>690</v>
      </c>
      <c r="E66" s="185"/>
      <c r="F66" s="185"/>
      <c r="G66" s="185"/>
      <c r="H66" s="185"/>
      <c r="I66" s="186"/>
      <c r="J66" s="187">
        <f>J137</f>
        <v>0</v>
      </c>
      <c r="K66" s="121"/>
      <c r="L66" s="188"/>
    </row>
    <row r="67" spans="2:12" s="9" customFormat="1" ht="14.85" customHeight="1">
      <c r="B67" s="183"/>
      <c r="C67" s="121"/>
      <c r="D67" s="184" t="s">
        <v>691</v>
      </c>
      <c r="E67" s="185"/>
      <c r="F67" s="185"/>
      <c r="G67" s="185"/>
      <c r="H67" s="185"/>
      <c r="I67" s="186"/>
      <c r="J67" s="187">
        <f>J149</f>
        <v>0</v>
      </c>
      <c r="K67" s="121"/>
      <c r="L67" s="188"/>
    </row>
    <row r="68" spans="2:12" s="9" customFormat="1" ht="14.85" customHeight="1">
      <c r="B68" s="183"/>
      <c r="C68" s="121"/>
      <c r="D68" s="184" t="s">
        <v>692</v>
      </c>
      <c r="E68" s="185"/>
      <c r="F68" s="185"/>
      <c r="G68" s="185"/>
      <c r="H68" s="185"/>
      <c r="I68" s="186"/>
      <c r="J68" s="187">
        <f>J162</f>
        <v>0</v>
      </c>
      <c r="K68" s="121"/>
      <c r="L68" s="188"/>
    </row>
    <row r="69" spans="2:12" s="1" customFormat="1" ht="21.8" customHeight="1">
      <c r="B69" s="38"/>
      <c r="C69" s="39"/>
      <c r="D69" s="39"/>
      <c r="E69" s="39"/>
      <c r="F69" s="39"/>
      <c r="G69" s="39"/>
      <c r="H69" s="39"/>
      <c r="I69" s="142"/>
      <c r="J69" s="39"/>
      <c r="K69" s="39"/>
      <c r="L69" s="43"/>
    </row>
    <row r="70" spans="2:12" s="1" customFormat="1" ht="6.95" customHeight="1">
      <c r="B70" s="57"/>
      <c r="C70" s="58"/>
      <c r="D70" s="58"/>
      <c r="E70" s="58"/>
      <c r="F70" s="58"/>
      <c r="G70" s="58"/>
      <c r="H70" s="58"/>
      <c r="I70" s="166"/>
      <c r="J70" s="58"/>
      <c r="K70" s="58"/>
      <c r="L70" s="43"/>
    </row>
    <row r="74" spans="2:12" s="1" customFormat="1" ht="6.95" customHeight="1">
      <c r="B74" s="59"/>
      <c r="C74" s="60"/>
      <c r="D74" s="60"/>
      <c r="E74" s="60"/>
      <c r="F74" s="60"/>
      <c r="G74" s="60"/>
      <c r="H74" s="60"/>
      <c r="I74" s="169"/>
      <c r="J74" s="60"/>
      <c r="K74" s="60"/>
      <c r="L74" s="43"/>
    </row>
    <row r="75" spans="2:12" s="1" customFormat="1" ht="24.95" customHeight="1">
      <c r="B75" s="38"/>
      <c r="C75" s="23" t="s">
        <v>127</v>
      </c>
      <c r="D75" s="39"/>
      <c r="E75" s="39"/>
      <c r="F75" s="39"/>
      <c r="G75" s="39"/>
      <c r="H75" s="39"/>
      <c r="I75" s="142"/>
      <c r="J75" s="39"/>
      <c r="K75" s="39"/>
      <c r="L75" s="43"/>
    </row>
    <row r="76" spans="2:12" s="1" customFormat="1" ht="6.95" customHeight="1">
      <c r="B76" s="38"/>
      <c r="C76" s="39"/>
      <c r="D76" s="39"/>
      <c r="E76" s="39"/>
      <c r="F76" s="39"/>
      <c r="G76" s="39"/>
      <c r="H76" s="39"/>
      <c r="I76" s="142"/>
      <c r="J76" s="39"/>
      <c r="K76" s="39"/>
      <c r="L76" s="43"/>
    </row>
    <row r="77" spans="2:12" s="1" customFormat="1" ht="12" customHeight="1">
      <c r="B77" s="38"/>
      <c r="C77" s="32" t="s">
        <v>16</v>
      </c>
      <c r="D77" s="39"/>
      <c r="E77" s="39"/>
      <c r="F77" s="39"/>
      <c r="G77" s="39"/>
      <c r="H77" s="39"/>
      <c r="I77" s="142"/>
      <c r="J77" s="39"/>
      <c r="K77" s="39"/>
      <c r="L77" s="43"/>
    </row>
    <row r="78" spans="2:12" s="1" customFormat="1" ht="16.5" customHeight="1">
      <c r="B78" s="38"/>
      <c r="C78" s="39"/>
      <c r="D78" s="39"/>
      <c r="E78" s="170" t="str">
        <f>E7</f>
        <v>Město bez bariér - ZŠ, Školní 786, Horní Slavkov, ETAPA 3</v>
      </c>
      <c r="F78" s="32"/>
      <c r="G78" s="32"/>
      <c r="H78" s="32"/>
      <c r="I78" s="142"/>
      <c r="J78" s="39"/>
      <c r="K78" s="39"/>
      <c r="L78" s="43"/>
    </row>
    <row r="79" spans="2:12" s="1" customFormat="1" ht="12" customHeight="1">
      <c r="B79" s="38"/>
      <c r="C79" s="32" t="s">
        <v>103</v>
      </c>
      <c r="D79" s="39"/>
      <c r="E79" s="39"/>
      <c r="F79" s="39"/>
      <c r="G79" s="39"/>
      <c r="H79" s="39"/>
      <c r="I79" s="142"/>
      <c r="J79" s="39"/>
      <c r="K79" s="39"/>
      <c r="L79" s="43"/>
    </row>
    <row r="80" spans="2:12" s="1" customFormat="1" ht="16.5" customHeight="1">
      <c r="B80" s="38"/>
      <c r="C80" s="39"/>
      <c r="D80" s="39"/>
      <c r="E80" s="64" t="str">
        <f>E9</f>
        <v>02 - ETAPA 3, objekt SO_02 - Elektroinstalace</v>
      </c>
      <c r="F80" s="39"/>
      <c r="G80" s="39"/>
      <c r="H80" s="39"/>
      <c r="I80" s="142"/>
      <c r="J80" s="39"/>
      <c r="K80" s="39"/>
      <c r="L80" s="43"/>
    </row>
    <row r="81" spans="2:12" s="1" customFormat="1" ht="6.95" customHeight="1">
      <c r="B81" s="38"/>
      <c r="C81" s="39"/>
      <c r="D81" s="39"/>
      <c r="E81" s="39"/>
      <c r="F81" s="39"/>
      <c r="G81" s="39"/>
      <c r="H81" s="39"/>
      <c r="I81" s="142"/>
      <c r="J81" s="39"/>
      <c r="K81" s="39"/>
      <c r="L81" s="43"/>
    </row>
    <row r="82" spans="2:12" s="1" customFormat="1" ht="12" customHeight="1">
      <c r="B82" s="38"/>
      <c r="C82" s="32" t="s">
        <v>22</v>
      </c>
      <c r="D82" s="39"/>
      <c r="E82" s="39"/>
      <c r="F82" s="27" t="str">
        <f>F12</f>
        <v>Horní Slavkov</v>
      </c>
      <c r="G82" s="39"/>
      <c r="H82" s="39"/>
      <c r="I82" s="144" t="s">
        <v>24</v>
      </c>
      <c r="J82" s="67" t="str">
        <f>IF(J12="","",J12)</f>
        <v>10. 12. 2018</v>
      </c>
      <c r="K82" s="39"/>
      <c r="L82" s="43"/>
    </row>
    <row r="83" spans="2:12" s="1" customFormat="1" ht="6.95" customHeight="1">
      <c r="B83" s="38"/>
      <c r="C83" s="39"/>
      <c r="D83" s="39"/>
      <c r="E83" s="39"/>
      <c r="F83" s="39"/>
      <c r="G83" s="39"/>
      <c r="H83" s="39"/>
      <c r="I83" s="142"/>
      <c r="J83" s="39"/>
      <c r="K83" s="39"/>
      <c r="L83" s="43"/>
    </row>
    <row r="84" spans="2:12" s="1" customFormat="1" ht="13.65" customHeight="1">
      <c r="B84" s="38"/>
      <c r="C84" s="32" t="s">
        <v>26</v>
      </c>
      <c r="D84" s="39"/>
      <c r="E84" s="39"/>
      <c r="F84" s="27" t="str">
        <f>E15</f>
        <v>Město Horní Slavkov</v>
      </c>
      <c r="G84" s="39"/>
      <c r="H84" s="39"/>
      <c r="I84" s="144" t="s">
        <v>34</v>
      </c>
      <c r="J84" s="36" t="str">
        <f>E21</f>
        <v>CENTRA STAV s.r.o.</v>
      </c>
      <c r="K84" s="39"/>
      <c r="L84" s="43"/>
    </row>
    <row r="85" spans="2:12" s="1" customFormat="1" ht="13.65" customHeight="1">
      <c r="B85" s="38"/>
      <c r="C85" s="32" t="s">
        <v>32</v>
      </c>
      <c r="D85" s="39"/>
      <c r="E85" s="39"/>
      <c r="F85" s="27" t="str">
        <f>IF(E18="","",E18)</f>
        <v>Vyplň údaj</v>
      </c>
      <c r="G85" s="39"/>
      <c r="H85" s="39"/>
      <c r="I85" s="144" t="s">
        <v>39</v>
      </c>
      <c r="J85" s="36" t="str">
        <f>E24</f>
        <v>CENTRA STAV s.r.o.</v>
      </c>
      <c r="K85" s="39"/>
      <c r="L85" s="43"/>
    </row>
    <row r="86" spans="2:12" s="1" customFormat="1" ht="10.3" customHeight="1">
      <c r="B86" s="38"/>
      <c r="C86" s="39"/>
      <c r="D86" s="39"/>
      <c r="E86" s="39"/>
      <c r="F86" s="39"/>
      <c r="G86" s="39"/>
      <c r="H86" s="39"/>
      <c r="I86" s="142"/>
      <c r="J86" s="39"/>
      <c r="K86" s="39"/>
      <c r="L86" s="43"/>
    </row>
    <row r="87" spans="2:20" s="10" customFormat="1" ht="29.25" customHeight="1">
      <c r="B87" s="189"/>
      <c r="C87" s="190" t="s">
        <v>128</v>
      </c>
      <c r="D87" s="191" t="s">
        <v>61</v>
      </c>
      <c r="E87" s="191" t="s">
        <v>57</v>
      </c>
      <c r="F87" s="191" t="s">
        <v>58</v>
      </c>
      <c r="G87" s="191" t="s">
        <v>129</v>
      </c>
      <c r="H87" s="191" t="s">
        <v>130</v>
      </c>
      <c r="I87" s="192" t="s">
        <v>131</v>
      </c>
      <c r="J87" s="191" t="s">
        <v>109</v>
      </c>
      <c r="K87" s="193" t="s">
        <v>132</v>
      </c>
      <c r="L87" s="194"/>
      <c r="M87" s="87" t="s">
        <v>75</v>
      </c>
      <c r="N87" s="88" t="s">
        <v>46</v>
      </c>
      <c r="O87" s="88" t="s">
        <v>133</v>
      </c>
      <c r="P87" s="88" t="s">
        <v>134</v>
      </c>
      <c r="Q87" s="88" t="s">
        <v>135</v>
      </c>
      <c r="R87" s="88" t="s">
        <v>136</v>
      </c>
      <c r="S87" s="88" t="s">
        <v>137</v>
      </c>
      <c r="T87" s="89" t="s">
        <v>138</v>
      </c>
    </row>
    <row r="88" spans="2:63" s="1" customFormat="1" ht="22.8" customHeight="1">
      <c r="B88" s="38"/>
      <c r="C88" s="94" t="s">
        <v>139</v>
      </c>
      <c r="D88" s="39"/>
      <c r="E88" s="39"/>
      <c r="F88" s="39"/>
      <c r="G88" s="39"/>
      <c r="H88" s="39"/>
      <c r="I88" s="142"/>
      <c r="J88" s="195">
        <f>BK88</f>
        <v>0</v>
      </c>
      <c r="K88" s="39"/>
      <c r="L88" s="43"/>
      <c r="M88" s="90"/>
      <c r="N88" s="91"/>
      <c r="O88" s="91"/>
      <c r="P88" s="196">
        <f>P89</f>
        <v>0</v>
      </c>
      <c r="Q88" s="91"/>
      <c r="R88" s="196">
        <f>R89</f>
        <v>0</v>
      </c>
      <c r="S88" s="91"/>
      <c r="T88" s="197">
        <f>T89</f>
        <v>0</v>
      </c>
      <c r="AT88" s="17" t="s">
        <v>76</v>
      </c>
      <c r="AU88" s="17" t="s">
        <v>110</v>
      </c>
      <c r="BK88" s="198">
        <f>BK89</f>
        <v>0</v>
      </c>
    </row>
    <row r="89" spans="2:63" s="11" customFormat="1" ht="25.9" customHeight="1">
      <c r="B89" s="199"/>
      <c r="C89" s="200"/>
      <c r="D89" s="201" t="s">
        <v>76</v>
      </c>
      <c r="E89" s="202" t="s">
        <v>301</v>
      </c>
      <c r="F89" s="202" t="s">
        <v>302</v>
      </c>
      <c r="G89" s="200"/>
      <c r="H89" s="200"/>
      <c r="I89" s="203"/>
      <c r="J89" s="204">
        <f>BK89</f>
        <v>0</v>
      </c>
      <c r="K89" s="200"/>
      <c r="L89" s="205"/>
      <c r="M89" s="206"/>
      <c r="N89" s="207"/>
      <c r="O89" s="207"/>
      <c r="P89" s="208">
        <f>P90</f>
        <v>0</v>
      </c>
      <c r="Q89" s="207"/>
      <c r="R89" s="208">
        <f>R90</f>
        <v>0</v>
      </c>
      <c r="S89" s="207"/>
      <c r="T89" s="209">
        <f>T90</f>
        <v>0</v>
      </c>
      <c r="AR89" s="210" t="s">
        <v>86</v>
      </c>
      <c r="AT89" s="211" t="s">
        <v>76</v>
      </c>
      <c r="AU89" s="211" t="s">
        <v>77</v>
      </c>
      <c r="AY89" s="210" t="s">
        <v>142</v>
      </c>
      <c r="BK89" s="212">
        <f>BK90</f>
        <v>0</v>
      </c>
    </row>
    <row r="90" spans="2:63" s="11" customFormat="1" ht="22.8" customHeight="1">
      <c r="B90" s="199"/>
      <c r="C90" s="200"/>
      <c r="D90" s="201" t="s">
        <v>76</v>
      </c>
      <c r="E90" s="213" t="s">
        <v>693</v>
      </c>
      <c r="F90" s="213" t="s">
        <v>694</v>
      </c>
      <c r="G90" s="200"/>
      <c r="H90" s="200"/>
      <c r="I90" s="203"/>
      <c r="J90" s="214">
        <f>BK90</f>
        <v>0</v>
      </c>
      <c r="K90" s="200"/>
      <c r="L90" s="205"/>
      <c r="M90" s="206"/>
      <c r="N90" s="207"/>
      <c r="O90" s="207"/>
      <c r="P90" s="208">
        <f>P91+P94+P126+P131+P137+P149+P162</f>
        <v>0</v>
      </c>
      <c r="Q90" s="207"/>
      <c r="R90" s="208">
        <f>R91+R94+R126+R131+R137+R149+R162</f>
        <v>0</v>
      </c>
      <c r="S90" s="207"/>
      <c r="T90" s="209">
        <f>T91+T94+T126+T131+T137+T149+T162</f>
        <v>0</v>
      </c>
      <c r="AR90" s="210" t="s">
        <v>86</v>
      </c>
      <c r="AT90" s="211" t="s">
        <v>76</v>
      </c>
      <c r="AU90" s="211" t="s">
        <v>84</v>
      </c>
      <c r="AY90" s="210" t="s">
        <v>142</v>
      </c>
      <c r="BK90" s="212">
        <f>BK91+BK94+BK126+BK131+BK137+BK149+BK162</f>
        <v>0</v>
      </c>
    </row>
    <row r="91" spans="2:63" s="11" customFormat="1" ht="20.85" customHeight="1">
      <c r="B91" s="199"/>
      <c r="C91" s="200"/>
      <c r="D91" s="201" t="s">
        <v>76</v>
      </c>
      <c r="E91" s="213" t="s">
        <v>695</v>
      </c>
      <c r="F91" s="213" t="s">
        <v>696</v>
      </c>
      <c r="G91" s="200"/>
      <c r="H91" s="200"/>
      <c r="I91" s="203"/>
      <c r="J91" s="214">
        <f>BK91</f>
        <v>0</v>
      </c>
      <c r="K91" s="200"/>
      <c r="L91" s="205"/>
      <c r="M91" s="206"/>
      <c r="N91" s="207"/>
      <c r="O91" s="207"/>
      <c r="P91" s="208">
        <f>SUM(P92:P93)</f>
        <v>0</v>
      </c>
      <c r="Q91" s="207"/>
      <c r="R91" s="208">
        <f>SUM(R92:R93)</f>
        <v>0</v>
      </c>
      <c r="S91" s="207"/>
      <c r="T91" s="209">
        <f>SUM(T92:T93)</f>
        <v>0</v>
      </c>
      <c r="AR91" s="210" t="s">
        <v>86</v>
      </c>
      <c r="AT91" s="211" t="s">
        <v>76</v>
      </c>
      <c r="AU91" s="211" t="s">
        <v>86</v>
      </c>
      <c r="AY91" s="210" t="s">
        <v>142</v>
      </c>
      <c r="BK91" s="212">
        <f>SUM(BK92:BK93)</f>
        <v>0</v>
      </c>
    </row>
    <row r="92" spans="2:65" s="1" customFormat="1" ht="16.5" customHeight="1">
      <c r="B92" s="38"/>
      <c r="C92" s="215" t="s">
        <v>84</v>
      </c>
      <c r="D92" s="215" t="s">
        <v>145</v>
      </c>
      <c r="E92" s="216" t="s">
        <v>697</v>
      </c>
      <c r="F92" s="217" t="s">
        <v>698</v>
      </c>
      <c r="G92" s="218" t="s">
        <v>323</v>
      </c>
      <c r="H92" s="219">
        <v>1</v>
      </c>
      <c r="I92" s="220"/>
      <c r="J92" s="221">
        <f>ROUND(I92*H92,2)</f>
        <v>0</v>
      </c>
      <c r="K92" s="217" t="s">
        <v>324</v>
      </c>
      <c r="L92" s="43"/>
      <c r="M92" s="222" t="s">
        <v>75</v>
      </c>
      <c r="N92" s="223" t="s">
        <v>47</v>
      </c>
      <c r="O92" s="79"/>
      <c r="P92" s="224">
        <f>O92*H92</f>
        <v>0</v>
      </c>
      <c r="Q92" s="224">
        <v>0</v>
      </c>
      <c r="R92" s="224">
        <f>Q92*H92</f>
        <v>0</v>
      </c>
      <c r="S92" s="224">
        <v>0</v>
      </c>
      <c r="T92" s="225">
        <f>S92*H92</f>
        <v>0</v>
      </c>
      <c r="AR92" s="17" t="s">
        <v>234</v>
      </c>
      <c r="AT92" s="17" t="s">
        <v>145</v>
      </c>
      <c r="AU92" s="17" t="s">
        <v>143</v>
      </c>
      <c r="AY92" s="17" t="s">
        <v>142</v>
      </c>
      <c r="BE92" s="226">
        <f>IF(N92="základní",J92,0)</f>
        <v>0</v>
      </c>
      <c r="BF92" s="226">
        <f>IF(N92="snížená",J92,0)</f>
        <v>0</v>
      </c>
      <c r="BG92" s="226">
        <f>IF(N92="zákl. přenesená",J92,0)</f>
        <v>0</v>
      </c>
      <c r="BH92" s="226">
        <f>IF(N92="sníž. přenesená",J92,0)</f>
        <v>0</v>
      </c>
      <c r="BI92" s="226">
        <f>IF(N92="nulová",J92,0)</f>
        <v>0</v>
      </c>
      <c r="BJ92" s="17" t="s">
        <v>84</v>
      </c>
      <c r="BK92" s="226">
        <f>ROUND(I92*H92,2)</f>
        <v>0</v>
      </c>
      <c r="BL92" s="17" t="s">
        <v>234</v>
      </c>
      <c r="BM92" s="17" t="s">
        <v>699</v>
      </c>
    </row>
    <row r="93" spans="2:65" s="1" customFormat="1" ht="16.5" customHeight="1">
      <c r="B93" s="38"/>
      <c r="C93" s="262" t="s">
        <v>86</v>
      </c>
      <c r="D93" s="262" t="s">
        <v>218</v>
      </c>
      <c r="E93" s="263" t="s">
        <v>700</v>
      </c>
      <c r="F93" s="264" t="s">
        <v>701</v>
      </c>
      <c r="G93" s="265" t="s">
        <v>534</v>
      </c>
      <c r="H93" s="266">
        <v>1</v>
      </c>
      <c r="I93" s="267"/>
      <c r="J93" s="268">
        <f>ROUND(I93*H93,2)</f>
        <v>0</v>
      </c>
      <c r="K93" s="264" t="s">
        <v>324</v>
      </c>
      <c r="L93" s="269"/>
      <c r="M93" s="270" t="s">
        <v>75</v>
      </c>
      <c r="N93" s="271" t="s">
        <v>47</v>
      </c>
      <c r="O93" s="79"/>
      <c r="P93" s="224">
        <f>O93*H93</f>
        <v>0</v>
      </c>
      <c r="Q93" s="224">
        <v>0</v>
      </c>
      <c r="R93" s="224">
        <f>Q93*H93</f>
        <v>0</v>
      </c>
      <c r="S93" s="224">
        <v>0</v>
      </c>
      <c r="T93" s="225">
        <f>S93*H93</f>
        <v>0</v>
      </c>
      <c r="AR93" s="17" t="s">
        <v>326</v>
      </c>
      <c r="AT93" s="17" t="s">
        <v>218</v>
      </c>
      <c r="AU93" s="17" t="s">
        <v>143</v>
      </c>
      <c r="AY93" s="17" t="s">
        <v>142</v>
      </c>
      <c r="BE93" s="226">
        <f>IF(N93="základní",J93,0)</f>
        <v>0</v>
      </c>
      <c r="BF93" s="226">
        <f>IF(N93="snížená",J93,0)</f>
        <v>0</v>
      </c>
      <c r="BG93" s="226">
        <f>IF(N93="zákl. přenesená",J93,0)</f>
        <v>0</v>
      </c>
      <c r="BH93" s="226">
        <f>IF(N93="sníž. přenesená",J93,0)</f>
        <v>0</v>
      </c>
      <c r="BI93" s="226">
        <f>IF(N93="nulová",J93,0)</f>
        <v>0</v>
      </c>
      <c r="BJ93" s="17" t="s">
        <v>84</v>
      </c>
      <c r="BK93" s="226">
        <f>ROUND(I93*H93,2)</f>
        <v>0</v>
      </c>
      <c r="BL93" s="17" t="s">
        <v>234</v>
      </c>
      <c r="BM93" s="17" t="s">
        <v>702</v>
      </c>
    </row>
    <row r="94" spans="2:63" s="11" customFormat="1" ht="20.85" customHeight="1">
      <c r="B94" s="199"/>
      <c r="C94" s="200"/>
      <c r="D94" s="201" t="s">
        <v>76</v>
      </c>
      <c r="E94" s="213" t="s">
        <v>703</v>
      </c>
      <c r="F94" s="213" t="s">
        <v>704</v>
      </c>
      <c r="G94" s="200"/>
      <c r="H94" s="200"/>
      <c r="I94" s="203"/>
      <c r="J94" s="214">
        <f>BK94</f>
        <v>0</v>
      </c>
      <c r="K94" s="200"/>
      <c r="L94" s="205"/>
      <c r="M94" s="206"/>
      <c r="N94" s="207"/>
      <c r="O94" s="207"/>
      <c r="P94" s="208">
        <f>SUM(P95:P125)</f>
        <v>0</v>
      </c>
      <c r="Q94" s="207"/>
      <c r="R94" s="208">
        <f>SUM(R95:R125)</f>
        <v>0</v>
      </c>
      <c r="S94" s="207"/>
      <c r="T94" s="209">
        <f>SUM(T95:T125)</f>
        <v>0</v>
      </c>
      <c r="AR94" s="210" t="s">
        <v>86</v>
      </c>
      <c r="AT94" s="211" t="s">
        <v>76</v>
      </c>
      <c r="AU94" s="211" t="s">
        <v>86</v>
      </c>
      <c r="AY94" s="210" t="s">
        <v>142</v>
      </c>
      <c r="BK94" s="212">
        <f>SUM(BK95:BK125)</f>
        <v>0</v>
      </c>
    </row>
    <row r="95" spans="2:65" s="1" customFormat="1" ht="16.5" customHeight="1">
      <c r="B95" s="38"/>
      <c r="C95" s="215" t="s">
        <v>143</v>
      </c>
      <c r="D95" s="215" t="s">
        <v>145</v>
      </c>
      <c r="E95" s="216" t="s">
        <v>705</v>
      </c>
      <c r="F95" s="217" t="s">
        <v>706</v>
      </c>
      <c r="G95" s="218" t="s">
        <v>323</v>
      </c>
      <c r="H95" s="219">
        <v>1</v>
      </c>
      <c r="I95" s="220"/>
      <c r="J95" s="221">
        <f>ROUND(I95*H95,2)</f>
        <v>0</v>
      </c>
      <c r="K95" s="217" t="s">
        <v>324</v>
      </c>
      <c r="L95" s="43"/>
      <c r="M95" s="222" t="s">
        <v>75</v>
      </c>
      <c r="N95" s="223" t="s">
        <v>47</v>
      </c>
      <c r="O95" s="79"/>
      <c r="P95" s="224">
        <f>O95*H95</f>
        <v>0</v>
      </c>
      <c r="Q95" s="224">
        <v>0</v>
      </c>
      <c r="R95" s="224">
        <f>Q95*H95</f>
        <v>0</v>
      </c>
      <c r="S95" s="224">
        <v>0</v>
      </c>
      <c r="T95" s="225">
        <f>S95*H95</f>
        <v>0</v>
      </c>
      <c r="AR95" s="17" t="s">
        <v>234</v>
      </c>
      <c r="AT95" s="17" t="s">
        <v>145</v>
      </c>
      <c r="AU95" s="17" t="s">
        <v>143</v>
      </c>
      <c r="AY95" s="17" t="s">
        <v>142</v>
      </c>
      <c r="BE95" s="226">
        <f>IF(N95="základní",J95,0)</f>
        <v>0</v>
      </c>
      <c r="BF95" s="226">
        <f>IF(N95="snížená",J95,0)</f>
        <v>0</v>
      </c>
      <c r="BG95" s="226">
        <f>IF(N95="zákl. přenesená",J95,0)</f>
        <v>0</v>
      </c>
      <c r="BH95" s="226">
        <f>IF(N95="sníž. přenesená",J95,0)</f>
        <v>0</v>
      </c>
      <c r="BI95" s="226">
        <f>IF(N95="nulová",J95,0)</f>
        <v>0</v>
      </c>
      <c r="BJ95" s="17" t="s">
        <v>84</v>
      </c>
      <c r="BK95" s="226">
        <f>ROUND(I95*H95,2)</f>
        <v>0</v>
      </c>
      <c r="BL95" s="17" t="s">
        <v>234</v>
      </c>
      <c r="BM95" s="17" t="s">
        <v>707</v>
      </c>
    </row>
    <row r="96" spans="2:65" s="1" customFormat="1" ht="16.5" customHeight="1">
      <c r="B96" s="38"/>
      <c r="C96" s="262" t="s">
        <v>150</v>
      </c>
      <c r="D96" s="262" t="s">
        <v>218</v>
      </c>
      <c r="E96" s="263" t="s">
        <v>708</v>
      </c>
      <c r="F96" s="264" t="s">
        <v>709</v>
      </c>
      <c r="G96" s="265" t="s">
        <v>534</v>
      </c>
      <c r="H96" s="266">
        <v>35</v>
      </c>
      <c r="I96" s="267"/>
      <c r="J96" s="268">
        <f>ROUND(I96*H96,2)</f>
        <v>0</v>
      </c>
      <c r="K96" s="264" t="s">
        <v>324</v>
      </c>
      <c r="L96" s="269"/>
      <c r="M96" s="270" t="s">
        <v>75</v>
      </c>
      <c r="N96" s="271" t="s">
        <v>47</v>
      </c>
      <c r="O96" s="79"/>
      <c r="P96" s="224">
        <f>O96*H96</f>
        <v>0</v>
      </c>
      <c r="Q96" s="224">
        <v>0</v>
      </c>
      <c r="R96" s="224">
        <f>Q96*H96</f>
        <v>0</v>
      </c>
      <c r="S96" s="224">
        <v>0</v>
      </c>
      <c r="T96" s="225">
        <f>S96*H96</f>
        <v>0</v>
      </c>
      <c r="AR96" s="17" t="s">
        <v>326</v>
      </c>
      <c r="AT96" s="17" t="s">
        <v>218</v>
      </c>
      <c r="AU96" s="17" t="s">
        <v>143</v>
      </c>
      <c r="AY96" s="17" t="s">
        <v>142</v>
      </c>
      <c r="BE96" s="226">
        <f>IF(N96="základní",J96,0)</f>
        <v>0</v>
      </c>
      <c r="BF96" s="226">
        <f>IF(N96="snížená",J96,0)</f>
        <v>0</v>
      </c>
      <c r="BG96" s="226">
        <f>IF(N96="zákl. přenesená",J96,0)</f>
        <v>0</v>
      </c>
      <c r="BH96" s="226">
        <f>IF(N96="sníž. přenesená",J96,0)</f>
        <v>0</v>
      </c>
      <c r="BI96" s="226">
        <f>IF(N96="nulová",J96,0)</f>
        <v>0</v>
      </c>
      <c r="BJ96" s="17" t="s">
        <v>84</v>
      </c>
      <c r="BK96" s="226">
        <f>ROUND(I96*H96,2)</f>
        <v>0</v>
      </c>
      <c r="BL96" s="17" t="s">
        <v>234</v>
      </c>
      <c r="BM96" s="17" t="s">
        <v>710</v>
      </c>
    </row>
    <row r="97" spans="2:65" s="1" customFormat="1" ht="16.5" customHeight="1">
      <c r="B97" s="38"/>
      <c r="C97" s="262" t="s">
        <v>171</v>
      </c>
      <c r="D97" s="262" t="s">
        <v>218</v>
      </c>
      <c r="E97" s="263" t="s">
        <v>711</v>
      </c>
      <c r="F97" s="264" t="s">
        <v>712</v>
      </c>
      <c r="G97" s="265" t="s">
        <v>534</v>
      </c>
      <c r="H97" s="266">
        <v>10</v>
      </c>
      <c r="I97" s="267"/>
      <c r="J97" s="268">
        <f>ROUND(I97*H97,2)</f>
        <v>0</v>
      </c>
      <c r="K97" s="264" t="s">
        <v>324</v>
      </c>
      <c r="L97" s="269"/>
      <c r="M97" s="270" t="s">
        <v>75</v>
      </c>
      <c r="N97" s="271" t="s">
        <v>47</v>
      </c>
      <c r="O97" s="79"/>
      <c r="P97" s="224">
        <f>O97*H97</f>
        <v>0</v>
      </c>
      <c r="Q97" s="224">
        <v>0</v>
      </c>
      <c r="R97" s="224">
        <f>Q97*H97</f>
        <v>0</v>
      </c>
      <c r="S97" s="224">
        <v>0</v>
      </c>
      <c r="T97" s="225">
        <f>S97*H97</f>
        <v>0</v>
      </c>
      <c r="AR97" s="17" t="s">
        <v>326</v>
      </c>
      <c r="AT97" s="17" t="s">
        <v>218</v>
      </c>
      <c r="AU97" s="17" t="s">
        <v>143</v>
      </c>
      <c r="AY97" s="17" t="s">
        <v>142</v>
      </c>
      <c r="BE97" s="226">
        <f>IF(N97="základní",J97,0)</f>
        <v>0</v>
      </c>
      <c r="BF97" s="226">
        <f>IF(N97="snížená",J97,0)</f>
        <v>0</v>
      </c>
      <c r="BG97" s="226">
        <f>IF(N97="zákl. přenesená",J97,0)</f>
        <v>0</v>
      </c>
      <c r="BH97" s="226">
        <f>IF(N97="sníž. přenesená",J97,0)</f>
        <v>0</v>
      </c>
      <c r="BI97" s="226">
        <f>IF(N97="nulová",J97,0)</f>
        <v>0</v>
      </c>
      <c r="BJ97" s="17" t="s">
        <v>84</v>
      </c>
      <c r="BK97" s="226">
        <f>ROUND(I97*H97,2)</f>
        <v>0</v>
      </c>
      <c r="BL97" s="17" t="s">
        <v>234</v>
      </c>
      <c r="BM97" s="17" t="s">
        <v>713</v>
      </c>
    </row>
    <row r="98" spans="2:65" s="1" customFormat="1" ht="16.5" customHeight="1">
      <c r="B98" s="38"/>
      <c r="C98" s="262" t="s">
        <v>154</v>
      </c>
      <c r="D98" s="262" t="s">
        <v>218</v>
      </c>
      <c r="E98" s="263" t="s">
        <v>714</v>
      </c>
      <c r="F98" s="264" t="s">
        <v>715</v>
      </c>
      <c r="G98" s="265" t="s">
        <v>534</v>
      </c>
      <c r="H98" s="266">
        <v>10</v>
      </c>
      <c r="I98" s="267"/>
      <c r="J98" s="268">
        <f>ROUND(I98*H98,2)</f>
        <v>0</v>
      </c>
      <c r="K98" s="264" t="s">
        <v>324</v>
      </c>
      <c r="L98" s="269"/>
      <c r="M98" s="270" t="s">
        <v>75</v>
      </c>
      <c r="N98" s="271" t="s">
        <v>47</v>
      </c>
      <c r="O98" s="79"/>
      <c r="P98" s="224">
        <f>O98*H98</f>
        <v>0</v>
      </c>
      <c r="Q98" s="224">
        <v>0</v>
      </c>
      <c r="R98" s="224">
        <f>Q98*H98</f>
        <v>0</v>
      </c>
      <c r="S98" s="224">
        <v>0</v>
      </c>
      <c r="T98" s="225">
        <f>S98*H98</f>
        <v>0</v>
      </c>
      <c r="AR98" s="17" t="s">
        <v>326</v>
      </c>
      <c r="AT98" s="17" t="s">
        <v>218</v>
      </c>
      <c r="AU98" s="17" t="s">
        <v>143</v>
      </c>
      <c r="AY98" s="17" t="s">
        <v>142</v>
      </c>
      <c r="BE98" s="226">
        <f>IF(N98="základní",J98,0)</f>
        <v>0</v>
      </c>
      <c r="BF98" s="226">
        <f>IF(N98="snížená",J98,0)</f>
        <v>0</v>
      </c>
      <c r="BG98" s="226">
        <f>IF(N98="zákl. přenesená",J98,0)</f>
        <v>0</v>
      </c>
      <c r="BH98" s="226">
        <f>IF(N98="sníž. přenesená",J98,0)</f>
        <v>0</v>
      </c>
      <c r="BI98" s="226">
        <f>IF(N98="nulová",J98,0)</f>
        <v>0</v>
      </c>
      <c r="BJ98" s="17" t="s">
        <v>84</v>
      </c>
      <c r="BK98" s="226">
        <f>ROUND(I98*H98,2)</f>
        <v>0</v>
      </c>
      <c r="BL98" s="17" t="s">
        <v>234</v>
      </c>
      <c r="BM98" s="17" t="s">
        <v>716</v>
      </c>
    </row>
    <row r="99" spans="2:65" s="1" customFormat="1" ht="16.5" customHeight="1">
      <c r="B99" s="38"/>
      <c r="C99" s="262" t="s">
        <v>181</v>
      </c>
      <c r="D99" s="262" t="s">
        <v>218</v>
      </c>
      <c r="E99" s="263" t="s">
        <v>717</v>
      </c>
      <c r="F99" s="264" t="s">
        <v>718</v>
      </c>
      <c r="G99" s="265" t="s">
        <v>534</v>
      </c>
      <c r="H99" s="266">
        <v>0</v>
      </c>
      <c r="I99" s="267"/>
      <c r="J99" s="268">
        <f>ROUND(I99*H99,2)</f>
        <v>0</v>
      </c>
      <c r="K99" s="264" t="s">
        <v>324</v>
      </c>
      <c r="L99" s="269"/>
      <c r="M99" s="270" t="s">
        <v>75</v>
      </c>
      <c r="N99" s="271" t="s">
        <v>47</v>
      </c>
      <c r="O99" s="79"/>
      <c r="P99" s="224">
        <f>O99*H99</f>
        <v>0</v>
      </c>
      <c r="Q99" s="224">
        <v>0</v>
      </c>
      <c r="R99" s="224">
        <f>Q99*H99</f>
        <v>0</v>
      </c>
      <c r="S99" s="224">
        <v>0</v>
      </c>
      <c r="T99" s="225">
        <f>S99*H99</f>
        <v>0</v>
      </c>
      <c r="AR99" s="17" t="s">
        <v>326</v>
      </c>
      <c r="AT99" s="17" t="s">
        <v>218</v>
      </c>
      <c r="AU99" s="17" t="s">
        <v>143</v>
      </c>
      <c r="AY99" s="17" t="s">
        <v>142</v>
      </c>
      <c r="BE99" s="226">
        <f>IF(N99="základní",J99,0)</f>
        <v>0</v>
      </c>
      <c r="BF99" s="226">
        <f>IF(N99="snížená",J99,0)</f>
        <v>0</v>
      </c>
      <c r="BG99" s="226">
        <f>IF(N99="zákl. přenesená",J99,0)</f>
        <v>0</v>
      </c>
      <c r="BH99" s="226">
        <f>IF(N99="sníž. přenesená",J99,0)</f>
        <v>0</v>
      </c>
      <c r="BI99" s="226">
        <f>IF(N99="nulová",J99,0)</f>
        <v>0</v>
      </c>
      <c r="BJ99" s="17" t="s">
        <v>84</v>
      </c>
      <c r="BK99" s="226">
        <f>ROUND(I99*H99,2)</f>
        <v>0</v>
      </c>
      <c r="BL99" s="17" t="s">
        <v>234</v>
      </c>
      <c r="BM99" s="17" t="s">
        <v>719</v>
      </c>
    </row>
    <row r="100" spans="2:65" s="1" customFormat="1" ht="16.5" customHeight="1">
      <c r="B100" s="38"/>
      <c r="C100" s="262" t="s">
        <v>186</v>
      </c>
      <c r="D100" s="262" t="s">
        <v>218</v>
      </c>
      <c r="E100" s="263" t="s">
        <v>720</v>
      </c>
      <c r="F100" s="264" t="s">
        <v>721</v>
      </c>
      <c r="G100" s="265" t="s">
        <v>534</v>
      </c>
      <c r="H100" s="266">
        <v>140</v>
      </c>
      <c r="I100" s="267"/>
      <c r="J100" s="268">
        <f>ROUND(I100*H100,2)</f>
        <v>0</v>
      </c>
      <c r="K100" s="264" t="s">
        <v>324</v>
      </c>
      <c r="L100" s="269"/>
      <c r="M100" s="270" t="s">
        <v>75</v>
      </c>
      <c r="N100" s="271" t="s">
        <v>47</v>
      </c>
      <c r="O100" s="79"/>
      <c r="P100" s="224">
        <f>O100*H100</f>
        <v>0</v>
      </c>
      <c r="Q100" s="224">
        <v>0</v>
      </c>
      <c r="R100" s="224">
        <f>Q100*H100</f>
        <v>0</v>
      </c>
      <c r="S100" s="224">
        <v>0</v>
      </c>
      <c r="T100" s="225">
        <f>S100*H100</f>
        <v>0</v>
      </c>
      <c r="AR100" s="17" t="s">
        <v>326</v>
      </c>
      <c r="AT100" s="17" t="s">
        <v>218</v>
      </c>
      <c r="AU100" s="17" t="s">
        <v>143</v>
      </c>
      <c r="AY100" s="17" t="s">
        <v>142</v>
      </c>
      <c r="BE100" s="226">
        <f>IF(N100="základní",J100,0)</f>
        <v>0</v>
      </c>
      <c r="BF100" s="226">
        <f>IF(N100="snížená",J100,0)</f>
        <v>0</v>
      </c>
      <c r="BG100" s="226">
        <f>IF(N100="zákl. přenesená",J100,0)</f>
        <v>0</v>
      </c>
      <c r="BH100" s="226">
        <f>IF(N100="sníž. přenesená",J100,0)</f>
        <v>0</v>
      </c>
      <c r="BI100" s="226">
        <f>IF(N100="nulová",J100,0)</f>
        <v>0</v>
      </c>
      <c r="BJ100" s="17" t="s">
        <v>84</v>
      </c>
      <c r="BK100" s="226">
        <f>ROUND(I100*H100,2)</f>
        <v>0</v>
      </c>
      <c r="BL100" s="17" t="s">
        <v>234</v>
      </c>
      <c r="BM100" s="17" t="s">
        <v>722</v>
      </c>
    </row>
    <row r="101" spans="2:65" s="1" customFormat="1" ht="16.5" customHeight="1">
      <c r="B101" s="38"/>
      <c r="C101" s="262" t="s">
        <v>190</v>
      </c>
      <c r="D101" s="262" t="s">
        <v>218</v>
      </c>
      <c r="E101" s="263" t="s">
        <v>723</v>
      </c>
      <c r="F101" s="264" t="s">
        <v>724</v>
      </c>
      <c r="G101" s="265" t="s">
        <v>242</v>
      </c>
      <c r="H101" s="266">
        <v>30</v>
      </c>
      <c r="I101" s="267"/>
      <c r="J101" s="268">
        <f>ROUND(I101*H101,2)</f>
        <v>0</v>
      </c>
      <c r="K101" s="264" t="s">
        <v>324</v>
      </c>
      <c r="L101" s="269"/>
      <c r="M101" s="270" t="s">
        <v>75</v>
      </c>
      <c r="N101" s="271" t="s">
        <v>47</v>
      </c>
      <c r="O101" s="79"/>
      <c r="P101" s="224">
        <f>O101*H101</f>
        <v>0</v>
      </c>
      <c r="Q101" s="224">
        <v>0</v>
      </c>
      <c r="R101" s="224">
        <f>Q101*H101</f>
        <v>0</v>
      </c>
      <c r="S101" s="224">
        <v>0</v>
      </c>
      <c r="T101" s="225">
        <f>S101*H101</f>
        <v>0</v>
      </c>
      <c r="AR101" s="17" t="s">
        <v>326</v>
      </c>
      <c r="AT101" s="17" t="s">
        <v>218</v>
      </c>
      <c r="AU101" s="17" t="s">
        <v>143</v>
      </c>
      <c r="AY101" s="17" t="s">
        <v>142</v>
      </c>
      <c r="BE101" s="226">
        <f>IF(N101="základní",J101,0)</f>
        <v>0</v>
      </c>
      <c r="BF101" s="226">
        <f>IF(N101="snížená",J101,0)</f>
        <v>0</v>
      </c>
      <c r="BG101" s="226">
        <f>IF(N101="zákl. přenesená",J101,0)</f>
        <v>0</v>
      </c>
      <c r="BH101" s="226">
        <f>IF(N101="sníž. přenesená",J101,0)</f>
        <v>0</v>
      </c>
      <c r="BI101" s="226">
        <f>IF(N101="nulová",J101,0)</f>
        <v>0</v>
      </c>
      <c r="BJ101" s="17" t="s">
        <v>84</v>
      </c>
      <c r="BK101" s="226">
        <f>ROUND(I101*H101,2)</f>
        <v>0</v>
      </c>
      <c r="BL101" s="17" t="s">
        <v>234</v>
      </c>
      <c r="BM101" s="17" t="s">
        <v>725</v>
      </c>
    </row>
    <row r="102" spans="2:65" s="1" customFormat="1" ht="16.5" customHeight="1">
      <c r="B102" s="38"/>
      <c r="C102" s="262" t="s">
        <v>201</v>
      </c>
      <c r="D102" s="262" t="s">
        <v>218</v>
      </c>
      <c r="E102" s="263" t="s">
        <v>726</v>
      </c>
      <c r="F102" s="264" t="s">
        <v>727</v>
      </c>
      <c r="G102" s="265" t="s">
        <v>242</v>
      </c>
      <c r="H102" s="266">
        <v>0</v>
      </c>
      <c r="I102" s="267"/>
      <c r="J102" s="268">
        <f>ROUND(I102*H102,2)</f>
        <v>0</v>
      </c>
      <c r="K102" s="264" t="s">
        <v>324</v>
      </c>
      <c r="L102" s="269"/>
      <c r="M102" s="270" t="s">
        <v>75</v>
      </c>
      <c r="N102" s="271" t="s">
        <v>47</v>
      </c>
      <c r="O102" s="79"/>
      <c r="P102" s="224">
        <f>O102*H102</f>
        <v>0</v>
      </c>
      <c r="Q102" s="224">
        <v>0</v>
      </c>
      <c r="R102" s="224">
        <f>Q102*H102</f>
        <v>0</v>
      </c>
      <c r="S102" s="224">
        <v>0</v>
      </c>
      <c r="T102" s="225">
        <f>S102*H102</f>
        <v>0</v>
      </c>
      <c r="AR102" s="17" t="s">
        <v>326</v>
      </c>
      <c r="AT102" s="17" t="s">
        <v>218</v>
      </c>
      <c r="AU102" s="17" t="s">
        <v>143</v>
      </c>
      <c r="AY102" s="17" t="s">
        <v>142</v>
      </c>
      <c r="BE102" s="226">
        <f>IF(N102="základní",J102,0)</f>
        <v>0</v>
      </c>
      <c r="BF102" s="226">
        <f>IF(N102="snížená",J102,0)</f>
        <v>0</v>
      </c>
      <c r="BG102" s="226">
        <f>IF(N102="zákl. přenesená",J102,0)</f>
        <v>0</v>
      </c>
      <c r="BH102" s="226">
        <f>IF(N102="sníž. přenesená",J102,0)</f>
        <v>0</v>
      </c>
      <c r="BI102" s="226">
        <f>IF(N102="nulová",J102,0)</f>
        <v>0</v>
      </c>
      <c r="BJ102" s="17" t="s">
        <v>84</v>
      </c>
      <c r="BK102" s="226">
        <f>ROUND(I102*H102,2)</f>
        <v>0</v>
      </c>
      <c r="BL102" s="17" t="s">
        <v>234</v>
      </c>
      <c r="BM102" s="17" t="s">
        <v>728</v>
      </c>
    </row>
    <row r="103" spans="2:65" s="1" customFormat="1" ht="16.5" customHeight="1">
      <c r="B103" s="38"/>
      <c r="C103" s="262" t="s">
        <v>205</v>
      </c>
      <c r="D103" s="262" t="s">
        <v>218</v>
      </c>
      <c r="E103" s="263" t="s">
        <v>729</v>
      </c>
      <c r="F103" s="264" t="s">
        <v>730</v>
      </c>
      <c r="G103" s="265" t="s">
        <v>242</v>
      </c>
      <c r="H103" s="266">
        <v>10</v>
      </c>
      <c r="I103" s="267"/>
      <c r="J103" s="268">
        <f>ROUND(I103*H103,2)</f>
        <v>0</v>
      </c>
      <c r="K103" s="264" t="s">
        <v>324</v>
      </c>
      <c r="L103" s="269"/>
      <c r="M103" s="270" t="s">
        <v>75</v>
      </c>
      <c r="N103" s="271" t="s">
        <v>47</v>
      </c>
      <c r="O103" s="79"/>
      <c r="P103" s="224">
        <f>O103*H103</f>
        <v>0</v>
      </c>
      <c r="Q103" s="224">
        <v>0</v>
      </c>
      <c r="R103" s="224">
        <f>Q103*H103</f>
        <v>0</v>
      </c>
      <c r="S103" s="224">
        <v>0</v>
      </c>
      <c r="T103" s="225">
        <f>S103*H103</f>
        <v>0</v>
      </c>
      <c r="AR103" s="17" t="s">
        <v>326</v>
      </c>
      <c r="AT103" s="17" t="s">
        <v>218</v>
      </c>
      <c r="AU103" s="17" t="s">
        <v>143</v>
      </c>
      <c r="AY103" s="17" t="s">
        <v>142</v>
      </c>
      <c r="BE103" s="226">
        <f>IF(N103="základní",J103,0)</f>
        <v>0</v>
      </c>
      <c r="BF103" s="226">
        <f>IF(N103="snížená",J103,0)</f>
        <v>0</v>
      </c>
      <c r="BG103" s="226">
        <f>IF(N103="zákl. přenesená",J103,0)</f>
        <v>0</v>
      </c>
      <c r="BH103" s="226">
        <f>IF(N103="sníž. přenesená",J103,0)</f>
        <v>0</v>
      </c>
      <c r="BI103" s="226">
        <f>IF(N103="nulová",J103,0)</f>
        <v>0</v>
      </c>
      <c r="BJ103" s="17" t="s">
        <v>84</v>
      </c>
      <c r="BK103" s="226">
        <f>ROUND(I103*H103,2)</f>
        <v>0</v>
      </c>
      <c r="BL103" s="17" t="s">
        <v>234</v>
      </c>
      <c r="BM103" s="17" t="s">
        <v>731</v>
      </c>
    </row>
    <row r="104" spans="2:65" s="1" customFormat="1" ht="16.5" customHeight="1">
      <c r="B104" s="38"/>
      <c r="C104" s="262" t="s">
        <v>211</v>
      </c>
      <c r="D104" s="262" t="s">
        <v>218</v>
      </c>
      <c r="E104" s="263" t="s">
        <v>732</v>
      </c>
      <c r="F104" s="264" t="s">
        <v>733</v>
      </c>
      <c r="G104" s="265" t="s">
        <v>242</v>
      </c>
      <c r="H104" s="266">
        <v>0</v>
      </c>
      <c r="I104" s="267"/>
      <c r="J104" s="268">
        <f>ROUND(I104*H104,2)</f>
        <v>0</v>
      </c>
      <c r="K104" s="264" t="s">
        <v>324</v>
      </c>
      <c r="L104" s="269"/>
      <c r="M104" s="270" t="s">
        <v>75</v>
      </c>
      <c r="N104" s="271" t="s">
        <v>47</v>
      </c>
      <c r="O104" s="79"/>
      <c r="P104" s="224">
        <f>O104*H104</f>
        <v>0</v>
      </c>
      <c r="Q104" s="224">
        <v>0</v>
      </c>
      <c r="R104" s="224">
        <f>Q104*H104</f>
        <v>0</v>
      </c>
      <c r="S104" s="224">
        <v>0</v>
      </c>
      <c r="T104" s="225">
        <f>S104*H104</f>
        <v>0</v>
      </c>
      <c r="AR104" s="17" t="s">
        <v>326</v>
      </c>
      <c r="AT104" s="17" t="s">
        <v>218</v>
      </c>
      <c r="AU104" s="17" t="s">
        <v>143</v>
      </c>
      <c r="AY104" s="17" t="s">
        <v>142</v>
      </c>
      <c r="BE104" s="226">
        <f>IF(N104="základní",J104,0)</f>
        <v>0</v>
      </c>
      <c r="BF104" s="226">
        <f>IF(N104="snížená",J104,0)</f>
        <v>0</v>
      </c>
      <c r="BG104" s="226">
        <f>IF(N104="zákl. přenesená",J104,0)</f>
        <v>0</v>
      </c>
      <c r="BH104" s="226">
        <f>IF(N104="sníž. přenesená",J104,0)</f>
        <v>0</v>
      </c>
      <c r="BI104" s="226">
        <f>IF(N104="nulová",J104,0)</f>
        <v>0</v>
      </c>
      <c r="BJ104" s="17" t="s">
        <v>84</v>
      </c>
      <c r="BK104" s="226">
        <f>ROUND(I104*H104,2)</f>
        <v>0</v>
      </c>
      <c r="BL104" s="17" t="s">
        <v>234</v>
      </c>
      <c r="BM104" s="17" t="s">
        <v>734</v>
      </c>
    </row>
    <row r="105" spans="2:65" s="1" customFormat="1" ht="16.5" customHeight="1">
      <c r="B105" s="38"/>
      <c r="C105" s="262" t="s">
        <v>217</v>
      </c>
      <c r="D105" s="262" t="s">
        <v>218</v>
      </c>
      <c r="E105" s="263" t="s">
        <v>735</v>
      </c>
      <c r="F105" s="264" t="s">
        <v>736</v>
      </c>
      <c r="G105" s="265" t="s">
        <v>242</v>
      </c>
      <c r="H105" s="266">
        <v>200</v>
      </c>
      <c r="I105" s="267"/>
      <c r="J105" s="268">
        <f>ROUND(I105*H105,2)</f>
        <v>0</v>
      </c>
      <c r="K105" s="264" t="s">
        <v>324</v>
      </c>
      <c r="L105" s="269"/>
      <c r="M105" s="270" t="s">
        <v>75</v>
      </c>
      <c r="N105" s="271" t="s">
        <v>47</v>
      </c>
      <c r="O105" s="79"/>
      <c r="P105" s="224">
        <f>O105*H105</f>
        <v>0</v>
      </c>
      <c r="Q105" s="224">
        <v>0</v>
      </c>
      <c r="R105" s="224">
        <f>Q105*H105</f>
        <v>0</v>
      </c>
      <c r="S105" s="224">
        <v>0</v>
      </c>
      <c r="T105" s="225">
        <f>S105*H105</f>
        <v>0</v>
      </c>
      <c r="AR105" s="17" t="s">
        <v>326</v>
      </c>
      <c r="AT105" s="17" t="s">
        <v>218</v>
      </c>
      <c r="AU105" s="17" t="s">
        <v>143</v>
      </c>
      <c r="AY105" s="17" t="s">
        <v>142</v>
      </c>
      <c r="BE105" s="226">
        <f>IF(N105="základní",J105,0)</f>
        <v>0</v>
      </c>
      <c r="BF105" s="226">
        <f>IF(N105="snížená",J105,0)</f>
        <v>0</v>
      </c>
      <c r="BG105" s="226">
        <f>IF(N105="zákl. přenesená",J105,0)</f>
        <v>0</v>
      </c>
      <c r="BH105" s="226">
        <f>IF(N105="sníž. přenesená",J105,0)</f>
        <v>0</v>
      </c>
      <c r="BI105" s="226">
        <f>IF(N105="nulová",J105,0)</f>
        <v>0</v>
      </c>
      <c r="BJ105" s="17" t="s">
        <v>84</v>
      </c>
      <c r="BK105" s="226">
        <f>ROUND(I105*H105,2)</f>
        <v>0</v>
      </c>
      <c r="BL105" s="17" t="s">
        <v>234</v>
      </c>
      <c r="BM105" s="17" t="s">
        <v>737</v>
      </c>
    </row>
    <row r="106" spans="2:65" s="1" customFormat="1" ht="16.5" customHeight="1">
      <c r="B106" s="38"/>
      <c r="C106" s="262" t="s">
        <v>222</v>
      </c>
      <c r="D106" s="262" t="s">
        <v>218</v>
      </c>
      <c r="E106" s="263" t="s">
        <v>738</v>
      </c>
      <c r="F106" s="264" t="s">
        <v>739</v>
      </c>
      <c r="G106" s="265" t="s">
        <v>242</v>
      </c>
      <c r="H106" s="266">
        <v>220</v>
      </c>
      <c r="I106" s="267"/>
      <c r="J106" s="268">
        <f>ROUND(I106*H106,2)</f>
        <v>0</v>
      </c>
      <c r="K106" s="264" t="s">
        <v>324</v>
      </c>
      <c r="L106" s="269"/>
      <c r="M106" s="270" t="s">
        <v>75</v>
      </c>
      <c r="N106" s="271" t="s">
        <v>47</v>
      </c>
      <c r="O106" s="79"/>
      <c r="P106" s="224">
        <f>O106*H106</f>
        <v>0</v>
      </c>
      <c r="Q106" s="224">
        <v>0</v>
      </c>
      <c r="R106" s="224">
        <f>Q106*H106</f>
        <v>0</v>
      </c>
      <c r="S106" s="224">
        <v>0</v>
      </c>
      <c r="T106" s="225">
        <f>S106*H106</f>
        <v>0</v>
      </c>
      <c r="AR106" s="17" t="s">
        <v>326</v>
      </c>
      <c r="AT106" s="17" t="s">
        <v>218</v>
      </c>
      <c r="AU106" s="17" t="s">
        <v>143</v>
      </c>
      <c r="AY106" s="17" t="s">
        <v>142</v>
      </c>
      <c r="BE106" s="226">
        <f>IF(N106="základní",J106,0)</f>
        <v>0</v>
      </c>
      <c r="BF106" s="226">
        <f>IF(N106="snížená",J106,0)</f>
        <v>0</v>
      </c>
      <c r="BG106" s="226">
        <f>IF(N106="zákl. přenesená",J106,0)</f>
        <v>0</v>
      </c>
      <c r="BH106" s="226">
        <f>IF(N106="sníž. přenesená",J106,0)</f>
        <v>0</v>
      </c>
      <c r="BI106" s="226">
        <f>IF(N106="nulová",J106,0)</f>
        <v>0</v>
      </c>
      <c r="BJ106" s="17" t="s">
        <v>84</v>
      </c>
      <c r="BK106" s="226">
        <f>ROUND(I106*H106,2)</f>
        <v>0</v>
      </c>
      <c r="BL106" s="17" t="s">
        <v>234</v>
      </c>
      <c r="BM106" s="17" t="s">
        <v>740</v>
      </c>
    </row>
    <row r="107" spans="2:65" s="1" customFormat="1" ht="16.5" customHeight="1">
      <c r="B107" s="38"/>
      <c r="C107" s="262" t="s">
        <v>8</v>
      </c>
      <c r="D107" s="262" t="s">
        <v>218</v>
      </c>
      <c r="E107" s="263" t="s">
        <v>741</v>
      </c>
      <c r="F107" s="264" t="s">
        <v>742</v>
      </c>
      <c r="G107" s="265" t="s">
        <v>242</v>
      </c>
      <c r="H107" s="266">
        <v>0</v>
      </c>
      <c r="I107" s="267"/>
      <c r="J107" s="268">
        <f>ROUND(I107*H107,2)</f>
        <v>0</v>
      </c>
      <c r="K107" s="264" t="s">
        <v>324</v>
      </c>
      <c r="L107" s="269"/>
      <c r="M107" s="270" t="s">
        <v>75</v>
      </c>
      <c r="N107" s="271" t="s">
        <v>47</v>
      </c>
      <c r="O107" s="79"/>
      <c r="P107" s="224">
        <f>O107*H107</f>
        <v>0</v>
      </c>
      <c r="Q107" s="224">
        <v>0</v>
      </c>
      <c r="R107" s="224">
        <f>Q107*H107</f>
        <v>0</v>
      </c>
      <c r="S107" s="224">
        <v>0</v>
      </c>
      <c r="T107" s="225">
        <f>S107*H107</f>
        <v>0</v>
      </c>
      <c r="AR107" s="17" t="s">
        <v>326</v>
      </c>
      <c r="AT107" s="17" t="s">
        <v>218</v>
      </c>
      <c r="AU107" s="17" t="s">
        <v>143</v>
      </c>
      <c r="AY107" s="17" t="s">
        <v>142</v>
      </c>
      <c r="BE107" s="226">
        <f>IF(N107="základní",J107,0)</f>
        <v>0</v>
      </c>
      <c r="BF107" s="226">
        <f>IF(N107="snížená",J107,0)</f>
        <v>0</v>
      </c>
      <c r="BG107" s="226">
        <f>IF(N107="zákl. přenesená",J107,0)</f>
        <v>0</v>
      </c>
      <c r="BH107" s="226">
        <f>IF(N107="sníž. přenesená",J107,0)</f>
        <v>0</v>
      </c>
      <c r="BI107" s="226">
        <f>IF(N107="nulová",J107,0)</f>
        <v>0</v>
      </c>
      <c r="BJ107" s="17" t="s">
        <v>84</v>
      </c>
      <c r="BK107" s="226">
        <f>ROUND(I107*H107,2)</f>
        <v>0</v>
      </c>
      <c r="BL107" s="17" t="s">
        <v>234</v>
      </c>
      <c r="BM107" s="17" t="s">
        <v>743</v>
      </c>
    </row>
    <row r="108" spans="2:65" s="1" customFormat="1" ht="16.5" customHeight="1">
      <c r="B108" s="38"/>
      <c r="C108" s="262" t="s">
        <v>234</v>
      </c>
      <c r="D108" s="262" t="s">
        <v>218</v>
      </c>
      <c r="E108" s="263" t="s">
        <v>744</v>
      </c>
      <c r="F108" s="264" t="s">
        <v>745</v>
      </c>
      <c r="G108" s="265" t="s">
        <v>242</v>
      </c>
      <c r="H108" s="266">
        <v>150</v>
      </c>
      <c r="I108" s="267"/>
      <c r="J108" s="268">
        <f>ROUND(I108*H108,2)</f>
        <v>0</v>
      </c>
      <c r="K108" s="264" t="s">
        <v>324</v>
      </c>
      <c r="L108" s="269"/>
      <c r="M108" s="270" t="s">
        <v>75</v>
      </c>
      <c r="N108" s="271" t="s">
        <v>47</v>
      </c>
      <c r="O108" s="79"/>
      <c r="P108" s="224">
        <f>O108*H108</f>
        <v>0</v>
      </c>
      <c r="Q108" s="224">
        <v>0</v>
      </c>
      <c r="R108" s="224">
        <f>Q108*H108</f>
        <v>0</v>
      </c>
      <c r="S108" s="224">
        <v>0</v>
      </c>
      <c r="T108" s="225">
        <f>S108*H108</f>
        <v>0</v>
      </c>
      <c r="AR108" s="17" t="s">
        <v>326</v>
      </c>
      <c r="AT108" s="17" t="s">
        <v>218</v>
      </c>
      <c r="AU108" s="17" t="s">
        <v>143</v>
      </c>
      <c r="AY108" s="17" t="s">
        <v>142</v>
      </c>
      <c r="BE108" s="226">
        <f>IF(N108="základní",J108,0)</f>
        <v>0</v>
      </c>
      <c r="BF108" s="226">
        <f>IF(N108="snížená",J108,0)</f>
        <v>0</v>
      </c>
      <c r="BG108" s="226">
        <f>IF(N108="zákl. přenesená",J108,0)</f>
        <v>0</v>
      </c>
      <c r="BH108" s="226">
        <f>IF(N108="sníž. přenesená",J108,0)</f>
        <v>0</v>
      </c>
      <c r="BI108" s="226">
        <f>IF(N108="nulová",J108,0)</f>
        <v>0</v>
      </c>
      <c r="BJ108" s="17" t="s">
        <v>84</v>
      </c>
      <c r="BK108" s="226">
        <f>ROUND(I108*H108,2)</f>
        <v>0</v>
      </c>
      <c r="BL108" s="17" t="s">
        <v>234</v>
      </c>
      <c r="BM108" s="17" t="s">
        <v>746</v>
      </c>
    </row>
    <row r="109" spans="2:65" s="1" customFormat="1" ht="16.5" customHeight="1">
      <c r="B109" s="38"/>
      <c r="C109" s="262" t="s">
        <v>239</v>
      </c>
      <c r="D109" s="262" t="s">
        <v>218</v>
      </c>
      <c r="E109" s="263" t="s">
        <v>747</v>
      </c>
      <c r="F109" s="264" t="s">
        <v>748</v>
      </c>
      <c r="G109" s="265" t="s">
        <v>242</v>
      </c>
      <c r="H109" s="266">
        <v>80</v>
      </c>
      <c r="I109" s="267"/>
      <c r="J109" s="268">
        <f>ROUND(I109*H109,2)</f>
        <v>0</v>
      </c>
      <c r="K109" s="264" t="s">
        <v>324</v>
      </c>
      <c r="L109" s="269"/>
      <c r="M109" s="270" t="s">
        <v>75</v>
      </c>
      <c r="N109" s="271" t="s">
        <v>47</v>
      </c>
      <c r="O109" s="79"/>
      <c r="P109" s="224">
        <f>O109*H109</f>
        <v>0</v>
      </c>
      <c r="Q109" s="224">
        <v>0</v>
      </c>
      <c r="R109" s="224">
        <f>Q109*H109</f>
        <v>0</v>
      </c>
      <c r="S109" s="224">
        <v>0</v>
      </c>
      <c r="T109" s="225">
        <f>S109*H109</f>
        <v>0</v>
      </c>
      <c r="AR109" s="17" t="s">
        <v>326</v>
      </c>
      <c r="AT109" s="17" t="s">
        <v>218</v>
      </c>
      <c r="AU109" s="17" t="s">
        <v>143</v>
      </c>
      <c r="AY109" s="17" t="s">
        <v>142</v>
      </c>
      <c r="BE109" s="226">
        <f>IF(N109="základní",J109,0)</f>
        <v>0</v>
      </c>
      <c r="BF109" s="226">
        <f>IF(N109="snížená",J109,0)</f>
        <v>0</v>
      </c>
      <c r="BG109" s="226">
        <f>IF(N109="zákl. přenesená",J109,0)</f>
        <v>0</v>
      </c>
      <c r="BH109" s="226">
        <f>IF(N109="sníž. přenesená",J109,0)</f>
        <v>0</v>
      </c>
      <c r="BI109" s="226">
        <f>IF(N109="nulová",J109,0)</f>
        <v>0</v>
      </c>
      <c r="BJ109" s="17" t="s">
        <v>84</v>
      </c>
      <c r="BK109" s="226">
        <f>ROUND(I109*H109,2)</f>
        <v>0</v>
      </c>
      <c r="BL109" s="17" t="s">
        <v>234</v>
      </c>
      <c r="BM109" s="17" t="s">
        <v>749</v>
      </c>
    </row>
    <row r="110" spans="2:65" s="1" customFormat="1" ht="16.5" customHeight="1">
      <c r="B110" s="38"/>
      <c r="C110" s="262" t="s">
        <v>245</v>
      </c>
      <c r="D110" s="262" t="s">
        <v>218</v>
      </c>
      <c r="E110" s="263" t="s">
        <v>750</v>
      </c>
      <c r="F110" s="264" t="s">
        <v>751</v>
      </c>
      <c r="G110" s="265" t="s">
        <v>534</v>
      </c>
      <c r="H110" s="266">
        <v>1</v>
      </c>
      <c r="I110" s="267"/>
      <c r="J110" s="268">
        <f>ROUND(I110*H110,2)</f>
        <v>0</v>
      </c>
      <c r="K110" s="264" t="s">
        <v>324</v>
      </c>
      <c r="L110" s="269"/>
      <c r="M110" s="270" t="s">
        <v>75</v>
      </c>
      <c r="N110" s="271" t="s">
        <v>47</v>
      </c>
      <c r="O110" s="79"/>
      <c r="P110" s="224">
        <f>O110*H110</f>
        <v>0</v>
      </c>
      <c r="Q110" s="224">
        <v>0</v>
      </c>
      <c r="R110" s="224">
        <f>Q110*H110</f>
        <v>0</v>
      </c>
      <c r="S110" s="224">
        <v>0</v>
      </c>
      <c r="T110" s="225">
        <f>S110*H110</f>
        <v>0</v>
      </c>
      <c r="AR110" s="17" t="s">
        <v>326</v>
      </c>
      <c r="AT110" s="17" t="s">
        <v>218</v>
      </c>
      <c r="AU110" s="17" t="s">
        <v>143</v>
      </c>
      <c r="AY110" s="17" t="s">
        <v>142</v>
      </c>
      <c r="BE110" s="226">
        <f>IF(N110="základní",J110,0)</f>
        <v>0</v>
      </c>
      <c r="BF110" s="226">
        <f>IF(N110="snížená",J110,0)</f>
        <v>0</v>
      </c>
      <c r="BG110" s="226">
        <f>IF(N110="zákl. přenesená",J110,0)</f>
        <v>0</v>
      </c>
      <c r="BH110" s="226">
        <f>IF(N110="sníž. přenesená",J110,0)</f>
        <v>0</v>
      </c>
      <c r="BI110" s="226">
        <f>IF(N110="nulová",J110,0)</f>
        <v>0</v>
      </c>
      <c r="BJ110" s="17" t="s">
        <v>84</v>
      </c>
      <c r="BK110" s="226">
        <f>ROUND(I110*H110,2)</f>
        <v>0</v>
      </c>
      <c r="BL110" s="17" t="s">
        <v>234</v>
      </c>
      <c r="BM110" s="17" t="s">
        <v>752</v>
      </c>
    </row>
    <row r="111" spans="2:47" s="1" customFormat="1" ht="12">
      <c r="B111" s="38"/>
      <c r="C111" s="39"/>
      <c r="D111" s="229" t="s">
        <v>522</v>
      </c>
      <c r="E111" s="39"/>
      <c r="F111" s="239" t="s">
        <v>753</v>
      </c>
      <c r="G111" s="39"/>
      <c r="H111" s="39"/>
      <c r="I111" s="142"/>
      <c r="J111" s="39"/>
      <c r="K111" s="39"/>
      <c r="L111" s="43"/>
      <c r="M111" s="240"/>
      <c r="N111" s="79"/>
      <c r="O111" s="79"/>
      <c r="P111" s="79"/>
      <c r="Q111" s="79"/>
      <c r="R111" s="79"/>
      <c r="S111" s="79"/>
      <c r="T111" s="80"/>
      <c r="AT111" s="17" t="s">
        <v>522</v>
      </c>
      <c r="AU111" s="17" t="s">
        <v>143</v>
      </c>
    </row>
    <row r="112" spans="2:65" s="1" customFormat="1" ht="16.5" customHeight="1">
      <c r="B112" s="38"/>
      <c r="C112" s="262" t="s">
        <v>250</v>
      </c>
      <c r="D112" s="262" t="s">
        <v>218</v>
      </c>
      <c r="E112" s="263" t="s">
        <v>754</v>
      </c>
      <c r="F112" s="264" t="s">
        <v>755</v>
      </c>
      <c r="G112" s="265" t="s">
        <v>534</v>
      </c>
      <c r="H112" s="266">
        <v>1</v>
      </c>
      <c r="I112" s="267"/>
      <c r="J112" s="268">
        <f>ROUND(I112*H112,2)</f>
        <v>0</v>
      </c>
      <c r="K112" s="264" t="s">
        <v>324</v>
      </c>
      <c r="L112" s="269"/>
      <c r="M112" s="270" t="s">
        <v>75</v>
      </c>
      <c r="N112" s="271" t="s">
        <v>47</v>
      </c>
      <c r="O112" s="79"/>
      <c r="P112" s="224">
        <f>O112*H112</f>
        <v>0</v>
      </c>
      <c r="Q112" s="224">
        <v>0</v>
      </c>
      <c r="R112" s="224">
        <f>Q112*H112</f>
        <v>0</v>
      </c>
      <c r="S112" s="224">
        <v>0</v>
      </c>
      <c r="T112" s="225">
        <f>S112*H112</f>
        <v>0</v>
      </c>
      <c r="AR112" s="17" t="s">
        <v>326</v>
      </c>
      <c r="AT112" s="17" t="s">
        <v>218</v>
      </c>
      <c r="AU112" s="17" t="s">
        <v>143</v>
      </c>
      <c r="AY112" s="17" t="s">
        <v>142</v>
      </c>
      <c r="BE112" s="226">
        <f>IF(N112="základní",J112,0)</f>
        <v>0</v>
      </c>
      <c r="BF112" s="226">
        <f>IF(N112="snížená",J112,0)</f>
        <v>0</v>
      </c>
      <c r="BG112" s="226">
        <f>IF(N112="zákl. přenesená",J112,0)</f>
        <v>0</v>
      </c>
      <c r="BH112" s="226">
        <f>IF(N112="sníž. přenesená",J112,0)</f>
        <v>0</v>
      </c>
      <c r="BI112" s="226">
        <f>IF(N112="nulová",J112,0)</f>
        <v>0</v>
      </c>
      <c r="BJ112" s="17" t="s">
        <v>84</v>
      </c>
      <c r="BK112" s="226">
        <f>ROUND(I112*H112,2)</f>
        <v>0</v>
      </c>
      <c r="BL112" s="17" t="s">
        <v>234</v>
      </c>
      <c r="BM112" s="17" t="s">
        <v>756</v>
      </c>
    </row>
    <row r="113" spans="2:65" s="1" customFormat="1" ht="16.5" customHeight="1">
      <c r="B113" s="38"/>
      <c r="C113" s="262" t="s">
        <v>255</v>
      </c>
      <c r="D113" s="262" t="s">
        <v>218</v>
      </c>
      <c r="E113" s="263" t="s">
        <v>757</v>
      </c>
      <c r="F113" s="264" t="s">
        <v>758</v>
      </c>
      <c r="G113" s="265" t="s">
        <v>534</v>
      </c>
      <c r="H113" s="266">
        <v>0</v>
      </c>
      <c r="I113" s="267"/>
      <c r="J113" s="268">
        <f>ROUND(I113*H113,2)</f>
        <v>0</v>
      </c>
      <c r="K113" s="264" t="s">
        <v>324</v>
      </c>
      <c r="L113" s="269"/>
      <c r="M113" s="270" t="s">
        <v>75</v>
      </c>
      <c r="N113" s="271" t="s">
        <v>47</v>
      </c>
      <c r="O113" s="79"/>
      <c r="P113" s="224">
        <f>O113*H113</f>
        <v>0</v>
      </c>
      <c r="Q113" s="224">
        <v>0</v>
      </c>
      <c r="R113" s="224">
        <f>Q113*H113</f>
        <v>0</v>
      </c>
      <c r="S113" s="224">
        <v>0</v>
      </c>
      <c r="T113" s="225">
        <f>S113*H113</f>
        <v>0</v>
      </c>
      <c r="AR113" s="17" t="s">
        <v>326</v>
      </c>
      <c r="AT113" s="17" t="s">
        <v>218</v>
      </c>
      <c r="AU113" s="17" t="s">
        <v>143</v>
      </c>
      <c r="AY113" s="17" t="s">
        <v>142</v>
      </c>
      <c r="BE113" s="226">
        <f>IF(N113="základní",J113,0)</f>
        <v>0</v>
      </c>
      <c r="BF113" s="226">
        <f>IF(N113="snížená",J113,0)</f>
        <v>0</v>
      </c>
      <c r="BG113" s="226">
        <f>IF(N113="zákl. přenesená",J113,0)</f>
        <v>0</v>
      </c>
      <c r="BH113" s="226">
        <f>IF(N113="sníž. přenesená",J113,0)</f>
        <v>0</v>
      </c>
      <c r="BI113" s="226">
        <f>IF(N113="nulová",J113,0)</f>
        <v>0</v>
      </c>
      <c r="BJ113" s="17" t="s">
        <v>84</v>
      </c>
      <c r="BK113" s="226">
        <f>ROUND(I113*H113,2)</f>
        <v>0</v>
      </c>
      <c r="BL113" s="17" t="s">
        <v>234</v>
      </c>
      <c r="BM113" s="17" t="s">
        <v>759</v>
      </c>
    </row>
    <row r="114" spans="2:65" s="1" customFormat="1" ht="16.5" customHeight="1">
      <c r="B114" s="38"/>
      <c r="C114" s="262" t="s">
        <v>7</v>
      </c>
      <c r="D114" s="262" t="s">
        <v>218</v>
      </c>
      <c r="E114" s="263" t="s">
        <v>760</v>
      </c>
      <c r="F114" s="264" t="s">
        <v>761</v>
      </c>
      <c r="G114" s="265" t="s">
        <v>534</v>
      </c>
      <c r="H114" s="266">
        <v>5</v>
      </c>
      <c r="I114" s="267"/>
      <c r="J114" s="268">
        <f>ROUND(I114*H114,2)</f>
        <v>0</v>
      </c>
      <c r="K114" s="264" t="s">
        <v>324</v>
      </c>
      <c r="L114" s="269"/>
      <c r="M114" s="270" t="s">
        <v>75</v>
      </c>
      <c r="N114" s="271" t="s">
        <v>47</v>
      </c>
      <c r="O114" s="79"/>
      <c r="P114" s="224">
        <f>O114*H114</f>
        <v>0</v>
      </c>
      <c r="Q114" s="224">
        <v>0</v>
      </c>
      <c r="R114" s="224">
        <f>Q114*H114</f>
        <v>0</v>
      </c>
      <c r="S114" s="224">
        <v>0</v>
      </c>
      <c r="T114" s="225">
        <f>S114*H114</f>
        <v>0</v>
      </c>
      <c r="AR114" s="17" t="s">
        <v>326</v>
      </c>
      <c r="AT114" s="17" t="s">
        <v>218</v>
      </c>
      <c r="AU114" s="17" t="s">
        <v>143</v>
      </c>
      <c r="AY114" s="17" t="s">
        <v>142</v>
      </c>
      <c r="BE114" s="226">
        <f>IF(N114="základní",J114,0)</f>
        <v>0</v>
      </c>
      <c r="BF114" s="226">
        <f>IF(N114="snížená",J114,0)</f>
        <v>0</v>
      </c>
      <c r="BG114" s="226">
        <f>IF(N114="zákl. přenesená",J114,0)</f>
        <v>0</v>
      </c>
      <c r="BH114" s="226">
        <f>IF(N114="sníž. přenesená",J114,0)</f>
        <v>0</v>
      </c>
      <c r="BI114" s="226">
        <f>IF(N114="nulová",J114,0)</f>
        <v>0</v>
      </c>
      <c r="BJ114" s="17" t="s">
        <v>84</v>
      </c>
      <c r="BK114" s="226">
        <f>ROUND(I114*H114,2)</f>
        <v>0</v>
      </c>
      <c r="BL114" s="17" t="s">
        <v>234</v>
      </c>
      <c r="BM114" s="17" t="s">
        <v>762</v>
      </c>
    </row>
    <row r="115" spans="2:65" s="1" customFormat="1" ht="16.5" customHeight="1">
      <c r="B115" s="38"/>
      <c r="C115" s="262" t="s">
        <v>265</v>
      </c>
      <c r="D115" s="262" t="s">
        <v>218</v>
      </c>
      <c r="E115" s="263" t="s">
        <v>763</v>
      </c>
      <c r="F115" s="264" t="s">
        <v>764</v>
      </c>
      <c r="G115" s="265" t="s">
        <v>534</v>
      </c>
      <c r="H115" s="266">
        <v>0</v>
      </c>
      <c r="I115" s="267"/>
      <c r="J115" s="268">
        <f>ROUND(I115*H115,2)</f>
        <v>0</v>
      </c>
      <c r="K115" s="264" t="s">
        <v>324</v>
      </c>
      <c r="L115" s="269"/>
      <c r="M115" s="270" t="s">
        <v>75</v>
      </c>
      <c r="N115" s="271" t="s">
        <v>47</v>
      </c>
      <c r="O115" s="79"/>
      <c r="P115" s="224">
        <f>O115*H115</f>
        <v>0</v>
      </c>
      <c r="Q115" s="224">
        <v>0</v>
      </c>
      <c r="R115" s="224">
        <f>Q115*H115</f>
        <v>0</v>
      </c>
      <c r="S115" s="224">
        <v>0</v>
      </c>
      <c r="T115" s="225">
        <f>S115*H115</f>
        <v>0</v>
      </c>
      <c r="AR115" s="17" t="s">
        <v>326</v>
      </c>
      <c r="AT115" s="17" t="s">
        <v>218</v>
      </c>
      <c r="AU115" s="17" t="s">
        <v>143</v>
      </c>
      <c r="AY115" s="17" t="s">
        <v>142</v>
      </c>
      <c r="BE115" s="226">
        <f>IF(N115="základní",J115,0)</f>
        <v>0</v>
      </c>
      <c r="BF115" s="226">
        <f>IF(N115="snížená",J115,0)</f>
        <v>0</v>
      </c>
      <c r="BG115" s="226">
        <f>IF(N115="zákl. přenesená",J115,0)</f>
        <v>0</v>
      </c>
      <c r="BH115" s="226">
        <f>IF(N115="sníž. přenesená",J115,0)</f>
        <v>0</v>
      </c>
      <c r="BI115" s="226">
        <f>IF(N115="nulová",J115,0)</f>
        <v>0</v>
      </c>
      <c r="BJ115" s="17" t="s">
        <v>84</v>
      </c>
      <c r="BK115" s="226">
        <f>ROUND(I115*H115,2)</f>
        <v>0</v>
      </c>
      <c r="BL115" s="17" t="s">
        <v>234</v>
      </c>
      <c r="BM115" s="17" t="s">
        <v>765</v>
      </c>
    </row>
    <row r="116" spans="2:65" s="1" customFormat="1" ht="16.5" customHeight="1">
      <c r="B116" s="38"/>
      <c r="C116" s="262" t="s">
        <v>272</v>
      </c>
      <c r="D116" s="262" t="s">
        <v>218</v>
      </c>
      <c r="E116" s="263" t="s">
        <v>766</v>
      </c>
      <c r="F116" s="264" t="s">
        <v>767</v>
      </c>
      <c r="G116" s="265" t="s">
        <v>534</v>
      </c>
      <c r="H116" s="266">
        <v>0</v>
      </c>
      <c r="I116" s="267"/>
      <c r="J116" s="268">
        <f>ROUND(I116*H116,2)</f>
        <v>0</v>
      </c>
      <c r="K116" s="264" t="s">
        <v>324</v>
      </c>
      <c r="L116" s="269"/>
      <c r="M116" s="270" t="s">
        <v>75</v>
      </c>
      <c r="N116" s="271" t="s">
        <v>47</v>
      </c>
      <c r="O116" s="79"/>
      <c r="P116" s="224">
        <f>O116*H116</f>
        <v>0</v>
      </c>
      <c r="Q116" s="224">
        <v>0</v>
      </c>
      <c r="R116" s="224">
        <f>Q116*H116</f>
        <v>0</v>
      </c>
      <c r="S116" s="224">
        <v>0</v>
      </c>
      <c r="T116" s="225">
        <f>S116*H116</f>
        <v>0</v>
      </c>
      <c r="AR116" s="17" t="s">
        <v>326</v>
      </c>
      <c r="AT116" s="17" t="s">
        <v>218</v>
      </c>
      <c r="AU116" s="17" t="s">
        <v>143</v>
      </c>
      <c r="AY116" s="17" t="s">
        <v>142</v>
      </c>
      <c r="BE116" s="226">
        <f>IF(N116="základní",J116,0)</f>
        <v>0</v>
      </c>
      <c r="BF116" s="226">
        <f>IF(N116="snížená",J116,0)</f>
        <v>0</v>
      </c>
      <c r="BG116" s="226">
        <f>IF(N116="zákl. přenesená",J116,0)</f>
        <v>0</v>
      </c>
      <c r="BH116" s="226">
        <f>IF(N116="sníž. přenesená",J116,0)</f>
        <v>0</v>
      </c>
      <c r="BI116" s="226">
        <f>IF(N116="nulová",J116,0)</f>
        <v>0</v>
      </c>
      <c r="BJ116" s="17" t="s">
        <v>84</v>
      </c>
      <c r="BK116" s="226">
        <f>ROUND(I116*H116,2)</f>
        <v>0</v>
      </c>
      <c r="BL116" s="17" t="s">
        <v>234</v>
      </c>
      <c r="BM116" s="17" t="s">
        <v>768</v>
      </c>
    </row>
    <row r="117" spans="2:65" s="1" customFormat="1" ht="16.5" customHeight="1">
      <c r="B117" s="38"/>
      <c r="C117" s="262" t="s">
        <v>278</v>
      </c>
      <c r="D117" s="262" t="s">
        <v>218</v>
      </c>
      <c r="E117" s="263" t="s">
        <v>769</v>
      </c>
      <c r="F117" s="264" t="s">
        <v>770</v>
      </c>
      <c r="G117" s="265" t="s">
        <v>534</v>
      </c>
      <c r="H117" s="266">
        <v>9</v>
      </c>
      <c r="I117" s="267"/>
      <c r="J117" s="268">
        <f>ROUND(I117*H117,2)</f>
        <v>0</v>
      </c>
      <c r="K117" s="264" t="s">
        <v>324</v>
      </c>
      <c r="L117" s="269"/>
      <c r="M117" s="270" t="s">
        <v>75</v>
      </c>
      <c r="N117" s="271" t="s">
        <v>47</v>
      </c>
      <c r="O117" s="79"/>
      <c r="P117" s="224">
        <f>O117*H117</f>
        <v>0</v>
      </c>
      <c r="Q117" s="224">
        <v>0</v>
      </c>
      <c r="R117" s="224">
        <f>Q117*H117</f>
        <v>0</v>
      </c>
      <c r="S117" s="224">
        <v>0</v>
      </c>
      <c r="T117" s="225">
        <f>S117*H117</f>
        <v>0</v>
      </c>
      <c r="AR117" s="17" t="s">
        <v>326</v>
      </c>
      <c r="AT117" s="17" t="s">
        <v>218</v>
      </c>
      <c r="AU117" s="17" t="s">
        <v>143</v>
      </c>
      <c r="AY117" s="17" t="s">
        <v>142</v>
      </c>
      <c r="BE117" s="226">
        <f>IF(N117="základní",J117,0)</f>
        <v>0</v>
      </c>
      <c r="BF117" s="226">
        <f>IF(N117="snížená",J117,0)</f>
        <v>0</v>
      </c>
      <c r="BG117" s="226">
        <f>IF(N117="zákl. přenesená",J117,0)</f>
        <v>0</v>
      </c>
      <c r="BH117" s="226">
        <f>IF(N117="sníž. přenesená",J117,0)</f>
        <v>0</v>
      </c>
      <c r="BI117" s="226">
        <f>IF(N117="nulová",J117,0)</f>
        <v>0</v>
      </c>
      <c r="BJ117" s="17" t="s">
        <v>84</v>
      </c>
      <c r="BK117" s="226">
        <f>ROUND(I117*H117,2)</f>
        <v>0</v>
      </c>
      <c r="BL117" s="17" t="s">
        <v>234</v>
      </c>
      <c r="BM117" s="17" t="s">
        <v>771</v>
      </c>
    </row>
    <row r="118" spans="2:65" s="1" customFormat="1" ht="16.5" customHeight="1">
      <c r="B118" s="38"/>
      <c r="C118" s="262" t="s">
        <v>283</v>
      </c>
      <c r="D118" s="262" t="s">
        <v>218</v>
      </c>
      <c r="E118" s="263" t="s">
        <v>772</v>
      </c>
      <c r="F118" s="264" t="s">
        <v>773</v>
      </c>
      <c r="G118" s="265" t="s">
        <v>534</v>
      </c>
      <c r="H118" s="266">
        <v>0</v>
      </c>
      <c r="I118" s="267"/>
      <c r="J118" s="268">
        <f>ROUND(I118*H118,2)</f>
        <v>0</v>
      </c>
      <c r="K118" s="264" t="s">
        <v>324</v>
      </c>
      <c r="L118" s="269"/>
      <c r="M118" s="270" t="s">
        <v>75</v>
      </c>
      <c r="N118" s="271" t="s">
        <v>47</v>
      </c>
      <c r="O118" s="79"/>
      <c r="P118" s="224">
        <f>O118*H118</f>
        <v>0</v>
      </c>
      <c r="Q118" s="224">
        <v>0</v>
      </c>
      <c r="R118" s="224">
        <f>Q118*H118</f>
        <v>0</v>
      </c>
      <c r="S118" s="224">
        <v>0</v>
      </c>
      <c r="T118" s="225">
        <f>S118*H118</f>
        <v>0</v>
      </c>
      <c r="AR118" s="17" t="s">
        <v>326</v>
      </c>
      <c r="AT118" s="17" t="s">
        <v>218</v>
      </c>
      <c r="AU118" s="17" t="s">
        <v>143</v>
      </c>
      <c r="AY118" s="17" t="s">
        <v>142</v>
      </c>
      <c r="BE118" s="226">
        <f>IF(N118="základní",J118,0)</f>
        <v>0</v>
      </c>
      <c r="BF118" s="226">
        <f>IF(N118="snížená",J118,0)</f>
        <v>0</v>
      </c>
      <c r="BG118" s="226">
        <f>IF(N118="zákl. přenesená",J118,0)</f>
        <v>0</v>
      </c>
      <c r="BH118" s="226">
        <f>IF(N118="sníž. přenesená",J118,0)</f>
        <v>0</v>
      </c>
      <c r="BI118" s="226">
        <f>IF(N118="nulová",J118,0)</f>
        <v>0</v>
      </c>
      <c r="BJ118" s="17" t="s">
        <v>84</v>
      </c>
      <c r="BK118" s="226">
        <f>ROUND(I118*H118,2)</f>
        <v>0</v>
      </c>
      <c r="BL118" s="17" t="s">
        <v>234</v>
      </c>
      <c r="BM118" s="17" t="s">
        <v>774</v>
      </c>
    </row>
    <row r="119" spans="2:65" s="1" customFormat="1" ht="16.5" customHeight="1">
      <c r="B119" s="38"/>
      <c r="C119" s="262" t="s">
        <v>289</v>
      </c>
      <c r="D119" s="262" t="s">
        <v>218</v>
      </c>
      <c r="E119" s="263" t="s">
        <v>775</v>
      </c>
      <c r="F119" s="264" t="s">
        <v>776</v>
      </c>
      <c r="G119" s="265" t="s">
        <v>534</v>
      </c>
      <c r="H119" s="266">
        <v>7</v>
      </c>
      <c r="I119" s="267"/>
      <c r="J119" s="268">
        <f>ROUND(I119*H119,2)</f>
        <v>0</v>
      </c>
      <c r="K119" s="264" t="s">
        <v>324</v>
      </c>
      <c r="L119" s="269"/>
      <c r="M119" s="270" t="s">
        <v>75</v>
      </c>
      <c r="N119" s="271" t="s">
        <v>47</v>
      </c>
      <c r="O119" s="79"/>
      <c r="P119" s="224">
        <f>O119*H119</f>
        <v>0</v>
      </c>
      <c r="Q119" s="224">
        <v>0</v>
      </c>
      <c r="R119" s="224">
        <f>Q119*H119</f>
        <v>0</v>
      </c>
      <c r="S119" s="224">
        <v>0</v>
      </c>
      <c r="T119" s="225">
        <f>S119*H119</f>
        <v>0</v>
      </c>
      <c r="AR119" s="17" t="s">
        <v>326</v>
      </c>
      <c r="AT119" s="17" t="s">
        <v>218</v>
      </c>
      <c r="AU119" s="17" t="s">
        <v>143</v>
      </c>
      <c r="AY119" s="17" t="s">
        <v>142</v>
      </c>
      <c r="BE119" s="226">
        <f>IF(N119="základní",J119,0)</f>
        <v>0</v>
      </c>
      <c r="BF119" s="226">
        <f>IF(N119="snížená",J119,0)</f>
        <v>0</v>
      </c>
      <c r="BG119" s="226">
        <f>IF(N119="zákl. přenesená",J119,0)</f>
        <v>0</v>
      </c>
      <c r="BH119" s="226">
        <f>IF(N119="sníž. přenesená",J119,0)</f>
        <v>0</v>
      </c>
      <c r="BI119" s="226">
        <f>IF(N119="nulová",J119,0)</f>
        <v>0</v>
      </c>
      <c r="BJ119" s="17" t="s">
        <v>84</v>
      </c>
      <c r="BK119" s="226">
        <f>ROUND(I119*H119,2)</f>
        <v>0</v>
      </c>
      <c r="BL119" s="17" t="s">
        <v>234</v>
      </c>
      <c r="BM119" s="17" t="s">
        <v>777</v>
      </c>
    </row>
    <row r="120" spans="2:65" s="1" customFormat="1" ht="16.5" customHeight="1">
      <c r="B120" s="38"/>
      <c r="C120" s="262" t="s">
        <v>296</v>
      </c>
      <c r="D120" s="262" t="s">
        <v>218</v>
      </c>
      <c r="E120" s="263" t="s">
        <v>778</v>
      </c>
      <c r="F120" s="264" t="s">
        <v>779</v>
      </c>
      <c r="G120" s="265" t="s">
        <v>534</v>
      </c>
      <c r="H120" s="266">
        <v>5</v>
      </c>
      <c r="I120" s="267"/>
      <c r="J120" s="268">
        <f>ROUND(I120*H120,2)</f>
        <v>0</v>
      </c>
      <c r="K120" s="264" t="s">
        <v>324</v>
      </c>
      <c r="L120" s="269"/>
      <c r="M120" s="270" t="s">
        <v>75</v>
      </c>
      <c r="N120" s="271" t="s">
        <v>47</v>
      </c>
      <c r="O120" s="79"/>
      <c r="P120" s="224">
        <f>O120*H120</f>
        <v>0</v>
      </c>
      <c r="Q120" s="224">
        <v>0</v>
      </c>
      <c r="R120" s="224">
        <f>Q120*H120</f>
        <v>0</v>
      </c>
      <c r="S120" s="224">
        <v>0</v>
      </c>
      <c r="T120" s="225">
        <f>S120*H120</f>
        <v>0</v>
      </c>
      <c r="AR120" s="17" t="s">
        <v>326</v>
      </c>
      <c r="AT120" s="17" t="s">
        <v>218</v>
      </c>
      <c r="AU120" s="17" t="s">
        <v>143</v>
      </c>
      <c r="AY120" s="17" t="s">
        <v>142</v>
      </c>
      <c r="BE120" s="226">
        <f>IF(N120="základní",J120,0)</f>
        <v>0</v>
      </c>
      <c r="BF120" s="226">
        <f>IF(N120="snížená",J120,0)</f>
        <v>0</v>
      </c>
      <c r="BG120" s="226">
        <f>IF(N120="zákl. přenesená",J120,0)</f>
        <v>0</v>
      </c>
      <c r="BH120" s="226">
        <f>IF(N120="sníž. přenesená",J120,0)</f>
        <v>0</v>
      </c>
      <c r="BI120" s="226">
        <f>IF(N120="nulová",J120,0)</f>
        <v>0</v>
      </c>
      <c r="BJ120" s="17" t="s">
        <v>84</v>
      </c>
      <c r="BK120" s="226">
        <f>ROUND(I120*H120,2)</f>
        <v>0</v>
      </c>
      <c r="BL120" s="17" t="s">
        <v>234</v>
      </c>
      <c r="BM120" s="17" t="s">
        <v>780</v>
      </c>
    </row>
    <row r="121" spans="2:65" s="1" customFormat="1" ht="16.5" customHeight="1">
      <c r="B121" s="38"/>
      <c r="C121" s="262" t="s">
        <v>305</v>
      </c>
      <c r="D121" s="262" t="s">
        <v>218</v>
      </c>
      <c r="E121" s="263" t="s">
        <v>781</v>
      </c>
      <c r="F121" s="264" t="s">
        <v>782</v>
      </c>
      <c r="G121" s="265" t="s">
        <v>534</v>
      </c>
      <c r="H121" s="266">
        <v>5</v>
      </c>
      <c r="I121" s="267"/>
      <c r="J121" s="268">
        <f>ROUND(I121*H121,2)</f>
        <v>0</v>
      </c>
      <c r="K121" s="264" t="s">
        <v>324</v>
      </c>
      <c r="L121" s="269"/>
      <c r="M121" s="270" t="s">
        <v>75</v>
      </c>
      <c r="N121" s="271" t="s">
        <v>47</v>
      </c>
      <c r="O121" s="79"/>
      <c r="P121" s="224">
        <f>O121*H121</f>
        <v>0</v>
      </c>
      <c r="Q121" s="224">
        <v>0</v>
      </c>
      <c r="R121" s="224">
        <f>Q121*H121</f>
        <v>0</v>
      </c>
      <c r="S121" s="224">
        <v>0</v>
      </c>
      <c r="T121" s="225">
        <f>S121*H121</f>
        <v>0</v>
      </c>
      <c r="AR121" s="17" t="s">
        <v>326</v>
      </c>
      <c r="AT121" s="17" t="s">
        <v>218</v>
      </c>
      <c r="AU121" s="17" t="s">
        <v>143</v>
      </c>
      <c r="AY121" s="17" t="s">
        <v>142</v>
      </c>
      <c r="BE121" s="226">
        <f>IF(N121="základní",J121,0)</f>
        <v>0</v>
      </c>
      <c r="BF121" s="226">
        <f>IF(N121="snížená",J121,0)</f>
        <v>0</v>
      </c>
      <c r="BG121" s="226">
        <f>IF(N121="zákl. přenesená",J121,0)</f>
        <v>0</v>
      </c>
      <c r="BH121" s="226">
        <f>IF(N121="sníž. přenesená",J121,0)</f>
        <v>0</v>
      </c>
      <c r="BI121" s="226">
        <f>IF(N121="nulová",J121,0)</f>
        <v>0</v>
      </c>
      <c r="BJ121" s="17" t="s">
        <v>84</v>
      </c>
      <c r="BK121" s="226">
        <f>ROUND(I121*H121,2)</f>
        <v>0</v>
      </c>
      <c r="BL121" s="17" t="s">
        <v>234</v>
      </c>
      <c r="BM121" s="17" t="s">
        <v>783</v>
      </c>
    </row>
    <row r="122" spans="2:65" s="1" customFormat="1" ht="16.5" customHeight="1">
      <c r="B122" s="38"/>
      <c r="C122" s="262" t="s">
        <v>310</v>
      </c>
      <c r="D122" s="262" t="s">
        <v>218</v>
      </c>
      <c r="E122" s="263" t="s">
        <v>784</v>
      </c>
      <c r="F122" s="264" t="s">
        <v>785</v>
      </c>
      <c r="G122" s="265" t="s">
        <v>534</v>
      </c>
      <c r="H122" s="266">
        <v>4</v>
      </c>
      <c r="I122" s="267"/>
      <c r="J122" s="268">
        <f>ROUND(I122*H122,2)</f>
        <v>0</v>
      </c>
      <c r="K122" s="264" t="s">
        <v>324</v>
      </c>
      <c r="L122" s="269"/>
      <c r="M122" s="270" t="s">
        <v>75</v>
      </c>
      <c r="N122" s="271" t="s">
        <v>47</v>
      </c>
      <c r="O122" s="79"/>
      <c r="P122" s="224">
        <f>O122*H122</f>
        <v>0</v>
      </c>
      <c r="Q122" s="224">
        <v>0</v>
      </c>
      <c r="R122" s="224">
        <f>Q122*H122</f>
        <v>0</v>
      </c>
      <c r="S122" s="224">
        <v>0</v>
      </c>
      <c r="T122" s="225">
        <f>S122*H122</f>
        <v>0</v>
      </c>
      <c r="AR122" s="17" t="s">
        <v>326</v>
      </c>
      <c r="AT122" s="17" t="s">
        <v>218</v>
      </c>
      <c r="AU122" s="17" t="s">
        <v>143</v>
      </c>
      <c r="AY122" s="17" t="s">
        <v>142</v>
      </c>
      <c r="BE122" s="226">
        <f>IF(N122="základní",J122,0)</f>
        <v>0</v>
      </c>
      <c r="BF122" s="226">
        <f>IF(N122="snížená",J122,0)</f>
        <v>0</v>
      </c>
      <c r="BG122" s="226">
        <f>IF(N122="zákl. přenesená",J122,0)</f>
        <v>0</v>
      </c>
      <c r="BH122" s="226">
        <f>IF(N122="sníž. přenesená",J122,0)</f>
        <v>0</v>
      </c>
      <c r="BI122" s="226">
        <f>IF(N122="nulová",J122,0)</f>
        <v>0</v>
      </c>
      <c r="BJ122" s="17" t="s">
        <v>84</v>
      </c>
      <c r="BK122" s="226">
        <f>ROUND(I122*H122,2)</f>
        <v>0</v>
      </c>
      <c r="BL122" s="17" t="s">
        <v>234</v>
      </c>
      <c r="BM122" s="17" t="s">
        <v>786</v>
      </c>
    </row>
    <row r="123" spans="2:65" s="1" customFormat="1" ht="16.5" customHeight="1">
      <c r="B123" s="38"/>
      <c r="C123" s="262" t="s">
        <v>315</v>
      </c>
      <c r="D123" s="262" t="s">
        <v>218</v>
      </c>
      <c r="E123" s="263" t="s">
        <v>787</v>
      </c>
      <c r="F123" s="264" t="s">
        <v>788</v>
      </c>
      <c r="G123" s="265" t="s">
        <v>534</v>
      </c>
      <c r="H123" s="266">
        <v>0</v>
      </c>
      <c r="I123" s="267"/>
      <c r="J123" s="268">
        <f>ROUND(I123*H123,2)</f>
        <v>0</v>
      </c>
      <c r="K123" s="264" t="s">
        <v>324</v>
      </c>
      <c r="L123" s="269"/>
      <c r="M123" s="270" t="s">
        <v>75</v>
      </c>
      <c r="N123" s="271" t="s">
        <v>47</v>
      </c>
      <c r="O123" s="79"/>
      <c r="P123" s="224">
        <f>O123*H123</f>
        <v>0</v>
      </c>
      <c r="Q123" s="224">
        <v>0</v>
      </c>
      <c r="R123" s="224">
        <f>Q123*H123</f>
        <v>0</v>
      </c>
      <c r="S123" s="224">
        <v>0</v>
      </c>
      <c r="T123" s="225">
        <f>S123*H123</f>
        <v>0</v>
      </c>
      <c r="AR123" s="17" t="s">
        <v>326</v>
      </c>
      <c r="AT123" s="17" t="s">
        <v>218</v>
      </c>
      <c r="AU123" s="17" t="s">
        <v>143</v>
      </c>
      <c r="AY123" s="17" t="s">
        <v>142</v>
      </c>
      <c r="BE123" s="226">
        <f>IF(N123="základní",J123,0)</f>
        <v>0</v>
      </c>
      <c r="BF123" s="226">
        <f>IF(N123="snížená",J123,0)</f>
        <v>0</v>
      </c>
      <c r="BG123" s="226">
        <f>IF(N123="zákl. přenesená",J123,0)</f>
        <v>0</v>
      </c>
      <c r="BH123" s="226">
        <f>IF(N123="sníž. přenesená",J123,0)</f>
        <v>0</v>
      </c>
      <c r="BI123" s="226">
        <f>IF(N123="nulová",J123,0)</f>
        <v>0</v>
      </c>
      <c r="BJ123" s="17" t="s">
        <v>84</v>
      </c>
      <c r="BK123" s="226">
        <f>ROUND(I123*H123,2)</f>
        <v>0</v>
      </c>
      <c r="BL123" s="17" t="s">
        <v>234</v>
      </c>
      <c r="BM123" s="17" t="s">
        <v>789</v>
      </c>
    </row>
    <row r="124" spans="2:65" s="1" customFormat="1" ht="16.5" customHeight="1">
      <c r="B124" s="38"/>
      <c r="C124" s="262" t="s">
        <v>320</v>
      </c>
      <c r="D124" s="262" t="s">
        <v>218</v>
      </c>
      <c r="E124" s="263" t="s">
        <v>790</v>
      </c>
      <c r="F124" s="264" t="s">
        <v>791</v>
      </c>
      <c r="G124" s="265" t="s">
        <v>534</v>
      </c>
      <c r="H124" s="266">
        <v>170</v>
      </c>
      <c r="I124" s="267"/>
      <c r="J124" s="268">
        <f>ROUND(I124*H124,2)</f>
        <v>0</v>
      </c>
      <c r="K124" s="264" t="s">
        <v>324</v>
      </c>
      <c r="L124" s="269"/>
      <c r="M124" s="270" t="s">
        <v>75</v>
      </c>
      <c r="N124" s="271" t="s">
        <v>47</v>
      </c>
      <c r="O124" s="79"/>
      <c r="P124" s="224">
        <f>O124*H124</f>
        <v>0</v>
      </c>
      <c r="Q124" s="224">
        <v>0</v>
      </c>
      <c r="R124" s="224">
        <f>Q124*H124</f>
        <v>0</v>
      </c>
      <c r="S124" s="224">
        <v>0</v>
      </c>
      <c r="T124" s="225">
        <f>S124*H124</f>
        <v>0</v>
      </c>
      <c r="AR124" s="17" t="s">
        <v>326</v>
      </c>
      <c r="AT124" s="17" t="s">
        <v>218</v>
      </c>
      <c r="AU124" s="17" t="s">
        <v>143</v>
      </c>
      <c r="AY124" s="17" t="s">
        <v>142</v>
      </c>
      <c r="BE124" s="226">
        <f>IF(N124="základní",J124,0)</f>
        <v>0</v>
      </c>
      <c r="BF124" s="226">
        <f>IF(N124="snížená",J124,0)</f>
        <v>0</v>
      </c>
      <c r="BG124" s="226">
        <f>IF(N124="zákl. přenesená",J124,0)</f>
        <v>0</v>
      </c>
      <c r="BH124" s="226">
        <f>IF(N124="sníž. přenesená",J124,0)</f>
        <v>0</v>
      </c>
      <c r="BI124" s="226">
        <f>IF(N124="nulová",J124,0)</f>
        <v>0</v>
      </c>
      <c r="BJ124" s="17" t="s">
        <v>84</v>
      </c>
      <c r="BK124" s="226">
        <f>ROUND(I124*H124,2)</f>
        <v>0</v>
      </c>
      <c r="BL124" s="17" t="s">
        <v>234</v>
      </c>
      <c r="BM124" s="17" t="s">
        <v>792</v>
      </c>
    </row>
    <row r="125" spans="2:65" s="1" customFormat="1" ht="16.5" customHeight="1">
      <c r="B125" s="38"/>
      <c r="C125" s="262" t="s">
        <v>326</v>
      </c>
      <c r="D125" s="262" t="s">
        <v>218</v>
      </c>
      <c r="E125" s="263" t="s">
        <v>793</v>
      </c>
      <c r="F125" s="264" t="s">
        <v>794</v>
      </c>
      <c r="G125" s="265" t="s">
        <v>534</v>
      </c>
      <c r="H125" s="266">
        <v>5</v>
      </c>
      <c r="I125" s="267"/>
      <c r="J125" s="268">
        <f>ROUND(I125*H125,2)</f>
        <v>0</v>
      </c>
      <c r="K125" s="264" t="s">
        <v>324</v>
      </c>
      <c r="L125" s="269"/>
      <c r="M125" s="270" t="s">
        <v>75</v>
      </c>
      <c r="N125" s="271" t="s">
        <v>47</v>
      </c>
      <c r="O125" s="79"/>
      <c r="P125" s="224">
        <f>O125*H125</f>
        <v>0</v>
      </c>
      <c r="Q125" s="224">
        <v>0</v>
      </c>
      <c r="R125" s="224">
        <f>Q125*H125</f>
        <v>0</v>
      </c>
      <c r="S125" s="224">
        <v>0</v>
      </c>
      <c r="T125" s="225">
        <f>S125*H125</f>
        <v>0</v>
      </c>
      <c r="AR125" s="17" t="s">
        <v>326</v>
      </c>
      <c r="AT125" s="17" t="s">
        <v>218</v>
      </c>
      <c r="AU125" s="17" t="s">
        <v>143</v>
      </c>
      <c r="AY125" s="17" t="s">
        <v>142</v>
      </c>
      <c r="BE125" s="226">
        <f>IF(N125="základní",J125,0)</f>
        <v>0</v>
      </c>
      <c r="BF125" s="226">
        <f>IF(N125="snížená",J125,0)</f>
        <v>0</v>
      </c>
      <c r="BG125" s="226">
        <f>IF(N125="zákl. přenesená",J125,0)</f>
        <v>0</v>
      </c>
      <c r="BH125" s="226">
        <f>IF(N125="sníž. přenesená",J125,0)</f>
        <v>0</v>
      </c>
      <c r="BI125" s="226">
        <f>IF(N125="nulová",J125,0)</f>
        <v>0</v>
      </c>
      <c r="BJ125" s="17" t="s">
        <v>84</v>
      </c>
      <c r="BK125" s="226">
        <f>ROUND(I125*H125,2)</f>
        <v>0</v>
      </c>
      <c r="BL125" s="17" t="s">
        <v>234</v>
      </c>
      <c r="BM125" s="17" t="s">
        <v>795</v>
      </c>
    </row>
    <row r="126" spans="2:63" s="11" customFormat="1" ht="20.85" customHeight="1">
      <c r="B126" s="199"/>
      <c r="C126" s="200"/>
      <c r="D126" s="201" t="s">
        <v>76</v>
      </c>
      <c r="E126" s="213" t="s">
        <v>796</v>
      </c>
      <c r="F126" s="213" t="s">
        <v>797</v>
      </c>
      <c r="G126" s="200"/>
      <c r="H126" s="200"/>
      <c r="I126" s="203"/>
      <c r="J126" s="214">
        <f>BK126</f>
        <v>0</v>
      </c>
      <c r="K126" s="200"/>
      <c r="L126" s="205"/>
      <c r="M126" s="206"/>
      <c r="N126" s="207"/>
      <c r="O126" s="207"/>
      <c r="P126" s="208">
        <f>SUM(P127:P130)</f>
        <v>0</v>
      </c>
      <c r="Q126" s="207"/>
      <c r="R126" s="208">
        <f>SUM(R127:R130)</f>
        <v>0</v>
      </c>
      <c r="S126" s="207"/>
      <c r="T126" s="209">
        <f>SUM(T127:T130)</f>
        <v>0</v>
      </c>
      <c r="AR126" s="210" t="s">
        <v>86</v>
      </c>
      <c r="AT126" s="211" t="s">
        <v>76</v>
      </c>
      <c r="AU126" s="211" t="s">
        <v>86</v>
      </c>
      <c r="AY126" s="210" t="s">
        <v>142</v>
      </c>
      <c r="BK126" s="212">
        <f>SUM(BK127:BK130)</f>
        <v>0</v>
      </c>
    </row>
    <row r="127" spans="2:65" s="1" customFormat="1" ht="16.5" customHeight="1">
      <c r="B127" s="38"/>
      <c r="C127" s="215" t="s">
        <v>334</v>
      </c>
      <c r="D127" s="215" t="s">
        <v>145</v>
      </c>
      <c r="E127" s="216" t="s">
        <v>798</v>
      </c>
      <c r="F127" s="217" t="s">
        <v>799</v>
      </c>
      <c r="G127" s="218" t="s">
        <v>323</v>
      </c>
      <c r="H127" s="219">
        <v>1</v>
      </c>
      <c r="I127" s="220"/>
      <c r="J127" s="221">
        <f>ROUND(I127*H127,2)</f>
        <v>0</v>
      </c>
      <c r="K127" s="217" t="s">
        <v>324</v>
      </c>
      <c r="L127" s="43"/>
      <c r="M127" s="222" t="s">
        <v>75</v>
      </c>
      <c r="N127" s="223" t="s">
        <v>47</v>
      </c>
      <c r="O127" s="79"/>
      <c r="P127" s="224">
        <f>O127*H127</f>
        <v>0</v>
      </c>
      <c r="Q127" s="224">
        <v>0</v>
      </c>
      <c r="R127" s="224">
        <f>Q127*H127</f>
        <v>0</v>
      </c>
      <c r="S127" s="224">
        <v>0</v>
      </c>
      <c r="T127" s="225">
        <f>S127*H127</f>
        <v>0</v>
      </c>
      <c r="AR127" s="17" t="s">
        <v>234</v>
      </c>
      <c r="AT127" s="17" t="s">
        <v>145</v>
      </c>
      <c r="AU127" s="17" t="s">
        <v>143</v>
      </c>
      <c r="AY127" s="17" t="s">
        <v>142</v>
      </c>
      <c r="BE127" s="226">
        <f>IF(N127="základní",J127,0)</f>
        <v>0</v>
      </c>
      <c r="BF127" s="226">
        <f>IF(N127="snížená",J127,0)</f>
        <v>0</v>
      </c>
      <c r="BG127" s="226">
        <f>IF(N127="zákl. přenesená",J127,0)</f>
        <v>0</v>
      </c>
      <c r="BH127" s="226">
        <f>IF(N127="sníž. přenesená",J127,0)</f>
        <v>0</v>
      </c>
      <c r="BI127" s="226">
        <f>IF(N127="nulová",J127,0)</f>
        <v>0</v>
      </c>
      <c r="BJ127" s="17" t="s">
        <v>84</v>
      </c>
      <c r="BK127" s="226">
        <f>ROUND(I127*H127,2)</f>
        <v>0</v>
      </c>
      <c r="BL127" s="17" t="s">
        <v>234</v>
      </c>
      <c r="BM127" s="17" t="s">
        <v>800</v>
      </c>
    </row>
    <row r="128" spans="2:65" s="1" customFormat="1" ht="16.5" customHeight="1">
      <c r="B128" s="38"/>
      <c r="C128" s="262" t="s">
        <v>339</v>
      </c>
      <c r="D128" s="262" t="s">
        <v>218</v>
      </c>
      <c r="E128" s="263" t="s">
        <v>801</v>
      </c>
      <c r="F128" s="264" t="s">
        <v>802</v>
      </c>
      <c r="G128" s="265" t="s">
        <v>534</v>
      </c>
      <c r="H128" s="266">
        <v>12</v>
      </c>
      <c r="I128" s="267"/>
      <c r="J128" s="268">
        <f>ROUND(I128*H128,2)</f>
        <v>0</v>
      </c>
      <c r="K128" s="264" t="s">
        <v>324</v>
      </c>
      <c r="L128" s="269"/>
      <c r="M128" s="270" t="s">
        <v>75</v>
      </c>
      <c r="N128" s="271" t="s">
        <v>47</v>
      </c>
      <c r="O128" s="79"/>
      <c r="P128" s="224">
        <f>O128*H128</f>
        <v>0</v>
      </c>
      <c r="Q128" s="224">
        <v>0</v>
      </c>
      <c r="R128" s="224">
        <f>Q128*H128</f>
        <v>0</v>
      </c>
      <c r="S128" s="224">
        <v>0</v>
      </c>
      <c r="T128" s="225">
        <f>S128*H128</f>
        <v>0</v>
      </c>
      <c r="AR128" s="17" t="s">
        <v>326</v>
      </c>
      <c r="AT128" s="17" t="s">
        <v>218</v>
      </c>
      <c r="AU128" s="17" t="s">
        <v>143</v>
      </c>
      <c r="AY128" s="17" t="s">
        <v>142</v>
      </c>
      <c r="BE128" s="226">
        <f>IF(N128="základní",J128,0)</f>
        <v>0</v>
      </c>
      <c r="BF128" s="226">
        <f>IF(N128="snížená",J128,0)</f>
        <v>0</v>
      </c>
      <c r="BG128" s="226">
        <f>IF(N128="zákl. přenesená",J128,0)</f>
        <v>0</v>
      </c>
      <c r="BH128" s="226">
        <f>IF(N128="sníž. přenesená",J128,0)</f>
        <v>0</v>
      </c>
      <c r="BI128" s="226">
        <f>IF(N128="nulová",J128,0)</f>
        <v>0</v>
      </c>
      <c r="BJ128" s="17" t="s">
        <v>84</v>
      </c>
      <c r="BK128" s="226">
        <f>ROUND(I128*H128,2)</f>
        <v>0</v>
      </c>
      <c r="BL128" s="17" t="s">
        <v>234</v>
      </c>
      <c r="BM128" s="17" t="s">
        <v>803</v>
      </c>
    </row>
    <row r="129" spans="2:65" s="1" customFormat="1" ht="16.5" customHeight="1">
      <c r="B129" s="38"/>
      <c r="C129" s="262" t="s">
        <v>344</v>
      </c>
      <c r="D129" s="262" t="s">
        <v>218</v>
      </c>
      <c r="E129" s="263" t="s">
        <v>804</v>
      </c>
      <c r="F129" s="264" t="s">
        <v>805</v>
      </c>
      <c r="G129" s="265" t="s">
        <v>534</v>
      </c>
      <c r="H129" s="266">
        <v>12</v>
      </c>
      <c r="I129" s="267"/>
      <c r="J129" s="268">
        <f>ROUND(I129*H129,2)</f>
        <v>0</v>
      </c>
      <c r="K129" s="264" t="s">
        <v>324</v>
      </c>
      <c r="L129" s="269"/>
      <c r="M129" s="270" t="s">
        <v>75</v>
      </c>
      <c r="N129" s="271" t="s">
        <v>47</v>
      </c>
      <c r="O129" s="79"/>
      <c r="P129" s="224">
        <f>O129*H129</f>
        <v>0</v>
      </c>
      <c r="Q129" s="224">
        <v>0</v>
      </c>
      <c r="R129" s="224">
        <f>Q129*H129</f>
        <v>0</v>
      </c>
      <c r="S129" s="224">
        <v>0</v>
      </c>
      <c r="T129" s="225">
        <f>S129*H129</f>
        <v>0</v>
      </c>
      <c r="AR129" s="17" t="s">
        <v>326</v>
      </c>
      <c r="AT129" s="17" t="s">
        <v>218</v>
      </c>
      <c r="AU129" s="17" t="s">
        <v>143</v>
      </c>
      <c r="AY129" s="17" t="s">
        <v>142</v>
      </c>
      <c r="BE129" s="226">
        <f>IF(N129="základní",J129,0)</f>
        <v>0</v>
      </c>
      <c r="BF129" s="226">
        <f>IF(N129="snížená",J129,0)</f>
        <v>0</v>
      </c>
      <c r="BG129" s="226">
        <f>IF(N129="zákl. přenesená",J129,0)</f>
        <v>0</v>
      </c>
      <c r="BH129" s="226">
        <f>IF(N129="sníž. přenesená",J129,0)</f>
        <v>0</v>
      </c>
      <c r="BI129" s="226">
        <f>IF(N129="nulová",J129,0)</f>
        <v>0</v>
      </c>
      <c r="BJ129" s="17" t="s">
        <v>84</v>
      </c>
      <c r="BK129" s="226">
        <f>ROUND(I129*H129,2)</f>
        <v>0</v>
      </c>
      <c r="BL129" s="17" t="s">
        <v>234</v>
      </c>
      <c r="BM129" s="17" t="s">
        <v>806</v>
      </c>
    </row>
    <row r="130" spans="2:65" s="1" customFormat="1" ht="16.5" customHeight="1">
      <c r="B130" s="38"/>
      <c r="C130" s="262" t="s">
        <v>349</v>
      </c>
      <c r="D130" s="262" t="s">
        <v>218</v>
      </c>
      <c r="E130" s="263" t="s">
        <v>807</v>
      </c>
      <c r="F130" s="264" t="s">
        <v>808</v>
      </c>
      <c r="G130" s="265" t="s">
        <v>534</v>
      </c>
      <c r="H130" s="266">
        <v>2</v>
      </c>
      <c r="I130" s="267"/>
      <c r="J130" s="268">
        <f>ROUND(I130*H130,2)</f>
        <v>0</v>
      </c>
      <c r="K130" s="264" t="s">
        <v>324</v>
      </c>
      <c r="L130" s="269"/>
      <c r="M130" s="270" t="s">
        <v>75</v>
      </c>
      <c r="N130" s="271" t="s">
        <v>47</v>
      </c>
      <c r="O130" s="79"/>
      <c r="P130" s="224">
        <f>O130*H130</f>
        <v>0</v>
      </c>
      <c r="Q130" s="224">
        <v>0</v>
      </c>
      <c r="R130" s="224">
        <f>Q130*H130</f>
        <v>0</v>
      </c>
      <c r="S130" s="224">
        <v>0</v>
      </c>
      <c r="T130" s="225">
        <f>S130*H130</f>
        <v>0</v>
      </c>
      <c r="AR130" s="17" t="s">
        <v>326</v>
      </c>
      <c r="AT130" s="17" t="s">
        <v>218</v>
      </c>
      <c r="AU130" s="17" t="s">
        <v>143</v>
      </c>
      <c r="AY130" s="17" t="s">
        <v>142</v>
      </c>
      <c r="BE130" s="226">
        <f>IF(N130="základní",J130,0)</f>
        <v>0</v>
      </c>
      <c r="BF130" s="226">
        <f>IF(N130="snížená",J130,0)</f>
        <v>0</v>
      </c>
      <c r="BG130" s="226">
        <f>IF(N130="zákl. přenesená",J130,0)</f>
        <v>0</v>
      </c>
      <c r="BH130" s="226">
        <f>IF(N130="sníž. přenesená",J130,0)</f>
        <v>0</v>
      </c>
      <c r="BI130" s="226">
        <f>IF(N130="nulová",J130,0)</f>
        <v>0</v>
      </c>
      <c r="BJ130" s="17" t="s">
        <v>84</v>
      </c>
      <c r="BK130" s="226">
        <f>ROUND(I130*H130,2)</f>
        <v>0</v>
      </c>
      <c r="BL130" s="17" t="s">
        <v>234</v>
      </c>
      <c r="BM130" s="17" t="s">
        <v>809</v>
      </c>
    </row>
    <row r="131" spans="2:63" s="11" customFormat="1" ht="20.85" customHeight="1">
      <c r="B131" s="199"/>
      <c r="C131" s="200"/>
      <c r="D131" s="201" t="s">
        <v>76</v>
      </c>
      <c r="E131" s="213" t="s">
        <v>810</v>
      </c>
      <c r="F131" s="213" t="s">
        <v>811</v>
      </c>
      <c r="G131" s="200"/>
      <c r="H131" s="200"/>
      <c r="I131" s="203"/>
      <c r="J131" s="214">
        <f>BK131</f>
        <v>0</v>
      </c>
      <c r="K131" s="200"/>
      <c r="L131" s="205"/>
      <c r="M131" s="206"/>
      <c r="N131" s="207"/>
      <c r="O131" s="207"/>
      <c r="P131" s="208">
        <f>SUM(P132:P136)</f>
        <v>0</v>
      </c>
      <c r="Q131" s="207"/>
      <c r="R131" s="208">
        <f>SUM(R132:R136)</f>
        <v>0</v>
      </c>
      <c r="S131" s="207"/>
      <c r="T131" s="209">
        <f>SUM(T132:T136)</f>
        <v>0</v>
      </c>
      <c r="AR131" s="210" t="s">
        <v>86</v>
      </c>
      <c r="AT131" s="211" t="s">
        <v>76</v>
      </c>
      <c r="AU131" s="211" t="s">
        <v>86</v>
      </c>
      <c r="AY131" s="210" t="s">
        <v>142</v>
      </c>
      <c r="BK131" s="212">
        <f>SUM(BK132:BK136)</f>
        <v>0</v>
      </c>
    </row>
    <row r="132" spans="2:65" s="1" customFormat="1" ht="16.5" customHeight="1">
      <c r="B132" s="38"/>
      <c r="C132" s="215" t="s">
        <v>354</v>
      </c>
      <c r="D132" s="215" t="s">
        <v>145</v>
      </c>
      <c r="E132" s="216" t="s">
        <v>812</v>
      </c>
      <c r="F132" s="217" t="s">
        <v>813</v>
      </c>
      <c r="G132" s="218" t="s">
        <v>534</v>
      </c>
      <c r="H132" s="219">
        <v>0</v>
      </c>
      <c r="I132" s="220"/>
      <c r="J132" s="221">
        <f>ROUND(I132*H132,2)</f>
        <v>0</v>
      </c>
      <c r="K132" s="217" t="s">
        <v>324</v>
      </c>
      <c r="L132" s="43"/>
      <c r="M132" s="222" t="s">
        <v>75</v>
      </c>
      <c r="N132" s="223" t="s">
        <v>47</v>
      </c>
      <c r="O132" s="79"/>
      <c r="P132" s="224">
        <f>O132*H132</f>
        <v>0</v>
      </c>
      <c r="Q132" s="224">
        <v>0</v>
      </c>
      <c r="R132" s="224">
        <f>Q132*H132</f>
        <v>0</v>
      </c>
      <c r="S132" s="224">
        <v>0</v>
      </c>
      <c r="T132" s="225">
        <f>S132*H132</f>
        <v>0</v>
      </c>
      <c r="AR132" s="17" t="s">
        <v>234</v>
      </c>
      <c r="AT132" s="17" t="s">
        <v>145</v>
      </c>
      <c r="AU132" s="17" t="s">
        <v>143</v>
      </c>
      <c r="AY132" s="17" t="s">
        <v>142</v>
      </c>
      <c r="BE132" s="226">
        <f>IF(N132="základní",J132,0)</f>
        <v>0</v>
      </c>
      <c r="BF132" s="226">
        <f>IF(N132="snížená",J132,0)</f>
        <v>0</v>
      </c>
      <c r="BG132" s="226">
        <f>IF(N132="zákl. přenesená",J132,0)</f>
        <v>0</v>
      </c>
      <c r="BH132" s="226">
        <f>IF(N132="sníž. přenesená",J132,0)</f>
        <v>0</v>
      </c>
      <c r="BI132" s="226">
        <f>IF(N132="nulová",J132,0)</f>
        <v>0</v>
      </c>
      <c r="BJ132" s="17" t="s">
        <v>84</v>
      </c>
      <c r="BK132" s="226">
        <f>ROUND(I132*H132,2)</f>
        <v>0</v>
      </c>
      <c r="BL132" s="17" t="s">
        <v>234</v>
      </c>
      <c r="BM132" s="17" t="s">
        <v>814</v>
      </c>
    </row>
    <row r="133" spans="2:65" s="1" customFormat="1" ht="16.5" customHeight="1">
      <c r="B133" s="38"/>
      <c r="C133" s="215" t="s">
        <v>358</v>
      </c>
      <c r="D133" s="215" t="s">
        <v>145</v>
      </c>
      <c r="E133" s="216" t="s">
        <v>815</v>
      </c>
      <c r="F133" s="217" t="s">
        <v>816</v>
      </c>
      <c r="G133" s="218" t="s">
        <v>534</v>
      </c>
      <c r="H133" s="219">
        <v>15</v>
      </c>
      <c r="I133" s="220"/>
      <c r="J133" s="221">
        <f>ROUND(I133*H133,2)</f>
        <v>0</v>
      </c>
      <c r="K133" s="217" t="s">
        <v>324</v>
      </c>
      <c r="L133" s="43"/>
      <c r="M133" s="222" t="s">
        <v>75</v>
      </c>
      <c r="N133" s="223" t="s">
        <v>47</v>
      </c>
      <c r="O133" s="79"/>
      <c r="P133" s="224">
        <f>O133*H133</f>
        <v>0</v>
      </c>
      <c r="Q133" s="224">
        <v>0</v>
      </c>
      <c r="R133" s="224">
        <f>Q133*H133</f>
        <v>0</v>
      </c>
      <c r="S133" s="224">
        <v>0</v>
      </c>
      <c r="T133" s="225">
        <f>S133*H133</f>
        <v>0</v>
      </c>
      <c r="AR133" s="17" t="s">
        <v>234</v>
      </c>
      <c r="AT133" s="17" t="s">
        <v>145</v>
      </c>
      <c r="AU133" s="17" t="s">
        <v>143</v>
      </c>
      <c r="AY133" s="17" t="s">
        <v>142</v>
      </c>
      <c r="BE133" s="226">
        <f>IF(N133="základní",J133,0)</f>
        <v>0</v>
      </c>
      <c r="BF133" s="226">
        <f>IF(N133="snížená",J133,0)</f>
        <v>0</v>
      </c>
      <c r="BG133" s="226">
        <f>IF(N133="zákl. přenesená",J133,0)</f>
        <v>0</v>
      </c>
      <c r="BH133" s="226">
        <f>IF(N133="sníž. přenesená",J133,0)</f>
        <v>0</v>
      </c>
      <c r="BI133" s="226">
        <f>IF(N133="nulová",J133,0)</f>
        <v>0</v>
      </c>
      <c r="BJ133" s="17" t="s">
        <v>84</v>
      </c>
      <c r="BK133" s="226">
        <f>ROUND(I133*H133,2)</f>
        <v>0</v>
      </c>
      <c r="BL133" s="17" t="s">
        <v>234</v>
      </c>
      <c r="BM133" s="17" t="s">
        <v>817</v>
      </c>
    </row>
    <row r="134" spans="2:65" s="1" customFormat="1" ht="16.5" customHeight="1">
      <c r="B134" s="38"/>
      <c r="C134" s="215" t="s">
        <v>363</v>
      </c>
      <c r="D134" s="215" t="s">
        <v>145</v>
      </c>
      <c r="E134" s="216" t="s">
        <v>818</v>
      </c>
      <c r="F134" s="217" t="s">
        <v>819</v>
      </c>
      <c r="G134" s="218" t="s">
        <v>534</v>
      </c>
      <c r="H134" s="219">
        <v>7</v>
      </c>
      <c r="I134" s="220"/>
      <c r="J134" s="221">
        <f>ROUND(I134*H134,2)</f>
        <v>0</v>
      </c>
      <c r="K134" s="217" t="s">
        <v>324</v>
      </c>
      <c r="L134" s="43"/>
      <c r="M134" s="222" t="s">
        <v>75</v>
      </c>
      <c r="N134" s="223" t="s">
        <v>47</v>
      </c>
      <c r="O134" s="79"/>
      <c r="P134" s="224">
        <f>O134*H134</f>
        <v>0</v>
      </c>
      <c r="Q134" s="224">
        <v>0</v>
      </c>
      <c r="R134" s="224">
        <f>Q134*H134</f>
        <v>0</v>
      </c>
      <c r="S134" s="224">
        <v>0</v>
      </c>
      <c r="T134" s="225">
        <f>S134*H134</f>
        <v>0</v>
      </c>
      <c r="AR134" s="17" t="s">
        <v>234</v>
      </c>
      <c r="AT134" s="17" t="s">
        <v>145</v>
      </c>
      <c r="AU134" s="17" t="s">
        <v>143</v>
      </c>
      <c r="AY134" s="17" t="s">
        <v>142</v>
      </c>
      <c r="BE134" s="226">
        <f>IF(N134="základní",J134,0)</f>
        <v>0</v>
      </c>
      <c r="BF134" s="226">
        <f>IF(N134="snížená",J134,0)</f>
        <v>0</v>
      </c>
      <c r="BG134" s="226">
        <f>IF(N134="zákl. přenesená",J134,0)</f>
        <v>0</v>
      </c>
      <c r="BH134" s="226">
        <f>IF(N134="sníž. přenesená",J134,0)</f>
        <v>0</v>
      </c>
      <c r="BI134" s="226">
        <f>IF(N134="nulová",J134,0)</f>
        <v>0</v>
      </c>
      <c r="BJ134" s="17" t="s">
        <v>84</v>
      </c>
      <c r="BK134" s="226">
        <f>ROUND(I134*H134,2)</f>
        <v>0</v>
      </c>
      <c r="BL134" s="17" t="s">
        <v>234</v>
      </c>
      <c r="BM134" s="17" t="s">
        <v>820</v>
      </c>
    </row>
    <row r="135" spans="2:65" s="1" customFormat="1" ht="16.5" customHeight="1">
      <c r="B135" s="38"/>
      <c r="C135" s="215" t="s">
        <v>367</v>
      </c>
      <c r="D135" s="215" t="s">
        <v>145</v>
      </c>
      <c r="E135" s="216" t="s">
        <v>821</v>
      </c>
      <c r="F135" s="217" t="s">
        <v>822</v>
      </c>
      <c r="G135" s="218" t="s">
        <v>534</v>
      </c>
      <c r="H135" s="219">
        <v>2</v>
      </c>
      <c r="I135" s="220"/>
      <c r="J135" s="221">
        <f>ROUND(I135*H135,2)</f>
        <v>0</v>
      </c>
      <c r="K135" s="217" t="s">
        <v>324</v>
      </c>
      <c r="L135" s="43"/>
      <c r="M135" s="222" t="s">
        <v>75</v>
      </c>
      <c r="N135" s="223" t="s">
        <v>47</v>
      </c>
      <c r="O135" s="79"/>
      <c r="P135" s="224">
        <f>O135*H135</f>
        <v>0</v>
      </c>
      <c r="Q135" s="224">
        <v>0</v>
      </c>
      <c r="R135" s="224">
        <f>Q135*H135</f>
        <v>0</v>
      </c>
      <c r="S135" s="224">
        <v>0</v>
      </c>
      <c r="T135" s="225">
        <f>S135*H135</f>
        <v>0</v>
      </c>
      <c r="AR135" s="17" t="s">
        <v>234</v>
      </c>
      <c r="AT135" s="17" t="s">
        <v>145</v>
      </c>
      <c r="AU135" s="17" t="s">
        <v>143</v>
      </c>
      <c r="AY135" s="17" t="s">
        <v>142</v>
      </c>
      <c r="BE135" s="226">
        <f>IF(N135="základní",J135,0)</f>
        <v>0</v>
      </c>
      <c r="BF135" s="226">
        <f>IF(N135="snížená",J135,0)</f>
        <v>0</v>
      </c>
      <c r="BG135" s="226">
        <f>IF(N135="zákl. přenesená",J135,0)</f>
        <v>0</v>
      </c>
      <c r="BH135" s="226">
        <f>IF(N135="sníž. přenesená",J135,0)</f>
        <v>0</v>
      </c>
      <c r="BI135" s="226">
        <f>IF(N135="nulová",J135,0)</f>
        <v>0</v>
      </c>
      <c r="BJ135" s="17" t="s">
        <v>84</v>
      </c>
      <c r="BK135" s="226">
        <f>ROUND(I135*H135,2)</f>
        <v>0</v>
      </c>
      <c r="BL135" s="17" t="s">
        <v>234</v>
      </c>
      <c r="BM135" s="17" t="s">
        <v>823</v>
      </c>
    </row>
    <row r="136" spans="2:65" s="1" customFormat="1" ht="16.5" customHeight="1">
      <c r="B136" s="38"/>
      <c r="C136" s="215" t="s">
        <v>371</v>
      </c>
      <c r="D136" s="215" t="s">
        <v>145</v>
      </c>
      <c r="E136" s="216" t="s">
        <v>824</v>
      </c>
      <c r="F136" s="217" t="s">
        <v>825</v>
      </c>
      <c r="G136" s="218" t="s">
        <v>534</v>
      </c>
      <c r="H136" s="219">
        <v>170</v>
      </c>
      <c r="I136" s="220"/>
      <c r="J136" s="221">
        <f>ROUND(I136*H136,2)</f>
        <v>0</v>
      </c>
      <c r="K136" s="217" t="s">
        <v>324</v>
      </c>
      <c r="L136" s="43"/>
      <c r="M136" s="222" t="s">
        <v>75</v>
      </c>
      <c r="N136" s="223" t="s">
        <v>47</v>
      </c>
      <c r="O136" s="79"/>
      <c r="P136" s="224">
        <f>O136*H136</f>
        <v>0</v>
      </c>
      <c r="Q136" s="224">
        <v>0</v>
      </c>
      <c r="R136" s="224">
        <f>Q136*H136</f>
        <v>0</v>
      </c>
      <c r="S136" s="224">
        <v>0</v>
      </c>
      <c r="T136" s="225">
        <f>S136*H136</f>
        <v>0</v>
      </c>
      <c r="AR136" s="17" t="s">
        <v>234</v>
      </c>
      <c r="AT136" s="17" t="s">
        <v>145</v>
      </c>
      <c r="AU136" s="17" t="s">
        <v>143</v>
      </c>
      <c r="AY136" s="17" t="s">
        <v>142</v>
      </c>
      <c r="BE136" s="226">
        <f>IF(N136="základní",J136,0)</f>
        <v>0</v>
      </c>
      <c r="BF136" s="226">
        <f>IF(N136="snížená",J136,0)</f>
        <v>0</v>
      </c>
      <c r="BG136" s="226">
        <f>IF(N136="zákl. přenesená",J136,0)</f>
        <v>0</v>
      </c>
      <c r="BH136" s="226">
        <f>IF(N136="sníž. přenesená",J136,0)</f>
        <v>0</v>
      </c>
      <c r="BI136" s="226">
        <f>IF(N136="nulová",J136,0)</f>
        <v>0</v>
      </c>
      <c r="BJ136" s="17" t="s">
        <v>84</v>
      </c>
      <c r="BK136" s="226">
        <f>ROUND(I136*H136,2)</f>
        <v>0</v>
      </c>
      <c r="BL136" s="17" t="s">
        <v>234</v>
      </c>
      <c r="BM136" s="17" t="s">
        <v>826</v>
      </c>
    </row>
    <row r="137" spans="2:63" s="11" customFormat="1" ht="20.85" customHeight="1">
      <c r="B137" s="199"/>
      <c r="C137" s="200"/>
      <c r="D137" s="201" t="s">
        <v>76</v>
      </c>
      <c r="E137" s="213" t="s">
        <v>827</v>
      </c>
      <c r="F137" s="213" t="s">
        <v>828</v>
      </c>
      <c r="G137" s="200"/>
      <c r="H137" s="200"/>
      <c r="I137" s="203"/>
      <c r="J137" s="214">
        <f>BK137</f>
        <v>0</v>
      </c>
      <c r="K137" s="200"/>
      <c r="L137" s="205"/>
      <c r="M137" s="206"/>
      <c r="N137" s="207"/>
      <c r="O137" s="207"/>
      <c r="P137" s="208">
        <f>SUM(P138:P148)</f>
        <v>0</v>
      </c>
      <c r="Q137" s="207"/>
      <c r="R137" s="208">
        <f>SUM(R138:R148)</f>
        <v>0</v>
      </c>
      <c r="S137" s="207"/>
      <c r="T137" s="209">
        <f>SUM(T138:T148)</f>
        <v>0</v>
      </c>
      <c r="AR137" s="210" t="s">
        <v>86</v>
      </c>
      <c r="AT137" s="211" t="s">
        <v>76</v>
      </c>
      <c r="AU137" s="211" t="s">
        <v>86</v>
      </c>
      <c r="AY137" s="210" t="s">
        <v>142</v>
      </c>
      <c r="BK137" s="212">
        <f>SUM(BK138:BK148)</f>
        <v>0</v>
      </c>
    </row>
    <row r="138" spans="2:65" s="1" customFormat="1" ht="16.5" customHeight="1">
      <c r="B138" s="38"/>
      <c r="C138" s="215" t="s">
        <v>378</v>
      </c>
      <c r="D138" s="215" t="s">
        <v>145</v>
      </c>
      <c r="E138" s="216" t="s">
        <v>829</v>
      </c>
      <c r="F138" s="217" t="s">
        <v>830</v>
      </c>
      <c r="G138" s="218" t="s">
        <v>534</v>
      </c>
      <c r="H138" s="219">
        <v>3</v>
      </c>
      <c r="I138" s="220"/>
      <c r="J138" s="221">
        <f>ROUND(I138*H138,2)</f>
        <v>0</v>
      </c>
      <c r="K138" s="217" t="s">
        <v>324</v>
      </c>
      <c r="L138" s="43"/>
      <c r="M138" s="222" t="s">
        <v>75</v>
      </c>
      <c r="N138" s="223" t="s">
        <v>47</v>
      </c>
      <c r="O138" s="79"/>
      <c r="P138" s="224">
        <f>O138*H138</f>
        <v>0</v>
      </c>
      <c r="Q138" s="224">
        <v>0</v>
      </c>
      <c r="R138" s="224">
        <f>Q138*H138</f>
        <v>0</v>
      </c>
      <c r="S138" s="224">
        <v>0</v>
      </c>
      <c r="T138" s="225">
        <f>S138*H138</f>
        <v>0</v>
      </c>
      <c r="AR138" s="17" t="s">
        <v>234</v>
      </c>
      <c r="AT138" s="17" t="s">
        <v>145</v>
      </c>
      <c r="AU138" s="17" t="s">
        <v>143</v>
      </c>
      <c r="AY138" s="17" t="s">
        <v>142</v>
      </c>
      <c r="BE138" s="226">
        <f>IF(N138="základní",J138,0)</f>
        <v>0</v>
      </c>
      <c r="BF138" s="226">
        <f>IF(N138="snížená",J138,0)</f>
        <v>0</v>
      </c>
      <c r="BG138" s="226">
        <f>IF(N138="zákl. přenesená",J138,0)</f>
        <v>0</v>
      </c>
      <c r="BH138" s="226">
        <f>IF(N138="sníž. přenesená",J138,0)</f>
        <v>0</v>
      </c>
      <c r="BI138" s="226">
        <f>IF(N138="nulová",J138,0)</f>
        <v>0</v>
      </c>
      <c r="BJ138" s="17" t="s">
        <v>84</v>
      </c>
      <c r="BK138" s="226">
        <f>ROUND(I138*H138,2)</f>
        <v>0</v>
      </c>
      <c r="BL138" s="17" t="s">
        <v>234</v>
      </c>
      <c r="BM138" s="17" t="s">
        <v>831</v>
      </c>
    </row>
    <row r="139" spans="2:65" s="1" customFormat="1" ht="16.5" customHeight="1">
      <c r="B139" s="38"/>
      <c r="C139" s="215" t="s">
        <v>382</v>
      </c>
      <c r="D139" s="215" t="s">
        <v>145</v>
      </c>
      <c r="E139" s="216" t="s">
        <v>832</v>
      </c>
      <c r="F139" s="217" t="s">
        <v>833</v>
      </c>
      <c r="G139" s="218" t="s">
        <v>534</v>
      </c>
      <c r="H139" s="219">
        <v>16</v>
      </c>
      <c r="I139" s="220"/>
      <c r="J139" s="221">
        <f>ROUND(I139*H139,2)</f>
        <v>0</v>
      </c>
      <c r="K139" s="217" t="s">
        <v>324</v>
      </c>
      <c r="L139" s="43"/>
      <c r="M139" s="222" t="s">
        <v>75</v>
      </c>
      <c r="N139" s="223" t="s">
        <v>47</v>
      </c>
      <c r="O139" s="79"/>
      <c r="P139" s="224">
        <f>O139*H139</f>
        <v>0</v>
      </c>
      <c r="Q139" s="224">
        <v>0</v>
      </c>
      <c r="R139" s="224">
        <f>Q139*H139</f>
        <v>0</v>
      </c>
      <c r="S139" s="224">
        <v>0</v>
      </c>
      <c r="T139" s="225">
        <f>S139*H139</f>
        <v>0</v>
      </c>
      <c r="AR139" s="17" t="s">
        <v>234</v>
      </c>
      <c r="AT139" s="17" t="s">
        <v>145</v>
      </c>
      <c r="AU139" s="17" t="s">
        <v>143</v>
      </c>
      <c r="AY139" s="17" t="s">
        <v>142</v>
      </c>
      <c r="BE139" s="226">
        <f>IF(N139="základní",J139,0)</f>
        <v>0</v>
      </c>
      <c r="BF139" s="226">
        <f>IF(N139="snížená",J139,0)</f>
        <v>0</v>
      </c>
      <c r="BG139" s="226">
        <f>IF(N139="zákl. přenesená",J139,0)</f>
        <v>0</v>
      </c>
      <c r="BH139" s="226">
        <f>IF(N139="sníž. přenesená",J139,0)</f>
        <v>0</v>
      </c>
      <c r="BI139" s="226">
        <f>IF(N139="nulová",J139,0)</f>
        <v>0</v>
      </c>
      <c r="BJ139" s="17" t="s">
        <v>84</v>
      </c>
      <c r="BK139" s="226">
        <f>ROUND(I139*H139,2)</f>
        <v>0</v>
      </c>
      <c r="BL139" s="17" t="s">
        <v>234</v>
      </c>
      <c r="BM139" s="17" t="s">
        <v>834</v>
      </c>
    </row>
    <row r="140" spans="2:65" s="1" customFormat="1" ht="16.5" customHeight="1">
      <c r="B140" s="38"/>
      <c r="C140" s="215" t="s">
        <v>386</v>
      </c>
      <c r="D140" s="215" t="s">
        <v>145</v>
      </c>
      <c r="E140" s="216" t="s">
        <v>835</v>
      </c>
      <c r="F140" s="217" t="s">
        <v>836</v>
      </c>
      <c r="G140" s="218" t="s">
        <v>534</v>
      </c>
      <c r="H140" s="219">
        <v>18</v>
      </c>
      <c r="I140" s="220"/>
      <c r="J140" s="221">
        <f>ROUND(I140*H140,2)</f>
        <v>0</v>
      </c>
      <c r="K140" s="217" t="s">
        <v>324</v>
      </c>
      <c r="L140" s="43"/>
      <c r="M140" s="222" t="s">
        <v>75</v>
      </c>
      <c r="N140" s="223" t="s">
        <v>47</v>
      </c>
      <c r="O140" s="79"/>
      <c r="P140" s="224">
        <f>O140*H140</f>
        <v>0</v>
      </c>
      <c r="Q140" s="224">
        <v>0</v>
      </c>
      <c r="R140" s="224">
        <f>Q140*H140</f>
        <v>0</v>
      </c>
      <c r="S140" s="224">
        <v>0</v>
      </c>
      <c r="T140" s="225">
        <f>S140*H140</f>
        <v>0</v>
      </c>
      <c r="AR140" s="17" t="s">
        <v>234</v>
      </c>
      <c r="AT140" s="17" t="s">
        <v>145</v>
      </c>
      <c r="AU140" s="17" t="s">
        <v>143</v>
      </c>
      <c r="AY140" s="17" t="s">
        <v>142</v>
      </c>
      <c r="BE140" s="226">
        <f>IF(N140="základní",J140,0)</f>
        <v>0</v>
      </c>
      <c r="BF140" s="226">
        <f>IF(N140="snížená",J140,0)</f>
        <v>0</v>
      </c>
      <c r="BG140" s="226">
        <f>IF(N140="zákl. přenesená",J140,0)</f>
        <v>0</v>
      </c>
      <c r="BH140" s="226">
        <f>IF(N140="sníž. přenesená",J140,0)</f>
        <v>0</v>
      </c>
      <c r="BI140" s="226">
        <f>IF(N140="nulová",J140,0)</f>
        <v>0</v>
      </c>
      <c r="BJ140" s="17" t="s">
        <v>84</v>
      </c>
      <c r="BK140" s="226">
        <f>ROUND(I140*H140,2)</f>
        <v>0</v>
      </c>
      <c r="BL140" s="17" t="s">
        <v>234</v>
      </c>
      <c r="BM140" s="17" t="s">
        <v>837</v>
      </c>
    </row>
    <row r="141" spans="2:65" s="1" customFormat="1" ht="16.5" customHeight="1">
      <c r="B141" s="38"/>
      <c r="C141" s="215" t="s">
        <v>390</v>
      </c>
      <c r="D141" s="215" t="s">
        <v>145</v>
      </c>
      <c r="E141" s="216" t="s">
        <v>838</v>
      </c>
      <c r="F141" s="217" t="s">
        <v>839</v>
      </c>
      <c r="G141" s="218" t="s">
        <v>534</v>
      </c>
      <c r="H141" s="219">
        <v>3</v>
      </c>
      <c r="I141" s="220"/>
      <c r="J141" s="221">
        <f>ROUND(I141*H141,2)</f>
        <v>0</v>
      </c>
      <c r="K141" s="217" t="s">
        <v>324</v>
      </c>
      <c r="L141" s="43"/>
      <c r="M141" s="222" t="s">
        <v>75</v>
      </c>
      <c r="N141" s="223" t="s">
        <v>47</v>
      </c>
      <c r="O141" s="79"/>
      <c r="P141" s="224">
        <f>O141*H141</f>
        <v>0</v>
      </c>
      <c r="Q141" s="224">
        <v>0</v>
      </c>
      <c r="R141" s="224">
        <f>Q141*H141</f>
        <v>0</v>
      </c>
      <c r="S141" s="224">
        <v>0</v>
      </c>
      <c r="T141" s="225">
        <f>S141*H141</f>
        <v>0</v>
      </c>
      <c r="AR141" s="17" t="s">
        <v>234</v>
      </c>
      <c r="AT141" s="17" t="s">
        <v>145</v>
      </c>
      <c r="AU141" s="17" t="s">
        <v>143</v>
      </c>
      <c r="AY141" s="17" t="s">
        <v>142</v>
      </c>
      <c r="BE141" s="226">
        <f>IF(N141="základní",J141,0)</f>
        <v>0</v>
      </c>
      <c r="BF141" s="226">
        <f>IF(N141="snížená",J141,0)</f>
        <v>0</v>
      </c>
      <c r="BG141" s="226">
        <f>IF(N141="zákl. přenesená",J141,0)</f>
        <v>0</v>
      </c>
      <c r="BH141" s="226">
        <f>IF(N141="sníž. přenesená",J141,0)</f>
        <v>0</v>
      </c>
      <c r="BI141" s="226">
        <f>IF(N141="nulová",J141,0)</f>
        <v>0</v>
      </c>
      <c r="BJ141" s="17" t="s">
        <v>84</v>
      </c>
      <c r="BK141" s="226">
        <f>ROUND(I141*H141,2)</f>
        <v>0</v>
      </c>
      <c r="BL141" s="17" t="s">
        <v>234</v>
      </c>
      <c r="BM141" s="17" t="s">
        <v>840</v>
      </c>
    </row>
    <row r="142" spans="2:65" s="1" customFormat="1" ht="16.5" customHeight="1">
      <c r="B142" s="38"/>
      <c r="C142" s="215" t="s">
        <v>394</v>
      </c>
      <c r="D142" s="215" t="s">
        <v>145</v>
      </c>
      <c r="E142" s="216" t="s">
        <v>841</v>
      </c>
      <c r="F142" s="217" t="s">
        <v>842</v>
      </c>
      <c r="G142" s="218" t="s">
        <v>534</v>
      </c>
      <c r="H142" s="219">
        <v>22</v>
      </c>
      <c r="I142" s="220"/>
      <c r="J142" s="221">
        <f>ROUND(I142*H142,2)</f>
        <v>0</v>
      </c>
      <c r="K142" s="217" t="s">
        <v>324</v>
      </c>
      <c r="L142" s="43"/>
      <c r="M142" s="222" t="s">
        <v>75</v>
      </c>
      <c r="N142" s="223" t="s">
        <v>47</v>
      </c>
      <c r="O142" s="79"/>
      <c r="P142" s="224">
        <f>O142*H142</f>
        <v>0</v>
      </c>
      <c r="Q142" s="224">
        <v>0</v>
      </c>
      <c r="R142" s="224">
        <f>Q142*H142</f>
        <v>0</v>
      </c>
      <c r="S142" s="224">
        <v>0</v>
      </c>
      <c r="T142" s="225">
        <f>S142*H142</f>
        <v>0</v>
      </c>
      <c r="AR142" s="17" t="s">
        <v>234</v>
      </c>
      <c r="AT142" s="17" t="s">
        <v>145</v>
      </c>
      <c r="AU142" s="17" t="s">
        <v>143</v>
      </c>
      <c r="AY142" s="17" t="s">
        <v>142</v>
      </c>
      <c r="BE142" s="226">
        <f>IF(N142="základní",J142,0)</f>
        <v>0</v>
      </c>
      <c r="BF142" s="226">
        <f>IF(N142="snížená",J142,0)</f>
        <v>0</v>
      </c>
      <c r="BG142" s="226">
        <f>IF(N142="zákl. přenesená",J142,0)</f>
        <v>0</v>
      </c>
      <c r="BH142" s="226">
        <f>IF(N142="sníž. přenesená",J142,0)</f>
        <v>0</v>
      </c>
      <c r="BI142" s="226">
        <f>IF(N142="nulová",J142,0)</f>
        <v>0</v>
      </c>
      <c r="BJ142" s="17" t="s">
        <v>84</v>
      </c>
      <c r="BK142" s="226">
        <f>ROUND(I142*H142,2)</f>
        <v>0</v>
      </c>
      <c r="BL142" s="17" t="s">
        <v>234</v>
      </c>
      <c r="BM142" s="17" t="s">
        <v>843</v>
      </c>
    </row>
    <row r="143" spans="2:65" s="1" customFormat="1" ht="16.5" customHeight="1">
      <c r="B143" s="38"/>
      <c r="C143" s="215" t="s">
        <v>399</v>
      </c>
      <c r="D143" s="215" t="s">
        <v>145</v>
      </c>
      <c r="E143" s="216" t="s">
        <v>844</v>
      </c>
      <c r="F143" s="217" t="s">
        <v>845</v>
      </c>
      <c r="G143" s="218" t="s">
        <v>534</v>
      </c>
      <c r="H143" s="219">
        <v>5</v>
      </c>
      <c r="I143" s="220"/>
      <c r="J143" s="221">
        <f>ROUND(I143*H143,2)</f>
        <v>0</v>
      </c>
      <c r="K143" s="217" t="s">
        <v>324</v>
      </c>
      <c r="L143" s="43"/>
      <c r="M143" s="222" t="s">
        <v>75</v>
      </c>
      <c r="N143" s="223" t="s">
        <v>47</v>
      </c>
      <c r="O143" s="79"/>
      <c r="P143" s="224">
        <f>O143*H143</f>
        <v>0</v>
      </c>
      <c r="Q143" s="224">
        <v>0</v>
      </c>
      <c r="R143" s="224">
        <f>Q143*H143</f>
        <v>0</v>
      </c>
      <c r="S143" s="224">
        <v>0</v>
      </c>
      <c r="T143" s="225">
        <f>S143*H143</f>
        <v>0</v>
      </c>
      <c r="AR143" s="17" t="s">
        <v>234</v>
      </c>
      <c r="AT143" s="17" t="s">
        <v>145</v>
      </c>
      <c r="AU143" s="17" t="s">
        <v>143</v>
      </c>
      <c r="AY143" s="17" t="s">
        <v>142</v>
      </c>
      <c r="BE143" s="226">
        <f>IF(N143="základní",J143,0)</f>
        <v>0</v>
      </c>
      <c r="BF143" s="226">
        <f>IF(N143="snížená",J143,0)</f>
        <v>0</v>
      </c>
      <c r="BG143" s="226">
        <f>IF(N143="zákl. přenesená",J143,0)</f>
        <v>0</v>
      </c>
      <c r="BH143" s="226">
        <f>IF(N143="sníž. přenesená",J143,0)</f>
        <v>0</v>
      </c>
      <c r="BI143" s="226">
        <f>IF(N143="nulová",J143,0)</f>
        <v>0</v>
      </c>
      <c r="BJ143" s="17" t="s">
        <v>84</v>
      </c>
      <c r="BK143" s="226">
        <f>ROUND(I143*H143,2)</f>
        <v>0</v>
      </c>
      <c r="BL143" s="17" t="s">
        <v>234</v>
      </c>
      <c r="BM143" s="17" t="s">
        <v>846</v>
      </c>
    </row>
    <row r="144" spans="2:65" s="1" customFormat="1" ht="16.5" customHeight="1">
      <c r="B144" s="38"/>
      <c r="C144" s="215" t="s">
        <v>404</v>
      </c>
      <c r="D144" s="215" t="s">
        <v>145</v>
      </c>
      <c r="E144" s="216" t="s">
        <v>847</v>
      </c>
      <c r="F144" s="217" t="s">
        <v>848</v>
      </c>
      <c r="G144" s="218" t="s">
        <v>242</v>
      </c>
      <c r="H144" s="219">
        <v>20</v>
      </c>
      <c r="I144" s="220"/>
      <c r="J144" s="221">
        <f>ROUND(I144*H144,2)</f>
        <v>0</v>
      </c>
      <c r="K144" s="217" t="s">
        <v>324</v>
      </c>
      <c r="L144" s="43"/>
      <c r="M144" s="222" t="s">
        <v>75</v>
      </c>
      <c r="N144" s="223" t="s">
        <v>47</v>
      </c>
      <c r="O144" s="79"/>
      <c r="P144" s="224">
        <f>O144*H144</f>
        <v>0</v>
      </c>
      <c r="Q144" s="224">
        <v>0</v>
      </c>
      <c r="R144" s="224">
        <f>Q144*H144</f>
        <v>0</v>
      </c>
      <c r="S144" s="224">
        <v>0</v>
      </c>
      <c r="T144" s="225">
        <f>S144*H144</f>
        <v>0</v>
      </c>
      <c r="AR144" s="17" t="s">
        <v>234</v>
      </c>
      <c r="AT144" s="17" t="s">
        <v>145</v>
      </c>
      <c r="AU144" s="17" t="s">
        <v>143</v>
      </c>
      <c r="AY144" s="17" t="s">
        <v>142</v>
      </c>
      <c r="BE144" s="226">
        <f>IF(N144="základní",J144,0)</f>
        <v>0</v>
      </c>
      <c r="BF144" s="226">
        <f>IF(N144="snížená",J144,0)</f>
        <v>0</v>
      </c>
      <c r="BG144" s="226">
        <f>IF(N144="zákl. přenesená",J144,0)</f>
        <v>0</v>
      </c>
      <c r="BH144" s="226">
        <f>IF(N144="sníž. přenesená",J144,0)</f>
        <v>0</v>
      </c>
      <c r="BI144" s="226">
        <f>IF(N144="nulová",J144,0)</f>
        <v>0</v>
      </c>
      <c r="BJ144" s="17" t="s">
        <v>84</v>
      </c>
      <c r="BK144" s="226">
        <f>ROUND(I144*H144,2)</f>
        <v>0</v>
      </c>
      <c r="BL144" s="17" t="s">
        <v>234</v>
      </c>
      <c r="BM144" s="17" t="s">
        <v>849</v>
      </c>
    </row>
    <row r="145" spans="2:65" s="1" customFormat="1" ht="16.5" customHeight="1">
      <c r="B145" s="38"/>
      <c r="C145" s="215" t="s">
        <v>411</v>
      </c>
      <c r="D145" s="215" t="s">
        <v>145</v>
      </c>
      <c r="E145" s="216" t="s">
        <v>850</v>
      </c>
      <c r="F145" s="217" t="s">
        <v>851</v>
      </c>
      <c r="G145" s="218" t="s">
        <v>852</v>
      </c>
      <c r="H145" s="219">
        <v>2</v>
      </c>
      <c r="I145" s="220"/>
      <c r="J145" s="221">
        <f>ROUND(I145*H145,2)</f>
        <v>0</v>
      </c>
      <c r="K145" s="217" t="s">
        <v>324</v>
      </c>
      <c r="L145" s="43"/>
      <c r="M145" s="222" t="s">
        <v>75</v>
      </c>
      <c r="N145" s="223" t="s">
        <v>47</v>
      </c>
      <c r="O145" s="79"/>
      <c r="P145" s="224">
        <f>O145*H145</f>
        <v>0</v>
      </c>
      <c r="Q145" s="224">
        <v>0</v>
      </c>
      <c r="R145" s="224">
        <f>Q145*H145</f>
        <v>0</v>
      </c>
      <c r="S145" s="224">
        <v>0</v>
      </c>
      <c r="T145" s="225">
        <f>S145*H145</f>
        <v>0</v>
      </c>
      <c r="AR145" s="17" t="s">
        <v>234</v>
      </c>
      <c r="AT145" s="17" t="s">
        <v>145</v>
      </c>
      <c r="AU145" s="17" t="s">
        <v>143</v>
      </c>
      <c r="AY145" s="17" t="s">
        <v>142</v>
      </c>
      <c r="BE145" s="226">
        <f>IF(N145="základní",J145,0)</f>
        <v>0</v>
      </c>
      <c r="BF145" s="226">
        <f>IF(N145="snížená",J145,0)</f>
        <v>0</v>
      </c>
      <c r="BG145" s="226">
        <f>IF(N145="zákl. přenesená",J145,0)</f>
        <v>0</v>
      </c>
      <c r="BH145" s="226">
        <f>IF(N145="sníž. přenesená",J145,0)</f>
        <v>0</v>
      </c>
      <c r="BI145" s="226">
        <f>IF(N145="nulová",J145,0)</f>
        <v>0</v>
      </c>
      <c r="BJ145" s="17" t="s">
        <v>84</v>
      </c>
      <c r="BK145" s="226">
        <f>ROUND(I145*H145,2)</f>
        <v>0</v>
      </c>
      <c r="BL145" s="17" t="s">
        <v>234</v>
      </c>
      <c r="BM145" s="17" t="s">
        <v>853</v>
      </c>
    </row>
    <row r="146" spans="2:65" s="1" customFormat="1" ht="16.5" customHeight="1">
      <c r="B146" s="38"/>
      <c r="C146" s="215" t="s">
        <v>415</v>
      </c>
      <c r="D146" s="215" t="s">
        <v>145</v>
      </c>
      <c r="E146" s="216" t="s">
        <v>854</v>
      </c>
      <c r="F146" s="217" t="s">
        <v>855</v>
      </c>
      <c r="G146" s="218" t="s">
        <v>852</v>
      </c>
      <c r="H146" s="219">
        <v>10</v>
      </c>
      <c r="I146" s="220"/>
      <c r="J146" s="221">
        <f>ROUND(I146*H146,2)</f>
        <v>0</v>
      </c>
      <c r="K146" s="217" t="s">
        <v>324</v>
      </c>
      <c r="L146" s="43"/>
      <c r="M146" s="222" t="s">
        <v>75</v>
      </c>
      <c r="N146" s="223" t="s">
        <v>47</v>
      </c>
      <c r="O146" s="79"/>
      <c r="P146" s="224">
        <f>O146*H146</f>
        <v>0</v>
      </c>
      <c r="Q146" s="224">
        <v>0</v>
      </c>
      <c r="R146" s="224">
        <f>Q146*H146</f>
        <v>0</v>
      </c>
      <c r="S146" s="224">
        <v>0</v>
      </c>
      <c r="T146" s="225">
        <f>S146*H146</f>
        <v>0</v>
      </c>
      <c r="AR146" s="17" t="s">
        <v>234</v>
      </c>
      <c r="AT146" s="17" t="s">
        <v>145</v>
      </c>
      <c r="AU146" s="17" t="s">
        <v>143</v>
      </c>
      <c r="AY146" s="17" t="s">
        <v>142</v>
      </c>
      <c r="BE146" s="226">
        <f>IF(N146="základní",J146,0)</f>
        <v>0</v>
      </c>
      <c r="BF146" s="226">
        <f>IF(N146="snížená",J146,0)</f>
        <v>0</v>
      </c>
      <c r="BG146" s="226">
        <f>IF(N146="zákl. přenesená",J146,0)</f>
        <v>0</v>
      </c>
      <c r="BH146" s="226">
        <f>IF(N146="sníž. přenesená",J146,0)</f>
        <v>0</v>
      </c>
      <c r="BI146" s="226">
        <f>IF(N146="nulová",J146,0)</f>
        <v>0</v>
      </c>
      <c r="BJ146" s="17" t="s">
        <v>84</v>
      </c>
      <c r="BK146" s="226">
        <f>ROUND(I146*H146,2)</f>
        <v>0</v>
      </c>
      <c r="BL146" s="17" t="s">
        <v>234</v>
      </c>
      <c r="BM146" s="17" t="s">
        <v>856</v>
      </c>
    </row>
    <row r="147" spans="2:65" s="1" customFormat="1" ht="16.5" customHeight="1">
      <c r="B147" s="38"/>
      <c r="C147" s="215" t="s">
        <v>419</v>
      </c>
      <c r="D147" s="215" t="s">
        <v>145</v>
      </c>
      <c r="E147" s="216" t="s">
        <v>857</v>
      </c>
      <c r="F147" s="217" t="s">
        <v>858</v>
      </c>
      <c r="G147" s="218" t="s">
        <v>852</v>
      </c>
      <c r="H147" s="219">
        <v>8</v>
      </c>
      <c r="I147" s="220"/>
      <c r="J147" s="221">
        <f>ROUND(I147*H147,2)</f>
        <v>0</v>
      </c>
      <c r="K147" s="217" t="s">
        <v>324</v>
      </c>
      <c r="L147" s="43"/>
      <c r="M147" s="222" t="s">
        <v>75</v>
      </c>
      <c r="N147" s="223" t="s">
        <v>47</v>
      </c>
      <c r="O147" s="79"/>
      <c r="P147" s="224">
        <f>O147*H147</f>
        <v>0</v>
      </c>
      <c r="Q147" s="224">
        <v>0</v>
      </c>
      <c r="R147" s="224">
        <f>Q147*H147</f>
        <v>0</v>
      </c>
      <c r="S147" s="224">
        <v>0</v>
      </c>
      <c r="T147" s="225">
        <f>S147*H147</f>
        <v>0</v>
      </c>
      <c r="AR147" s="17" t="s">
        <v>234</v>
      </c>
      <c r="AT147" s="17" t="s">
        <v>145</v>
      </c>
      <c r="AU147" s="17" t="s">
        <v>143</v>
      </c>
      <c r="AY147" s="17" t="s">
        <v>142</v>
      </c>
      <c r="BE147" s="226">
        <f>IF(N147="základní",J147,0)</f>
        <v>0</v>
      </c>
      <c r="BF147" s="226">
        <f>IF(N147="snížená",J147,0)</f>
        <v>0</v>
      </c>
      <c r="BG147" s="226">
        <f>IF(N147="zákl. přenesená",J147,0)</f>
        <v>0</v>
      </c>
      <c r="BH147" s="226">
        <f>IF(N147="sníž. přenesená",J147,0)</f>
        <v>0</v>
      </c>
      <c r="BI147" s="226">
        <f>IF(N147="nulová",J147,0)</f>
        <v>0</v>
      </c>
      <c r="BJ147" s="17" t="s">
        <v>84</v>
      </c>
      <c r="BK147" s="226">
        <f>ROUND(I147*H147,2)</f>
        <v>0</v>
      </c>
      <c r="BL147" s="17" t="s">
        <v>234</v>
      </c>
      <c r="BM147" s="17" t="s">
        <v>859</v>
      </c>
    </row>
    <row r="148" spans="2:65" s="1" customFormat="1" ht="16.5" customHeight="1">
      <c r="B148" s="38"/>
      <c r="C148" s="215" t="s">
        <v>424</v>
      </c>
      <c r="D148" s="215" t="s">
        <v>145</v>
      </c>
      <c r="E148" s="216" t="s">
        <v>860</v>
      </c>
      <c r="F148" s="217" t="s">
        <v>861</v>
      </c>
      <c r="G148" s="218" t="s">
        <v>852</v>
      </c>
      <c r="H148" s="219">
        <v>20</v>
      </c>
      <c r="I148" s="220"/>
      <c r="J148" s="221">
        <f>ROUND(I148*H148,2)</f>
        <v>0</v>
      </c>
      <c r="K148" s="217" t="s">
        <v>324</v>
      </c>
      <c r="L148" s="43"/>
      <c r="M148" s="222" t="s">
        <v>75</v>
      </c>
      <c r="N148" s="223" t="s">
        <v>47</v>
      </c>
      <c r="O148" s="79"/>
      <c r="P148" s="224">
        <f>O148*H148</f>
        <v>0</v>
      </c>
      <c r="Q148" s="224">
        <v>0</v>
      </c>
      <c r="R148" s="224">
        <f>Q148*H148</f>
        <v>0</v>
      </c>
      <c r="S148" s="224">
        <v>0</v>
      </c>
      <c r="T148" s="225">
        <f>S148*H148</f>
        <v>0</v>
      </c>
      <c r="AR148" s="17" t="s">
        <v>234</v>
      </c>
      <c r="AT148" s="17" t="s">
        <v>145</v>
      </c>
      <c r="AU148" s="17" t="s">
        <v>143</v>
      </c>
      <c r="AY148" s="17" t="s">
        <v>142</v>
      </c>
      <c r="BE148" s="226">
        <f>IF(N148="základní",J148,0)</f>
        <v>0</v>
      </c>
      <c r="BF148" s="226">
        <f>IF(N148="snížená",J148,0)</f>
        <v>0</v>
      </c>
      <c r="BG148" s="226">
        <f>IF(N148="zákl. přenesená",J148,0)</f>
        <v>0</v>
      </c>
      <c r="BH148" s="226">
        <f>IF(N148="sníž. přenesená",J148,0)</f>
        <v>0</v>
      </c>
      <c r="BI148" s="226">
        <f>IF(N148="nulová",J148,0)</f>
        <v>0</v>
      </c>
      <c r="BJ148" s="17" t="s">
        <v>84</v>
      </c>
      <c r="BK148" s="226">
        <f>ROUND(I148*H148,2)</f>
        <v>0</v>
      </c>
      <c r="BL148" s="17" t="s">
        <v>234</v>
      </c>
      <c r="BM148" s="17" t="s">
        <v>862</v>
      </c>
    </row>
    <row r="149" spans="2:63" s="11" customFormat="1" ht="20.85" customHeight="1">
      <c r="B149" s="199"/>
      <c r="C149" s="200"/>
      <c r="D149" s="201" t="s">
        <v>76</v>
      </c>
      <c r="E149" s="213" t="s">
        <v>863</v>
      </c>
      <c r="F149" s="213" t="s">
        <v>864</v>
      </c>
      <c r="G149" s="200"/>
      <c r="H149" s="200"/>
      <c r="I149" s="203"/>
      <c r="J149" s="214">
        <f>BK149</f>
        <v>0</v>
      </c>
      <c r="K149" s="200"/>
      <c r="L149" s="205"/>
      <c r="M149" s="206"/>
      <c r="N149" s="207"/>
      <c r="O149" s="207"/>
      <c r="P149" s="208">
        <f>SUM(P150:P161)</f>
        <v>0</v>
      </c>
      <c r="Q149" s="207"/>
      <c r="R149" s="208">
        <f>SUM(R150:R161)</f>
        <v>0</v>
      </c>
      <c r="S149" s="207"/>
      <c r="T149" s="209">
        <f>SUM(T150:T161)</f>
        <v>0</v>
      </c>
      <c r="AR149" s="210" t="s">
        <v>86</v>
      </c>
      <c r="AT149" s="211" t="s">
        <v>76</v>
      </c>
      <c r="AU149" s="211" t="s">
        <v>86</v>
      </c>
      <c r="AY149" s="210" t="s">
        <v>142</v>
      </c>
      <c r="BK149" s="212">
        <f>SUM(BK150:BK161)</f>
        <v>0</v>
      </c>
    </row>
    <row r="150" spans="2:65" s="1" customFormat="1" ht="16.5" customHeight="1">
      <c r="B150" s="38"/>
      <c r="C150" s="215" t="s">
        <v>429</v>
      </c>
      <c r="D150" s="215" t="s">
        <v>145</v>
      </c>
      <c r="E150" s="216" t="s">
        <v>865</v>
      </c>
      <c r="F150" s="217" t="s">
        <v>866</v>
      </c>
      <c r="G150" s="218" t="s">
        <v>534</v>
      </c>
      <c r="H150" s="219">
        <v>23</v>
      </c>
      <c r="I150" s="220"/>
      <c r="J150" s="221">
        <f>ROUND(I150*H150,2)</f>
        <v>0</v>
      </c>
      <c r="K150" s="217" t="s">
        <v>324</v>
      </c>
      <c r="L150" s="43"/>
      <c r="M150" s="222" t="s">
        <v>75</v>
      </c>
      <c r="N150" s="223" t="s">
        <v>47</v>
      </c>
      <c r="O150" s="79"/>
      <c r="P150" s="224">
        <f>O150*H150</f>
        <v>0</v>
      </c>
      <c r="Q150" s="224">
        <v>0</v>
      </c>
      <c r="R150" s="224">
        <f>Q150*H150</f>
        <v>0</v>
      </c>
      <c r="S150" s="224">
        <v>0</v>
      </c>
      <c r="T150" s="225">
        <f>S150*H150</f>
        <v>0</v>
      </c>
      <c r="AR150" s="17" t="s">
        <v>234</v>
      </c>
      <c r="AT150" s="17" t="s">
        <v>145</v>
      </c>
      <c r="AU150" s="17" t="s">
        <v>143</v>
      </c>
      <c r="AY150" s="17" t="s">
        <v>142</v>
      </c>
      <c r="BE150" s="226">
        <f>IF(N150="základní",J150,0)</f>
        <v>0</v>
      </c>
      <c r="BF150" s="226">
        <f>IF(N150="snížená",J150,0)</f>
        <v>0</v>
      </c>
      <c r="BG150" s="226">
        <f>IF(N150="zákl. přenesená",J150,0)</f>
        <v>0</v>
      </c>
      <c r="BH150" s="226">
        <f>IF(N150="sníž. přenesená",J150,0)</f>
        <v>0</v>
      </c>
      <c r="BI150" s="226">
        <f>IF(N150="nulová",J150,0)</f>
        <v>0</v>
      </c>
      <c r="BJ150" s="17" t="s">
        <v>84</v>
      </c>
      <c r="BK150" s="226">
        <f>ROUND(I150*H150,2)</f>
        <v>0</v>
      </c>
      <c r="BL150" s="17" t="s">
        <v>234</v>
      </c>
      <c r="BM150" s="17" t="s">
        <v>867</v>
      </c>
    </row>
    <row r="151" spans="2:65" s="1" customFormat="1" ht="16.5" customHeight="1">
      <c r="B151" s="38"/>
      <c r="C151" s="215" t="s">
        <v>433</v>
      </c>
      <c r="D151" s="215" t="s">
        <v>145</v>
      </c>
      <c r="E151" s="216" t="s">
        <v>868</v>
      </c>
      <c r="F151" s="217" t="s">
        <v>869</v>
      </c>
      <c r="G151" s="218" t="s">
        <v>534</v>
      </c>
      <c r="H151" s="219">
        <v>5</v>
      </c>
      <c r="I151" s="220"/>
      <c r="J151" s="221">
        <f>ROUND(I151*H151,2)</f>
        <v>0</v>
      </c>
      <c r="K151" s="217" t="s">
        <v>324</v>
      </c>
      <c r="L151" s="43"/>
      <c r="M151" s="222" t="s">
        <v>75</v>
      </c>
      <c r="N151" s="223" t="s">
        <v>47</v>
      </c>
      <c r="O151" s="79"/>
      <c r="P151" s="224">
        <f>O151*H151</f>
        <v>0</v>
      </c>
      <c r="Q151" s="224">
        <v>0</v>
      </c>
      <c r="R151" s="224">
        <f>Q151*H151</f>
        <v>0</v>
      </c>
      <c r="S151" s="224">
        <v>0</v>
      </c>
      <c r="T151" s="225">
        <f>S151*H151</f>
        <v>0</v>
      </c>
      <c r="AR151" s="17" t="s">
        <v>234</v>
      </c>
      <c r="AT151" s="17" t="s">
        <v>145</v>
      </c>
      <c r="AU151" s="17" t="s">
        <v>143</v>
      </c>
      <c r="AY151" s="17" t="s">
        <v>142</v>
      </c>
      <c r="BE151" s="226">
        <f>IF(N151="základní",J151,0)</f>
        <v>0</v>
      </c>
      <c r="BF151" s="226">
        <f>IF(N151="snížená",J151,0)</f>
        <v>0</v>
      </c>
      <c r="BG151" s="226">
        <f>IF(N151="zákl. přenesená",J151,0)</f>
        <v>0</v>
      </c>
      <c r="BH151" s="226">
        <f>IF(N151="sníž. přenesená",J151,0)</f>
        <v>0</v>
      </c>
      <c r="BI151" s="226">
        <f>IF(N151="nulová",J151,0)</f>
        <v>0</v>
      </c>
      <c r="BJ151" s="17" t="s">
        <v>84</v>
      </c>
      <c r="BK151" s="226">
        <f>ROUND(I151*H151,2)</f>
        <v>0</v>
      </c>
      <c r="BL151" s="17" t="s">
        <v>234</v>
      </c>
      <c r="BM151" s="17" t="s">
        <v>870</v>
      </c>
    </row>
    <row r="152" spans="2:65" s="1" customFormat="1" ht="16.5" customHeight="1">
      <c r="B152" s="38"/>
      <c r="C152" s="215" t="s">
        <v>439</v>
      </c>
      <c r="D152" s="215" t="s">
        <v>145</v>
      </c>
      <c r="E152" s="216" t="s">
        <v>871</v>
      </c>
      <c r="F152" s="217" t="s">
        <v>872</v>
      </c>
      <c r="G152" s="218" t="s">
        <v>242</v>
      </c>
      <c r="H152" s="219">
        <v>120</v>
      </c>
      <c r="I152" s="220"/>
      <c r="J152" s="221">
        <f>ROUND(I152*H152,2)</f>
        <v>0</v>
      </c>
      <c r="K152" s="217" t="s">
        <v>324</v>
      </c>
      <c r="L152" s="43"/>
      <c r="M152" s="222" t="s">
        <v>75</v>
      </c>
      <c r="N152" s="223" t="s">
        <v>47</v>
      </c>
      <c r="O152" s="79"/>
      <c r="P152" s="224">
        <f>O152*H152</f>
        <v>0</v>
      </c>
      <c r="Q152" s="224">
        <v>0</v>
      </c>
      <c r="R152" s="224">
        <f>Q152*H152</f>
        <v>0</v>
      </c>
      <c r="S152" s="224">
        <v>0</v>
      </c>
      <c r="T152" s="225">
        <f>S152*H152</f>
        <v>0</v>
      </c>
      <c r="AR152" s="17" t="s">
        <v>234</v>
      </c>
      <c r="AT152" s="17" t="s">
        <v>145</v>
      </c>
      <c r="AU152" s="17" t="s">
        <v>143</v>
      </c>
      <c r="AY152" s="17" t="s">
        <v>142</v>
      </c>
      <c r="BE152" s="226">
        <f>IF(N152="základní",J152,0)</f>
        <v>0</v>
      </c>
      <c r="BF152" s="226">
        <f>IF(N152="snížená",J152,0)</f>
        <v>0</v>
      </c>
      <c r="BG152" s="226">
        <f>IF(N152="zákl. přenesená",J152,0)</f>
        <v>0</v>
      </c>
      <c r="BH152" s="226">
        <f>IF(N152="sníž. přenesená",J152,0)</f>
        <v>0</v>
      </c>
      <c r="BI152" s="226">
        <f>IF(N152="nulová",J152,0)</f>
        <v>0</v>
      </c>
      <c r="BJ152" s="17" t="s">
        <v>84</v>
      </c>
      <c r="BK152" s="226">
        <f>ROUND(I152*H152,2)</f>
        <v>0</v>
      </c>
      <c r="BL152" s="17" t="s">
        <v>234</v>
      </c>
      <c r="BM152" s="17" t="s">
        <v>873</v>
      </c>
    </row>
    <row r="153" spans="2:65" s="1" customFormat="1" ht="16.5" customHeight="1">
      <c r="B153" s="38"/>
      <c r="C153" s="215" t="s">
        <v>443</v>
      </c>
      <c r="D153" s="215" t="s">
        <v>145</v>
      </c>
      <c r="E153" s="216" t="s">
        <v>874</v>
      </c>
      <c r="F153" s="217" t="s">
        <v>875</v>
      </c>
      <c r="G153" s="218" t="s">
        <v>242</v>
      </c>
      <c r="H153" s="219">
        <v>30</v>
      </c>
      <c r="I153" s="220"/>
      <c r="J153" s="221">
        <f>ROUND(I153*H153,2)</f>
        <v>0</v>
      </c>
      <c r="K153" s="217" t="s">
        <v>324</v>
      </c>
      <c r="L153" s="43"/>
      <c r="M153" s="222" t="s">
        <v>75</v>
      </c>
      <c r="N153" s="223" t="s">
        <v>47</v>
      </c>
      <c r="O153" s="79"/>
      <c r="P153" s="224">
        <f>O153*H153</f>
        <v>0</v>
      </c>
      <c r="Q153" s="224">
        <v>0</v>
      </c>
      <c r="R153" s="224">
        <f>Q153*H153</f>
        <v>0</v>
      </c>
      <c r="S153" s="224">
        <v>0</v>
      </c>
      <c r="T153" s="225">
        <f>S153*H153</f>
        <v>0</v>
      </c>
      <c r="AR153" s="17" t="s">
        <v>234</v>
      </c>
      <c r="AT153" s="17" t="s">
        <v>145</v>
      </c>
      <c r="AU153" s="17" t="s">
        <v>143</v>
      </c>
      <c r="AY153" s="17" t="s">
        <v>142</v>
      </c>
      <c r="BE153" s="226">
        <f>IF(N153="základní",J153,0)</f>
        <v>0</v>
      </c>
      <c r="BF153" s="226">
        <f>IF(N153="snížená",J153,0)</f>
        <v>0</v>
      </c>
      <c r="BG153" s="226">
        <f>IF(N153="zákl. přenesená",J153,0)</f>
        <v>0</v>
      </c>
      <c r="BH153" s="226">
        <f>IF(N153="sníž. přenesená",J153,0)</f>
        <v>0</v>
      </c>
      <c r="BI153" s="226">
        <f>IF(N153="nulová",J153,0)</f>
        <v>0</v>
      </c>
      <c r="BJ153" s="17" t="s">
        <v>84</v>
      </c>
      <c r="BK153" s="226">
        <f>ROUND(I153*H153,2)</f>
        <v>0</v>
      </c>
      <c r="BL153" s="17" t="s">
        <v>234</v>
      </c>
      <c r="BM153" s="17" t="s">
        <v>876</v>
      </c>
    </row>
    <row r="154" spans="2:65" s="1" customFormat="1" ht="16.5" customHeight="1">
      <c r="B154" s="38"/>
      <c r="C154" s="215" t="s">
        <v>450</v>
      </c>
      <c r="D154" s="215" t="s">
        <v>145</v>
      </c>
      <c r="E154" s="216" t="s">
        <v>877</v>
      </c>
      <c r="F154" s="217" t="s">
        <v>878</v>
      </c>
      <c r="G154" s="218" t="s">
        <v>242</v>
      </c>
      <c r="H154" s="219">
        <v>10</v>
      </c>
      <c r="I154" s="220"/>
      <c r="J154" s="221">
        <f>ROUND(I154*H154,2)</f>
        <v>0</v>
      </c>
      <c r="K154" s="217" t="s">
        <v>324</v>
      </c>
      <c r="L154" s="43"/>
      <c r="M154" s="222" t="s">
        <v>75</v>
      </c>
      <c r="N154" s="223" t="s">
        <v>47</v>
      </c>
      <c r="O154" s="79"/>
      <c r="P154" s="224">
        <f>O154*H154</f>
        <v>0</v>
      </c>
      <c r="Q154" s="224">
        <v>0</v>
      </c>
      <c r="R154" s="224">
        <f>Q154*H154</f>
        <v>0</v>
      </c>
      <c r="S154" s="224">
        <v>0</v>
      </c>
      <c r="T154" s="225">
        <f>S154*H154</f>
        <v>0</v>
      </c>
      <c r="AR154" s="17" t="s">
        <v>234</v>
      </c>
      <c r="AT154" s="17" t="s">
        <v>145</v>
      </c>
      <c r="AU154" s="17" t="s">
        <v>143</v>
      </c>
      <c r="AY154" s="17" t="s">
        <v>142</v>
      </c>
      <c r="BE154" s="226">
        <f>IF(N154="základní",J154,0)</f>
        <v>0</v>
      </c>
      <c r="BF154" s="226">
        <f>IF(N154="snížená",J154,0)</f>
        <v>0</v>
      </c>
      <c r="BG154" s="226">
        <f>IF(N154="zákl. přenesená",J154,0)</f>
        <v>0</v>
      </c>
      <c r="BH154" s="226">
        <f>IF(N154="sníž. přenesená",J154,0)</f>
        <v>0</v>
      </c>
      <c r="BI154" s="226">
        <f>IF(N154="nulová",J154,0)</f>
        <v>0</v>
      </c>
      <c r="BJ154" s="17" t="s">
        <v>84</v>
      </c>
      <c r="BK154" s="226">
        <f>ROUND(I154*H154,2)</f>
        <v>0</v>
      </c>
      <c r="BL154" s="17" t="s">
        <v>234</v>
      </c>
      <c r="BM154" s="17" t="s">
        <v>879</v>
      </c>
    </row>
    <row r="155" spans="2:65" s="1" customFormat="1" ht="16.5" customHeight="1">
      <c r="B155" s="38"/>
      <c r="C155" s="215" t="s">
        <v>455</v>
      </c>
      <c r="D155" s="215" t="s">
        <v>145</v>
      </c>
      <c r="E155" s="216" t="s">
        <v>880</v>
      </c>
      <c r="F155" s="217" t="s">
        <v>881</v>
      </c>
      <c r="G155" s="218" t="s">
        <v>242</v>
      </c>
      <c r="H155" s="219">
        <v>0</v>
      </c>
      <c r="I155" s="220"/>
      <c r="J155" s="221">
        <f>ROUND(I155*H155,2)</f>
        <v>0</v>
      </c>
      <c r="K155" s="217" t="s">
        <v>324</v>
      </c>
      <c r="L155" s="43"/>
      <c r="M155" s="222" t="s">
        <v>75</v>
      </c>
      <c r="N155" s="223" t="s">
        <v>47</v>
      </c>
      <c r="O155" s="79"/>
      <c r="P155" s="224">
        <f>O155*H155</f>
        <v>0</v>
      </c>
      <c r="Q155" s="224">
        <v>0</v>
      </c>
      <c r="R155" s="224">
        <f>Q155*H155</f>
        <v>0</v>
      </c>
      <c r="S155" s="224">
        <v>0</v>
      </c>
      <c r="T155" s="225">
        <f>S155*H155</f>
        <v>0</v>
      </c>
      <c r="AR155" s="17" t="s">
        <v>234</v>
      </c>
      <c r="AT155" s="17" t="s">
        <v>145</v>
      </c>
      <c r="AU155" s="17" t="s">
        <v>143</v>
      </c>
      <c r="AY155" s="17" t="s">
        <v>142</v>
      </c>
      <c r="BE155" s="226">
        <f>IF(N155="základní",J155,0)</f>
        <v>0</v>
      </c>
      <c r="BF155" s="226">
        <f>IF(N155="snížená",J155,0)</f>
        <v>0</v>
      </c>
      <c r="BG155" s="226">
        <f>IF(N155="zákl. přenesená",J155,0)</f>
        <v>0</v>
      </c>
      <c r="BH155" s="226">
        <f>IF(N155="sníž. přenesená",J155,0)</f>
        <v>0</v>
      </c>
      <c r="BI155" s="226">
        <f>IF(N155="nulová",J155,0)</f>
        <v>0</v>
      </c>
      <c r="BJ155" s="17" t="s">
        <v>84</v>
      </c>
      <c r="BK155" s="226">
        <f>ROUND(I155*H155,2)</f>
        <v>0</v>
      </c>
      <c r="BL155" s="17" t="s">
        <v>234</v>
      </c>
      <c r="BM155" s="17" t="s">
        <v>882</v>
      </c>
    </row>
    <row r="156" spans="2:65" s="1" customFormat="1" ht="16.5" customHeight="1">
      <c r="B156" s="38"/>
      <c r="C156" s="215" t="s">
        <v>459</v>
      </c>
      <c r="D156" s="215" t="s">
        <v>145</v>
      </c>
      <c r="E156" s="216" t="s">
        <v>883</v>
      </c>
      <c r="F156" s="217" t="s">
        <v>884</v>
      </c>
      <c r="G156" s="218" t="s">
        <v>534</v>
      </c>
      <c r="H156" s="219">
        <v>0</v>
      </c>
      <c r="I156" s="220"/>
      <c r="J156" s="221">
        <f>ROUND(I156*H156,2)</f>
        <v>0</v>
      </c>
      <c r="K156" s="217" t="s">
        <v>324</v>
      </c>
      <c r="L156" s="43"/>
      <c r="M156" s="222" t="s">
        <v>75</v>
      </c>
      <c r="N156" s="223" t="s">
        <v>47</v>
      </c>
      <c r="O156" s="79"/>
      <c r="P156" s="224">
        <f>O156*H156</f>
        <v>0</v>
      </c>
      <c r="Q156" s="224">
        <v>0</v>
      </c>
      <c r="R156" s="224">
        <f>Q156*H156</f>
        <v>0</v>
      </c>
      <c r="S156" s="224">
        <v>0</v>
      </c>
      <c r="T156" s="225">
        <f>S156*H156</f>
        <v>0</v>
      </c>
      <c r="AR156" s="17" t="s">
        <v>234</v>
      </c>
      <c r="AT156" s="17" t="s">
        <v>145</v>
      </c>
      <c r="AU156" s="17" t="s">
        <v>143</v>
      </c>
      <c r="AY156" s="17" t="s">
        <v>142</v>
      </c>
      <c r="BE156" s="226">
        <f>IF(N156="základní",J156,0)</f>
        <v>0</v>
      </c>
      <c r="BF156" s="226">
        <f>IF(N156="snížená",J156,0)</f>
        <v>0</v>
      </c>
      <c r="BG156" s="226">
        <f>IF(N156="zákl. přenesená",J156,0)</f>
        <v>0</v>
      </c>
      <c r="BH156" s="226">
        <f>IF(N156="sníž. přenesená",J156,0)</f>
        <v>0</v>
      </c>
      <c r="BI156" s="226">
        <f>IF(N156="nulová",J156,0)</f>
        <v>0</v>
      </c>
      <c r="BJ156" s="17" t="s">
        <v>84</v>
      </c>
      <c r="BK156" s="226">
        <f>ROUND(I156*H156,2)</f>
        <v>0</v>
      </c>
      <c r="BL156" s="17" t="s">
        <v>234</v>
      </c>
      <c r="BM156" s="17" t="s">
        <v>885</v>
      </c>
    </row>
    <row r="157" spans="2:65" s="1" customFormat="1" ht="16.5" customHeight="1">
      <c r="B157" s="38"/>
      <c r="C157" s="215" t="s">
        <v>466</v>
      </c>
      <c r="D157" s="215" t="s">
        <v>145</v>
      </c>
      <c r="E157" s="216" t="s">
        <v>886</v>
      </c>
      <c r="F157" s="217" t="s">
        <v>887</v>
      </c>
      <c r="G157" s="218" t="s">
        <v>534</v>
      </c>
      <c r="H157" s="219">
        <v>5</v>
      </c>
      <c r="I157" s="220"/>
      <c r="J157" s="221">
        <f>ROUND(I157*H157,2)</f>
        <v>0</v>
      </c>
      <c r="K157" s="217" t="s">
        <v>324</v>
      </c>
      <c r="L157" s="43"/>
      <c r="M157" s="222" t="s">
        <v>75</v>
      </c>
      <c r="N157" s="223" t="s">
        <v>47</v>
      </c>
      <c r="O157" s="79"/>
      <c r="P157" s="224">
        <f>O157*H157</f>
        <v>0</v>
      </c>
      <c r="Q157" s="224">
        <v>0</v>
      </c>
      <c r="R157" s="224">
        <f>Q157*H157</f>
        <v>0</v>
      </c>
      <c r="S157" s="224">
        <v>0</v>
      </c>
      <c r="T157" s="225">
        <f>S157*H157</f>
        <v>0</v>
      </c>
      <c r="AR157" s="17" t="s">
        <v>234</v>
      </c>
      <c r="AT157" s="17" t="s">
        <v>145</v>
      </c>
      <c r="AU157" s="17" t="s">
        <v>143</v>
      </c>
      <c r="AY157" s="17" t="s">
        <v>142</v>
      </c>
      <c r="BE157" s="226">
        <f>IF(N157="základní",J157,0)</f>
        <v>0</v>
      </c>
      <c r="BF157" s="226">
        <f>IF(N157="snížená",J157,0)</f>
        <v>0</v>
      </c>
      <c r="BG157" s="226">
        <f>IF(N157="zákl. přenesená",J157,0)</f>
        <v>0</v>
      </c>
      <c r="BH157" s="226">
        <f>IF(N157="sníž. přenesená",J157,0)</f>
        <v>0</v>
      </c>
      <c r="BI157" s="226">
        <f>IF(N157="nulová",J157,0)</f>
        <v>0</v>
      </c>
      <c r="BJ157" s="17" t="s">
        <v>84</v>
      </c>
      <c r="BK157" s="226">
        <f>ROUND(I157*H157,2)</f>
        <v>0</v>
      </c>
      <c r="BL157" s="17" t="s">
        <v>234</v>
      </c>
      <c r="BM157" s="17" t="s">
        <v>888</v>
      </c>
    </row>
    <row r="158" spans="2:65" s="1" customFormat="1" ht="16.5" customHeight="1">
      <c r="B158" s="38"/>
      <c r="C158" s="215" t="s">
        <v>470</v>
      </c>
      <c r="D158" s="215" t="s">
        <v>145</v>
      </c>
      <c r="E158" s="216" t="s">
        <v>889</v>
      </c>
      <c r="F158" s="217" t="s">
        <v>890</v>
      </c>
      <c r="G158" s="218" t="s">
        <v>534</v>
      </c>
      <c r="H158" s="219">
        <v>2</v>
      </c>
      <c r="I158" s="220"/>
      <c r="J158" s="221">
        <f>ROUND(I158*H158,2)</f>
        <v>0</v>
      </c>
      <c r="K158" s="217" t="s">
        <v>324</v>
      </c>
      <c r="L158" s="43"/>
      <c r="M158" s="222" t="s">
        <v>75</v>
      </c>
      <c r="N158" s="223" t="s">
        <v>47</v>
      </c>
      <c r="O158" s="79"/>
      <c r="P158" s="224">
        <f>O158*H158</f>
        <v>0</v>
      </c>
      <c r="Q158" s="224">
        <v>0</v>
      </c>
      <c r="R158" s="224">
        <f>Q158*H158</f>
        <v>0</v>
      </c>
      <c r="S158" s="224">
        <v>0</v>
      </c>
      <c r="T158" s="225">
        <f>S158*H158</f>
        <v>0</v>
      </c>
      <c r="AR158" s="17" t="s">
        <v>234</v>
      </c>
      <c r="AT158" s="17" t="s">
        <v>145</v>
      </c>
      <c r="AU158" s="17" t="s">
        <v>143</v>
      </c>
      <c r="AY158" s="17" t="s">
        <v>142</v>
      </c>
      <c r="BE158" s="226">
        <f>IF(N158="základní",J158,0)</f>
        <v>0</v>
      </c>
      <c r="BF158" s="226">
        <f>IF(N158="snížená",J158,0)</f>
        <v>0</v>
      </c>
      <c r="BG158" s="226">
        <f>IF(N158="zákl. přenesená",J158,0)</f>
        <v>0</v>
      </c>
      <c r="BH158" s="226">
        <f>IF(N158="sníž. přenesená",J158,0)</f>
        <v>0</v>
      </c>
      <c r="BI158" s="226">
        <f>IF(N158="nulová",J158,0)</f>
        <v>0</v>
      </c>
      <c r="BJ158" s="17" t="s">
        <v>84</v>
      </c>
      <c r="BK158" s="226">
        <f>ROUND(I158*H158,2)</f>
        <v>0</v>
      </c>
      <c r="BL158" s="17" t="s">
        <v>234</v>
      </c>
      <c r="BM158" s="17" t="s">
        <v>891</v>
      </c>
    </row>
    <row r="159" spans="2:65" s="1" customFormat="1" ht="16.5" customHeight="1">
      <c r="B159" s="38"/>
      <c r="C159" s="215" t="s">
        <v>472</v>
      </c>
      <c r="D159" s="215" t="s">
        <v>145</v>
      </c>
      <c r="E159" s="216" t="s">
        <v>892</v>
      </c>
      <c r="F159" s="217" t="s">
        <v>884</v>
      </c>
      <c r="G159" s="218" t="s">
        <v>534</v>
      </c>
      <c r="H159" s="219">
        <v>2</v>
      </c>
      <c r="I159" s="220"/>
      <c r="J159" s="221">
        <f>ROUND(I159*H159,2)</f>
        <v>0</v>
      </c>
      <c r="K159" s="217" t="s">
        <v>324</v>
      </c>
      <c r="L159" s="43"/>
      <c r="M159" s="222" t="s">
        <v>75</v>
      </c>
      <c r="N159" s="223" t="s">
        <v>47</v>
      </c>
      <c r="O159" s="79"/>
      <c r="P159" s="224">
        <f>O159*H159</f>
        <v>0</v>
      </c>
      <c r="Q159" s="224">
        <v>0</v>
      </c>
      <c r="R159" s="224">
        <f>Q159*H159</f>
        <v>0</v>
      </c>
      <c r="S159" s="224">
        <v>0</v>
      </c>
      <c r="T159" s="225">
        <f>S159*H159</f>
        <v>0</v>
      </c>
      <c r="AR159" s="17" t="s">
        <v>234</v>
      </c>
      <c r="AT159" s="17" t="s">
        <v>145</v>
      </c>
      <c r="AU159" s="17" t="s">
        <v>143</v>
      </c>
      <c r="AY159" s="17" t="s">
        <v>142</v>
      </c>
      <c r="BE159" s="226">
        <f>IF(N159="základní",J159,0)</f>
        <v>0</v>
      </c>
      <c r="BF159" s="226">
        <f>IF(N159="snížená",J159,0)</f>
        <v>0</v>
      </c>
      <c r="BG159" s="226">
        <f>IF(N159="zákl. přenesená",J159,0)</f>
        <v>0</v>
      </c>
      <c r="BH159" s="226">
        <f>IF(N159="sníž. přenesená",J159,0)</f>
        <v>0</v>
      </c>
      <c r="BI159" s="226">
        <f>IF(N159="nulová",J159,0)</f>
        <v>0</v>
      </c>
      <c r="BJ159" s="17" t="s">
        <v>84</v>
      </c>
      <c r="BK159" s="226">
        <f>ROUND(I159*H159,2)</f>
        <v>0</v>
      </c>
      <c r="BL159" s="17" t="s">
        <v>234</v>
      </c>
      <c r="BM159" s="17" t="s">
        <v>893</v>
      </c>
    </row>
    <row r="160" spans="2:65" s="1" customFormat="1" ht="16.5" customHeight="1">
      <c r="B160" s="38"/>
      <c r="C160" s="215" t="s">
        <v>477</v>
      </c>
      <c r="D160" s="215" t="s">
        <v>145</v>
      </c>
      <c r="E160" s="216" t="s">
        <v>894</v>
      </c>
      <c r="F160" s="217" t="s">
        <v>895</v>
      </c>
      <c r="G160" s="218" t="s">
        <v>242</v>
      </c>
      <c r="H160" s="219">
        <v>10</v>
      </c>
      <c r="I160" s="220"/>
      <c r="J160" s="221">
        <f>ROUND(I160*H160,2)</f>
        <v>0</v>
      </c>
      <c r="K160" s="217" t="s">
        <v>324</v>
      </c>
      <c r="L160" s="43"/>
      <c r="M160" s="222" t="s">
        <v>75</v>
      </c>
      <c r="N160" s="223" t="s">
        <v>47</v>
      </c>
      <c r="O160" s="79"/>
      <c r="P160" s="224">
        <f>O160*H160</f>
        <v>0</v>
      </c>
      <c r="Q160" s="224">
        <v>0</v>
      </c>
      <c r="R160" s="224">
        <f>Q160*H160</f>
        <v>0</v>
      </c>
      <c r="S160" s="224">
        <v>0</v>
      </c>
      <c r="T160" s="225">
        <f>S160*H160</f>
        <v>0</v>
      </c>
      <c r="AR160" s="17" t="s">
        <v>234</v>
      </c>
      <c r="AT160" s="17" t="s">
        <v>145</v>
      </c>
      <c r="AU160" s="17" t="s">
        <v>143</v>
      </c>
      <c r="AY160" s="17" t="s">
        <v>142</v>
      </c>
      <c r="BE160" s="226">
        <f>IF(N160="základní",J160,0)</f>
        <v>0</v>
      </c>
      <c r="BF160" s="226">
        <f>IF(N160="snížená",J160,0)</f>
        <v>0</v>
      </c>
      <c r="BG160" s="226">
        <f>IF(N160="zákl. přenesená",J160,0)</f>
        <v>0</v>
      </c>
      <c r="BH160" s="226">
        <f>IF(N160="sníž. přenesená",J160,0)</f>
        <v>0</v>
      </c>
      <c r="BI160" s="226">
        <f>IF(N160="nulová",J160,0)</f>
        <v>0</v>
      </c>
      <c r="BJ160" s="17" t="s">
        <v>84</v>
      </c>
      <c r="BK160" s="226">
        <f>ROUND(I160*H160,2)</f>
        <v>0</v>
      </c>
      <c r="BL160" s="17" t="s">
        <v>234</v>
      </c>
      <c r="BM160" s="17" t="s">
        <v>896</v>
      </c>
    </row>
    <row r="161" spans="2:65" s="1" customFormat="1" ht="16.5" customHeight="1">
      <c r="B161" s="38"/>
      <c r="C161" s="215" t="s">
        <v>481</v>
      </c>
      <c r="D161" s="215" t="s">
        <v>145</v>
      </c>
      <c r="E161" s="216" t="s">
        <v>897</v>
      </c>
      <c r="F161" s="217" t="s">
        <v>898</v>
      </c>
      <c r="G161" s="218" t="s">
        <v>534</v>
      </c>
      <c r="H161" s="219">
        <v>1</v>
      </c>
      <c r="I161" s="220"/>
      <c r="J161" s="221">
        <f>ROUND(I161*H161,2)</f>
        <v>0</v>
      </c>
      <c r="K161" s="217" t="s">
        <v>324</v>
      </c>
      <c r="L161" s="43"/>
      <c r="M161" s="222" t="s">
        <v>75</v>
      </c>
      <c r="N161" s="223" t="s">
        <v>47</v>
      </c>
      <c r="O161" s="79"/>
      <c r="P161" s="224">
        <f>O161*H161</f>
        <v>0</v>
      </c>
      <c r="Q161" s="224">
        <v>0</v>
      </c>
      <c r="R161" s="224">
        <f>Q161*H161</f>
        <v>0</v>
      </c>
      <c r="S161" s="224">
        <v>0</v>
      </c>
      <c r="T161" s="225">
        <f>S161*H161</f>
        <v>0</v>
      </c>
      <c r="AR161" s="17" t="s">
        <v>234</v>
      </c>
      <c r="AT161" s="17" t="s">
        <v>145</v>
      </c>
      <c r="AU161" s="17" t="s">
        <v>143</v>
      </c>
      <c r="AY161" s="17" t="s">
        <v>142</v>
      </c>
      <c r="BE161" s="226">
        <f>IF(N161="základní",J161,0)</f>
        <v>0</v>
      </c>
      <c r="BF161" s="226">
        <f>IF(N161="snížená",J161,0)</f>
        <v>0</v>
      </c>
      <c r="BG161" s="226">
        <f>IF(N161="zákl. přenesená",J161,0)</f>
        <v>0</v>
      </c>
      <c r="BH161" s="226">
        <f>IF(N161="sníž. přenesená",J161,0)</f>
        <v>0</v>
      </c>
      <c r="BI161" s="226">
        <f>IF(N161="nulová",J161,0)</f>
        <v>0</v>
      </c>
      <c r="BJ161" s="17" t="s">
        <v>84</v>
      </c>
      <c r="BK161" s="226">
        <f>ROUND(I161*H161,2)</f>
        <v>0</v>
      </c>
      <c r="BL161" s="17" t="s">
        <v>234</v>
      </c>
      <c r="BM161" s="17" t="s">
        <v>899</v>
      </c>
    </row>
    <row r="162" spans="2:63" s="11" customFormat="1" ht="20.85" customHeight="1">
      <c r="B162" s="199"/>
      <c r="C162" s="200"/>
      <c r="D162" s="201" t="s">
        <v>76</v>
      </c>
      <c r="E162" s="213" t="s">
        <v>900</v>
      </c>
      <c r="F162" s="213" t="s">
        <v>901</v>
      </c>
      <c r="G162" s="200"/>
      <c r="H162" s="200"/>
      <c r="I162" s="203"/>
      <c r="J162" s="214">
        <f>BK162</f>
        <v>0</v>
      </c>
      <c r="K162" s="200"/>
      <c r="L162" s="205"/>
      <c r="M162" s="206"/>
      <c r="N162" s="207"/>
      <c r="O162" s="207"/>
      <c r="P162" s="208">
        <f>SUM(P163:P165)</f>
        <v>0</v>
      </c>
      <c r="Q162" s="207"/>
      <c r="R162" s="208">
        <f>SUM(R163:R165)</f>
        <v>0</v>
      </c>
      <c r="S162" s="207"/>
      <c r="T162" s="209">
        <f>SUM(T163:T165)</f>
        <v>0</v>
      </c>
      <c r="AR162" s="210" t="s">
        <v>86</v>
      </c>
      <c r="AT162" s="211" t="s">
        <v>76</v>
      </c>
      <c r="AU162" s="211" t="s">
        <v>86</v>
      </c>
      <c r="AY162" s="210" t="s">
        <v>142</v>
      </c>
      <c r="BK162" s="212">
        <f>SUM(BK163:BK165)</f>
        <v>0</v>
      </c>
    </row>
    <row r="163" spans="2:65" s="1" customFormat="1" ht="16.5" customHeight="1">
      <c r="B163" s="38"/>
      <c r="C163" s="215" t="s">
        <v>485</v>
      </c>
      <c r="D163" s="215" t="s">
        <v>145</v>
      </c>
      <c r="E163" s="216" t="s">
        <v>902</v>
      </c>
      <c r="F163" s="217" t="s">
        <v>903</v>
      </c>
      <c r="G163" s="218" t="s">
        <v>534</v>
      </c>
      <c r="H163" s="219">
        <v>4</v>
      </c>
      <c r="I163" s="220"/>
      <c r="J163" s="221">
        <f>ROUND(I163*H163,2)</f>
        <v>0</v>
      </c>
      <c r="K163" s="217" t="s">
        <v>324</v>
      </c>
      <c r="L163" s="43"/>
      <c r="M163" s="222" t="s">
        <v>75</v>
      </c>
      <c r="N163" s="223" t="s">
        <v>47</v>
      </c>
      <c r="O163" s="79"/>
      <c r="P163" s="224">
        <f>O163*H163</f>
        <v>0</v>
      </c>
      <c r="Q163" s="224">
        <v>0</v>
      </c>
      <c r="R163" s="224">
        <f>Q163*H163</f>
        <v>0</v>
      </c>
      <c r="S163" s="224">
        <v>0</v>
      </c>
      <c r="T163" s="225">
        <f>S163*H163</f>
        <v>0</v>
      </c>
      <c r="AR163" s="17" t="s">
        <v>234</v>
      </c>
      <c r="AT163" s="17" t="s">
        <v>145</v>
      </c>
      <c r="AU163" s="17" t="s">
        <v>143</v>
      </c>
      <c r="AY163" s="17" t="s">
        <v>142</v>
      </c>
      <c r="BE163" s="226">
        <f>IF(N163="základní",J163,0)</f>
        <v>0</v>
      </c>
      <c r="BF163" s="226">
        <f>IF(N163="snížená",J163,0)</f>
        <v>0</v>
      </c>
      <c r="BG163" s="226">
        <f>IF(N163="zákl. přenesená",J163,0)</f>
        <v>0</v>
      </c>
      <c r="BH163" s="226">
        <f>IF(N163="sníž. přenesená",J163,0)</f>
        <v>0</v>
      </c>
      <c r="BI163" s="226">
        <f>IF(N163="nulová",J163,0)</f>
        <v>0</v>
      </c>
      <c r="BJ163" s="17" t="s">
        <v>84</v>
      </c>
      <c r="BK163" s="226">
        <f>ROUND(I163*H163,2)</f>
        <v>0</v>
      </c>
      <c r="BL163" s="17" t="s">
        <v>234</v>
      </c>
      <c r="BM163" s="17" t="s">
        <v>904</v>
      </c>
    </row>
    <row r="164" spans="2:65" s="1" customFormat="1" ht="16.5" customHeight="1">
      <c r="B164" s="38"/>
      <c r="C164" s="215" t="s">
        <v>489</v>
      </c>
      <c r="D164" s="215" t="s">
        <v>145</v>
      </c>
      <c r="E164" s="216" t="s">
        <v>905</v>
      </c>
      <c r="F164" s="217" t="s">
        <v>906</v>
      </c>
      <c r="G164" s="218" t="s">
        <v>534</v>
      </c>
      <c r="H164" s="219">
        <v>0</v>
      </c>
      <c r="I164" s="220"/>
      <c r="J164" s="221">
        <f>ROUND(I164*H164,2)</f>
        <v>0</v>
      </c>
      <c r="K164" s="217" t="s">
        <v>324</v>
      </c>
      <c r="L164" s="43"/>
      <c r="M164" s="222" t="s">
        <v>75</v>
      </c>
      <c r="N164" s="223" t="s">
        <v>47</v>
      </c>
      <c r="O164" s="79"/>
      <c r="P164" s="224">
        <f>O164*H164</f>
        <v>0</v>
      </c>
      <c r="Q164" s="224">
        <v>0</v>
      </c>
      <c r="R164" s="224">
        <f>Q164*H164</f>
        <v>0</v>
      </c>
      <c r="S164" s="224">
        <v>0</v>
      </c>
      <c r="T164" s="225">
        <f>S164*H164</f>
        <v>0</v>
      </c>
      <c r="AR164" s="17" t="s">
        <v>234</v>
      </c>
      <c r="AT164" s="17" t="s">
        <v>145</v>
      </c>
      <c r="AU164" s="17" t="s">
        <v>143</v>
      </c>
      <c r="AY164" s="17" t="s">
        <v>142</v>
      </c>
      <c r="BE164" s="226">
        <f>IF(N164="základní",J164,0)</f>
        <v>0</v>
      </c>
      <c r="BF164" s="226">
        <f>IF(N164="snížená",J164,0)</f>
        <v>0</v>
      </c>
      <c r="BG164" s="226">
        <f>IF(N164="zákl. přenesená",J164,0)</f>
        <v>0</v>
      </c>
      <c r="BH164" s="226">
        <f>IF(N164="sníž. přenesená",J164,0)</f>
        <v>0</v>
      </c>
      <c r="BI164" s="226">
        <f>IF(N164="nulová",J164,0)</f>
        <v>0</v>
      </c>
      <c r="BJ164" s="17" t="s">
        <v>84</v>
      </c>
      <c r="BK164" s="226">
        <f>ROUND(I164*H164,2)</f>
        <v>0</v>
      </c>
      <c r="BL164" s="17" t="s">
        <v>234</v>
      </c>
      <c r="BM164" s="17" t="s">
        <v>907</v>
      </c>
    </row>
    <row r="165" spans="2:65" s="1" customFormat="1" ht="16.5" customHeight="1">
      <c r="B165" s="38"/>
      <c r="C165" s="215" t="s">
        <v>493</v>
      </c>
      <c r="D165" s="215" t="s">
        <v>145</v>
      </c>
      <c r="E165" s="216" t="s">
        <v>908</v>
      </c>
      <c r="F165" s="217" t="s">
        <v>909</v>
      </c>
      <c r="G165" s="218" t="s">
        <v>534</v>
      </c>
      <c r="H165" s="219">
        <v>5</v>
      </c>
      <c r="I165" s="220"/>
      <c r="J165" s="221">
        <f>ROUND(I165*H165,2)</f>
        <v>0</v>
      </c>
      <c r="K165" s="217" t="s">
        <v>324</v>
      </c>
      <c r="L165" s="43"/>
      <c r="M165" s="276" t="s">
        <v>75</v>
      </c>
      <c r="N165" s="277" t="s">
        <v>47</v>
      </c>
      <c r="O165" s="278"/>
      <c r="P165" s="279">
        <f>O165*H165</f>
        <v>0</v>
      </c>
      <c r="Q165" s="279">
        <v>0</v>
      </c>
      <c r="R165" s="279">
        <f>Q165*H165</f>
        <v>0</v>
      </c>
      <c r="S165" s="279">
        <v>0</v>
      </c>
      <c r="T165" s="280">
        <f>S165*H165</f>
        <v>0</v>
      </c>
      <c r="AR165" s="17" t="s">
        <v>234</v>
      </c>
      <c r="AT165" s="17" t="s">
        <v>145</v>
      </c>
      <c r="AU165" s="17" t="s">
        <v>143</v>
      </c>
      <c r="AY165" s="17" t="s">
        <v>142</v>
      </c>
      <c r="BE165" s="226">
        <f>IF(N165="základní",J165,0)</f>
        <v>0</v>
      </c>
      <c r="BF165" s="226">
        <f>IF(N165="snížená",J165,0)</f>
        <v>0</v>
      </c>
      <c r="BG165" s="226">
        <f>IF(N165="zákl. přenesená",J165,0)</f>
        <v>0</v>
      </c>
      <c r="BH165" s="226">
        <f>IF(N165="sníž. přenesená",J165,0)</f>
        <v>0</v>
      </c>
      <c r="BI165" s="226">
        <f>IF(N165="nulová",J165,0)</f>
        <v>0</v>
      </c>
      <c r="BJ165" s="17" t="s">
        <v>84</v>
      </c>
      <c r="BK165" s="226">
        <f>ROUND(I165*H165,2)</f>
        <v>0</v>
      </c>
      <c r="BL165" s="17" t="s">
        <v>234</v>
      </c>
      <c r="BM165" s="17" t="s">
        <v>910</v>
      </c>
    </row>
    <row r="166" spans="2:12" s="1" customFormat="1" ht="6.95" customHeight="1">
      <c r="B166" s="57"/>
      <c r="C166" s="58"/>
      <c r="D166" s="58"/>
      <c r="E166" s="58"/>
      <c r="F166" s="58"/>
      <c r="G166" s="58"/>
      <c r="H166" s="58"/>
      <c r="I166" s="166"/>
      <c r="J166" s="58"/>
      <c r="K166" s="58"/>
      <c r="L166" s="43"/>
    </row>
  </sheetData>
  <sheetProtection password="CC35" sheet="1" objects="1" scenarios="1" formatColumns="0" formatRows="0" autoFilter="0"/>
  <autoFilter ref="C87:K165"/>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9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5"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101</v>
      </c>
    </row>
    <row r="3" spans="2:46" ht="6.95" customHeight="1">
      <c r="B3" s="136"/>
      <c r="C3" s="137"/>
      <c r="D3" s="137"/>
      <c r="E3" s="137"/>
      <c r="F3" s="137"/>
      <c r="G3" s="137"/>
      <c r="H3" s="137"/>
      <c r="I3" s="138"/>
      <c r="J3" s="137"/>
      <c r="K3" s="137"/>
      <c r="L3" s="20"/>
      <c r="AT3" s="17" t="s">
        <v>86</v>
      </c>
    </row>
    <row r="4" spans="2:46" ht="24.95" customHeight="1">
      <c r="B4" s="20"/>
      <c r="D4" s="139" t="s">
        <v>102</v>
      </c>
      <c r="L4" s="20"/>
      <c r="M4" s="24" t="s">
        <v>10</v>
      </c>
      <c r="AT4" s="17" t="s">
        <v>4</v>
      </c>
    </row>
    <row r="5" spans="2:12" ht="6.95" customHeight="1">
      <c r="B5" s="20"/>
      <c r="L5" s="20"/>
    </row>
    <row r="6" spans="2:12" ht="12" customHeight="1">
      <c r="B6" s="20"/>
      <c r="D6" s="140" t="s">
        <v>16</v>
      </c>
      <c r="L6" s="20"/>
    </row>
    <row r="7" spans="2:12" ht="16.5" customHeight="1">
      <c r="B7" s="20"/>
      <c r="E7" s="141" t="str">
        <f>'Rekapitulace stavby'!K6</f>
        <v>Město bez bariér - ZŠ, Školní 786, Horní Slavkov, ETAPA 3</v>
      </c>
      <c r="F7" s="140"/>
      <c r="G7" s="140"/>
      <c r="H7" s="140"/>
      <c r="L7" s="20"/>
    </row>
    <row r="8" spans="2:12" s="1" customFormat="1" ht="12" customHeight="1">
      <c r="B8" s="43"/>
      <c r="D8" s="140" t="s">
        <v>103</v>
      </c>
      <c r="I8" s="142"/>
      <c r="L8" s="43"/>
    </row>
    <row r="9" spans="2:12" s="1" customFormat="1" ht="36.95" customHeight="1">
      <c r="B9" s="43"/>
      <c r="E9" s="143" t="s">
        <v>911</v>
      </c>
      <c r="F9" s="1"/>
      <c r="G9" s="1"/>
      <c r="H9" s="1"/>
      <c r="I9" s="142"/>
      <c r="L9" s="43"/>
    </row>
    <row r="10" spans="2:12" s="1" customFormat="1" ht="12">
      <c r="B10" s="43"/>
      <c r="I10" s="142"/>
      <c r="L10" s="43"/>
    </row>
    <row r="11" spans="2:12" s="1" customFormat="1" ht="12" customHeight="1">
      <c r="B11" s="43"/>
      <c r="D11" s="140" t="s">
        <v>18</v>
      </c>
      <c r="F11" s="17" t="s">
        <v>19</v>
      </c>
      <c r="I11" s="144" t="s">
        <v>20</v>
      </c>
      <c r="J11" s="17" t="s">
        <v>21</v>
      </c>
      <c r="L11" s="43"/>
    </row>
    <row r="12" spans="2:12" s="1" customFormat="1" ht="12" customHeight="1">
      <c r="B12" s="43"/>
      <c r="D12" s="140" t="s">
        <v>22</v>
      </c>
      <c r="F12" s="17" t="s">
        <v>23</v>
      </c>
      <c r="I12" s="144" t="s">
        <v>24</v>
      </c>
      <c r="J12" s="145" t="str">
        <f>'Rekapitulace stavby'!AN8</f>
        <v>10. 12. 2018</v>
      </c>
      <c r="L12" s="43"/>
    </row>
    <row r="13" spans="2:12" s="1" customFormat="1" ht="10.8" customHeight="1">
      <c r="B13" s="43"/>
      <c r="I13" s="142"/>
      <c r="L13" s="43"/>
    </row>
    <row r="14" spans="2:12" s="1" customFormat="1" ht="12" customHeight="1">
      <c r="B14" s="43"/>
      <c r="D14" s="140" t="s">
        <v>26</v>
      </c>
      <c r="I14" s="144" t="s">
        <v>27</v>
      </c>
      <c r="J14" s="17" t="s">
        <v>28</v>
      </c>
      <c r="L14" s="43"/>
    </row>
    <row r="15" spans="2:12" s="1" customFormat="1" ht="18" customHeight="1">
      <c r="B15" s="43"/>
      <c r="E15" s="17" t="s">
        <v>29</v>
      </c>
      <c r="I15" s="144" t="s">
        <v>30</v>
      </c>
      <c r="J15" s="17" t="s">
        <v>31</v>
      </c>
      <c r="L15" s="43"/>
    </row>
    <row r="16" spans="2:12" s="1" customFormat="1" ht="6.95" customHeight="1">
      <c r="B16" s="43"/>
      <c r="I16" s="142"/>
      <c r="L16" s="43"/>
    </row>
    <row r="17" spans="2:12" s="1" customFormat="1" ht="12" customHeight="1">
      <c r="B17" s="43"/>
      <c r="D17" s="140" t="s">
        <v>32</v>
      </c>
      <c r="I17" s="144" t="s">
        <v>27</v>
      </c>
      <c r="J17" s="33" t="str">
        <f>'Rekapitulace stavby'!AN13</f>
        <v>Vyplň údaj</v>
      </c>
      <c r="L17" s="43"/>
    </row>
    <row r="18" spans="2:12" s="1" customFormat="1" ht="18" customHeight="1">
      <c r="B18" s="43"/>
      <c r="E18" s="33" t="str">
        <f>'Rekapitulace stavby'!E14</f>
        <v>Vyplň údaj</v>
      </c>
      <c r="F18" s="17"/>
      <c r="G18" s="17"/>
      <c r="H18" s="17"/>
      <c r="I18" s="144" t="s">
        <v>30</v>
      </c>
      <c r="J18" s="33" t="str">
        <f>'Rekapitulace stavby'!AN14</f>
        <v>Vyplň údaj</v>
      </c>
      <c r="L18" s="43"/>
    </row>
    <row r="19" spans="2:12" s="1" customFormat="1" ht="6.95" customHeight="1">
      <c r="B19" s="43"/>
      <c r="I19" s="142"/>
      <c r="L19" s="43"/>
    </row>
    <row r="20" spans="2:12" s="1" customFormat="1" ht="12" customHeight="1">
      <c r="B20" s="43"/>
      <c r="D20" s="140" t="s">
        <v>34</v>
      </c>
      <c r="I20" s="144" t="s">
        <v>27</v>
      </c>
      <c r="J20" s="17" t="s">
        <v>35</v>
      </c>
      <c r="L20" s="43"/>
    </row>
    <row r="21" spans="2:12" s="1" customFormat="1" ht="18" customHeight="1">
      <c r="B21" s="43"/>
      <c r="E21" s="17" t="s">
        <v>36</v>
      </c>
      <c r="I21" s="144" t="s">
        <v>30</v>
      </c>
      <c r="J21" s="17" t="s">
        <v>37</v>
      </c>
      <c r="L21" s="43"/>
    </row>
    <row r="22" spans="2:12" s="1" customFormat="1" ht="6.95" customHeight="1">
      <c r="B22" s="43"/>
      <c r="I22" s="142"/>
      <c r="L22" s="43"/>
    </row>
    <row r="23" spans="2:12" s="1" customFormat="1" ht="12" customHeight="1">
      <c r="B23" s="43"/>
      <c r="D23" s="140" t="s">
        <v>39</v>
      </c>
      <c r="I23" s="144" t="s">
        <v>27</v>
      </c>
      <c r="J23" s="17" t="s">
        <v>35</v>
      </c>
      <c r="L23" s="43"/>
    </row>
    <row r="24" spans="2:12" s="1" customFormat="1" ht="18" customHeight="1">
      <c r="B24" s="43"/>
      <c r="E24" s="17" t="s">
        <v>36</v>
      </c>
      <c r="I24" s="144" t="s">
        <v>30</v>
      </c>
      <c r="J24" s="17" t="s">
        <v>37</v>
      </c>
      <c r="L24" s="43"/>
    </row>
    <row r="25" spans="2:12" s="1" customFormat="1" ht="6.95" customHeight="1">
      <c r="B25" s="43"/>
      <c r="I25" s="142"/>
      <c r="L25" s="43"/>
    </row>
    <row r="26" spans="2:12" s="1" customFormat="1" ht="12" customHeight="1">
      <c r="B26" s="43"/>
      <c r="D26" s="140" t="s">
        <v>40</v>
      </c>
      <c r="I26" s="142"/>
      <c r="L26" s="43"/>
    </row>
    <row r="27" spans="2:12" s="7" customFormat="1" ht="16.5" customHeight="1">
      <c r="B27" s="146"/>
      <c r="E27" s="147" t="s">
        <v>75</v>
      </c>
      <c r="F27" s="147"/>
      <c r="G27" s="147"/>
      <c r="H27" s="147"/>
      <c r="I27" s="148"/>
      <c r="L27" s="146"/>
    </row>
    <row r="28" spans="2:12" s="1" customFormat="1" ht="6.95" customHeight="1">
      <c r="B28" s="43"/>
      <c r="I28" s="142"/>
      <c r="L28" s="43"/>
    </row>
    <row r="29" spans="2:12" s="1" customFormat="1" ht="6.95" customHeight="1">
      <c r="B29" s="43"/>
      <c r="D29" s="71"/>
      <c r="E29" s="71"/>
      <c r="F29" s="71"/>
      <c r="G29" s="71"/>
      <c r="H29" s="71"/>
      <c r="I29" s="149"/>
      <c r="J29" s="71"/>
      <c r="K29" s="71"/>
      <c r="L29" s="43"/>
    </row>
    <row r="30" spans="2:12" s="1" customFormat="1" ht="25.4" customHeight="1">
      <c r="B30" s="43"/>
      <c r="D30" s="150" t="s">
        <v>42</v>
      </c>
      <c r="I30" s="142"/>
      <c r="J30" s="151">
        <f>ROUND(J84,2)</f>
        <v>0</v>
      </c>
      <c r="L30" s="43"/>
    </row>
    <row r="31" spans="2:12" s="1" customFormat="1" ht="6.95" customHeight="1">
      <c r="B31" s="43"/>
      <c r="D31" s="71"/>
      <c r="E31" s="71"/>
      <c r="F31" s="71"/>
      <c r="G31" s="71"/>
      <c r="H31" s="71"/>
      <c r="I31" s="149"/>
      <c r="J31" s="71"/>
      <c r="K31" s="71"/>
      <c r="L31" s="43"/>
    </row>
    <row r="32" spans="2:12" s="1" customFormat="1" ht="14.4" customHeight="1">
      <c r="B32" s="43"/>
      <c r="F32" s="152" t="s">
        <v>44</v>
      </c>
      <c r="I32" s="153" t="s">
        <v>43</v>
      </c>
      <c r="J32" s="152" t="s">
        <v>45</v>
      </c>
      <c r="L32" s="43"/>
    </row>
    <row r="33" spans="2:12" s="1" customFormat="1" ht="14.4" customHeight="1">
      <c r="B33" s="43"/>
      <c r="D33" s="140" t="s">
        <v>46</v>
      </c>
      <c r="E33" s="140" t="s">
        <v>47</v>
      </c>
      <c r="F33" s="154">
        <f>ROUND((SUM(BE84:BE93)),2)</f>
        <v>0</v>
      </c>
      <c r="I33" s="155">
        <v>0.21</v>
      </c>
      <c r="J33" s="154">
        <f>ROUND(((SUM(BE84:BE93))*I33),2)</f>
        <v>0</v>
      </c>
      <c r="L33" s="43"/>
    </row>
    <row r="34" spans="2:12" s="1" customFormat="1" ht="14.4" customHeight="1">
      <c r="B34" s="43"/>
      <c r="E34" s="140" t="s">
        <v>48</v>
      </c>
      <c r="F34" s="154">
        <f>ROUND((SUM(BF84:BF93)),2)</f>
        <v>0</v>
      </c>
      <c r="I34" s="155">
        <v>0.15</v>
      </c>
      <c r="J34" s="154">
        <f>ROUND(((SUM(BF84:BF93))*I34),2)</f>
        <v>0</v>
      </c>
      <c r="L34" s="43"/>
    </row>
    <row r="35" spans="2:12" s="1" customFormat="1" ht="14.4" customHeight="1" hidden="1">
      <c r="B35" s="43"/>
      <c r="E35" s="140" t="s">
        <v>49</v>
      </c>
      <c r="F35" s="154">
        <f>ROUND((SUM(BG84:BG93)),2)</f>
        <v>0</v>
      </c>
      <c r="I35" s="155">
        <v>0.21</v>
      </c>
      <c r="J35" s="154">
        <f>0</f>
        <v>0</v>
      </c>
      <c r="L35" s="43"/>
    </row>
    <row r="36" spans="2:12" s="1" customFormat="1" ht="14.4" customHeight="1" hidden="1">
      <c r="B36" s="43"/>
      <c r="E36" s="140" t="s">
        <v>50</v>
      </c>
      <c r="F36" s="154">
        <f>ROUND((SUM(BH84:BH93)),2)</f>
        <v>0</v>
      </c>
      <c r="I36" s="155">
        <v>0.15</v>
      </c>
      <c r="J36" s="154">
        <f>0</f>
        <v>0</v>
      </c>
      <c r="L36" s="43"/>
    </row>
    <row r="37" spans="2:12" s="1" customFormat="1" ht="14.4" customHeight="1" hidden="1">
      <c r="B37" s="43"/>
      <c r="E37" s="140" t="s">
        <v>51</v>
      </c>
      <c r="F37" s="154">
        <f>ROUND((SUM(BI84:BI93)),2)</f>
        <v>0</v>
      </c>
      <c r="I37" s="155">
        <v>0</v>
      </c>
      <c r="J37" s="154">
        <f>0</f>
        <v>0</v>
      </c>
      <c r="L37" s="43"/>
    </row>
    <row r="38" spans="2:12" s="1" customFormat="1" ht="6.95" customHeight="1">
      <c r="B38" s="43"/>
      <c r="I38" s="142"/>
      <c r="L38" s="43"/>
    </row>
    <row r="39" spans="2:12" s="1" customFormat="1" ht="25.4" customHeight="1">
      <c r="B39" s="43"/>
      <c r="C39" s="156"/>
      <c r="D39" s="157" t="s">
        <v>52</v>
      </c>
      <c r="E39" s="158"/>
      <c r="F39" s="158"/>
      <c r="G39" s="159" t="s">
        <v>53</v>
      </c>
      <c r="H39" s="160" t="s">
        <v>54</v>
      </c>
      <c r="I39" s="161"/>
      <c r="J39" s="162">
        <f>SUM(J30:J37)</f>
        <v>0</v>
      </c>
      <c r="K39" s="163"/>
      <c r="L39" s="43"/>
    </row>
    <row r="40" spans="2:12" s="1" customFormat="1" ht="14.4" customHeight="1">
      <c r="B40" s="164"/>
      <c r="C40" s="165"/>
      <c r="D40" s="165"/>
      <c r="E40" s="165"/>
      <c r="F40" s="165"/>
      <c r="G40" s="165"/>
      <c r="H40" s="165"/>
      <c r="I40" s="166"/>
      <c r="J40" s="165"/>
      <c r="K40" s="165"/>
      <c r="L40" s="43"/>
    </row>
    <row r="44" spans="2:12" s="1" customFormat="1" ht="6.95" customHeight="1">
      <c r="B44" s="167"/>
      <c r="C44" s="168"/>
      <c r="D44" s="168"/>
      <c r="E44" s="168"/>
      <c r="F44" s="168"/>
      <c r="G44" s="168"/>
      <c r="H44" s="168"/>
      <c r="I44" s="169"/>
      <c r="J44" s="168"/>
      <c r="K44" s="168"/>
      <c r="L44" s="43"/>
    </row>
    <row r="45" spans="2:12" s="1" customFormat="1" ht="24.95" customHeight="1">
      <c r="B45" s="38"/>
      <c r="C45" s="23" t="s">
        <v>107</v>
      </c>
      <c r="D45" s="39"/>
      <c r="E45" s="39"/>
      <c r="F45" s="39"/>
      <c r="G45" s="39"/>
      <c r="H45" s="39"/>
      <c r="I45" s="142"/>
      <c r="J45" s="39"/>
      <c r="K45" s="39"/>
      <c r="L45" s="43"/>
    </row>
    <row r="46" spans="2:12" s="1" customFormat="1" ht="6.95" customHeight="1">
      <c r="B46" s="38"/>
      <c r="C46" s="39"/>
      <c r="D46" s="39"/>
      <c r="E46" s="39"/>
      <c r="F46" s="39"/>
      <c r="G46" s="39"/>
      <c r="H46" s="39"/>
      <c r="I46" s="142"/>
      <c r="J46" s="39"/>
      <c r="K46" s="39"/>
      <c r="L46" s="43"/>
    </row>
    <row r="47" spans="2:12" s="1" customFormat="1" ht="12" customHeight="1">
      <c r="B47" s="38"/>
      <c r="C47" s="32" t="s">
        <v>16</v>
      </c>
      <c r="D47" s="39"/>
      <c r="E47" s="39"/>
      <c r="F47" s="39"/>
      <c r="G47" s="39"/>
      <c r="H47" s="39"/>
      <c r="I47" s="142"/>
      <c r="J47" s="39"/>
      <c r="K47" s="39"/>
      <c r="L47" s="43"/>
    </row>
    <row r="48" spans="2:12" s="1" customFormat="1" ht="16.5" customHeight="1">
      <c r="B48" s="38"/>
      <c r="C48" s="39"/>
      <c r="D48" s="39"/>
      <c r="E48" s="170" t="str">
        <f>E7</f>
        <v>Město bez bariér - ZŠ, Školní 786, Horní Slavkov, ETAPA 3</v>
      </c>
      <c r="F48" s="32"/>
      <c r="G48" s="32"/>
      <c r="H48" s="32"/>
      <c r="I48" s="142"/>
      <c r="J48" s="39"/>
      <c r="K48" s="39"/>
      <c r="L48" s="43"/>
    </row>
    <row r="49" spans="2:12" s="1" customFormat="1" ht="12" customHeight="1">
      <c r="B49" s="38"/>
      <c r="C49" s="32" t="s">
        <v>103</v>
      </c>
      <c r="D49" s="39"/>
      <c r="E49" s="39"/>
      <c r="F49" s="39"/>
      <c r="G49" s="39"/>
      <c r="H49" s="39"/>
      <c r="I49" s="142"/>
      <c r="J49" s="39"/>
      <c r="K49" s="39"/>
      <c r="L49" s="43"/>
    </row>
    <row r="50" spans="2:12" s="1" customFormat="1" ht="16.5" customHeight="1">
      <c r="B50" s="38"/>
      <c r="C50" s="39"/>
      <c r="D50" s="39"/>
      <c r="E50" s="64" t="str">
        <f>E9</f>
        <v>03 - ETAPA 3, objekt SO_02 - VRN</v>
      </c>
      <c r="F50" s="39"/>
      <c r="G50" s="39"/>
      <c r="H50" s="39"/>
      <c r="I50" s="142"/>
      <c r="J50" s="39"/>
      <c r="K50" s="39"/>
      <c r="L50" s="43"/>
    </row>
    <row r="51" spans="2:12" s="1" customFormat="1" ht="6.95" customHeight="1">
      <c r="B51" s="38"/>
      <c r="C51" s="39"/>
      <c r="D51" s="39"/>
      <c r="E51" s="39"/>
      <c r="F51" s="39"/>
      <c r="G51" s="39"/>
      <c r="H51" s="39"/>
      <c r="I51" s="142"/>
      <c r="J51" s="39"/>
      <c r="K51" s="39"/>
      <c r="L51" s="43"/>
    </row>
    <row r="52" spans="2:12" s="1" customFormat="1" ht="12" customHeight="1">
      <c r="B52" s="38"/>
      <c r="C52" s="32" t="s">
        <v>22</v>
      </c>
      <c r="D52" s="39"/>
      <c r="E52" s="39"/>
      <c r="F52" s="27" t="str">
        <f>F12</f>
        <v>Horní Slavkov</v>
      </c>
      <c r="G52" s="39"/>
      <c r="H52" s="39"/>
      <c r="I52" s="144" t="s">
        <v>24</v>
      </c>
      <c r="J52" s="67" t="str">
        <f>IF(J12="","",J12)</f>
        <v>10. 12. 2018</v>
      </c>
      <c r="K52" s="39"/>
      <c r="L52" s="43"/>
    </row>
    <row r="53" spans="2:12" s="1" customFormat="1" ht="6.95" customHeight="1">
      <c r="B53" s="38"/>
      <c r="C53" s="39"/>
      <c r="D53" s="39"/>
      <c r="E53" s="39"/>
      <c r="F53" s="39"/>
      <c r="G53" s="39"/>
      <c r="H53" s="39"/>
      <c r="I53" s="142"/>
      <c r="J53" s="39"/>
      <c r="K53" s="39"/>
      <c r="L53" s="43"/>
    </row>
    <row r="54" spans="2:12" s="1" customFormat="1" ht="13.65" customHeight="1">
      <c r="B54" s="38"/>
      <c r="C54" s="32" t="s">
        <v>26</v>
      </c>
      <c r="D54" s="39"/>
      <c r="E54" s="39"/>
      <c r="F54" s="27" t="str">
        <f>E15</f>
        <v>Město Horní Slavkov</v>
      </c>
      <c r="G54" s="39"/>
      <c r="H54" s="39"/>
      <c r="I54" s="144" t="s">
        <v>34</v>
      </c>
      <c r="J54" s="36" t="str">
        <f>E21</f>
        <v>CENTRA STAV s.r.o.</v>
      </c>
      <c r="K54" s="39"/>
      <c r="L54" s="43"/>
    </row>
    <row r="55" spans="2:12" s="1" customFormat="1" ht="13.65" customHeight="1">
      <c r="B55" s="38"/>
      <c r="C55" s="32" t="s">
        <v>32</v>
      </c>
      <c r="D55" s="39"/>
      <c r="E55" s="39"/>
      <c r="F55" s="27" t="str">
        <f>IF(E18="","",E18)</f>
        <v>Vyplň údaj</v>
      </c>
      <c r="G55" s="39"/>
      <c r="H55" s="39"/>
      <c r="I55" s="144" t="s">
        <v>39</v>
      </c>
      <c r="J55" s="36" t="str">
        <f>E24</f>
        <v>CENTRA STAV s.r.o.</v>
      </c>
      <c r="K55" s="39"/>
      <c r="L55" s="43"/>
    </row>
    <row r="56" spans="2:12" s="1" customFormat="1" ht="10.3" customHeight="1">
      <c r="B56" s="38"/>
      <c r="C56" s="39"/>
      <c r="D56" s="39"/>
      <c r="E56" s="39"/>
      <c r="F56" s="39"/>
      <c r="G56" s="39"/>
      <c r="H56" s="39"/>
      <c r="I56" s="142"/>
      <c r="J56" s="39"/>
      <c r="K56" s="39"/>
      <c r="L56" s="43"/>
    </row>
    <row r="57" spans="2:12" s="1" customFormat="1" ht="29.25" customHeight="1">
      <c r="B57" s="38"/>
      <c r="C57" s="171" t="s">
        <v>108</v>
      </c>
      <c r="D57" s="172"/>
      <c r="E57" s="172"/>
      <c r="F57" s="172"/>
      <c r="G57" s="172"/>
      <c r="H57" s="172"/>
      <c r="I57" s="173"/>
      <c r="J57" s="174" t="s">
        <v>109</v>
      </c>
      <c r="K57" s="172"/>
      <c r="L57" s="43"/>
    </row>
    <row r="58" spans="2:12" s="1" customFormat="1" ht="10.3" customHeight="1">
      <c r="B58" s="38"/>
      <c r="C58" s="39"/>
      <c r="D58" s="39"/>
      <c r="E58" s="39"/>
      <c r="F58" s="39"/>
      <c r="G58" s="39"/>
      <c r="H58" s="39"/>
      <c r="I58" s="142"/>
      <c r="J58" s="39"/>
      <c r="K58" s="39"/>
      <c r="L58" s="43"/>
    </row>
    <row r="59" spans="2:47" s="1" customFormat="1" ht="22.8" customHeight="1">
      <c r="B59" s="38"/>
      <c r="C59" s="175" t="s">
        <v>74</v>
      </c>
      <c r="D59" s="39"/>
      <c r="E59" s="39"/>
      <c r="F59" s="39"/>
      <c r="G59" s="39"/>
      <c r="H59" s="39"/>
      <c r="I59" s="142"/>
      <c r="J59" s="97">
        <f>J84</f>
        <v>0</v>
      </c>
      <c r="K59" s="39"/>
      <c r="L59" s="43"/>
      <c r="AU59" s="17" t="s">
        <v>110</v>
      </c>
    </row>
    <row r="60" spans="2:12" s="8" customFormat="1" ht="24.95" customHeight="1">
      <c r="B60" s="176"/>
      <c r="C60" s="177"/>
      <c r="D60" s="178" t="s">
        <v>912</v>
      </c>
      <c r="E60" s="179"/>
      <c r="F60" s="179"/>
      <c r="G60" s="179"/>
      <c r="H60" s="179"/>
      <c r="I60" s="180"/>
      <c r="J60" s="181">
        <f>J85</f>
        <v>0</v>
      </c>
      <c r="K60" s="177"/>
      <c r="L60" s="182"/>
    </row>
    <row r="61" spans="2:12" s="9" customFormat="1" ht="19.9" customHeight="1">
      <c r="B61" s="183"/>
      <c r="C61" s="121"/>
      <c r="D61" s="184" t="s">
        <v>913</v>
      </c>
      <c r="E61" s="185"/>
      <c r="F61" s="185"/>
      <c r="G61" s="185"/>
      <c r="H61" s="185"/>
      <c r="I61" s="186"/>
      <c r="J61" s="187">
        <f>J86</f>
        <v>0</v>
      </c>
      <c r="K61" s="121"/>
      <c r="L61" s="188"/>
    </row>
    <row r="62" spans="2:12" s="9" customFormat="1" ht="19.9" customHeight="1">
      <c r="B62" s="183"/>
      <c r="C62" s="121"/>
      <c r="D62" s="184" t="s">
        <v>914</v>
      </c>
      <c r="E62" s="185"/>
      <c r="F62" s="185"/>
      <c r="G62" s="185"/>
      <c r="H62" s="185"/>
      <c r="I62" s="186"/>
      <c r="J62" s="187">
        <f>J88</f>
        <v>0</v>
      </c>
      <c r="K62" s="121"/>
      <c r="L62" s="188"/>
    </row>
    <row r="63" spans="2:12" s="9" customFormat="1" ht="19.9" customHeight="1">
      <c r="B63" s="183"/>
      <c r="C63" s="121"/>
      <c r="D63" s="184" t="s">
        <v>915</v>
      </c>
      <c r="E63" s="185"/>
      <c r="F63" s="185"/>
      <c r="G63" s="185"/>
      <c r="H63" s="185"/>
      <c r="I63" s="186"/>
      <c r="J63" s="187">
        <f>J90</f>
        <v>0</v>
      </c>
      <c r="K63" s="121"/>
      <c r="L63" s="188"/>
    </row>
    <row r="64" spans="2:12" s="9" customFormat="1" ht="19.9" customHeight="1">
      <c r="B64" s="183"/>
      <c r="C64" s="121"/>
      <c r="D64" s="184" t="s">
        <v>916</v>
      </c>
      <c r="E64" s="185"/>
      <c r="F64" s="185"/>
      <c r="G64" s="185"/>
      <c r="H64" s="185"/>
      <c r="I64" s="186"/>
      <c r="J64" s="187">
        <f>J92</f>
        <v>0</v>
      </c>
      <c r="K64" s="121"/>
      <c r="L64" s="188"/>
    </row>
    <row r="65" spans="2:12" s="1" customFormat="1" ht="21.8" customHeight="1">
      <c r="B65" s="38"/>
      <c r="C65" s="39"/>
      <c r="D65" s="39"/>
      <c r="E65" s="39"/>
      <c r="F65" s="39"/>
      <c r="G65" s="39"/>
      <c r="H65" s="39"/>
      <c r="I65" s="142"/>
      <c r="J65" s="39"/>
      <c r="K65" s="39"/>
      <c r="L65" s="43"/>
    </row>
    <row r="66" spans="2:12" s="1" customFormat="1" ht="6.95" customHeight="1">
      <c r="B66" s="57"/>
      <c r="C66" s="58"/>
      <c r="D66" s="58"/>
      <c r="E66" s="58"/>
      <c r="F66" s="58"/>
      <c r="G66" s="58"/>
      <c r="H66" s="58"/>
      <c r="I66" s="166"/>
      <c r="J66" s="58"/>
      <c r="K66" s="58"/>
      <c r="L66" s="43"/>
    </row>
    <row r="70" spans="2:12" s="1" customFormat="1" ht="6.95" customHeight="1">
      <c r="B70" s="59"/>
      <c r="C70" s="60"/>
      <c r="D70" s="60"/>
      <c r="E70" s="60"/>
      <c r="F70" s="60"/>
      <c r="G70" s="60"/>
      <c r="H70" s="60"/>
      <c r="I70" s="169"/>
      <c r="J70" s="60"/>
      <c r="K70" s="60"/>
      <c r="L70" s="43"/>
    </row>
    <row r="71" spans="2:12" s="1" customFormat="1" ht="24.95" customHeight="1">
      <c r="B71" s="38"/>
      <c r="C71" s="23" t="s">
        <v>127</v>
      </c>
      <c r="D71" s="39"/>
      <c r="E71" s="39"/>
      <c r="F71" s="39"/>
      <c r="G71" s="39"/>
      <c r="H71" s="39"/>
      <c r="I71" s="142"/>
      <c r="J71" s="39"/>
      <c r="K71" s="39"/>
      <c r="L71" s="43"/>
    </row>
    <row r="72" spans="2:12" s="1" customFormat="1" ht="6.95" customHeight="1">
      <c r="B72" s="38"/>
      <c r="C72" s="39"/>
      <c r="D72" s="39"/>
      <c r="E72" s="39"/>
      <c r="F72" s="39"/>
      <c r="G72" s="39"/>
      <c r="H72" s="39"/>
      <c r="I72" s="142"/>
      <c r="J72" s="39"/>
      <c r="K72" s="39"/>
      <c r="L72" s="43"/>
    </row>
    <row r="73" spans="2:12" s="1" customFormat="1" ht="12" customHeight="1">
      <c r="B73" s="38"/>
      <c r="C73" s="32" t="s">
        <v>16</v>
      </c>
      <c r="D73" s="39"/>
      <c r="E73" s="39"/>
      <c r="F73" s="39"/>
      <c r="G73" s="39"/>
      <c r="H73" s="39"/>
      <c r="I73" s="142"/>
      <c r="J73" s="39"/>
      <c r="K73" s="39"/>
      <c r="L73" s="43"/>
    </row>
    <row r="74" spans="2:12" s="1" customFormat="1" ht="16.5" customHeight="1">
      <c r="B74" s="38"/>
      <c r="C74" s="39"/>
      <c r="D74" s="39"/>
      <c r="E74" s="170" t="str">
        <f>E7</f>
        <v>Město bez bariér - ZŠ, Školní 786, Horní Slavkov, ETAPA 3</v>
      </c>
      <c r="F74" s="32"/>
      <c r="G74" s="32"/>
      <c r="H74" s="32"/>
      <c r="I74" s="142"/>
      <c r="J74" s="39"/>
      <c r="K74" s="39"/>
      <c r="L74" s="43"/>
    </row>
    <row r="75" spans="2:12" s="1" customFormat="1" ht="12" customHeight="1">
      <c r="B75" s="38"/>
      <c r="C75" s="32" t="s">
        <v>103</v>
      </c>
      <c r="D75" s="39"/>
      <c r="E75" s="39"/>
      <c r="F75" s="39"/>
      <c r="G75" s="39"/>
      <c r="H75" s="39"/>
      <c r="I75" s="142"/>
      <c r="J75" s="39"/>
      <c r="K75" s="39"/>
      <c r="L75" s="43"/>
    </row>
    <row r="76" spans="2:12" s="1" customFormat="1" ht="16.5" customHeight="1">
      <c r="B76" s="38"/>
      <c r="C76" s="39"/>
      <c r="D76" s="39"/>
      <c r="E76" s="64" t="str">
        <f>E9</f>
        <v>03 - ETAPA 3, objekt SO_02 - VRN</v>
      </c>
      <c r="F76" s="39"/>
      <c r="G76" s="39"/>
      <c r="H76" s="39"/>
      <c r="I76" s="142"/>
      <c r="J76" s="39"/>
      <c r="K76" s="39"/>
      <c r="L76" s="43"/>
    </row>
    <row r="77" spans="2:12" s="1" customFormat="1" ht="6.95" customHeight="1">
      <c r="B77" s="38"/>
      <c r="C77" s="39"/>
      <c r="D77" s="39"/>
      <c r="E77" s="39"/>
      <c r="F77" s="39"/>
      <c r="G77" s="39"/>
      <c r="H77" s="39"/>
      <c r="I77" s="142"/>
      <c r="J77" s="39"/>
      <c r="K77" s="39"/>
      <c r="L77" s="43"/>
    </row>
    <row r="78" spans="2:12" s="1" customFormat="1" ht="12" customHeight="1">
      <c r="B78" s="38"/>
      <c r="C78" s="32" t="s">
        <v>22</v>
      </c>
      <c r="D78" s="39"/>
      <c r="E78" s="39"/>
      <c r="F78" s="27" t="str">
        <f>F12</f>
        <v>Horní Slavkov</v>
      </c>
      <c r="G78" s="39"/>
      <c r="H78" s="39"/>
      <c r="I78" s="144" t="s">
        <v>24</v>
      </c>
      <c r="J78" s="67" t="str">
        <f>IF(J12="","",J12)</f>
        <v>10. 12. 2018</v>
      </c>
      <c r="K78" s="39"/>
      <c r="L78" s="43"/>
    </row>
    <row r="79" spans="2:12" s="1" customFormat="1" ht="6.95" customHeight="1">
      <c r="B79" s="38"/>
      <c r="C79" s="39"/>
      <c r="D79" s="39"/>
      <c r="E79" s="39"/>
      <c r="F79" s="39"/>
      <c r="G79" s="39"/>
      <c r="H79" s="39"/>
      <c r="I79" s="142"/>
      <c r="J79" s="39"/>
      <c r="K79" s="39"/>
      <c r="L79" s="43"/>
    </row>
    <row r="80" spans="2:12" s="1" customFormat="1" ht="13.65" customHeight="1">
      <c r="B80" s="38"/>
      <c r="C80" s="32" t="s">
        <v>26</v>
      </c>
      <c r="D80" s="39"/>
      <c r="E80" s="39"/>
      <c r="F80" s="27" t="str">
        <f>E15</f>
        <v>Město Horní Slavkov</v>
      </c>
      <c r="G80" s="39"/>
      <c r="H80" s="39"/>
      <c r="I80" s="144" t="s">
        <v>34</v>
      </c>
      <c r="J80" s="36" t="str">
        <f>E21</f>
        <v>CENTRA STAV s.r.o.</v>
      </c>
      <c r="K80" s="39"/>
      <c r="L80" s="43"/>
    </row>
    <row r="81" spans="2:12" s="1" customFormat="1" ht="13.65" customHeight="1">
      <c r="B81" s="38"/>
      <c r="C81" s="32" t="s">
        <v>32</v>
      </c>
      <c r="D81" s="39"/>
      <c r="E81" s="39"/>
      <c r="F81" s="27" t="str">
        <f>IF(E18="","",E18)</f>
        <v>Vyplň údaj</v>
      </c>
      <c r="G81" s="39"/>
      <c r="H81" s="39"/>
      <c r="I81" s="144" t="s">
        <v>39</v>
      </c>
      <c r="J81" s="36" t="str">
        <f>E24</f>
        <v>CENTRA STAV s.r.o.</v>
      </c>
      <c r="K81" s="39"/>
      <c r="L81" s="43"/>
    </row>
    <row r="82" spans="2:12" s="1" customFormat="1" ht="10.3" customHeight="1">
      <c r="B82" s="38"/>
      <c r="C82" s="39"/>
      <c r="D82" s="39"/>
      <c r="E82" s="39"/>
      <c r="F82" s="39"/>
      <c r="G82" s="39"/>
      <c r="H82" s="39"/>
      <c r="I82" s="142"/>
      <c r="J82" s="39"/>
      <c r="K82" s="39"/>
      <c r="L82" s="43"/>
    </row>
    <row r="83" spans="2:20" s="10" customFormat="1" ht="29.25" customHeight="1">
      <c r="B83" s="189"/>
      <c r="C83" s="190" t="s">
        <v>128</v>
      </c>
      <c r="D83" s="191" t="s">
        <v>61</v>
      </c>
      <c r="E83" s="191" t="s">
        <v>57</v>
      </c>
      <c r="F83" s="191" t="s">
        <v>58</v>
      </c>
      <c r="G83" s="191" t="s">
        <v>129</v>
      </c>
      <c r="H83" s="191" t="s">
        <v>130</v>
      </c>
      <c r="I83" s="192" t="s">
        <v>131</v>
      </c>
      <c r="J83" s="191" t="s">
        <v>109</v>
      </c>
      <c r="K83" s="193" t="s">
        <v>132</v>
      </c>
      <c r="L83" s="194"/>
      <c r="M83" s="87" t="s">
        <v>75</v>
      </c>
      <c r="N83" s="88" t="s">
        <v>46</v>
      </c>
      <c r="O83" s="88" t="s">
        <v>133</v>
      </c>
      <c r="P83" s="88" t="s">
        <v>134</v>
      </c>
      <c r="Q83" s="88" t="s">
        <v>135</v>
      </c>
      <c r="R83" s="88" t="s">
        <v>136</v>
      </c>
      <c r="S83" s="88" t="s">
        <v>137</v>
      </c>
      <c r="T83" s="89" t="s">
        <v>138</v>
      </c>
    </row>
    <row r="84" spans="2:63" s="1" customFormat="1" ht="22.8" customHeight="1">
      <c r="B84" s="38"/>
      <c r="C84" s="94" t="s">
        <v>139</v>
      </c>
      <c r="D84" s="39"/>
      <c r="E84" s="39"/>
      <c r="F84" s="39"/>
      <c r="G84" s="39"/>
      <c r="H84" s="39"/>
      <c r="I84" s="142"/>
      <c r="J84" s="195">
        <f>BK84</f>
        <v>0</v>
      </c>
      <c r="K84" s="39"/>
      <c r="L84" s="43"/>
      <c r="M84" s="90"/>
      <c r="N84" s="91"/>
      <c r="O84" s="91"/>
      <c r="P84" s="196">
        <f>P85</f>
        <v>0</v>
      </c>
      <c r="Q84" s="91"/>
      <c r="R84" s="196">
        <f>R85</f>
        <v>0</v>
      </c>
      <c r="S84" s="91"/>
      <c r="T84" s="197">
        <f>T85</f>
        <v>0</v>
      </c>
      <c r="AT84" s="17" t="s">
        <v>76</v>
      </c>
      <c r="AU84" s="17" t="s">
        <v>110</v>
      </c>
      <c r="BK84" s="198">
        <f>BK85</f>
        <v>0</v>
      </c>
    </row>
    <row r="85" spans="2:63" s="11" customFormat="1" ht="25.9" customHeight="1">
      <c r="B85" s="199"/>
      <c r="C85" s="200"/>
      <c r="D85" s="201" t="s">
        <v>76</v>
      </c>
      <c r="E85" s="202" t="s">
        <v>917</v>
      </c>
      <c r="F85" s="202" t="s">
        <v>918</v>
      </c>
      <c r="G85" s="200"/>
      <c r="H85" s="200"/>
      <c r="I85" s="203"/>
      <c r="J85" s="204">
        <f>BK85</f>
        <v>0</v>
      </c>
      <c r="K85" s="200"/>
      <c r="L85" s="205"/>
      <c r="M85" s="206"/>
      <c r="N85" s="207"/>
      <c r="O85" s="207"/>
      <c r="P85" s="208">
        <f>P86+P88+P90+P92</f>
        <v>0</v>
      </c>
      <c r="Q85" s="207"/>
      <c r="R85" s="208">
        <f>R86+R88+R90+R92</f>
        <v>0</v>
      </c>
      <c r="S85" s="207"/>
      <c r="T85" s="209">
        <f>T86+T88+T90+T92</f>
        <v>0</v>
      </c>
      <c r="AR85" s="210" t="s">
        <v>171</v>
      </c>
      <c r="AT85" s="211" t="s">
        <v>76</v>
      </c>
      <c r="AU85" s="211" t="s">
        <v>77</v>
      </c>
      <c r="AY85" s="210" t="s">
        <v>142</v>
      </c>
      <c r="BK85" s="212">
        <f>BK86+BK88+BK90+BK92</f>
        <v>0</v>
      </c>
    </row>
    <row r="86" spans="2:63" s="11" customFormat="1" ht="22.8" customHeight="1">
      <c r="B86" s="199"/>
      <c r="C86" s="200"/>
      <c r="D86" s="201" t="s">
        <v>76</v>
      </c>
      <c r="E86" s="213" t="s">
        <v>919</v>
      </c>
      <c r="F86" s="213" t="s">
        <v>920</v>
      </c>
      <c r="G86" s="200"/>
      <c r="H86" s="200"/>
      <c r="I86" s="203"/>
      <c r="J86" s="214">
        <f>BK86</f>
        <v>0</v>
      </c>
      <c r="K86" s="200"/>
      <c r="L86" s="205"/>
      <c r="M86" s="206"/>
      <c r="N86" s="207"/>
      <c r="O86" s="207"/>
      <c r="P86" s="208">
        <f>P87</f>
        <v>0</v>
      </c>
      <c r="Q86" s="207"/>
      <c r="R86" s="208">
        <f>R87</f>
        <v>0</v>
      </c>
      <c r="S86" s="207"/>
      <c r="T86" s="209">
        <f>T87</f>
        <v>0</v>
      </c>
      <c r="AR86" s="210" t="s">
        <v>171</v>
      </c>
      <c r="AT86" s="211" t="s">
        <v>76</v>
      </c>
      <c r="AU86" s="211" t="s">
        <v>84</v>
      </c>
      <c r="AY86" s="210" t="s">
        <v>142</v>
      </c>
      <c r="BK86" s="212">
        <f>BK87</f>
        <v>0</v>
      </c>
    </row>
    <row r="87" spans="2:65" s="1" customFormat="1" ht="16.5" customHeight="1">
      <c r="B87" s="38"/>
      <c r="C87" s="215" t="s">
        <v>84</v>
      </c>
      <c r="D87" s="215" t="s">
        <v>145</v>
      </c>
      <c r="E87" s="216" t="s">
        <v>921</v>
      </c>
      <c r="F87" s="217" t="s">
        <v>920</v>
      </c>
      <c r="G87" s="218" t="s">
        <v>922</v>
      </c>
      <c r="H87" s="219">
        <v>1</v>
      </c>
      <c r="I87" s="220"/>
      <c r="J87" s="221">
        <f>ROUND(I87*H87,2)</f>
        <v>0</v>
      </c>
      <c r="K87" s="217" t="s">
        <v>149</v>
      </c>
      <c r="L87" s="43"/>
      <c r="M87" s="222" t="s">
        <v>75</v>
      </c>
      <c r="N87" s="223" t="s">
        <v>47</v>
      </c>
      <c r="O87" s="79"/>
      <c r="P87" s="224">
        <f>O87*H87</f>
        <v>0</v>
      </c>
      <c r="Q87" s="224">
        <v>0</v>
      </c>
      <c r="R87" s="224">
        <f>Q87*H87</f>
        <v>0</v>
      </c>
      <c r="S87" s="224">
        <v>0</v>
      </c>
      <c r="T87" s="225">
        <f>S87*H87</f>
        <v>0</v>
      </c>
      <c r="AR87" s="17" t="s">
        <v>923</v>
      </c>
      <c r="AT87" s="17" t="s">
        <v>145</v>
      </c>
      <c r="AU87" s="17" t="s">
        <v>86</v>
      </c>
      <c r="AY87" s="17" t="s">
        <v>142</v>
      </c>
      <c r="BE87" s="226">
        <f>IF(N87="základní",J87,0)</f>
        <v>0</v>
      </c>
      <c r="BF87" s="226">
        <f>IF(N87="snížená",J87,0)</f>
        <v>0</v>
      </c>
      <c r="BG87" s="226">
        <f>IF(N87="zákl. přenesená",J87,0)</f>
        <v>0</v>
      </c>
      <c r="BH87" s="226">
        <f>IF(N87="sníž. přenesená",J87,0)</f>
        <v>0</v>
      </c>
      <c r="BI87" s="226">
        <f>IF(N87="nulová",J87,0)</f>
        <v>0</v>
      </c>
      <c r="BJ87" s="17" t="s">
        <v>84</v>
      </c>
      <c r="BK87" s="226">
        <f>ROUND(I87*H87,2)</f>
        <v>0</v>
      </c>
      <c r="BL87" s="17" t="s">
        <v>923</v>
      </c>
      <c r="BM87" s="17" t="s">
        <v>924</v>
      </c>
    </row>
    <row r="88" spans="2:63" s="11" customFormat="1" ht="22.8" customHeight="1">
      <c r="B88" s="199"/>
      <c r="C88" s="200"/>
      <c r="D88" s="201" t="s">
        <v>76</v>
      </c>
      <c r="E88" s="213" t="s">
        <v>925</v>
      </c>
      <c r="F88" s="213" t="s">
        <v>926</v>
      </c>
      <c r="G88" s="200"/>
      <c r="H88" s="200"/>
      <c r="I88" s="203"/>
      <c r="J88" s="214">
        <f>BK88</f>
        <v>0</v>
      </c>
      <c r="K88" s="200"/>
      <c r="L88" s="205"/>
      <c r="M88" s="206"/>
      <c r="N88" s="207"/>
      <c r="O88" s="207"/>
      <c r="P88" s="208">
        <f>P89</f>
        <v>0</v>
      </c>
      <c r="Q88" s="207"/>
      <c r="R88" s="208">
        <f>R89</f>
        <v>0</v>
      </c>
      <c r="S88" s="207"/>
      <c r="T88" s="209">
        <f>T89</f>
        <v>0</v>
      </c>
      <c r="AR88" s="210" t="s">
        <v>171</v>
      </c>
      <c r="AT88" s="211" t="s">
        <v>76</v>
      </c>
      <c r="AU88" s="211" t="s">
        <v>84</v>
      </c>
      <c r="AY88" s="210" t="s">
        <v>142</v>
      </c>
      <c r="BK88" s="212">
        <f>BK89</f>
        <v>0</v>
      </c>
    </row>
    <row r="89" spans="2:65" s="1" customFormat="1" ht="16.5" customHeight="1">
      <c r="B89" s="38"/>
      <c r="C89" s="215" t="s">
        <v>86</v>
      </c>
      <c r="D89" s="215" t="s">
        <v>145</v>
      </c>
      <c r="E89" s="216" t="s">
        <v>927</v>
      </c>
      <c r="F89" s="217" t="s">
        <v>928</v>
      </c>
      <c r="G89" s="218" t="s">
        <v>922</v>
      </c>
      <c r="H89" s="219">
        <v>1</v>
      </c>
      <c r="I89" s="220"/>
      <c r="J89" s="221">
        <f>ROUND(I89*H89,2)</f>
        <v>0</v>
      </c>
      <c r="K89" s="217" t="s">
        <v>149</v>
      </c>
      <c r="L89" s="43"/>
      <c r="M89" s="222" t="s">
        <v>75</v>
      </c>
      <c r="N89" s="223" t="s">
        <v>47</v>
      </c>
      <c r="O89" s="79"/>
      <c r="P89" s="224">
        <f>O89*H89</f>
        <v>0</v>
      </c>
      <c r="Q89" s="224">
        <v>0</v>
      </c>
      <c r="R89" s="224">
        <f>Q89*H89</f>
        <v>0</v>
      </c>
      <c r="S89" s="224">
        <v>0</v>
      </c>
      <c r="T89" s="225">
        <f>S89*H89</f>
        <v>0</v>
      </c>
      <c r="AR89" s="17" t="s">
        <v>923</v>
      </c>
      <c r="AT89" s="17" t="s">
        <v>145</v>
      </c>
      <c r="AU89" s="17" t="s">
        <v>86</v>
      </c>
      <c r="AY89" s="17" t="s">
        <v>142</v>
      </c>
      <c r="BE89" s="226">
        <f>IF(N89="základní",J89,0)</f>
        <v>0</v>
      </c>
      <c r="BF89" s="226">
        <f>IF(N89="snížená",J89,0)</f>
        <v>0</v>
      </c>
      <c r="BG89" s="226">
        <f>IF(N89="zákl. přenesená",J89,0)</f>
        <v>0</v>
      </c>
      <c r="BH89" s="226">
        <f>IF(N89="sníž. přenesená",J89,0)</f>
        <v>0</v>
      </c>
      <c r="BI89" s="226">
        <f>IF(N89="nulová",J89,0)</f>
        <v>0</v>
      </c>
      <c r="BJ89" s="17" t="s">
        <v>84</v>
      </c>
      <c r="BK89" s="226">
        <f>ROUND(I89*H89,2)</f>
        <v>0</v>
      </c>
      <c r="BL89" s="17" t="s">
        <v>923</v>
      </c>
      <c r="BM89" s="17" t="s">
        <v>929</v>
      </c>
    </row>
    <row r="90" spans="2:63" s="11" customFormat="1" ht="22.8" customHeight="1">
      <c r="B90" s="199"/>
      <c r="C90" s="200"/>
      <c r="D90" s="201" t="s">
        <v>76</v>
      </c>
      <c r="E90" s="213" t="s">
        <v>930</v>
      </c>
      <c r="F90" s="213" t="s">
        <v>931</v>
      </c>
      <c r="G90" s="200"/>
      <c r="H90" s="200"/>
      <c r="I90" s="203"/>
      <c r="J90" s="214">
        <f>BK90</f>
        <v>0</v>
      </c>
      <c r="K90" s="200"/>
      <c r="L90" s="205"/>
      <c r="M90" s="206"/>
      <c r="N90" s="207"/>
      <c r="O90" s="207"/>
      <c r="P90" s="208">
        <f>P91</f>
        <v>0</v>
      </c>
      <c r="Q90" s="207"/>
      <c r="R90" s="208">
        <f>R91</f>
        <v>0</v>
      </c>
      <c r="S90" s="207"/>
      <c r="T90" s="209">
        <f>T91</f>
        <v>0</v>
      </c>
      <c r="AR90" s="210" t="s">
        <v>171</v>
      </c>
      <c r="AT90" s="211" t="s">
        <v>76</v>
      </c>
      <c r="AU90" s="211" t="s">
        <v>84</v>
      </c>
      <c r="AY90" s="210" t="s">
        <v>142</v>
      </c>
      <c r="BK90" s="212">
        <f>BK91</f>
        <v>0</v>
      </c>
    </row>
    <row r="91" spans="2:65" s="1" customFormat="1" ht="16.5" customHeight="1">
      <c r="B91" s="38"/>
      <c r="C91" s="215" t="s">
        <v>143</v>
      </c>
      <c r="D91" s="215" t="s">
        <v>145</v>
      </c>
      <c r="E91" s="216" t="s">
        <v>932</v>
      </c>
      <c r="F91" s="217" t="s">
        <v>931</v>
      </c>
      <c r="G91" s="218" t="s">
        <v>922</v>
      </c>
      <c r="H91" s="219">
        <v>1</v>
      </c>
      <c r="I91" s="220"/>
      <c r="J91" s="221">
        <f>ROUND(I91*H91,2)</f>
        <v>0</v>
      </c>
      <c r="K91" s="217" t="s">
        <v>149</v>
      </c>
      <c r="L91" s="43"/>
      <c r="M91" s="222" t="s">
        <v>75</v>
      </c>
      <c r="N91" s="223" t="s">
        <v>47</v>
      </c>
      <c r="O91" s="79"/>
      <c r="P91" s="224">
        <f>O91*H91</f>
        <v>0</v>
      </c>
      <c r="Q91" s="224">
        <v>0</v>
      </c>
      <c r="R91" s="224">
        <f>Q91*H91</f>
        <v>0</v>
      </c>
      <c r="S91" s="224">
        <v>0</v>
      </c>
      <c r="T91" s="225">
        <f>S91*H91</f>
        <v>0</v>
      </c>
      <c r="AR91" s="17" t="s">
        <v>923</v>
      </c>
      <c r="AT91" s="17" t="s">
        <v>145</v>
      </c>
      <c r="AU91" s="17" t="s">
        <v>86</v>
      </c>
      <c r="AY91" s="17" t="s">
        <v>142</v>
      </c>
      <c r="BE91" s="226">
        <f>IF(N91="základní",J91,0)</f>
        <v>0</v>
      </c>
      <c r="BF91" s="226">
        <f>IF(N91="snížená",J91,0)</f>
        <v>0</v>
      </c>
      <c r="BG91" s="226">
        <f>IF(N91="zákl. přenesená",J91,0)</f>
        <v>0</v>
      </c>
      <c r="BH91" s="226">
        <f>IF(N91="sníž. přenesená",J91,0)</f>
        <v>0</v>
      </c>
      <c r="BI91" s="226">
        <f>IF(N91="nulová",J91,0)</f>
        <v>0</v>
      </c>
      <c r="BJ91" s="17" t="s">
        <v>84</v>
      </c>
      <c r="BK91" s="226">
        <f>ROUND(I91*H91,2)</f>
        <v>0</v>
      </c>
      <c r="BL91" s="17" t="s">
        <v>923</v>
      </c>
      <c r="BM91" s="17" t="s">
        <v>933</v>
      </c>
    </row>
    <row r="92" spans="2:63" s="11" customFormat="1" ht="22.8" customHeight="1">
      <c r="B92" s="199"/>
      <c r="C92" s="200"/>
      <c r="D92" s="201" t="s">
        <v>76</v>
      </c>
      <c r="E92" s="213" t="s">
        <v>934</v>
      </c>
      <c r="F92" s="213" t="s">
        <v>935</v>
      </c>
      <c r="G92" s="200"/>
      <c r="H92" s="200"/>
      <c r="I92" s="203"/>
      <c r="J92" s="214">
        <f>BK92</f>
        <v>0</v>
      </c>
      <c r="K92" s="200"/>
      <c r="L92" s="205"/>
      <c r="M92" s="206"/>
      <c r="N92" s="207"/>
      <c r="O92" s="207"/>
      <c r="P92" s="208">
        <f>P93</f>
        <v>0</v>
      </c>
      <c r="Q92" s="207"/>
      <c r="R92" s="208">
        <f>R93</f>
        <v>0</v>
      </c>
      <c r="S92" s="207"/>
      <c r="T92" s="209">
        <f>T93</f>
        <v>0</v>
      </c>
      <c r="AR92" s="210" t="s">
        <v>171</v>
      </c>
      <c r="AT92" s="211" t="s">
        <v>76</v>
      </c>
      <c r="AU92" s="211" t="s">
        <v>84</v>
      </c>
      <c r="AY92" s="210" t="s">
        <v>142</v>
      </c>
      <c r="BK92" s="212">
        <f>BK93</f>
        <v>0</v>
      </c>
    </row>
    <row r="93" spans="2:65" s="1" customFormat="1" ht="16.5" customHeight="1">
      <c r="B93" s="38"/>
      <c r="C93" s="215" t="s">
        <v>150</v>
      </c>
      <c r="D93" s="215" t="s">
        <v>145</v>
      </c>
      <c r="E93" s="216" t="s">
        <v>936</v>
      </c>
      <c r="F93" s="217" t="s">
        <v>937</v>
      </c>
      <c r="G93" s="218" t="s">
        <v>938</v>
      </c>
      <c r="H93" s="219">
        <v>1</v>
      </c>
      <c r="I93" s="220"/>
      <c r="J93" s="221">
        <f>ROUND(I93*H93,2)</f>
        <v>0</v>
      </c>
      <c r="K93" s="217" t="s">
        <v>149</v>
      </c>
      <c r="L93" s="43"/>
      <c r="M93" s="276" t="s">
        <v>75</v>
      </c>
      <c r="N93" s="277" t="s">
        <v>47</v>
      </c>
      <c r="O93" s="278"/>
      <c r="P93" s="279">
        <f>O93*H93</f>
        <v>0</v>
      </c>
      <c r="Q93" s="279">
        <v>0</v>
      </c>
      <c r="R93" s="279">
        <f>Q93*H93</f>
        <v>0</v>
      </c>
      <c r="S93" s="279">
        <v>0</v>
      </c>
      <c r="T93" s="280">
        <f>S93*H93</f>
        <v>0</v>
      </c>
      <c r="AR93" s="17" t="s">
        <v>923</v>
      </c>
      <c r="AT93" s="17" t="s">
        <v>145</v>
      </c>
      <c r="AU93" s="17" t="s">
        <v>86</v>
      </c>
      <c r="AY93" s="17" t="s">
        <v>142</v>
      </c>
      <c r="BE93" s="226">
        <f>IF(N93="základní",J93,0)</f>
        <v>0</v>
      </c>
      <c r="BF93" s="226">
        <f>IF(N93="snížená",J93,0)</f>
        <v>0</v>
      </c>
      <c r="BG93" s="226">
        <f>IF(N93="zákl. přenesená",J93,0)</f>
        <v>0</v>
      </c>
      <c r="BH93" s="226">
        <f>IF(N93="sníž. přenesená",J93,0)</f>
        <v>0</v>
      </c>
      <c r="BI93" s="226">
        <f>IF(N93="nulová",J93,0)</f>
        <v>0</v>
      </c>
      <c r="BJ93" s="17" t="s">
        <v>84</v>
      </c>
      <c r="BK93" s="226">
        <f>ROUND(I93*H93,2)</f>
        <v>0</v>
      </c>
      <c r="BL93" s="17" t="s">
        <v>923</v>
      </c>
      <c r="BM93" s="17" t="s">
        <v>939</v>
      </c>
    </row>
    <row r="94" spans="2:12" s="1" customFormat="1" ht="6.95" customHeight="1">
      <c r="B94" s="57"/>
      <c r="C94" s="58"/>
      <c r="D94" s="58"/>
      <c r="E94" s="58"/>
      <c r="F94" s="58"/>
      <c r="G94" s="58"/>
      <c r="H94" s="58"/>
      <c r="I94" s="166"/>
      <c r="J94" s="58"/>
      <c r="K94" s="58"/>
      <c r="L94" s="43"/>
    </row>
  </sheetData>
  <sheetProtection password="CC35" sheet="1" objects="1" scenarios="1" formatColumns="0" formatRows="0" autoFilter="0"/>
  <autoFilter ref="C83:K93"/>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K218"/>
  <sheetViews>
    <sheetView showGridLines="0" workbookViewId="0" topLeftCell="A1"/>
  </sheetViews>
  <sheetFormatPr defaultColWidth="9.140625" defaultRowHeight="12"/>
  <cols>
    <col min="1" max="1" width="8.28125" style="281" customWidth="1"/>
    <col min="2" max="2" width="1.7109375" style="281" customWidth="1"/>
    <col min="3" max="4" width="5.00390625" style="281" customWidth="1"/>
    <col min="5" max="5" width="11.7109375" style="281" customWidth="1"/>
    <col min="6" max="6" width="9.140625" style="281" customWidth="1"/>
    <col min="7" max="7" width="5.00390625" style="281" customWidth="1"/>
    <col min="8" max="8" width="77.8515625" style="281" customWidth="1"/>
    <col min="9" max="10" width="20.00390625" style="281" customWidth="1"/>
    <col min="11" max="11" width="1.7109375" style="281" customWidth="1"/>
  </cols>
  <sheetData>
    <row r="1" ht="37.5" customHeight="1"/>
    <row r="2" spans="2:11" ht="7.5" customHeight="1">
      <c r="B2" s="282"/>
      <c r="C2" s="283"/>
      <c r="D2" s="283"/>
      <c r="E2" s="283"/>
      <c r="F2" s="283"/>
      <c r="G2" s="283"/>
      <c r="H2" s="283"/>
      <c r="I2" s="283"/>
      <c r="J2" s="283"/>
      <c r="K2" s="284"/>
    </row>
    <row r="3" spans="2:11" s="15" customFormat="1" ht="45" customHeight="1">
      <c r="B3" s="285"/>
      <c r="C3" s="286" t="s">
        <v>940</v>
      </c>
      <c r="D3" s="286"/>
      <c r="E3" s="286"/>
      <c r="F3" s="286"/>
      <c r="G3" s="286"/>
      <c r="H3" s="286"/>
      <c r="I3" s="286"/>
      <c r="J3" s="286"/>
      <c r="K3" s="287"/>
    </row>
    <row r="4" spans="2:11" ht="25.5" customHeight="1">
      <c r="B4" s="288"/>
      <c r="C4" s="289" t="s">
        <v>941</v>
      </c>
      <c r="D4" s="289"/>
      <c r="E4" s="289"/>
      <c r="F4" s="289"/>
      <c r="G4" s="289"/>
      <c r="H4" s="289"/>
      <c r="I4" s="289"/>
      <c r="J4" s="289"/>
      <c r="K4" s="290"/>
    </row>
    <row r="5" spans="2:11" ht="5.25" customHeight="1">
      <c r="B5" s="288"/>
      <c r="C5" s="291"/>
      <c r="D5" s="291"/>
      <c r="E5" s="291"/>
      <c r="F5" s="291"/>
      <c r="G5" s="291"/>
      <c r="H5" s="291"/>
      <c r="I5" s="291"/>
      <c r="J5" s="291"/>
      <c r="K5" s="290"/>
    </row>
    <row r="6" spans="2:11" ht="15" customHeight="1">
      <c r="B6" s="288"/>
      <c r="C6" s="292" t="s">
        <v>942</v>
      </c>
      <c r="D6" s="292"/>
      <c r="E6" s="292"/>
      <c r="F6" s="292"/>
      <c r="G6" s="292"/>
      <c r="H6" s="292"/>
      <c r="I6" s="292"/>
      <c r="J6" s="292"/>
      <c r="K6" s="290"/>
    </row>
    <row r="7" spans="2:11" ht="15" customHeight="1">
      <c r="B7" s="293"/>
      <c r="C7" s="292" t="s">
        <v>943</v>
      </c>
      <c r="D7" s="292"/>
      <c r="E7" s="292"/>
      <c r="F7" s="292"/>
      <c r="G7" s="292"/>
      <c r="H7" s="292"/>
      <c r="I7" s="292"/>
      <c r="J7" s="292"/>
      <c r="K7" s="290"/>
    </row>
    <row r="8" spans="2:11" ht="12.75" customHeight="1">
      <c r="B8" s="293"/>
      <c r="C8" s="292"/>
      <c r="D8" s="292"/>
      <c r="E8" s="292"/>
      <c r="F8" s="292"/>
      <c r="G8" s="292"/>
      <c r="H8" s="292"/>
      <c r="I8" s="292"/>
      <c r="J8" s="292"/>
      <c r="K8" s="290"/>
    </row>
    <row r="9" spans="2:11" ht="15" customHeight="1">
      <c r="B9" s="293"/>
      <c r="C9" s="292" t="s">
        <v>944</v>
      </c>
      <c r="D9" s="292"/>
      <c r="E9" s="292"/>
      <c r="F9" s="292"/>
      <c r="G9" s="292"/>
      <c r="H9" s="292"/>
      <c r="I9" s="292"/>
      <c r="J9" s="292"/>
      <c r="K9" s="290"/>
    </row>
    <row r="10" spans="2:11" ht="15" customHeight="1">
      <c r="B10" s="293"/>
      <c r="C10" s="292"/>
      <c r="D10" s="292" t="s">
        <v>945</v>
      </c>
      <c r="E10" s="292"/>
      <c r="F10" s="292"/>
      <c r="G10" s="292"/>
      <c r="H10" s="292"/>
      <c r="I10" s="292"/>
      <c r="J10" s="292"/>
      <c r="K10" s="290"/>
    </row>
    <row r="11" spans="2:11" ht="15" customHeight="1">
      <c r="B11" s="293"/>
      <c r="C11" s="294"/>
      <c r="D11" s="292" t="s">
        <v>946</v>
      </c>
      <c r="E11" s="292"/>
      <c r="F11" s="292"/>
      <c r="G11" s="292"/>
      <c r="H11" s="292"/>
      <c r="I11" s="292"/>
      <c r="J11" s="292"/>
      <c r="K11" s="290"/>
    </row>
    <row r="12" spans="2:11" ht="15" customHeight="1">
      <c r="B12" s="293"/>
      <c r="C12" s="294"/>
      <c r="D12" s="292"/>
      <c r="E12" s="292"/>
      <c r="F12" s="292"/>
      <c r="G12" s="292"/>
      <c r="H12" s="292"/>
      <c r="I12" s="292"/>
      <c r="J12" s="292"/>
      <c r="K12" s="290"/>
    </row>
    <row r="13" spans="2:11" ht="15" customHeight="1">
      <c r="B13" s="293"/>
      <c r="C13" s="294"/>
      <c r="D13" s="295" t="s">
        <v>947</v>
      </c>
      <c r="E13" s="292"/>
      <c r="F13" s="292"/>
      <c r="G13" s="292"/>
      <c r="H13" s="292"/>
      <c r="I13" s="292"/>
      <c r="J13" s="292"/>
      <c r="K13" s="290"/>
    </row>
    <row r="14" spans="2:11" ht="12.75" customHeight="1">
      <c r="B14" s="293"/>
      <c r="C14" s="294"/>
      <c r="D14" s="294"/>
      <c r="E14" s="294"/>
      <c r="F14" s="294"/>
      <c r="G14" s="294"/>
      <c r="H14" s="294"/>
      <c r="I14" s="294"/>
      <c r="J14" s="294"/>
      <c r="K14" s="290"/>
    </row>
    <row r="15" spans="2:11" ht="15" customHeight="1">
      <c r="B15" s="293"/>
      <c r="C15" s="294"/>
      <c r="D15" s="292" t="s">
        <v>948</v>
      </c>
      <c r="E15" s="292"/>
      <c r="F15" s="292"/>
      <c r="G15" s="292"/>
      <c r="H15" s="292"/>
      <c r="I15" s="292"/>
      <c r="J15" s="292"/>
      <c r="K15" s="290"/>
    </row>
    <row r="16" spans="2:11" ht="15" customHeight="1">
      <c r="B16" s="293"/>
      <c r="C16" s="294"/>
      <c r="D16" s="292" t="s">
        <v>949</v>
      </c>
      <c r="E16" s="292"/>
      <c r="F16" s="292"/>
      <c r="G16" s="292"/>
      <c r="H16" s="292"/>
      <c r="I16" s="292"/>
      <c r="J16" s="292"/>
      <c r="K16" s="290"/>
    </row>
    <row r="17" spans="2:11" ht="15" customHeight="1">
      <c r="B17" s="293"/>
      <c r="C17" s="294"/>
      <c r="D17" s="292" t="s">
        <v>950</v>
      </c>
      <c r="E17" s="292"/>
      <c r="F17" s="292"/>
      <c r="G17" s="292"/>
      <c r="H17" s="292"/>
      <c r="I17" s="292"/>
      <c r="J17" s="292"/>
      <c r="K17" s="290"/>
    </row>
    <row r="18" spans="2:11" ht="15" customHeight="1">
      <c r="B18" s="293"/>
      <c r="C18" s="294"/>
      <c r="D18" s="294"/>
      <c r="E18" s="296" t="s">
        <v>83</v>
      </c>
      <c r="F18" s="292" t="s">
        <v>951</v>
      </c>
      <c r="G18" s="292"/>
      <c r="H18" s="292"/>
      <c r="I18" s="292"/>
      <c r="J18" s="292"/>
      <c r="K18" s="290"/>
    </row>
    <row r="19" spans="2:11" ht="15" customHeight="1">
      <c r="B19" s="293"/>
      <c r="C19" s="294"/>
      <c r="D19" s="294"/>
      <c r="E19" s="296" t="s">
        <v>952</v>
      </c>
      <c r="F19" s="292" t="s">
        <v>953</v>
      </c>
      <c r="G19" s="292"/>
      <c r="H19" s="292"/>
      <c r="I19" s="292"/>
      <c r="J19" s="292"/>
      <c r="K19" s="290"/>
    </row>
    <row r="20" spans="2:11" ht="15" customHeight="1">
      <c r="B20" s="293"/>
      <c r="C20" s="294"/>
      <c r="D20" s="294"/>
      <c r="E20" s="296" t="s">
        <v>954</v>
      </c>
      <c r="F20" s="292" t="s">
        <v>955</v>
      </c>
      <c r="G20" s="292"/>
      <c r="H20" s="292"/>
      <c r="I20" s="292"/>
      <c r="J20" s="292"/>
      <c r="K20" s="290"/>
    </row>
    <row r="21" spans="2:11" ht="15" customHeight="1">
      <c r="B21" s="293"/>
      <c r="C21" s="294"/>
      <c r="D21" s="294"/>
      <c r="E21" s="296" t="s">
        <v>100</v>
      </c>
      <c r="F21" s="292" t="s">
        <v>956</v>
      </c>
      <c r="G21" s="292"/>
      <c r="H21" s="292"/>
      <c r="I21" s="292"/>
      <c r="J21" s="292"/>
      <c r="K21" s="290"/>
    </row>
    <row r="22" spans="2:11" ht="15" customHeight="1">
      <c r="B22" s="293"/>
      <c r="C22" s="294"/>
      <c r="D22" s="294"/>
      <c r="E22" s="296" t="s">
        <v>957</v>
      </c>
      <c r="F22" s="292" t="s">
        <v>958</v>
      </c>
      <c r="G22" s="292"/>
      <c r="H22" s="292"/>
      <c r="I22" s="292"/>
      <c r="J22" s="292"/>
      <c r="K22" s="290"/>
    </row>
    <row r="23" spans="2:11" ht="15" customHeight="1">
      <c r="B23" s="293"/>
      <c r="C23" s="294"/>
      <c r="D23" s="294"/>
      <c r="E23" s="296" t="s">
        <v>90</v>
      </c>
      <c r="F23" s="292" t="s">
        <v>959</v>
      </c>
      <c r="G23" s="292"/>
      <c r="H23" s="292"/>
      <c r="I23" s="292"/>
      <c r="J23" s="292"/>
      <c r="K23" s="290"/>
    </row>
    <row r="24" spans="2:11" ht="12.75" customHeight="1">
      <c r="B24" s="293"/>
      <c r="C24" s="294"/>
      <c r="D24" s="294"/>
      <c r="E24" s="294"/>
      <c r="F24" s="294"/>
      <c r="G24" s="294"/>
      <c r="H24" s="294"/>
      <c r="I24" s="294"/>
      <c r="J24" s="294"/>
      <c r="K24" s="290"/>
    </row>
    <row r="25" spans="2:11" ht="15" customHeight="1">
      <c r="B25" s="293"/>
      <c r="C25" s="292" t="s">
        <v>960</v>
      </c>
      <c r="D25" s="292"/>
      <c r="E25" s="292"/>
      <c r="F25" s="292"/>
      <c r="G25" s="292"/>
      <c r="H25" s="292"/>
      <c r="I25" s="292"/>
      <c r="J25" s="292"/>
      <c r="K25" s="290"/>
    </row>
    <row r="26" spans="2:11" ht="15" customHeight="1">
      <c r="B26" s="293"/>
      <c r="C26" s="292" t="s">
        <v>961</v>
      </c>
      <c r="D26" s="292"/>
      <c r="E26" s="292"/>
      <c r="F26" s="292"/>
      <c r="G26" s="292"/>
      <c r="H26" s="292"/>
      <c r="I26" s="292"/>
      <c r="J26" s="292"/>
      <c r="K26" s="290"/>
    </row>
    <row r="27" spans="2:11" ht="15" customHeight="1">
      <c r="B27" s="293"/>
      <c r="C27" s="292"/>
      <c r="D27" s="292" t="s">
        <v>962</v>
      </c>
      <c r="E27" s="292"/>
      <c r="F27" s="292"/>
      <c r="G27" s="292"/>
      <c r="H27" s="292"/>
      <c r="I27" s="292"/>
      <c r="J27" s="292"/>
      <c r="K27" s="290"/>
    </row>
    <row r="28" spans="2:11" ht="15" customHeight="1">
      <c r="B28" s="293"/>
      <c r="C28" s="294"/>
      <c r="D28" s="292" t="s">
        <v>963</v>
      </c>
      <c r="E28" s="292"/>
      <c r="F28" s="292"/>
      <c r="G28" s="292"/>
      <c r="H28" s="292"/>
      <c r="I28" s="292"/>
      <c r="J28" s="292"/>
      <c r="K28" s="290"/>
    </row>
    <row r="29" spans="2:11" ht="12.75" customHeight="1">
      <c r="B29" s="293"/>
      <c r="C29" s="294"/>
      <c r="D29" s="294"/>
      <c r="E29" s="294"/>
      <c r="F29" s="294"/>
      <c r="G29" s="294"/>
      <c r="H29" s="294"/>
      <c r="I29" s="294"/>
      <c r="J29" s="294"/>
      <c r="K29" s="290"/>
    </row>
    <row r="30" spans="2:11" ht="15" customHeight="1">
      <c r="B30" s="293"/>
      <c r="C30" s="294"/>
      <c r="D30" s="292" t="s">
        <v>964</v>
      </c>
      <c r="E30" s="292"/>
      <c r="F30" s="292"/>
      <c r="G30" s="292"/>
      <c r="H30" s="292"/>
      <c r="I30" s="292"/>
      <c r="J30" s="292"/>
      <c r="K30" s="290"/>
    </row>
    <row r="31" spans="2:11" ht="15" customHeight="1">
      <c r="B31" s="293"/>
      <c r="C31" s="294"/>
      <c r="D31" s="292" t="s">
        <v>965</v>
      </c>
      <c r="E31" s="292"/>
      <c r="F31" s="292"/>
      <c r="G31" s="292"/>
      <c r="H31" s="292"/>
      <c r="I31" s="292"/>
      <c r="J31" s="292"/>
      <c r="K31" s="290"/>
    </row>
    <row r="32" spans="2:11" ht="12.75" customHeight="1">
      <c r="B32" s="293"/>
      <c r="C32" s="294"/>
      <c r="D32" s="294"/>
      <c r="E32" s="294"/>
      <c r="F32" s="294"/>
      <c r="G32" s="294"/>
      <c r="H32" s="294"/>
      <c r="I32" s="294"/>
      <c r="J32" s="294"/>
      <c r="K32" s="290"/>
    </row>
    <row r="33" spans="2:11" ht="15" customHeight="1">
      <c r="B33" s="293"/>
      <c r="C33" s="294"/>
      <c r="D33" s="292" t="s">
        <v>966</v>
      </c>
      <c r="E33" s="292"/>
      <c r="F33" s="292"/>
      <c r="G33" s="292"/>
      <c r="H33" s="292"/>
      <c r="I33" s="292"/>
      <c r="J33" s="292"/>
      <c r="K33" s="290"/>
    </row>
    <row r="34" spans="2:11" ht="15" customHeight="1">
      <c r="B34" s="293"/>
      <c r="C34" s="294"/>
      <c r="D34" s="292" t="s">
        <v>967</v>
      </c>
      <c r="E34" s="292"/>
      <c r="F34" s="292"/>
      <c r="G34" s="292"/>
      <c r="H34" s="292"/>
      <c r="I34" s="292"/>
      <c r="J34" s="292"/>
      <c r="K34" s="290"/>
    </row>
    <row r="35" spans="2:11" ht="15" customHeight="1">
      <c r="B35" s="293"/>
      <c r="C35" s="294"/>
      <c r="D35" s="292" t="s">
        <v>968</v>
      </c>
      <c r="E35" s="292"/>
      <c r="F35" s="292"/>
      <c r="G35" s="292"/>
      <c r="H35" s="292"/>
      <c r="I35" s="292"/>
      <c r="J35" s="292"/>
      <c r="K35" s="290"/>
    </row>
    <row r="36" spans="2:11" ht="15" customHeight="1">
      <c r="B36" s="293"/>
      <c r="C36" s="294"/>
      <c r="D36" s="292"/>
      <c r="E36" s="295" t="s">
        <v>128</v>
      </c>
      <c r="F36" s="292"/>
      <c r="G36" s="292" t="s">
        <v>969</v>
      </c>
      <c r="H36" s="292"/>
      <c r="I36" s="292"/>
      <c r="J36" s="292"/>
      <c r="K36" s="290"/>
    </row>
    <row r="37" spans="2:11" ht="30.75" customHeight="1">
      <c r="B37" s="293"/>
      <c r="C37" s="294"/>
      <c r="D37" s="292"/>
      <c r="E37" s="295" t="s">
        <v>970</v>
      </c>
      <c r="F37" s="292"/>
      <c r="G37" s="292" t="s">
        <v>971</v>
      </c>
      <c r="H37" s="292"/>
      <c r="I37" s="292"/>
      <c r="J37" s="292"/>
      <c r="K37" s="290"/>
    </row>
    <row r="38" spans="2:11" ht="15" customHeight="1">
      <c r="B38" s="293"/>
      <c r="C38" s="294"/>
      <c r="D38" s="292"/>
      <c r="E38" s="295" t="s">
        <v>57</v>
      </c>
      <c r="F38" s="292"/>
      <c r="G38" s="292" t="s">
        <v>972</v>
      </c>
      <c r="H38" s="292"/>
      <c r="I38" s="292"/>
      <c r="J38" s="292"/>
      <c r="K38" s="290"/>
    </row>
    <row r="39" spans="2:11" ht="15" customHeight="1">
      <c r="B39" s="293"/>
      <c r="C39" s="294"/>
      <c r="D39" s="292"/>
      <c r="E39" s="295" t="s">
        <v>58</v>
      </c>
      <c r="F39" s="292"/>
      <c r="G39" s="292" t="s">
        <v>973</v>
      </c>
      <c r="H39" s="292"/>
      <c r="I39" s="292"/>
      <c r="J39" s="292"/>
      <c r="K39" s="290"/>
    </row>
    <row r="40" spans="2:11" ht="15" customHeight="1">
      <c r="B40" s="293"/>
      <c r="C40" s="294"/>
      <c r="D40" s="292"/>
      <c r="E40" s="295" t="s">
        <v>129</v>
      </c>
      <c r="F40" s="292"/>
      <c r="G40" s="292" t="s">
        <v>974</v>
      </c>
      <c r="H40" s="292"/>
      <c r="I40" s="292"/>
      <c r="J40" s="292"/>
      <c r="K40" s="290"/>
    </row>
    <row r="41" spans="2:11" ht="15" customHeight="1">
      <c r="B41" s="293"/>
      <c r="C41" s="294"/>
      <c r="D41" s="292"/>
      <c r="E41" s="295" t="s">
        <v>130</v>
      </c>
      <c r="F41" s="292"/>
      <c r="G41" s="292" t="s">
        <v>975</v>
      </c>
      <c r="H41" s="292"/>
      <c r="I41" s="292"/>
      <c r="J41" s="292"/>
      <c r="K41" s="290"/>
    </row>
    <row r="42" spans="2:11" ht="15" customHeight="1">
      <c r="B42" s="293"/>
      <c r="C42" s="294"/>
      <c r="D42" s="292"/>
      <c r="E42" s="295" t="s">
        <v>976</v>
      </c>
      <c r="F42" s="292"/>
      <c r="G42" s="292" t="s">
        <v>977</v>
      </c>
      <c r="H42" s="292"/>
      <c r="I42" s="292"/>
      <c r="J42" s="292"/>
      <c r="K42" s="290"/>
    </row>
    <row r="43" spans="2:11" ht="15" customHeight="1">
      <c r="B43" s="293"/>
      <c r="C43" s="294"/>
      <c r="D43" s="292"/>
      <c r="E43" s="295"/>
      <c r="F43" s="292"/>
      <c r="G43" s="292" t="s">
        <v>978</v>
      </c>
      <c r="H43" s="292"/>
      <c r="I43" s="292"/>
      <c r="J43" s="292"/>
      <c r="K43" s="290"/>
    </row>
    <row r="44" spans="2:11" ht="15" customHeight="1">
      <c r="B44" s="293"/>
      <c r="C44" s="294"/>
      <c r="D44" s="292"/>
      <c r="E44" s="295" t="s">
        <v>979</v>
      </c>
      <c r="F44" s="292"/>
      <c r="G44" s="292" t="s">
        <v>980</v>
      </c>
      <c r="H44" s="292"/>
      <c r="I44" s="292"/>
      <c r="J44" s="292"/>
      <c r="K44" s="290"/>
    </row>
    <row r="45" spans="2:11" ht="15" customHeight="1">
      <c r="B45" s="293"/>
      <c r="C45" s="294"/>
      <c r="D45" s="292"/>
      <c r="E45" s="295" t="s">
        <v>132</v>
      </c>
      <c r="F45" s="292"/>
      <c r="G45" s="292" t="s">
        <v>981</v>
      </c>
      <c r="H45" s="292"/>
      <c r="I45" s="292"/>
      <c r="J45" s="292"/>
      <c r="K45" s="290"/>
    </row>
    <row r="46" spans="2:11" ht="12.75" customHeight="1">
      <c r="B46" s="293"/>
      <c r="C46" s="294"/>
      <c r="D46" s="292"/>
      <c r="E46" s="292"/>
      <c r="F46" s="292"/>
      <c r="G46" s="292"/>
      <c r="H46" s="292"/>
      <c r="I46" s="292"/>
      <c r="J46" s="292"/>
      <c r="K46" s="290"/>
    </row>
    <row r="47" spans="2:11" ht="15" customHeight="1">
      <c r="B47" s="293"/>
      <c r="C47" s="294"/>
      <c r="D47" s="292" t="s">
        <v>982</v>
      </c>
      <c r="E47" s="292"/>
      <c r="F47" s="292"/>
      <c r="G47" s="292"/>
      <c r="H47" s="292"/>
      <c r="I47" s="292"/>
      <c r="J47" s="292"/>
      <c r="K47" s="290"/>
    </row>
    <row r="48" spans="2:11" ht="15" customHeight="1">
      <c r="B48" s="293"/>
      <c r="C48" s="294"/>
      <c r="D48" s="294"/>
      <c r="E48" s="292" t="s">
        <v>983</v>
      </c>
      <c r="F48" s="292"/>
      <c r="G48" s="292"/>
      <c r="H48" s="292"/>
      <c r="I48" s="292"/>
      <c r="J48" s="292"/>
      <c r="K48" s="290"/>
    </row>
    <row r="49" spans="2:11" ht="15" customHeight="1">
      <c r="B49" s="293"/>
      <c r="C49" s="294"/>
      <c r="D49" s="294"/>
      <c r="E49" s="292" t="s">
        <v>984</v>
      </c>
      <c r="F49" s="292"/>
      <c r="G49" s="292"/>
      <c r="H49" s="292"/>
      <c r="I49" s="292"/>
      <c r="J49" s="292"/>
      <c r="K49" s="290"/>
    </row>
    <row r="50" spans="2:11" ht="15" customHeight="1">
      <c r="B50" s="293"/>
      <c r="C50" s="294"/>
      <c r="D50" s="294"/>
      <c r="E50" s="292" t="s">
        <v>985</v>
      </c>
      <c r="F50" s="292"/>
      <c r="G50" s="292"/>
      <c r="H50" s="292"/>
      <c r="I50" s="292"/>
      <c r="J50" s="292"/>
      <c r="K50" s="290"/>
    </row>
    <row r="51" spans="2:11" ht="15" customHeight="1">
      <c r="B51" s="293"/>
      <c r="C51" s="294"/>
      <c r="D51" s="292" t="s">
        <v>986</v>
      </c>
      <c r="E51" s="292"/>
      <c r="F51" s="292"/>
      <c r="G51" s="292"/>
      <c r="H51" s="292"/>
      <c r="I51" s="292"/>
      <c r="J51" s="292"/>
      <c r="K51" s="290"/>
    </row>
    <row r="52" spans="2:11" ht="25.5" customHeight="1">
      <c r="B52" s="288"/>
      <c r="C52" s="289" t="s">
        <v>987</v>
      </c>
      <c r="D52" s="289"/>
      <c r="E52" s="289"/>
      <c r="F52" s="289"/>
      <c r="G52" s="289"/>
      <c r="H52" s="289"/>
      <c r="I52" s="289"/>
      <c r="J52" s="289"/>
      <c r="K52" s="290"/>
    </row>
    <row r="53" spans="2:11" ht="5.25" customHeight="1">
      <c r="B53" s="288"/>
      <c r="C53" s="291"/>
      <c r="D53" s="291"/>
      <c r="E53" s="291"/>
      <c r="F53" s="291"/>
      <c r="G53" s="291"/>
      <c r="H53" s="291"/>
      <c r="I53" s="291"/>
      <c r="J53" s="291"/>
      <c r="K53" s="290"/>
    </row>
    <row r="54" spans="2:11" ht="15" customHeight="1">
      <c r="B54" s="288"/>
      <c r="C54" s="292" t="s">
        <v>988</v>
      </c>
      <c r="D54" s="292"/>
      <c r="E54" s="292"/>
      <c r="F54" s="292"/>
      <c r="G54" s="292"/>
      <c r="H54" s="292"/>
      <c r="I54" s="292"/>
      <c r="J54" s="292"/>
      <c r="K54" s="290"/>
    </row>
    <row r="55" spans="2:11" ht="15" customHeight="1">
      <c r="B55" s="288"/>
      <c r="C55" s="292" t="s">
        <v>989</v>
      </c>
      <c r="D55" s="292"/>
      <c r="E55" s="292"/>
      <c r="F55" s="292"/>
      <c r="G55" s="292"/>
      <c r="H55" s="292"/>
      <c r="I55" s="292"/>
      <c r="J55" s="292"/>
      <c r="K55" s="290"/>
    </row>
    <row r="56" spans="2:11" ht="12.75" customHeight="1">
      <c r="B56" s="288"/>
      <c r="C56" s="292"/>
      <c r="D56" s="292"/>
      <c r="E56" s="292"/>
      <c r="F56" s="292"/>
      <c r="G56" s="292"/>
      <c r="H56" s="292"/>
      <c r="I56" s="292"/>
      <c r="J56" s="292"/>
      <c r="K56" s="290"/>
    </row>
    <row r="57" spans="2:11" ht="15" customHeight="1">
      <c r="B57" s="288"/>
      <c r="C57" s="292" t="s">
        <v>990</v>
      </c>
      <c r="D57" s="292"/>
      <c r="E57" s="292"/>
      <c r="F57" s="292"/>
      <c r="G57" s="292"/>
      <c r="H57" s="292"/>
      <c r="I57" s="292"/>
      <c r="J57" s="292"/>
      <c r="K57" s="290"/>
    </row>
    <row r="58" spans="2:11" ht="15" customHeight="1">
      <c r="B58" s="288"/>
      <c r="C58" s="294"/>
      <c r="D58" s="292" t="s">
        <v>991</v>
      </c>
      <c r="E58" s="292"/>
      <c r="F58" s="292"/>
      <c r="G58" s="292"/>
      <c r="H58" s="292"/>
      <c r="I58" s="292"/>
      <c r="J58" s="292"/>
      <c r="K58" s="290"/>
    </row>
    <row r="59" spans="2:11" ht="15" customHeight="1">
      <c r="B59" s="288"/>
      <c r="C59" s="294"/>
      <c r="D59" s="292" t="s">
        <v>992</v>
      </c>
      <c r="E59" s="292"/>
      <c r="F59" s="292"/>
      <c r="G59" s="292"/>
      <c r="H59" s="292"/>
      <c r="I59" s="292"/>
      <c r="J59" s="292"/>
      <c r="K59" s="290"/>
    </row>
    <row r="60" spans="2:11" ht="15" customHeight="1">
      <c r="B60" s="288"/>
      <c r="C60" s="294"/>
      <c r="D60" s="292" t="s">
        <v>993</v>
      </c>
      <c r="E60" s="292"/>
      <c r="F60" s="292"/>
      <c r="G60" s="292"/>
      <c r="H60" s="292"/>
      <c r="I60" s="292"/>
      <c r="J60" s="292"/>
      <c r="K60" s="290"/>
    </row>
    <row r="61" spans="2:11" ht="15" customHeight="1">
      <c r="B61" s="288"/>
      <c r="C61" s="294"/>
      <c r="D61" s="292" t="s">
        <v>994</v>
      </c>
      <c r="E61" s="292"/>
      <c r="F61" s="292"/>
      <c r="G61" s="292"/>
      <c r="H61" s="292"/>
      <c r="I61" s="292"/>
      <c r="J61" s="292"/>
      <c r="K61" s="290"/>
    </row>
    <row r="62" spans="2:11" ht="15" customHeight="1">
      <c r="B62" s="288"/>
      <c r="C62" s="294"/>
      <c r="D62" s="297" t="s">
        <v>995</v>
      </c>
      <c r="E62" s="297"/>
      <c r="F62" s="297"/>
      <c r="G62" s="297"/>
      <c r="H62" s="297"/>
      <c r="I62" s="297"/>
      <c r="J62" s="297"/>
      <c r="K62" s="290"/>
    </row>
    <row r="63" spans="2:11" ht="15" customHeight="1">
      <c r="B63" s="288"/>
      <c r="C63" s="294"/>
      <c r="D63" s="292" t="s">
        <v>996</v>
      </c>
      <c r="E63" s="292"/>
      <c r="F63" s="292"/>
      <c r="G63" s="292"/>
      <c r="H63" s="292"/>
      <c r="I63" s="292"/>
      <c r="J63" s="292"/>
      <c r="K63" s="290"/>
    </row>
    <row r="64" spans="2:11" ht="12.75" customHeight="1">
      <c r="B64" s="288"/>
      <c r="C64" s="294"/>
      <c r="D64" s="294"/>
      <c r="E64" s="298"/>
      <c r="F64" s="294"/>
      <c r="G64" s="294"/>
      <c r="H64" s="294"/>
      <c r="I64" s="294"/>
      <c r="J64" s="294"/>
      <c r="K64" s="290"/>
    </row>
    <row r="65" spans="2:11" ht="15" customHeight="1">
      <c r="B65" s="288"/>
      <c r="C65" s="294"/>
      <c r="D65" s="292" t="s">
        <v>997</v>
      </c>
      <c r="E65" s="292"/>
      <c r="F65" s="292"/>
      <c r="G65" s="292"/>
      <c r="H65" s="292"/>
      <c r="I65" s="292"/>
      <c r="J65" s="292"/>
      <c r="K65" s="290"/>
    </row>
    <row r="66" spans="2:11" ht="15" customHeight="1">
      <c r="B66" s="288"/>
      <c r="C66" s="294"/>
      <c r="D66" s="297" t="s">
        <v>998</v>
      </c>
      <c r="E66" s="297"/>
      <c r="F66" s="297"/>
      <c r="G66" s="297"/>
      <c r="H66" s="297"/>
      <c r="I66" s="297"/>
      <c r="J66" s="297"/>
      <c r="K66" s="290"/>
    </row>
    <row r="67" spans="2:11" ht="15" customHeight="1">
      <c r="B67" s="288"/>
      <c r="C67" s="294"/>
      <c r="D67" s="292" t="s">
        <v>999</v>
      </c>
      <c r="E67" s="292"/>
      <c r="F67" s="292"/>
      <c r="G67" s="292"/>
      <c r="H67" s="292"/>
      <c r="I67" s="292"/>
      <c r="J67" s="292"/>
      <c r="K67" s="290"/>
    </row>
    <row r="68" spans="2:11" ht="15" customHeight="1">
      <c r="B68" s="288"/>
      <c r="C68" s="294"/>
      <c r="D68" s="292" t="s">
        <v>1000</v>
      </c>
      <c r="E68" s="292"/>
      <c r="F68" s="292"/>
      <c r="G68" s="292"/>
      <c r="H68" s="292"/>
      <c r="I68" s="292"/>
      <c r="J68" s="292"/>
      <c r="K68" s="290"/>
    </row>
    <row r="69" spans="2:11" ht="15" customHeight="1">
      <c r="B69" s="288"/>
      <c r="C69" s="294"/>
      <c r="D69" s="292" t="s">
        <v>1001</v>
      </c>
      <c r="E69" s="292"/>
      <c r="F69" s="292"/>
      <c r="G69" s="292"/>
      <c r="H69" s="292"/>
      <c r="I69" s="292"/>
      <c r="J69" s="292"/>
      <c r="K69" s="290"/>
    </row>
    <row r="70" spans="2:11" ht="15" customHeight="1">
      <c r="B70" s="288"/>
      <c r="C70" s="294"/>
      <c r="D70" s="292" t="s">
        <v>1002</v>
      </c>
      <c r="E70" s="292"/>
      <c r="F70" s="292"/>
      <c r="G70" s="292"/>
      <c r="H70" s="292"/>
      <c r="I70" s="292"/>
      <c r="J70" s="292"/>
      <c r="K70" s="290"/>
    </row>
    <row r="71" spans="2:11" ht="12.75" customHeight="1">
      <c r="B71" s="299"/>
      <c r="C71" s="300"/>
      <c r="D71" s="300"/>
      <c r="E71" s="300"/>
      <c r="F71" s="300"/>
      <c r="G71" s="300"/>
      <c r="H71" s="300"/>
      <c r="I71" s="300"/>
      <c r="J71" s="300"/>
      <c r="K71" s="301"/>
    </row>
    <row r="72" spans="2:11" ht="18.75" customHeight="1">
      <c r="B72" s="302"/>
      <c r="C72" s="302"/>
      <c r="D72" s="302"/>
      <c r="E72" s="302"/>
      <c r="F72" s="302"/>
      <c r="G72" s="302"/>
      <c r="H72" s="302"/>
      <c r="I72" s="302"/>
      <c r="J72" s="302"/>
      <c r="K72" s="303"/>
    </row>
    <row r="73" spans="2:11" ht="18.75" customHeight="1">
      <c r="B73" s="303"/>
      <c r="C73" s="303"/>
      <c r="D73" s="303"/>
      <c r="E73" s="303"/>
      <c r="F73" s="303"/>
      <c r="G73" s="303"/>
      <c r="H73" s="303"/>
      <c r="I73" s="303"/>
      <c r="J73" s="303"/>
      <c r="K73" s="303"/>
    </row>
    <row r="74" spans="2:11" ht="7.5" customHeight="1">
      <c r="B74" s="304"/>
      <c r="C74" s="305"/>
      <c r="D74" s="305"/>
      <c r="E74" s="305"/>
      <c r="F74" s="305"/>
      <c r="G74" s="305"/>
      <c r="H74" s="305"/>
      <c r="I74" s="305"/>
      <c r="J74" s="305"/>
      <c r="K74" s="306"/>
    </row>
    <row r="75" spans="2:11" ht="45" customHeight="1">
      <c r="B75" s="307"/>
      <c r="C75" s="308" t="s">
        <v>1003</v>
      </c>
      <c r="D75" s="308"/>
      <c r="E75" s="308"/>
      <c r="F75" s="308"/>
      <c r="G75" s="308"/>
      <c r="H75" s="308"/>
      <c r="I75" s="308"/>
      <c r="J75" s="308"/>
      <c r="K75" s="309"/>
    </row>
    <row r="76" spans="2:11" ht="17.25" customHeight="1">
      <c r="B76" s="307"/>
      <c r="C76" s="310" t="s">
        <v>1004</v>
      </c>
      <c r="D76" s="310"/>
      <c r="E76" s="310"/>
      <c r="F76" s="310" t="s">
        <v>1005</v>
      </c>
      <c r="G76" s="311"/>
      <c r="H76" s="310" t="s">
        <v>58</v>
      </c>
      <c r="I76" s="310" t="s">
        <v>61</v>
      </c>
      <c r="J76" s="310" t="s">
        <v>1006</v>
      </c>
      <c r="K76" s="309"/>
    </row>
    <row r="77" spans="2:11" ht="17.25" customHeight="1">
      <c r="B77" s="307"/>
      <c r="C77" s="312" t="s">
        <v>1007</v>
      </c>
      <c r="D77" s="312"/>
      <c r="E77" s="312"/>
      <c r="F77" s="313" t="s">
        <v>1008</v>
      </c>
      <c r="G77" s="314"/>
      <c r="H77" s="312"/>
      <c r="I77" s="312"/>
      <c r="J77" s="312" t="s">
        <v>1009</v>
      </c>
      <c r="K77" s="309"/>
    </row>
    <row r="78" spans="2:11" ht="5.25" customHeight="1">
      <c r="B78" s="307"/>
      <c r="C78" s="315"/>
      <c r="D78" s="315"/>
      <c r="E78" s="315"/>
      <c r="F78" s="315"/>
      <c r="G78" s="316"/>
      <c r="H78" s="315"/>
      <c r="I78" s="315"/>
      <c r="J78" s="315"/>
      <c r="K78" s="309"/>
    </row>
    <row r="79" spans="2:11" ht="15" customHeight="1">
      <c r="B79" s="307"/>
      <c r="C79" s="295" t="s">
        <v>57</v>
      </c>
      <c r="D79" s="315"/>
      <c r="E79" s="315"/>
      <c r="F79" s="317" t="s">
        <v>1010</v>
      </c>
      <c r="G79" s="316"/>
      <c r="H79" s="295" t="s">
        <v>1011</v>
      </c>
      <c r="I79" s="295" t="s">
        <v>1012</v>
      </c>
      <c r="J79" s="295">
        <v>20</v>
      </c>
      <c r="K79" s="309"/>
    </row>
    <row r="80" spans="2:11" ht="15" customHeight="1">
      <c r="B80" s="307"/>
      <c r="C80" s="295" t="s">
        <v>1013</v>
      </c>
      <c r="D80" s="295"/>
      <c r="E80" s="295"/>
      <c r="F80" s="317" t="s">
        <v>1010</v>
      </c>
      <c r="G80" s="316"/>
      <c r="H80" s="295" t="s">
        <v>1014</v>
      </c>
      <c r="I80" s="295" t="s">
        <v>1012</v>
      </c>
      <c r="J80" s="295">
        <v>120</v>
      </c>
      <c r="K80" s="309"/>
    </row>
    <row r="81" spans="2:11" ht="15" customHeight="1">
      <c r="B81" s="318"/>
      <c r="C81" s="295" t="s">
        <v>1015</v>
      </c>
      <c r="D81" s="295"/>
      <c r="E81" s="295"/>
      <c r="F81" s="317" t="s">
        <v>1016</v>
      </c>
      <c r="G81" s="316"/>
      <c r="H81" s="295" t="s">
        <v>1017</v>
      </c>
      <c r="I81" s="295" t="s">
        <v>1012</v>
      </c>
      <c r="J81" s="295">
        <v>50</v>
      </c>
      <c r="K81" s="309"/>
    </row>
    <row r="82" spans="2:11" ht="15" customHeight="1">
      <c r="B82" s="318"/>
      <c r="C82" s="295" t="s">
        <v>1018</v>
      </c>
      <c r="D82" s="295"/>
      <c r="E82" s="295"/>
      <c r="F82" s="317" t="s">
        <v>1010</v>
      </c>
      <c r="G82" s="316"/>
      <c r="H82" s="295" t="s">
        <v>1019</v>
      </c>
      <c r="I82" s="295" t="s">
        <v>1020</v>
      </c>
      <c r="J82" s="295"/>
      <c r="K82" s="309"/>
    </row>
    <row r="83" spans="2:11" ht="15" customHeight="1">
      <c r="B83" s="318"/>
      <c r="C83" s="319" t="s">
        <v>1021</v>
      </c>
      <c r="D83" s="319"/>
      <c r="E83" s="319"/>
      <c r="F83" s="320" t="s">
        <v>1016</v>
      </c>
      <c r="G83" s="319"/>
      <c r="H83" s="319" t="s">
        <v>1022</v>
      </c>
      <c r="I83" s="319" t="s">
        <v>1012</v>
      </c>
      <c r="J83" s="319">
        <v>15</v>
      </c>
      <c r="K83" s="309"/>
    </row>
    <row r="84" spans="2:11" ht="15" customHeight="1">
      <c r="B84" s="318"/>
      <c r="C84" s="319" t="s">
        <v>1023</v>
      </c>
      <c r="D84" s="319"/>
      <c r="E84" s="319"/>
      <c r="F84" s="320" t="s">
        <v>1016</v>
      </c>
      <c r="G84" s="319"/>
      <c r="H84" s="319" t="s">
        <v>1024</v>
      </c>
      <c r="I84" s="319" t="s">
        <v>1012</v>
      </c>
      <c r="J84" s="319">
        <v>15</v>
      </c>
      <c r="K84" s="309"/>
    </row>
    <row r="85" spans="2:11" ht="15" customHeight="1">
      <c r="B85" s="318"/>
      <c r="C85" s="319" t="s">
        <v>1025</v>
      </c>
      <c r="D85" s="319"/>
      <c r="E85" s="319"/>
      <c r="F85" s="320" t="s">
        <v>1016</v>
      </c>
      <c r="G85" s="319"/>
      <c r="H85" s="319" t="s">
        <v>1026</v>
      </c>
      <c r="I85" s="319" t="s">
        <v>1012</v>
      </c>
      <c r="J85" s="319">
        <v>20</v>
      </c>
      <c r="K85" s="309"/>
    </row>
    <row r="86" spans="2:11" ht="15" customHeight="1">
      <c r="B86" s="318"/>
      <c r="C86" s="319" t="s">
        <v>1027</v>
      </c>
      <c r="D86" s="319"/>
      <c r="E86" s="319"/>
      <c r="F86" s="320" t="s">
        <v>1016</v>
      </c>
      <c r="G86" s="319"/>
      <c r="H86" s="319" t="s">
        <v>1028</v>
      </c>
      <c r="I86" s="319" t="s">
        <v>1012</v>
      </c>
      <c r="J86" s="319">
        <v>20</v>
      </c>
      <c r="K86" s="309"/>
    </row>
    <row r="87" spans="2:11" ht="15" customHeight="1">
      <c r="B87" s="318"/>
      <c r="C87" s="295" t="s">
        <v>1029</v>
      </c>
      <c r="D87" s="295"/>
      <c r="E87" s="295"/>
      <c r="F87" s="317" t="s">
        <v>1016</v>
      </c>
      <c r="G87" s="316"/>
      <c r="H87" s="295" t="s">
        <v>1030</v>
      </c>
      <c r="I87" s="295" t="s">
        <v>1012</v>
      </c>
      <c r="J87" s="295">
        <v>50</v>
      </c>
      <c r="K87" s="309"/>
    </row>
    <row r="88" spans="2:11" ht="15" customHeight="1">
      <c r="B88" s="318"/>
      <c r="C88" s="295" t="s">
        <v>1031</v>
      </c>
      <c r="D88" s="295"/>
      <c r="E88" s="295"/>
      <c r="F88" s="317" t="s">
        <v>1016</v>
      </c>
      <c r="G88" s="316"/>
      <c r="H88" s="295" t="s">
        <v>1032</v>
      </c>
      <c r="I88" s="295" t="s">
        <v>1012</v>
      </c>
      <c r="J88" s="295">
        <v>20</v>
      </c>
      <c r="K88" s="309"/>
    </row>
    <row r="89" spans="2:11" ht="15" customHeight="1">
      <c r="B89" s="318"/>
      <c r="C89" s="295" t="s">
        <v>1033</v>
      </c>
      <c r="D89" s="295"/>
      <c r="E89" s="295"/>
      <c r="F89" s="317" t="s">
        <v>1016</v>
      </c>
      <c r="G89" s="316"/>
      <c r="H89" s="295" t="s">
        <v>1034</v>
      </c>
      <c r="I89" s="295" t="s">
        <v>1012</v>
      </c>
      <c r="J89" s="295">
        <v>20</v>
      </c>
      <c r="K89" s="309"/>
    </row>
    <row r="90" spans="2:11" ht="15" customHeight="1">
      <c r="B90" s="318"/>
      <c r="C90" s="295" t="s">
        <v>1035</v>
      </c>
      <c r="D90" s="295"/>
      <c r="E90" s="295"/>
      <c r="F90" s="317" t="s">
        <v>1016</v>
      </c>
      <c r="G90" s="316"/>
      <c r="H90" s="295" t="s">
        <v>1036</v>
      </c>
      <c r="I90" s="295" t="s">
        <v>1012</v>
      </c>
      <c r="J90" s="295">
        <v>50</v>
      </c>
      <c r="K90" s="309"/>
    </row>
    <row r="91" spans="2:11" ht="15" customHeight="1">
      <c r="B91" s="318"/>
      <c r="C91" s="295" t="s">
        <v>1037</v>
      </c>
      <c r="D91" s="295"/>
      <c r="E91" s="295"/>
      <c r="F91" s="317" t="s">
        <v>1016</v>
      </c>
      <c r="G91" s="316"/>
      <c r="H91" s="295" t="s">
        <v>1037</v>
      </c>
      <c r="I91" s="295" t="s">
        <v>1012</v>
      </c>
      <c r="J91" s="295">
        <v>50</v>
      </c>
      <c r="K91" s="309"/>
    </row>
    <row r="92" spans="2:11" ht="15" customHeight="1">
      <c r="B92" s="318"/>
      <c r="C92" s="295" t="s">
        <v>1038</v>
      </c>
      <c r="D92" s="295"/>
      <c r="E92" s="295"/>
      <c r="F92" s="317" t="s">
        <v>1016</v>
      </c>
      <c r="G92" s="316"/>
      <c r="H92" s="295" t="s">
        <v>1039</v>
      </c>
      <c r="I92" s="295" t="s">
        <v>1012</v>
      </c>
      <c r="J92" s="295">
        <v>255</v>
      </c>
      <c r="K92" s="309"/>
    </row>
    <row r="93" spans="2:11" ht="15" customHeight="1">
      <c r="B93" s="318"/>
      <c r="C93" s="295" t="s">
        <v>1040</v>
      </c>
      <c r="D93" s="295"/>
      <c r="E93" s="295"/>
      <c r="F93" s="317" t="s">
        <v>1010</v>
      </c>
      <c r="G93" s="316"/>
      <c r="H93" s="295" t="s">
        <v>1041</v>
      </c>
      <c r="I93" s="295" t="s">
        <v>1042</v>
      </c>
      <c r="J93" s="295"/>
      <c r="K93" s="309"/>
    </row>
    <row r="94" spans="2:11" ht="15" customHeight="1">
      <c r="B94" s="318"/>
      <c r="C94" s="295" t="s">
        <v>1043</v>
      </c>
      <c r="D94" s="295"/>
      <c r="E94" s="295"/>
      <c r="F94" s="317" t="s">
        <v>1010</v>
      </c>
      <c r="G94" s="316"/>
      <c r="H94" s="295" t="s">
        <v>1044</v>
      </c>
      <c r="I94" s="295" t="s">
        <v>1045</v>
      </c>
      <c r="J94" s="295"/>
      <c r="K94" s="309"/>
    </row>
    <row r="95" spans="2:11" ht="15" customHeight="1">
      <c r="B95" s="318"/>
      <c r="C95" s="295" t="s">
        <v>1046</v>
      </c>
      <c r="D95" s="295"/>
      <c r="E95" s="295"/>
      <c r="F95" s="317" t="s">
        <v>1010</v>
      </c>
      <c r="G95" s="316"/>
      <c r="H95" s="295" t="s">
        <v>1046</v>
      </c>
      <c r="I95" s="295" t="s">
        <v>1045</v>
      </c>
      <c r="J95" s="295"/>
      <c r="K95" s="309"/>
    </row>
    <row r="96" spans="2:11" ht="15" customHeight="1">
      <c r="B96" s="318"/>
      <c r="C96" s="295" t="s">
        <v>42</v>
      </c>
      <c r="D96" s="295"/>
      <c r="E96" s="295"/>
      <c r="F96" s="317" t="s">
        <v>1010</v>
      </c>
      <c r="G96" s="316"/>
      <c r="H96" s="295" t="s">
        <v>1047</v>
      </c>
      <c r="I96" s="295" t="s">
        <v>1045</v>
      </c>
      <c r="J96" s="295"/>
      <c r="K96" s="309"/>
    </row>
    <row r="97" spans="2:11" ht="15" customHeight="1">
      <c r="B97" s="318"/>
      <c r="C97" s="295" t="s">
        <v>52</v>
      </c>
      <c r="D97" s="295"/>
      <c r="E97" s="295"/>
      <c r="F97" s="317" t="s">
        <v>1010</v>
      </c>
      <c r="G97" s="316"/>
      <c r="H97" s="295" t="s">
        <v>1048</v>
      </c>
      <c r="I97" s="295" t="s">
        <v>1045</v>
      </c>
      <c r="J97" s="295"/>
      <c r="K97" s="309"/>
    </row>
    <row r="98" spans="2:11" ht="15" customHeight="1">
      <c r="B98" s="321"/>
      <c r="C98" s="322"/>
      <c r="D98" s="322"/>
      <c r="E98" s="322"/>
      <c r="F98" s="322"/>
      <c r="G98" s="322"/>
      <c r="H98" s="322"/>
      <c r="I98" s="322"/>
      <c r="J98" s="322"/>
      <c r="K98" s="323"/>
    </row>
    <row r="99" spans="2:11" ht="18.75" customHeight="1">
      <c r="B99" s="324"/>
      <c r="C99" s="325"/>
      <c r="D99" s="325"/>
      <c r="E99" s="325"/>
      <c r="F99" s="325"/>
      <c r="G99" s="325"/>
      <c r="H99" s="325"/>
      <c r="I99" s="325"/>
      <c r="J99" s="325"/>
      <c r="K99" s="324"/>
    </row>
    <row r="100" spans="2:11" ht="18.75" customHeight="1">
      <c r="B100" s="303"/>
      <c r="C100" s="303"/>
      <c r="D100" s="303"/>
      <c r="E100" s="303"/>
      <c r="F100" s="303"/>
      <c r="G100" s="303"/>
      <c r="H100" s="303"/>
      <c r="I100" s="303"/>
      <c r="J100" s="303"/>
      <c r="K100" s="303"/>
    </row>
    <row r="101" spans="2:11" ht="7.5" customHeight="1">
      <c r="B101" s="304"/>
      <c r="C101" s="305"/>
      <c r="D101" s="305"/>
      <c r="E101" s="305"/>
      <c r="F101" s="305"/>
      <c r="G101" s="305"/>
      <c r="H101" s="305"/>
      <c r="I101" s="305"/>
      <c r="J101" s="305"/>
      <c r="K101" s="306"/>
    </row>
    <row r="102" spans="2:11" ht="45" customHeight="1">
      <c r="B102" s="307"/>
      <c r="C102" s="308" t="s">
        <v>1049</v>
      </c>
      <c r="D102" s="308"/>
      <c r="E102" s="308"/>
      <c r="F102" s="308"/>
      <c r="G102" s="308"/>
      <c r="H102" s="308"/>
      <c r="I102" s="308"/>
      <c r="J102" s="308"/>
      <c r="K102" s="309"/>
    </row>
    <row r="103" spans="2:11" ht="17.25" customHeight="1">
      <c r="B103" s="307"/>
      <c r="C103" s="310" t="s">
        <v>1004</v>
      </c>
      <c r="D103" s="310"/>
      <c r="E103" s="310"/>
      <c r="F103" s="310" t="s">
        <v>1005</v>
      </c>
      <c r="G103" s="311"/>
      <c r="H103" s="310" t="s">
        <v>58</v>
      </c>
      <c r="I103" s="310" t="s">
        <v>61</v>
      </c>
      <c r="J103" s="310" t="s">
        <v>1006</v>
      </c>
      <c r="K103" s="309"/>
    </row>
    <row r="104" spans="2:11" ht="17.25" customHeight="1">
      <c r="B104" s="307"/>
      <c r="C104" s="312" t="s">
        <v>1007</v>
      </c>
      <c r="D104" s="312"/>
      <c r="E104" s="312"/>
      <c r="F104" s="313" t="s">
        <v>1008</v>
      </c>
      <c r="G104" s="314"/>
      <c r="H104" s="312"/>
      <c r="I104" s="312"/>
      <c r="J104" s="312" t="s">
        <v>1009</v>
      </c>
      <c r="K104" s="309"/>
    </row>
    <row r="105" spans="2:11" ht="5.25" customHeight="1">
      <c r="B105" s="307"/>
      <c r="C105" s="310"/>
      <c r="D105" s="310"/>
      <c r="E105" s="310"/>
      <c r="F105" s="310"/>
      <c r="G105" s="326"/>
      <c r="H105" s="310"/>
      <c r="I105" s="310"/>
      <c r="J105" s="310"/>
      <c r="K105" s="309"/>
    </row>
    <row r="106" spans="2:11" ht="15" customHeight="1">
      <c r="B106" s="307"/>
      <c r="C106" s="295" t="s">
        <v>57</v>
      </c>
      <c r="D106" s="315"/>
      <c r="E106" s="315"/>
      <c r="F106" s="317" t="s">
        <v>1010</v>
      </c>
      <c r="G106" s="326"/>
      <c r="H106" s="295" t="s">
        <v>1050</v>
      </c>
      <c r="I106" s="295" t="s">
        <v>1012</v>
      </c>
      <c r="J106" s="295">
        <v>20</v>
      </c>
      <c r="K106" s="309"/>
    </row>
    <row r="107" spans="2:11" ht="15" customHeight="1">
      <c r="B107" s="307"/>
      <c r="C107" s="295" t="s">
        <v>1013</v>
      </c>
      <c r="D107" s="295"/>
      <c r="E107" s="295"/>
      <c r="F107" s="317" t="s">
        <v>1010</v>
      </c>
      <c r="G107" s="295"/>
      <c r="H107" s="295" t="s">
        <v>1050</v>
      </c>
      <c r="I107" s="295" t="s">
        <v>1012</v>
      </c>
      <c r="J107" s="295">
        <v>120</v>
      </c>
      <c r="K107" s="309"/>
    </row>
    <row r="108" spans="2:11" ht="15" customHeight="1">
      <c r="B108" s="318"/>
      <c r="C108" s="295" t="s">
        <v>1015</v>
      </c>
      <c r="D108" s="295"/>
      <c r="E108" s="295"/>
      <c r="F108" s="317" t="s">
        <v>1016</v>
      </c>
      <c r="G108" s="295"/>
      <c r="H108" s="295" t="s">
        <v>1050</v>
      </c>
      <c r="I108" s="295" t="s">
        <v>1012</v>
      </c>
      <c r="J108" s="295">
        <v>50</v>
      </c>
      <c r="K108" s="309"/>
    </row>
    <row r="109" spans="2:11" ht="15" customHeight="1">
      <c r="B109" s="318"/>
      <c r="C109" s="295" t="s">
        <v>1018</v>
      </c>
      <c r="D109" s="295"/>
      <c r="E109" s="295"/>
      <c r="F109" s="317" t="s">
        <v>1010</v>
      </c>
      <c r="G109" s="295"/>
      <c r="H109" s="295" t="s">
        <v>1050</v>
      </c>
      <c r="I109" s="295" t="s">
        <v>1020</v>
      </c>
      <c r="J109" s="295"/>
      <c r="K109" s="309"/>
    </row>
    <row r="110" spans="2:11" ht="15" customHeight="1">
      <c r="B110" s="318"/>
      <c r="C110" s="295" t="s">
        <v>1029</v>
      </c>
      <c r="D110" s="295"/>
      <c r="E110" s="295"/>
      <c r="F110" s="317" t="s">
        <v>1016</v>
      </c>
      <c r="G110" s="295"/>
      <c r="H110" s="295" t="s">
        <v>1050</v>
      </c>
      <c r="I110" s="295" t="s">
        <v>1012</v>
      </c>
      <c r="J110" s="295">
        <v>50</v>
      </c>
      <c r="K110" s="309"/>
    </row>
    <row r="111" spans="2:11" ht="15" customHeight="1">
      <c r="B111" s="318"/>
      <c r="C111" s="295" t="s">
        <v>1037</v>
      </c>
      <c r="D111" s="295"/>
      <c r="E111" s="295"/>
      <c r="F111" s="317" t="s">
        <v>1016</v>
      </c>
      <c r="G111" s="295"/>
      <c r="H111" s="295" t="s">
        <v>1050</v>
      </c>
      <c r="I111" s="295" t="s">
        <v>1012</v>
      </c>
      <c r="J111" s="295">
        <v>50</v>
      </c>
      <c r="K111" s="309"/>
    </row>
    <row r="112" spans="2:11" ht="15" customHeight="1">
      <c r="B112" s="318"/>
      <c r="C112" s="295" t="s">
        <v>1035</v>
      </c>
      <c r="D112" s="295"/>
      <c r="E112" s="295"/>
      <c r="F112" s="317" t="s">
        <v>1016</v>
      </c>
      <c r="G112" s="295"/>
      <c r="H112" s="295" t="s">
        <v>1050</v>
      </c>
      <c r="I112" s="295" t="s">
        <v>1012</v>
      </c>
      <c r="J112" s="295">
        <v>50</v>
      </c>
      <c r="K112" s="309"/>
    </row>
    <row r="113" spans="2:11" ht="15" customHeight="1">
      <c r="B113" s="318"/>
      <c r="C113" s="295" t="s">
        <v>57</v>
      </c>
      <c r="D113" s="295"/>
      <c r="E113" s="295"/>
      <c r="F113" s="317" t="s">
        <v>1010</v>
      </c>
      <c r="G113" s="295"/>
      <c r="H113" s="295" t="s">
        <v>1051</v>
      </c>
      <c r="I113" s="295" t="s">
        <v>1012</v>
      </c>
      <c r="J113" s="295">
        <v>20</v>
      </c>
      <c r="K113" s="309"/>
    </row>
    <row r="114" spans="2:11" ht="15" customHeight="1">
      <c r="B114" s="318"/>
      <c r="C114" s="295" t="s">
        <v>1052</v>
      </c>
      <c r="D114" s="295"/>
      <c r="E114" s="295"/>
      <c r="F114" s="317" t="s">
        <v>1010</v>
      </c>
      <c r="G114" s="295"/>
      <c r="H114" s="295" t="s">
        <v>1053</v>
      </c>
      <c r="I114" s="295" t="s">
        <v>1012</v>
      </c>
      <c r="J114" s="295">
        <v>120</v>
      </c>
      <c r="K114" s="309"/>
    </row>
    <row r="115" spans="2:11" ht="15" customHeight="1">
      <c r="B115" s="318"/>
      <c r="C115" s="295" t="s">
        <v>42</v>
      </c>
      <c r="D115" s="295"/>
      <c r="E115" s="295"/>
      <c r="F115" s="317" t="s">
        <v>1010</v>
      </c>
      <c r="G115" s="295"/>
      <c r="H115" s="295" t="s">
        <v>1054</v>
      </c>
      <c r="I115" s="295" t="s">
        <v>1045</v>
      </c>
      <c r="J115" s="295"/>
      <c r="K115" s="309"/>
    </row>
    <row r="116" spans="2:11" ht="15" customHeight="1">
      <c r="B116" s="318"/>
      <c r="C116" s="295" t="s">
        <v>52</v>
      </c>
      <c r="D116" s="295"/>
      <c r="E116" s="295"/>
      <c r="F116" s="317" t="s">
        <v>1010</v>
      </c>
      <c r="G116" s="295"/>
      <c r="H116" s="295" t="s">
        <v>1055</v>
      </c>
      <c r="I116" s="295" t="s">
        <v>1045</v>
      </c>
      <c r="J116" s="295"/>
      <c r="K116" s="309"/>
    </row>
    <row r="117" spans="2:11" ht="15" customHeight="1">
      <c r="B117" s="318"/>
      <c r="C117" s="295" t="s">
        <v>61</v>
      </c>
      <c r="D117" s="295"/>
      <c r="E117" s="295"/>
      <c r="F117" s="317" t="s">
        <v>1010</v>
      </c>
      <c r="G117" s="295"/>
      <c r="H117" s="295" t="s">
        <v>1056</v>
      </c>
      <c r="I117" s="295" t="s">
        <v>1057</v>
      </c>
      <c r="J117" s="295"/>
      <c r="K117" s="309"/>
    </row>
    <row r="118" spans="2:11" ht="15" customHeight="1">
      <c r="B118" s="321"/>
      <c r="C118" s="327"/>
      <c r="D118" s="327"/>
      <c r="E118" s="327"/>
      <c r="F118" s="327"/>
      <c r="G118" s="327"/>
      <c r="H118" s="327"/>
      <c r="I118" s="327"/>
      <c r="J118" s="327"/>
      <c r="K118" s="323"/>
    </row>
    <row r="119" spans="2:11" ht="18.75" customHeight="1">
      <c r="B119" s="328"/>
      <c r="C119" s="292"/>
      <c r="D119" s="292"/>
      <c r="E119" s="292"/>
      <c r="F119" s="329"/>
      <c r="G119" s="292"/>
      <c r="H119" s="292"/>
      <c r="I119" s="292"/>
      <c r="J119" s="292"/>
      <c r="K119" s="328"/>
    </row>
    <row r="120" spans="2:11" ht="18.75" customHeight="1">
      <c r="B120" s="303"/>
      <c r="C120" s="303"/>
      <c r="D120" s="303"/>
      <c r="E120" s="303"/>
      <c r="F120" s="303"/>
      <c r="G120" s="303"/>
      <c r="H120" s="303"/>
      <c r="I120" s="303"/>
      <c r="J120" s="303"/>
      <c r="K120" s="303"/>
    </row>
    <row r="121" spans="2:11" ht="7.5" customHeight="1">
      <c r="B121" s="330"/>
      <c r="C121" s="331"/>
      <c r="D121" s="331"/>
      <c r="E121" s="331"/>
      <c r="F121" s="331"/>
      <c r="G121" s="331"/>
      <c r="H121" s="331"/>
      <c r="I121" s="331"/>
      <c r="J121" s="331"/>
      <c r="K121" s="332"/>
    </row>
    <row r="122" spans="2:11" ht="45" customHeight="1">
      <c r="B122" s="333"/>
      <c r="C122" s="286" t="s">
        <v>1058</v>
      </c>
      <c r="D122" s="286"/>
      <c r="E122" s="286"/>
      <c r="F122" s="286"/>
      <c r="G122" s="286"/>
      <c r="H122" s="286"/>
      <c r="I122" s="286"/>
      <c r="J122" s="286"/>
      <c r="K122" s="334"/>
    </row>
    <row r="123" spans="2:11" ht="17.25" customHeight="1">
      <c r="B123" s="335"/>
      <c r="C123" s="310" t="s">
        <v>1004</v>
      </c>
      <c r="D123" s="310"/>
      <c r="E123" s="310"/>
      <c r="F123" s="310" t="s">
        <v>1005</v>
      </c>
      <c r="G123" s="311"/>
      <c r="H123" s="310" t="s">
        <v>58</v>
      </c>
      <c r="I123" s="310" t="s">
        <v>61</v>
      </c>
      <c r="J123" s="310" t="s">
        <v>1006</v>
      </c>
      <c r="K123" s="336"/>
    </row>
    <row r="124" spans="2:11" ht="17.25" customHeight="1">
      <c r="B124" s="335"/>
      <c r="C124" s="312" t="s">
        <v>1007</v>
      </c>
      <c r="D124" s="312"/>
      <c r="E124" s="312"/>
      <c r="F124" s="313" t="s">
        <v>1008</v>
      </c>
      <c r="G124" s="314"/>
      <c r="H124" s="312"/>
      <c r="I124" s="312"/>
      <c r="J124" s="312" t="s">
        <v>1009</v>
      </c>
      <c r="K124" s="336"/>
    </row>
    <row r="125" spans="2:11" ht="5.25" customHeight="1">
      <c r="B125" s="337"/>
      <c r="C125" s="315"/>
      <c r="D125" s="315"/>
      <c r="E125" s="315"/>
      <c r="F125" s="315"/>
      <c r="G125" s="295"/>
      <c r="H125" s="315"/>
      <c r="I125" s="315"/>
      <c r="J125" s="315"/>
      <c r="K125" s="338"/>
    </row>
    <row r="126" spans="2:11" ht="15" customHeight="1">
      <c r="B126" s="337"/>
      <c r="C126" s="295" t="s">
        <v>1013</v>
      </c>
      <c r="D126" s="315"/>
      <c r="E126" s="315"/>
      <c r="F126" s="317" t="s">
        <v>1010</v>
      </c>
      <c r="G126" s="295"/>
      <c r="H126" s="295" t="s">
        <v>1050</v>
      </c>
      <c r="I126" s="295" t="s">
        <v>1012</v>
      </c>
      <c r="J126" s="295">
        <v>120</v>
      </c>
      <c r="K126" s="339"/>
    </row>
    <row r="127" spans="2:11" ht="15" customHeight="1">
      <c r="B127" s="337"/>
      <c r="C127" s="295" t="s">
        <v>1059</v>
      </c>
      <c r="D127" s="295"/>
      <c r="E127" s="295"/>
      <c r="F127" s="317" t="s">
        <v>1010</v>
      </c>
      <c r="G127" s="295"/>
      <c r="H127" s="295" t="s">
        <v>1060</v>
      </c>
      <c r="I127" s="295" t="s">
        <v>1012</v>
      </c>
      <c r="J127" s="295" t="s">
        <v>1061</v>
      </c>
      <c r="K127" s="339"/>
    </row>
    <row r="128" spans="2:11" ht="15" customHeight="1">
      <c r="B128" s="337"/>
      <c r="C128" s="295" t="s">
        <v>90</v>
      </c>
      <c r="D128" s="295"/>
      <c r="E128" s="295"/>
      <c r="F128" s="317" t="s">
        <v>1010</v>
      </c>
      <c r="G128" s="295"/>
      <c r="H128" s="295" t="s">
        <v>1062</v>
      </c>
      <c r="I128" s="295" t="s">
        <v>1012</v>
      </c>
      <c r="J128" s="295" t="s">
        <v>1061</v>
      </c>
      <c r="K128" s="339"/>
    </row>
    <row r="129" spans="2:11" ht="15" customHeight="1">
      <c r="B129" s="337"/>
      <c r="C129" s="295" t="s">
        <v>1021</v>
      </c>
      <c r="D129" s="295"/>
      <c r="E129" s="295"/>
      <c r="F129" s="317" t="s">
        <v>1016</v>
      </c>
      <c r="G129" s="295"/>
      <c r="H129" s="295" t="s">
        <v>1022</v>
      </c>
      <c r="I129" s="295" t="s">
        <v>1012</v>
      </c>
      <c r="J129" s="295">
        <v>15</v>
      </c>
      <c r="K129" s="339"/>
    </row>
    <row r="130" spans="2:11" ht="15" customHeight="1">
      <c r="B130" s="337"/>
      <c r="C130" s="319" t="s">
        <v>1023</v>
      </c>
      <c r="D130" s="319"/>
      <c r="E130" s="319"/>
      <c r="F130" s="320" t="s">
        <v>1016</v>
      </c>
      <c r="G130" s="319"/>
      <c r="H130" s="319" t="s">
        <v>1024</v>
      </c>
      <c r="I130" s="319" t="s">
        <v>1012</v>
      </c>
      <c r="J130" s="319">
        <v>15</v>
      </c>
      <c r="K130" s="339"/>
    </row>
    <row r="131" spans="2:11" ht="15" customHeight="1">
      <c r="B131" s="337"/>
      <c r="C131" s="319" t="s">
        <v>1025</v>
      </c>
      <c r="D131" s="319"/>
      <c r="E131" s="319"/>
      <c r="F131" s="320" t="s">
        <v>1016</v>
      </c>
      <c r="G131" s="319"/>
      <c r="H131" s="319" t="s">
        <v>1026</v>
      </c>
      <c r="I131" s="319" t="s">
        <v>1012</v>
      </c>
      <c r="J131" s="319">
        <v>20</v>
      </c>
      <c r="K131" s="339"/>
    </row>
    <row r="132" spans="2:11" ht="15" customHeight="1">
      <c r="B132" s="337"/>
      <c r="C132" s="319" t="s">
        <v>1027</v>
      </c>
      <c r="D132" s="319"/>
      <c r="E132" s="319"/>
      <c r="F132" s="320" t="s">
        <v>1016</v>
      </c>
      <c r="G132" s="319"/>
      <c r="H132" s="319" t="s">
        <v>1028</v>
      </c>
      <c r="I132" s="319" t="s">
        <v>1012</v>
      </c>
      <c r="J132" s="319">
        <v>20</v>
      </c>
      <c r="K132" s="339"/>
    </row>
    <row r="133" spans="2:11" ht="15" customHeight="1">
      <c r="B133" s="337"/>
      <c r="C133" s="295" t="s">
        <v>1015</v>
      </c>
      <c r="D133" s="295"/>
      <c r="E133" s="295"/>
      <c r="F133" s="317" t="s">
        <v>1016</v>
      </c>
      <c r="G133" s="295"/>
      <c r="H133" s="295" t="s">
        <v>1050</v>
      </c>
      <c r="I133" s="295" t="s">
        <v>1012</v>
      </c>
      <c r="J133" s="295">
        <v>50</v>
      </c>
      <c r="K133" s="339"/>
    </row>
    <row r="134" spans="2:11" ht="15" customHeight="1">
      <c r="B134" s="337"/>
      <c r="C134" s="295" t="s">
        <v>1029</v>
      </c>
      <c r="D134" s="295"/>
      <c r="E134" s="295"/>
      <c r="F134" s="317" t="s">
        <v>1016</v>
      </c>
      <c r="G134" s="295"/>
      <c r="H134" s="295" t="s">
        <v>1050</v>
      </c>
      <c r="I134" s="295" t="s">
        <v>1012</v>
      </c>
      <c r="J134" s="295">
        <v>50</v>
      </c>
      <c r="K134" s="339"/>
    </row>
    <row r="135" spans="2:11" ht="15" customHeight="1">
      <c r="B135" s="337"/>
      <c r="C135" s="295" t="s">
        <v>1035</v>
      </c>
      <c r="D135" s="295"/>
      <c r="E135" s="295"/>
      <c r="F135" s="317" t="s">
        <v>1016</v>
      </c>
      <c r="G135" s="295"/>
      <c r="H135" s="295" t="s">
        <v>1050</v>
      </c>
      <c r="I135" s="295" t="s">
        <v>1012</v>
      </c>
      <c r="J135" s="295">
        <v>50</v>
      </c>
      <c r="K135" s="339"/>
    </row>
    <row r="136" spans="2:11" ht="15" customHeight="1">
      <c r="B136" s="337"/>
      <c r="C136" s="295" t="s">
        <v>1037</v>
      </c>
      <c r="D136" s="295"/>
      <c r="E136" s="295"/>
      <c r="F136" s="317" t="s">
        <v>1016</v>
      </c>
      <c r="G136" s="295"/>
      <c r="H136" s="295" t="s">
        <v>1050</v>
      </c>
      <c r="I136" s="295" t="s">
        <v>1012</v>
      </c>
      <c r="J136" s="295">
        <v>50</v>
      </c>
      <c r="K136" s="339"/>
    </row>
    <row r="137" spans="2:11" ht="15" customHeight="1">
      <c r="B137" s="337"/>
      <c r="C137" s="295" t="s">
        <v>1038</v>
      </c>
      <c r="D137" s="295"/>
      <c r="E137" s="295"/>
      <c r="F137" s="317" t="s">
        <v>1016</v>
      </c>
      <c r="G137" s="295"/>
      <c r="H137" s="295" t="s">
        <v>1063</v>
      </c>
      <c r="I137" s="295" t="s">
        <v>1012</v>
      </c>
      <c r="J137" s="295">
        <v>255</v>
      </c>
      <c r="K137" s="339"/>
    </row>
    <row r="138" spans="2:11" ht="15" customHeight="1">
      <c r="B138" s="337"/>
      <c r="C138" s="295" t="s">
        <v>1040</v>
      </c>
      <c r="D138" s="295"/>
      <c r="E138" s="295"/>
      <c r="F138" s="317" t="s">
        <v>1010</v>
      </c>
      <c r="G138" s="295"/>
      <c r="H138" s="295" t="s">
        <v>1064</v>
      </c>
      <c r="I138" s="295" t="s">
        <v>1042</v>
      </c>
      <c r="J138" s="295"/>
      <c r="K138" s="339"/>
    </row>
    <row r="139" spans="2:11" ht="15" customHeight="1">
      <c r="B139" s="337"/>
      <c r="C139" s="295" t="s">
        <v>1043</v>
      </c>
      <c r="D139" s="295"/>
      <c r="E139" s="295"/>
      <c r="F139" s="317" t="s">
        <v>1010</v>
      </c>
      <c r="G139" s="295"/>
      <c r="H139" s="295" t="s">
        <v>1065</v>
      </c>
      <c r="I139" s="295" t="s">
        <v>1045</v>
      </c>
      <c r="J139" s="295"/>
      <c r="K139" s="339"/>
    </row>
    <row r="140" spans="2:11" ht="15" customHeight="1">
      <c r="B140" s="337"/>
      <c r="C140" s="295" t="s">
        <v>1046</v>
      </c>
      <c r="D140" s="295"/>
      <c r="E140" s="295"/>
      <c r="F140" s="317" t="s">
        <v>1010</v>
      </c>
      <c r="G140" s="295"/>
      <c r="H140" s="295" t="s">
        <v>1046</v>
      </c>
      <c r="I140" s="295" t="s">
        <v>1045</v>
      </c>
      <c r="J140" s="295"/>
      <c r="K140" s="339"/>
    </row>
    <row r="141" spans="2:11" ht="15" customHeight="1">
      <c r="B141" s="337"/>
      <c r="C141" s="295" t="s">
        <v>42</v>
      </c>
      <c r="D141" s="295"/>
      <c r="E141" s="295"/>
      <c r="F141" s="317" t="s">
        <v>1010</v>
      </c>
      <c r="G141" s="295"/>
      <c r="H141" s="295" t="s">
        <v>1066</v>
      </c>
      <c r="I141" s="295" t="s">
        <v>1045</v>
      </c>
      <c r="J141" s="295"/>
      <c r="K141" s="339"/>
    </row>
    <row r="142" spans="2:11" ht="15" customHeight="1">
      <c r="B142" s="337"/>
      <c r="C142" s="295" t="s">
        <v>1067</v>
      </c>
      <c r="D142" s="295"/>
      <c r="E142" s="295"/>
      <c r="F142" s="317" t="s">
        <v>1010</v>
      </c>
      <c r="G142" s="295"/>
      <c r="H142" s="295" t="s">
        <v>1068</v>
      </c>
      <c r="I142" s="295" t="s">
        <v>1045</v>
      </c>
      <c r="J142" s="295"/>
      <c r="K142" s="339"/>
    </row>
    <row r="143" spans="2:11" ht="15" customHeight="1">
      <c r="B143" s="340"/>
      <c r="C143" s="341"/>
      <c r="D143" s="341"/>
      <c r="E143" s="341"/>
      <c r="F143" s="341"/>
      <c r="G143" s="341"/>
      <c r="H143" s="341"/>
      <c r="I143" s="341"/>
      <c r="J143" s="341"/>
      <c r="K143" s="342"/>
    </row>
    <row r="144" spans="2:11" ht="18.75" customHeight="1">
      <c r="B144" s="292"/>
      <c r="C144" s="292"/>
      <c r="D144" s="292"/>
      <c r="E144" s="292"/>
      <c r="F144" s="329"/>
      <c r="G144" s="292"/>
      <c r="H144" s="292"/>
      <c r="I144" s="292"/>
      <c r="J144" s="292"/>
      <c r="K144" s="292"/>
    </row>
    <row r="145" spans="2:11" ht="18.75" customHeight="1">
      <c r="B145" s="303"/>
      <c r="C145" s="303"/>
      <c r="D145" s="303"/>
      <c r="E145" s="303"/>
      <c r="F145" s="303"/>
      <c r="G145" s="303"/>
      <c r="H145" s="303"/>
      <c r="I145" s="303"/>
      <c r="J145" s="303"/>
      <c r="K145" s="303"/>
    </row>
    <row r="146" spans="2:11" ht="7.5" customHeight="1">
      <c r="B146" s="304"/>
      <c r="C146" s="305"/>
      <c r="D146" s="305"/>
      <c r="E146" s="305"/>
      <c r="F146" s="305"/>
      <c r="G146" s="305"/>
      <c r="H146" s="305"/>
      <c r="I146" s="305"/>
      <c r="J146" s="305"/>
      <c r="K146" s="306"/>
    </row>
    <row r="147" spans="2:11" ht="45" customHeight="1">
      <c r="B147" s="307"/>
      <c r="C147" s="308" t="s">
        <v>1069</v>
      </c>
      <c r="D147" s="308"/>
      <c r="E147" s="308"/>
      <c r="F147" s="308"/>
      <c r="G147" s="308"/>
      <c r="H147" s="308"/>
      <c r="I147" s="308"/>
      <c r="J147" s="308"/>
      <c r="K147" s="309"/>
    </row>
    <row r="148" spans="2:11" ht="17.25" customHeight="1">
      <c r="B148" s="307"/>
      <c r="C148" s="310" t="s">
        <v>1004</v>
      </c>
      <c r="D148" s="310"/>
      <c r="E148" s="310"/>
      <c r="F148" s="310" t="s">
        <v>1005</v>
      </c>
      <c r="G148" s="311"/>
      <c r="H148" s="310" t="s">
        <v>58</v>
      </c>
      <c r="I148" s="310" t="s">
        <v>61</v>
      </c>
      <c r="J148" s="310" t="s">
        <v>1006</v>
      </c>
      <c r="K148" s="309"/>
    </row>
    <row r="149" spans="2:11" ht="17.25" customHeight="1">
      <c r="B149" s="307"/>
      <c r="C149" s="312" t="s">
        <v>1007</v>
      </c>
      <c r="D149" s="312"/>
      <c r="E149" s="312"/>
      <c r="F149" s="313" t="s">
        <v>1008</v>
      </c>
      <c r="G149" s="314"/>
      <c r="H149" s="312"/>
      <c r="I149" s="312"/>
      <c r="J149" s="312" t="s">
        <v>1009</v>
      </c>
      <c r="K149" s="309"/>
    </row>
    <row r="150" spans="2:11" ht="5.25" customHeight="1">
      <c r="B150" s="318"/>
      <c r="C150" s="315"/>
      <c r="D150" s="315"/>
      <c r="E150" s="315"/>
      <c r="F150" s="315"/>
      <c r="G150" s="316"/>
      <c r="H150" s="315"/>
      <c r="I150" s="315"/>
      <c r="J150" s="315"/>
      <c r="K150" s="339"/>
    </row>
    <row r="151" spans="2:11" ht="15" customHeight="1">
      <c r="B151" s="318"/>
      <c r="C151" s="343" t="s">
        <v>1013</v>
      </c>
      <c r="D151" s="295"/>
      <c r="E151" s="295"/>
      <c r="F151" s="344" t="s">
        <v>1010</v>
      </c>
      <c r="G151" s="295"/>
      <c r="H151" s="343" t="s">
        <v>1050</v>
      </c>
      <c r="I151" s="343" t="s">
        <v>1012</v>
      </c>
      <c r="J151" s="343">
        <v>120</v>
      </c>
      <c r="K151" s="339"/>
    </row>
    <row r="152" spans="2:11" ht="15" customHeight="1">
      <c r="B152" s="318"/>
      <c r="C152" s="343" t="s">
        <v>1059</v>
      </c>
      <c r="D152" s="295"/>
      <c r="E152" s="295"/>
      <c r="F152" s="344" t="s">
        <v>1010</v>
      </c>
      <c r="G152" s="295"/>
      <c r="H152" s="343" t="s">
        <v>1070</v>
      </c>
      <c r="I152" s="343" t="s">
        <v>1012</v>
      </c>
      <c r="J152" s="343" t="s">
        <v>1061</v>
      </c>
      <c r="K152" s="339"/>
    </row>
    <row r="153" spans="2:11" ht="15" customHeight="1">
      <c r="B153" s="318"/>
      <c r="C153" s="343" t="s">
        <v>90</v>
      </c>
      <c r="D153" s="295"/>
      <c r="E153" s="295"/>
      <c r="F153" s="344" t="s">
        <v>1010</v>
      </c>
      <c r="G153" s="295"/>
      <c r="H153" s="343" t="s">
        <v>1071</v>
      </c>
      <c r="I153" s="343" t="s">
        <v>1012</v>
      </c>
      <c r="J153" s="343" t="s">
        <v>1061</v>
      </c>
      <c r="K153" s="339"/>
    </row>
    <row r="154" spans="2:11" ht="15" customHeight="1">
      <c r="B154" s="318"/>
      <c r="C154" s="343" t="s">
        <v>1015</v>
      </c>
      <c r="D154" s="295"/>
      <c r="E154" s="295"/>
      <c r="F154" s="344" t="s">
        <v>1016</v>
      </c>
      <c r="G154" s="295"/>
      <c r="H154" s="343" t="s">
        <v>1050</v>
      </c>
      <c r="I154" s="343" t="s">
        <v>1012</v>
      </c>
      <c r="J154" s="343">
        <v>50</v>
      </c>
      <c r="K154" s="339"/>
    </row>
    <row r="155" spans="2:11" ht="15" customHeight="1">
      <c r="B155" s="318"/>
      <c r="C155" s="343" t="s">
        <v>1018</v>
      </c>
      <c r="D155" s="295"/>
      <c r="E155" s="295"/>
      <c r="F155" s="344" t="s">
        <v>1010</v>
      </c>
      <c r="G155" s="295"/>
      <c r="H155" s="343" t="s">
        <v>1050</v>
      </c>
      <c r="I155" s="343" t="s">
        <v>1020</v>
      </c>
      <c r="J155" s="343"/>
      <c r="K155" s="339"/>
    </row>
    <row r="156" spans="2:11" ht="15" customHeight="1">
      <c r="B156" s="318"/>
      <c r="C156" s="343" t="s">
        <v>1029</v>
      </c>
      <c r="D156" s="295"/>
      <c r="E156" s="295"/>
      <c r="F156" s="344" t="s">
        <v>1016</v>
      </c>
      <c r="G156" s="295"/>
      <c r="H156" s="343" t="s">
        <v>1050</v>
      </c>
      <c r="I156" s="343" t="s">
        <v>1012</v>
      </c>
      <c r="J156" s="343">
        <v>50</v>
      </c>
      <c r="K156" s="339"/>
    </row>
    <row r="157" spans="2:11" ht="15" customHeight="1">
      <c r="B157" s="318"/>
      <c r="C157" s="343" t="s">
        <v>1037</v>
      </c>
      <c r="D157" s="295"/>
      <c r="E157" s="295"/>
      <c r="F157" s="344" t="s">
        <v>1016</v>
      </c>
      <c r="G157" s="295"/>
      <c r="H157" s="343" t="s">
        <v>1050</v>
      </c>
      <c r="I157" s="343" t="s">
        <v>1012</v>
      </c>
      <c r="J157" s="343">
        <v>50</v>
      </c>
      <c r="K157" s="339"/>
    </row>
    <row r="158" spans="2:11" ht="15" customHeight="1">
      <c r="B158" s="318"/>
      <c r="C158" s="343" t="s">
        <v>1035</v>
      </c>
      <c r="D158" s="295"/>
      <c r="E158" s="295"/>
      <c r="F158" s="344" t="s">
        <v>1016</v>
      </c>
      <c r="G158" s="295"/>
      <c r="H158" s="343" t="s">
        <v>1050</v>
      </c>
      <c r="I158" s="343" t="s">
        <v>1012</v>
      </c>
      <c r="J158" s="343">
        <v>50</v>
      </c>
      <c r="K158" s="339"/>
    </row>
    <row r="159" spans="2:11" ht="15" customHeight="1">
      <c r="B159" s="318"/>
      <c r="C159" s="343" t="s">
        <v>108</v>
      </c>
      <c r="D159" s="295"/>
      <c r="E159" s="295"/>
      <c r="F159" s="344" t="s">
        <v>1010</v>
      </c>
      <c r="G159" s="295"/>
      <c r="H159" s="343" t="s">
        <v>1072</v>
      </c>
      <c r="I159" s="343" t="s">
        <v>1012</v>
      </c>
      <c r="J159" s="343" t="s">
        <v>1073</v>
      </c>
      <c r="K159" s="339"/>
    </row>
    <row r="160" spans="2:11" ht="15" customHeight="1">
      <c r="B160" s="318"/>
      <c r="C160" s="343" t="s">
        <v>1074</v>
      </c>
      <c r="D160" s="295"/>
      <c r="E160" s="295"/>
      <c r="F160" s="344" t="s">
        <v>1010</v>
      </c>
      <c r="G160" s="295"/>
      <c r="H160" s="343" t="s">
        <v>1075</v>
      </c>
      <c r="I160" s="343" t="s">
        <v>1045</v>
      </c>
      <c r="J160" s="343"/>
      <c r="K160" s="339"/>
    </row>
    <row r="161" spans="2:11" ht="15" customHeight="1">
      <c r="B161" s="345"/>
      <c r="C161" s="327"/>
      <c r="D161" s="327"/>
      <c r="E161" s="327"/>
      <c r="F161" s="327"/>
      <c r="G161" s="327"/>
      <c r="H161" s="327"/>
      <c r="I161" s="327"/>
      <c r="J161" s="327"/>
      <c r="K161" s="346"/>
    </row>
    <row r="162" spans="2:11" ht="18.75" customHeight="1">
      <c r="B162" s="292"/>
      <c r="C162" s="295"/>
      <c r="D162" s="295"/>
      <c r="E162" s="295"/>
      <c r="F162" s="317"/>
      <c r="G162" s="295"/>
      <c r="H162" s="295"/>
      <c r="I162" s="295"/>
      <c r="J162" s="295"/>
      <c r="K162" s="292"/>
    </row>
    <row r="163" spans="2:11" ht="18.75" customHeight="1">
      <c r="B163" s="303"/>
      <c r="C163" s="303"/>
      <c r="D163" s="303"/>
      <c r="E163" s="303"/>
      <c r="F163" s="303"/>
      <c r="G163" s="303"/>
      <c r="H163" s="303"/>
      <c r="I163" s="303"/>
      <c r="J163" s="303"/>
      <c r="K163" s="303"/>
    </row>
    <row r="164" spans="2:11" ht="7.5" customHeight="1">
      <c r="B164" s="282"/>
      <c r="C164" s="283"/>
      <c r="D164" s="283"/>
      <c r="E164" s="283"/>
      <c r="F164" s="283"/>
      <c r="G164" s="283"/>
      <c r="H164" s="283"/>
      <c r="I164" s="283"/>
      <c r="J164" s="283"/>
      <c r="K164" s="284"/>
    </row>
    <row r="165" spans="2:11" ht="45" customHeight="1">
      <c r="B165" s="285"/>
      <c r="C165" s="286" t="s">
        <v>1076</v>
      </c>
      <c r="D165" s="286"/>
      <c r="E165" s="286"/>
      <c r="F165" s="286"/>
      <c r="G165" s="286"/>
      <c r="H165" s="286"/>
      <c r="I165" s="286"/>
      <c r="J165" s="286"/>
      <c r="K165" s="287"/>
    </row>
    <row r="166" spans="2:11" ht="17.25" customHeight="1">
      <c r="B166" s="285"/>
      <c r="C166" s="310" t="s">
        <v>1004</v>
      </c>
      <c r="D166" s="310"/>
      <c r="E166" s="310"/>
      <c r="F166" s="310" t="s">
        <v>1005</v>
      </c>
      <c r="G166" s="347"/>
      <c r="H166" s="348" t="s">
        <v>58</v>
      </c>
      <c r="I166" s="348" t="s">
        <v>61</v>
      </c>
      <c r="J166" s="310" t="s">
        <v>1006</v>
      </c>
      <c r="K166" s="287"/>
    </row>
    <row r="167" spans="2:11" ht="17.25" customHeight="1">
      <c r="B167" s="288"/>
      <c r="C167" s="312" t="s">
        <v>1007</v>
      </c>
      <c r="D167" s="312"/>
      <c r="E167" s="312"/>
      <c r="F167" s="313" t="s">
        <v>1008</v>
      </c>
      <c r="G167" s="349"/>
      <c r="H167" s="350"/>
      <c r="I167" s="350"/>
      <c r="J167" s="312" t="s">
        <v>1009</v>
      </c>
      <c r="K167" s="290"/>
    </row>
    <row r="168" spans="2:11" ht="5.25" customHeight="1">
      <c r="B168" s="318"/>
      <c r="C168" s="315"/>
      <c r="D168" s="315"/>
      <c r="E168" s="315"/>
      <c r="F168" s="315"/>
      <c r="G168" s="316"/>
      <c r="H168" s="315"/>
      <c r="I168" s="315"/>
      <c r="J168" s="315"/>
      <c r="K168" s="339"/>
    </row>
    <row r="169" spans="2:11" ht="15" customHeight="1">
      <c r="B169" s="318"/>
      <c r="C169" s="295" t="s">
        <v>1013</v>
      </c>
      <c r="D169" s="295"/>
      <c r="E169" s="295"/>
      <c r="F169" s="317" t="s">
        <v>1010</v>
      </c>
      <c r="G169" s="295"/>
      <c r="H169" s="295" t="s">
        <v>1050</v>
      </c>
      <c r="I169" s="295" t="s">
        <v>1012</v>
      </c>
      <c r="J169" s="295">
        <v>120</v>
      </c>
      <c r="K169" s="339"/>
    </row>
    <row r="170" spans="2:11" ht="15" customHeight="1">
      <c r="B170" s="318"/>
      <c r="C170" s="295" t="s">
        <v>1059</v>
      </c>
      <c r="D170" s="295"/>
      <c r="E170" s="295"/>
      <c r="F170" s="317" t="s">
        <v>1010</v>
      </c>
      <c r="G170" s="295"/>
      <c r="H170" s="295" t="s">
        <v>1060</v>
      </c>
      <c r="I170" s="295" t="s">
        <v>1012</v>
      </c>
      <c r="J170" s="295" t="s">
        <v>1061</v>
      </c>
      <c r="K170" s="339"/>
    </row>
    <row r="171" spans="2:11" ht="15" customHeight="1">
      <c r="B171" s="318"/>
      <c r="C171" s="295" t="s">
        <v>90</v>
      </c>
      <c r="D171" s="295"/>
      <c r="E171" s="295"/>
      <c r="F171" s="317" t="s">
        <v>1010</v>
      </c>
      <c r="G171" s="295"/>
      <c r="H171" s="295" t="s">
        <v>1077</v>
      </c>
      <c r="I171" s="295" t="s">
        <v>1012</v>
      </c>
      <c r="J171" s="295" t="s">
        <v>1061</v>
      </c>
      <c r="K171" s="339"/>
    </row>
    <row r="172" spans="2:11" ht="15" customHeight="1">
      <c r="B172" s="318"/>
      <c r="C172" s="295" t="s">
        <v>1015</v>
      </c>
      <c r="D172" s="295"/>
      <c r="E172" s="295"/>
      <c r="F172" s="317" t="s">
        <v>1016</v>
      </c>
      <c r="G172" s="295"/>
      <c r="H172" s="295" t="s">
        <v>1077</v>
      </c>
      <c r="I172" s="295" t="s">
        <v>1012</v>
      </c>
      <c r="J172" s="295">
        <v>50</v>
      </c>
      <c r="K172" s="339"/>
    </row>
    <row r="173" spans="2:11" ht="15" customHeight="1">
      <c r="B173" s="318"/>
      <c r="C173" s="295" t="s">
        <v>1018</v>
      </c>
      <c r="D173" s="295"/>
      <c r="E173" s="295"/>
      <c r="F173" s="317" t="s">
        <v>1010</v>
      </c>
      <c r="G173" s="295"/>
      <c r="H173" s="295" t="s">
        <v>1077</v>
      </c>
      <c r="I173" s="295" t="s">
        <v>1020</v>
      </c>
      <c r="J173" s="295"/>
      <c r="K173" s="339"/>
    </row>
    <row r="174" spans="2:11" ht="15" customHeight="1">
      <c r="B174" s="318"/>
      <c r="C174" s="295" t="s">
        <v>1029</v>
      </c>
      <c r="D174" s="295"/>
      <c r="E174" s="295"/>
      <c r="F174" s="317" t="s">
        <v>1016</v>
      </c>
      <c r="G174" s="295"/>
      <c r="H174" s="295" t="s">
        <v>1077</v>
      </c>
      <c r="I174" s="295" t="s">
        <v>1012</v>
      </c>
      <c r="J174" s="295">
        <v>50</v>
      </c>
      <c r="K174" s="339"/>
    </row>
    <row r="175" spans="2:11" ht="15" customHeight="1">
      <c r="B175" s="318"/>
      <c r="C175" s="295" t="s">
        <v>1037</v>
      </c>
      <c r="D175" s="295"/>
      <c r="E175" s="295"/>
      <c r="F175" s="317" t="s">
        <v>1016</v>
      </c>
      <c r="G175" s="295"/>
      <c r="H175" s="295" t="s">
        <v>1077</v>
      </c>
      <c r="I175" s="295" t="s">
        <v>1012</v>
      </c>
      <c r="J175" s="295">
        <v>50</v>
      </c>
      <c r="K175" s="339"/>
    </row>
    <row r="176" spans="2:11" ht="15" customHeight="1">
      <c r="B176" s="318"/>
      <c r="C176" s="295" t="s">
        <v>1035</v>
      </c>
      <c r="D176" s="295"/>
      <c r="E176" s="295"/>
      <c r="F176" s="317" t="s">
        <v>1016</v>
      </c>
      <c r="G176" s="295"/>
      <c r="H176" s="295" t="s">
        <v>1077</v>
      </c>
      <c r="I176" s="295" t="s">
        <v>1012</v>
      </c>
      <c r="J176" s="295">
        <v>50</v>
      </c>
      <c r="K176" s="339"/>
    </row>
    <row r="177" spans="2:11" ht="15" customHeight="1">
      <c r="B177" s="318"/>
      <c r="C177" s="295" t="s">
        <v>128</v>
      </c>
      <c r="D177" s="295"/>
      <c r="E177" s="295"/>
      <c r="F177" s="317" t="s">
        <v>1010</v>
      </c>
      <c r="G177" s="295"/>
      <c r="H177" s="295" t="s">
        <v>1078</v>
      </c>
      <c r="I177" s="295" t="s">
        <v>1079</v>
      </c>
      <c r="J177" s="295"/>
      <c r="K177" s="339"/>
    </row>
    <row r="178" spans="2:11" ht="15" customHeight="1">
      <c r="B178" s="318"/>
      <c r="C178" s="295" t="s">
        <v>61</v>
      </c>
      <c r="D178" s="295"/>
      <c r="E178" s="295"/>
      <c r="F178" s="317" t="s">
        <v>1010</v>
      </c>
      <c r="G178" s="295"/>
      <c r="H178" s="295" t="s">
        <v>1080</v>
      </c>
      <c r="I178" s="295" t="s">
        <v>1081</v>
      </c>
      <c r="J178" s="295">
        <v>1</v>
      </c>
      <c r="K178" s="339"/>
    </row>
    <row r="179" spans="2:11" ht="15" customHeight="1">
      <c r="B179" s="318"/>
      <c r="C179" s="295" t="s">
        <v>57</v>
      </c>
      <c r="D179" s="295"/>
      <c r="E179" s="295"/>
      <c r="F179" s="317" t="s">
        <v>1010</v>
      </c>
      <c r="G179" s="295"/>
      <c r="H179" s="295" t="s">
        <v>1082</v>
      </c>
      <c r="I179" s="295" t="s">
        <v>1012</v>
      </c>
      <c r="J179" s="295">
        <v>20</v>
      </c>
      <c r="K179" s="339"/>
    </row>
    <row r="180" spans="2:11" ht="15" customHeight="1">
      <c r="B180" s="318"/>
      <c r="C180" s="295" t="s">
        <v>58</v>
      </c>
      <c r="D180" s="295"/>
      <c r="E180" s="295"/>
      <c r="F180" s="317" t="s">
        <v>1010</v>
      </c>
      <c r="G180" s="295"/>
      <c r="H180" s="295" t="s">
        <v>1083</v>
      </c>
      <c r="I180" s="295" t="s">
        <v>1012</v>
      </c>
      <c r="J180" s="295">
        <v>255</v>
      </c>
      <c r="K180" s="339"/>
    </row>
    <row r="181" spans="2:11" ht="15" customHeight="1">
      <c r="B181" s="318"/>
      <c r="C181" s="295" t="s">
        <v>129</v>
      </c>
      <c r="D181" s="295"/>
      <c r="E181" s="295"/>
      <c r="F181" s="317" t="s">
        <v>1010</v>
      </c>
      <c r="G181" s="295"/>
      <c r="H181" s="295" t="s">
        <v>974</v>
      </c>
      <c r="I181" s="295" t="s">
        <v>1012</v>
      </c>
      <c r="J181" s="295">
        <v>10</v>
      </c>
      <c r="K181" s="339"/>
    </row>
    <row r="182" spans="2:11" ht="15" customHeight="1">
      <c r="B182" s="318"/>
      <c r="C182" s="295" t="s">
        <v>130</v>
      </c>
      <c r="D182" s="295"/>
      <c r="E182" s="295"/>
      <c r="F182" s="317" t="s">
        <v>1010</v>
      </c>
      <c r="G182" s="295"/>
      <c r="H182" s="295" t="s">
        <v>1084</v>
      </c>
      <c r="I182" s="295" t="s">
        <v>1045</v>
      </c>
      <c r="J182" s="295"/>
      <c r="K182" s="339"/>
    </row>
    <row r="183" spans="2:11" ht="15" customHeight="1">
      <c r="B183" s="318"/>
      <c r="C183" s="295" t="s">
        <v>1085</v>
      </c>
      <c r="D183" s="295"/>
      <c r="E183" s="295"/>
      <c r="F183" s="317" t="s">
        <v>1010</v>
      </c>
      <c r="G183" s="295"/>
      <c r="H183" s="295" t="s">
        <v>1086</v>
      </c>
      <c r="I183" s="295" t="s">
        <v>1045</v>
      </c>
      <c r="J183" s="295"/>
      <c r="K183" s="339"/>
    </row>
    <row r="184" spans="2:11" ht="15" customHeight="1">
      <c r="B184" s="318"/>
      <c r="C184" s="295" t="s">
        <v>1074</v>
      </c>
      <c r="D184" s="295"/>
      <c r="E184" s="295"/>
      <c r="F184" s="317" t="s">
        <v>1010</v>
      </c>
      <c r="G184" s="295"/>
      <c r="H184" s="295" t="s">
        <v>1087</v>
      </c>
      <c r="I184" s="295" t="s">
        <v>1045</v>
      </c>
      <c r="J184" s="295"/>
      <c r="K184" s="339"/>
    </row>
    <row r="185" spans="2:11" ht="15" customHeight="1">
      <c r="B185" s="318"/>
      <c r="C185" s="295" t="s">
        <v>132</v>
      </c>
      <c r="D185" s="295"/>
      <c r="E185" s="295"/>
      <c r="F185" s="317" t="s">
        <v>1016</v>
      </c>
      <c r="G185" s="295"/>
      <c r="H185" s="295" t="s">
        <v>1088</v>
      </c>
      <c r="I185" s="295" t="s">
        <v>1012</v>
      </c>
      <c r="J185" s="295">
        <v>50</v>
      </c>
      <c r="K185" s="339"/>
    </row>
    <row r="186" spans="2:11" ht="15" customHeight="1">
      <c r="B186" s="318"/>
      <c r="C186" s="295" t="s">
        <v>1089</v>
      </c>
      <c r="D186" s="295"/>
      <c r="E186" s="295"/>
      <c r="F186" s="317" t="s">
        <v>1016</v>
      </c>
      <c r="G186" s="295"/>
      <c r="H186" s="295" t="s">
        <v>1090</v>
      </c>
      <c r="I186" s="295" t="s">
        <v>1091</v>
      </c>
      <c r="J186" s="295"/>
      <c r="K186" s="339"/>
    </row>
    <row r="187" spans="2:11" ht="15" customHeight="1">
      <c r="B187" s="318"/>
      <c r="C187" s="295" t="s">
        <v>1092</v>
      </c>
      <c r="D187" s="295"/>
      <c r="E187" s="295"/>
      <c r="F187" s="317" t="s">
        <v>1016</v>
      </c>
      <c r="G187" s="295"/>
      <c r="H187" s="295" t="s">
        <v>1093</v>
      </c>
      <c r="I187" s="295" t="s">
        <v>1091</v>
      </c>
      <c r="J187" s="295"/>
      <c r="K187" s="339"/>
    </row>
    <row r="188" spans="2:11" ht="15" customHeight="1">
      <c r="B188" s="318"/>
      <c r="C188" s="295" t="s">
        <v>1094</v>
      </c>
      <c r="D188" s="295"/>
      <c r="E188" s="295"/>
      <c r="F188" s="317" t="s">
        <v>1016</v>
      </c>
      <c r="G188" s="295"/>
      <c r="H188" s="295" t="s">
        <v>1095</v>
      </c>
      <c r="I188" s="295" t="s">
        <v>1091</v>
      </c>
      <c r="J188" s="295"/>
      <c r="K188" s="339"/>
    </row>
    <row r="189" spans="2:11" ht="15" customHeight="1">
      <c r="B189" s="318"/>
      <c r="C189" s="351" t="s">
        <v>1096</v>
      </c>
      <c r="D189" s="295"/>
      <c r="E189" s="295"/>
      <c r="F189" s="317" t="s">
        <v>1016</v>
      </c>
      <c r="G189" s="295"/>
      <c r="H189" s="295" t="s">
        <v>1097</v>
      </c>
      <c r="I189" s="295" t="s">
        <v>1098</v>
      </c>
      <c r="J189" s="352" t="s">
        <v>1099</v>
      </c>
      <c r="K189" s="339"/>
    </row>
    <row r="190" spans="2:11" ht="15" customHeight="1">
      <c r="B190" s="318"/>
      <c r="C190" s="302" t="s">
        <v>46</v>
      </c>
      <c r="D190" s="295"/>
      <c r="E190" s="295"/>
      <c r="F190" s="317" t="s">
        <v>1010</v>
      </c>
      <c r="G190" s="295"/>
      <c r="H190" s="292" t="s">
        <v>1100</v>
      </c>
      <c r="I190" s="295" t="s">
        <v>1101</v>
      </c>
      <c r="J190" s="295"/>
      <c r="K190" s="339"/>
    </row>
    <row r="191" spans="2:11" ht="15" customHeight="1">
      <c r="B191" s="318"/>
      <c r="C191" s="302" t="s">
        <v>1102</v>
      </c>
      <c r="D191" s="295"/>
      <c r="E191" s="295"/>
      <c r="F191" s="317" t="s">
        <v>1010</v>
      </c>
      <c r="G191" s="295"/>
      <c r="H191" s="295" t="s">
        <v>1103</v>
      </c>
      <c r="I191" s="295" t="s">
        <v>1045</v>
      </c>
      <c r="J191" s="295"/>
      <c r="K191" s="339"/>
    </row>
    <row r="192" spans="2:11" ht="15" customHeight="1">
      <c r="B192" s="318"/>
      <c r="C192" s="302" t="s">
        <v>1104</v>
      </c>
      <c r="D192" s="295"/>
      <c r="E192" s="295"/>
      <c r="F192" s="317" t="s">
        <v>1010</v>
      </c>
      <c r="G192" s="295"/>
      <c r="H192" s="295" t="s">
        <v>1105</v>
      </c>
      <c r="I192" s="295" t="s">
        <v>1045</v>
      </c>
      <c r="J192" s="295"/>
      <c r="K192" s="339"/>
    </row>
    <row r="193" spans="2:11" ht="15" customHeight="1">
      <c r="B193" s="318"/>
      <c r="C193" s="302" t="s">
        <v>852</v>
      </c>
      <c r="D193" s="295"/>
      <c r="E193" s="295"/>
      <c r="F193" s="317" t="s">
        <v>1016</v>
      </c>
      <c r="G193" s="295"/>
      <c r="H193" s="295" t="s">
        <v>1106</v>
      </c>
      <c r="I193" s="295" t="s">
        <v>1045</v>
      </c>
      <c r="J193" s="295"/>
      <c r="K193" s="339"/>
    </row>
    <row r="194" spans="2:11" ht="15" customHeight="1">
      <c r="B194" s="345"/>
      <c r="C194" s="353"/>
      <c r="D194" s="327"/>
      <c r="E194" s="327"/>
      <c r="F194" s="327"/>
      <c r="G194" s="327"/>
      <c r="H194" s="327"/>
      <c r="I194" s="327"/>
      <c r="J194" s="327"/>
      <c r="K194" s="346"/>
    </row>
    <row r="195" spans="2:11" ht="18.75" customHeight="1">
      <c r="B195" s="292"/>
      <c r="C195" s="295"/>
      <c r="D195" s="295"/>
      <c r="E195" s="295"/>
      <c r="F195" s="317"/>
      <c r="G195" s="295"/>
      <c r="H195" s="295"/>
      <c r="I195" s="295"/>
      <c r="J195" s="295"/>
      <c r="K195" s="292"/>
    </row>
    <row r="196" spans="2:11" ht="18.75" customHeight="1">
      <c r="B196" s="292"/>
      <c r="C196" s="295"/>
      <c r="D196" s="295"/>
      <c r="E196" s="295"/>
      <c r="F196" s="317"/>
      <c r="G196" s="295"/>
      <c r="H196" s="295"/>
      <c r="I196" s="295"/>
      <c r="J196" s="295"/>
      <c r="K196" s="292"/>
    </row>
    <row r="197" spans="2:11" ht="18.75" customHeight="1">
      <c r="B197" s="303"/>
      <c r="C197" s="303"/>
      <c r="D197" s="303"/>
      <c r="E197" s="303"/>
      <c r="F197" s="303"/>
      <c r="G197" s="303"/>
      <c r="H197" s="303"/>
      <c r="I197" s="303"/>
      <c r="J197" s="303"/>
      <c r="K197" s="303"/>
    </row>
    <row r="198" spans="2:11" ht="13.5">
      <c r="B198" s="282"/>
      <c r="C198" s="283"/>
      <c r="D198" s="283"/>
      <c r="E198" s="283"/>
      <c r="F198" s="283"/>
      <c r="G198" s="283"/>
      <c r="H198" s="283"/>
      <c r="I198" s="283"/>
      <c r="J198" s="283"/>
      <c r="K198" s="284"/>
    </row>
    <row r="199" spans="2:11" ht="21">
      <c r="B199" s="285"/>
      <c r="C199" s="286" t="s">
        <v>1107</v>
      </c>
      <c r="D199" s="286"/>
      <c r="E199" s="286"/>
      <c r="F199" s="286"/>
      <c r="G199" s="286"/>
      <c r="H199" s="286"/>
      <c r="I199" s="286"/>
      <c r="J199" s="286"/>
      <c r="K199" s="287"/>
    </row>
    <row r="200" spans="2:11" ht="25.5" customHeight="1">
      <c r="B200" s="285"/>
      <c r="C200" s="354" t="s">
        <v>1108</v>
      </c>
      <c r="D200" s="354"/>
      <c r="E200" s="354"/>
      <c r="F200" s="354" t="s">
        <v>1109</v>
      </c>
      <c r="G200" s="355"/>
      <c r="H200" s="354" t="s">
        <v>1110</v>
      </c>
      <c r="I200" s="354"/>
      <c r="J200" s="354"/>
      <c r="K200" s="287"/>
    </row>
    <row r="201" spans="2:11" ht="5.25" customHeight="1">
      <c r="B201" s="318"/>
      <c r="C201" s="315"/>
      <c r="D201" s="315"/>
      <c r="E201" s="315"/>
      <c r="F201" s="315"/>
      <c r="G201" s="295"/>
      <c r="H201" s="315"/>
      <c r="I201" s="315"/>
      <c r="J201" s="315"/>
      <c r="K201" s="339"/>
    </row>
    <row r="202" spans="2:11" ht="15" customHeight="1">
      <c r="B202" s="318"/>
      <c r="C202" s="295" t="s">
        <v>1101</v>
      </c>
      <c r="D202" s="295"/>
      <c r="E202" s="295"/>
      <c r="F202" s="317" t="s">
        <v>47</v>
      </c>
      <c r="G202" s="295"/>
      <c r="H202" s="295" t="s">
        <v>1111</v>
      </c>
      <c r="I202" s="295"/>
      <c r="J202" s="295"/>
      <c r="K202" s="339"/>
    </row>
    <row r="203" spans="2:11" ht="15" customHeight="1">
      <c r="B203" s="318"/>
      <c r="C203" s="324"/>
      <c r="D203" s="295"/>
      <c r="E203" s="295"/>
      <c r="F203" s="317" t="s">
        <v>48</v>
      </c>
      <c r="G203" s="295"/>
      <c r="H203" s="295" t="s">
        <v>1112</v>
      </c>
      <c r="I203" s="295"/>
      <c r="J203" s="295"/>
      <c r="K203" s="339"/>
    </row>
    <row r="204" spans="2:11" ht="15" customHeight="1">
      <c r="B204" s="318"/>
      <c r="C204" s="324"/>
      <c r="D204" s="295"/>
      <c r="E204" s="295"/>
      <c r="F204" s="317" t="s">
        <v>51</v>
      </c>
      <c r="G204" s="295"/>
      <c r="H204" s="295" t="s">
        <v>1113</v>
      </c>
      <c r="I204" s="295"/>
      <c r="J204" s="295"/>
      <c r="K204" s="339"/>
    </row>
    <row r="205" spans="2:11" ht="15" customHeight="1">
      <c r="B205" s="318"/>
      <c r="C205" s="295"/>
      <c r="D205" s="295"/>
      <c r="E205" s="295"/>
      <c r="F205" s="317" t="s">
        <v>49</v>
      </c>
      <c r="G205" s="295"/>
      <c r="H205" s="295" t="s">
        <v>1114</v>
      </c>
      <c r="I205" s="295"/>
      <c r="J205" s="295"/>
      <c r="K205" s="339"/>
    </row>
    <row r="206" spans="2:11" ht="15" customHeight="1">
      <c r="B206" s="318"/>
      <c r="C206" s="295"/>
      <c r="D206" s="295"/>
      <c r="E206" s="295"/>
      <c r="F206" s="317" t="s">
        <v>50</v>
      </c>
      <c r="G206" s="295"/>
      <c r="H206" s="295" t="s">
        <v>1115</v>
      </c>
      <c r="I206" s="295"/>
      <c r="J206" s="295"/>
      <c r="K206" s="339"/>
    </row>
    <row r="207" spans="2:11" ht="15" customHeight="1">
      <c r="B207" s="318"/>
      <c r="C207" s="295"/>
      <c r="D207" s="295"/>
      <c r="E207" s="295"/>
      <c r="F207" s="317"/>
      <c r="G207" s="295"/>
      <c r="H207" s="295"/>
      <c r="I207" s="295"/>
      <c r="J207" s="295"/>
      <c r="K207" s="339"/>
    </row>
    <row r="208" spans="2:11" ht="15" customHeight="1">
      <c r="B208" s="318"/>
      <c r="C208" s="295" t="s">
        <v>1057</v>
      </c>
      <c r="D208" s="295"/>
      <c r="E208" s="295"/>
      <c r="F208" s="317" t="s">
        <v>83</v>
      </c>
      <c r="G208" s="295"/>
      <c r="H208" s="295" t="s">
        <v>1116</v>
      </c>
      <c r="I208" s="295"/>
      <c r="J208" s="295"/>
      <c r="K208" s="339"/>
    </row>
    <row r="209" spans="2:11" ht="15" customHeight="1">
      <c r="B209" s="318"/>
      <c r="C209" s="324"/>
      <c r="D209" s="295"/>
      <c r="E209" s="295"/>
      <c r="F209" s="317" t="s">
        <v>954</v>
      </c>
      <c r="G209" s="295"/>
      <c r="H209" s="295" t="s">
        <v>955</v>
      </c>
      <c r="I209" s="295"/>
      <c r="J209" s="295"/>
      <c r="K209" s="339"/>
    </row>
    <row r="210" spans="2:11" ht="15" customHeight="1">
      <c r="B210" s="318"/>
      <c r="C210" s="295"/>
      <c r="D210" s="295"/>
      <c r="E210" s="295"/>
      <c r="F210" s="317" t="s">
        <v>952</v>
      </c>
      <c r="G210" s="295"/>
      <c r="H210" s="295" t="s">
        <v>1117</v>
      </c>
      <c r="I210" s="295"/>
      <c r="J210" s="295"/>
      <c r="K210" s="339"/>
    </row>
    <row r="211" spans="2:11" ht="15" customHeight="1">
      <c r="B211" s="356"/>
      <c r="C211" s="324"/>
      <c r="D211" s="324"/>
      <c r="E211" s="324"/>
      <c r="F211" s="317" t="s">
        <v>100</v>
      </c>
      <c r="G211" s="302"/>
      <c r="H211" s="343" t="s">
        <v>956</v>
      </c>
      <c r="I211" s="343"/>
      <c r="J211" s="343"/>
      <c r="K211" s="357"/>
    </row>
    <row r="212" spans="2:11" ht="15" customHeight="1">
      <c r="B212" s="356"/>
      <c r="C212" s="324"/>
      <c r="D212" s="324"/>
      <c r="E212" s="324"/>
      <c r="F212" s="317" t="s">
        <v>957</v>
      </c>
      <c r="G212" s="302"/>
      <c r="H212" s="343" t="s">
        <v>935</v>
      </c>
      <c r="I212" s="343"/>
      <c r="J212" s="343"/>
      <c r="K212" s="357"/>
    </row>
    <row r="213" spans="2:11" ht="15" customHeight="1">
      <c r="B213" s="356"/>
      <c r="C213" s="324"/>
      <c r="D213" s="324"/>
      <c r="E213" s="324"/>
      <c r="F213" s="358"/>
      <c r="G213" s="302"/>
      <c r="H213" s="359"/>
      <c r="I213" s="359"/>
      <c r="J213" s="359"/>
      <c r="K213" s="357"/>
    </row>
    <row r="214" spans="2:11" ht="15" customHeight="1">
      <c r="B214" s="356"/>
      <c r="C214" s="295" t="s">
        <v>1081</v>
      </c>
      <c r="D214" s="324"/>
      <c r="E214" s="324"/>
      <c r="F214" s="317">
        <v>1</v>
      </c>
      <c r="G214" s="302"/>
      <c r="H214" s="343" t="s">
        <v>1118</v>
      </c>
      <c r="I214" s="343"/>
      <c r="J214" s="343"/>
      <c r="K214" s="357"/>
    </row>
    <row r="215" spans="2:11" ht="15" customHeight="1">
      <c r="B215" s="356"/>
      <c r="C215" s="324"/>
      <c r="D215" s="324"/>
      <c r="E215" s="324"/>
      <c r="F215" s="317">
        <v>2</v>
      </c>
      <c r="G215" s="302"/>
      <c r="H215" s="343" t="s">
        <v>1119</v>
      </c>
      <c r="I215" s="343"/>
      <c r="J215" s="343"/>
      <c r="K215" s="357"/>
    </row>
    <row r="216" spans="2:11" ht="15" customHeight="1">
      <c r="B216" s="356"/>
      <c r="C216" s="324"/>
      <c r="D216" s="324"/>
      <c r="E216" s="324"/>
      <c r="F216" s="317">
        <v>3</v>
      </c>
      <c r="G216" s="302"/>
      <c r="H216" s="343" t="s">
        <v>1120</v>
      </c>
      <c r="I216" s="343"/>
      <c r="J216" s="343"/>
      <c r="K216" s="357"/>
    </row>
    <row r="217" spans="2:11" ht="15" customHeight="1">
      <c r="B217" s="356"/>
      <c r="C217" s="324"/>
      <c r="D217" s="324"/>
      <c r="E217" s="324"/>
      <c r="F217" s="317">
        <v>4</v>
      </c>
      <c r="G217" s="302"/>
      <c r="H217" s="343" t="s">
        <v>1121</v>
      </c>
      <c r="I217" s="343"/>
      <c r="J217" s="343"/>
      <c r="K217" s="357"/>
    </row>
    <row r="218" spans="2:11" ht="12.75" customHeight="1">
      <c r="B218" s="360"/>
      <c r="C218" s="361"/>
      <c r="D218" s="361"/>
      <c r="E218" s="361"/>
      <c r="F218" s="361"/>
      <c r="G218" s="361"/>
      <c r="H218" s="361"/>
      <c r="I218" s="361"/>
      <c r="J218" s="361"/>
      <c r="K218" s="362"/>
    </row>
  </sheetData>
  <sheetProtection formatCells="0" formatColumns="0" formatRows="0" insertColumns="0" insertRows="0" insertHyperlinks="0" deleteColumns="0" deleteRows="0" sort="0" autoFilter="0" pivotTables="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F20:J20"/>
    <mergeCell ref="F23:J23"/>
    <mergeCell ref="F21:J21"/>
    <mergeCell ref="F22:J22"/>
    <mergeCell ref="F19:J19"/>
    <mergeCell ref="D27:J27"/>
    <mergeCell ref="D28:J28"/>
    <mergeCell ref="D30:J30"/>
    <mergeCell ref="D31:J31"/>
    <mergeCell ref="C26:J26"/>
    <mergeCell ref="C3:J3"/>
    <mergeCell ref="C9:J9"/>
    <mergeCell ref="D10:J10"/>
    <mergeCell ref="D15:J15"/>
    <mergeCell ref="C4:J4"/>
    <mergeCell ref="C6:J6"/>
    <mergeCell ref="C7:J7"/>
    <mergeCell ref="D11:J11"/>
    <mergeCell ref="D16:J16"/>
    <mergeCell ref="D17:J17"/>
    <mergeCell ref="F18:J18"/>
    <mergeCell ref="D33:J33"/>
    <mergeCell ref="D34:J34"/>
    <mergeCell ref="D35:J35"/>
    <mergeCell ref="G36:J36"/>
    <mergeCell ref="G37:J37"/>
    <mergeCell ref="G38:J38"/>
    <mergeCell ref="G39:J39"/>
    <mergeCell ref="G40:J40"/>
    <mergeCell ref="D47:J47"/>
    <mergeCell ref="E48:J48"/>
    <mergeCell ref="E49:J49"/>
    <mergeCell ref="D51:J51"/>
    <mergeCell ref="E50:J50"/>
    <mergeCell ref="C52:J52"/>
    <mergeCell ref="C54:J54"/>
    <mergeCell ref="C55:J55"/>
    <mergeCell ref="D61:J61"/>
    <mergeCell ref="C57:J57"/>
    <mergeCell ref="D58:J58"/>
    <mergeCell ref="D59:J59"/>
    <mergeCell ref="D60:J60"/>
    <mergeCell ref="D62:J62"/>
    <mergeCell ref="D65:J65"/>
    <mergeCell ref="D66:J66"/>
    <mergeCell ref="D68:J68"/>
    <mergeCell ref="D63:J63"/>
    <mergeCell ref="D67:J67"/>
    <mergeCell ref="D69:J69"/>
    <mergeCell ref="D70:J70"/>
    <mergeCell ref="C75:J75"/>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Václav Pastirik</dc:creator>
  <cp:keywords/>
  <dc:description/>
  <cp:lastModifiedBy>Ing. Václav Pastirik</cp:lastModifiedBy>
  <dcterms:created xsi:type="dcterms:W3CDTF">2019-05-27T11:30:51Z</dcterms:created>
  <dcterms:modified xsi:type="dcterms:W3CDTF">2019-05-27T11:30:56Z</dcterms:modified>
  <cp:category/>
  <cp:version/>
  <cp:contentType/>
  <cp:contentStatus/>
</cp:coreProperties>
</file>