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mc:AlternateContent xmlns:mc="http://schemas.openxmlformats.org/markup-compatibility/2006">
    <mc:Choice Requires="x15">
      <x15ac:absPath xmlns:x15ac="http://schemas.microsoft.com/office/spreadsheetml/2010/11/ac" url="C:\KrosData\Export\"/>
    </mc:Choice>
  </mc:AlternateContent>
  <xr:revisionPtr revIDLastSave="0" documentId="13_ncr:1_{136BCCBA-A9B1-487E-B84E-56F3120664A9}" xr6:coauthVersionLast="46" xr6:coauthVersionMax="46" xr10:uidLastSave="{00000000-0000-0000-0000-000000000000}"/>
  <bookViews>
    <workbookView xWindow="-120" yWindow="-120" windowWidth="29040" windowHeight="15840" xr2:uid="{00000000-000D-0000-FFFF-FFFF00000000}"/>
  </bookViews>
  <sheets>
    <sheet name="Rekapitulace stavby" sheetId="1" r:id="rId1"/>
    <sheet name="00 - VRN" sheetId="2" r:id="rId2"/>
    <sheet name="01 - Stavební část" sheetId="3" r:id="rId3"/>
    <sheet name="02 - Elektroinstalace" sheetId="6" r:id="rId4"/>
    <sheet name="Pokyny pro vyplnění" sheetId="5" r:id="rId5"/>
  </sheets>
  <definedNames>
    <definedName name="_xlnm._FilterDatabase" localSheetId="1" hidden="1">'00 - VRN'!$C$82:$K$93</definedName>
    <definedName name="_xlnm._FilterDatabase" localSheetId="2" hidden="1">'01 - Stavební část'!$C$93:$K$324</definedName>
    <definedName name="_xlnm.Print_Titles" localSheetId="1">'00 - VRN'!$82:$82</definedName>
    <definedName name="_xlnm.Print_Titles" localSheetId="2">'01 - Stavební část'!$93:$93</definedName>
    <definedName name="_xlnm.Print_Titles" localSheetId="0">'Rekapitulace stavby'!$52:$52</definedName>
    <definedName name="_xlnm.Print_Area" localSheetId="1">'00 - VRN'!$C$4:$J$39,'00 - VRN'!$C$45:$J$64,'00 - VRN'!$C$70:$K$93</definedName>
    <definedName name="_xlnm.Print_Area" localSheetId="2">'01 - Stavební část'!$C$4:$J$39,'01 - Stavební část'!$C$45:$J$75,'01 - Stavební část'!$C$81:$K$324</definedName>
    <definedName name="_xlnm.Print_Area" localSheetId="3">'02 - Elektroinstalace'!$A$1:$F$122</definedName>
    <definedName name="_xlnm.Print_Area" localSheetId="4">'Pokyny pro vyplnění'!$B$2:$K$71,'Pokyny pro vyplnění'!$B$74:$K$118,'Pokyny pro vyplnění'!$B$121:$K$161,'Pokyny pro vyplnění'!$B$164:$K$218</definedName>
    <definedName name="_xlnm.Print_Area" localSheetId="0">'Rekapitulace stavby'!$D$4:$AO$36,'Rekapitulace stavby'!$C$42:$AQ$58</definedName>
  </definedNames>
  <calcPr calcId="191029"/>
</workbook>
</file>

<file path=xl/calcChain.xml><?xml version="1.0" encoding="utf-8"?>
<calcChain xmlns="http://schemas.openxmlformats.org/spreadsheetml/2006/main">
  <c r="AK29" i="1" l="1"/>
  <c r="W29" i="1"/>
  <c r="AN54" i="1"/>
  <c r="AN57" i="1"/>
  <c r="AG57" i="1"/>
  <c r="F13" i="6"/>
  <c r="F15" i="6" s="1"/>
  <c r="F14" i="6"/>
  <c r="F21" i="6"/>
  <c r="F45" i="6" s="1"/>
  <c r="F22" i="6"/>
  <c r="F23" i="6"/>
  <c r="F24" i="6"/>
  <c r="F25" i="6"/>
  <c r="F26" i="6"/>
  <c r="F28" i="6"/>
  <c r="F29" i="6"/>
  <c r="F30" i="6"/>
  <c r="F31" i="6"/>
  <c r="F32" i="6"/>
  <c r="F35" i="6"/>
  <c r="F36" i="6"/>
  <c r="F37" i="6"/>
  <c r="F38" i="6"/>
  <c r="F40" i="6"/>
  <c r="F42" i="6"/>
  <c r="F43" i="6"/>
  <c r="F44" i="6"/>
  <c r="F49" i="6"/>
  <c r="F50" i="6"/>
  <c r="F51" i="6"/>
  <c r="F52" i="6"/>
  <c r="F53" i="6" s="1"/>
  <c r="F112" i="6" s="1"/>
  <c r="F56" i="6"/>
  <c r="F57" i="6"/>
  <c r="F58" i="6"/>
  <c r="F59" i="6"/>
  <c r="F60" i="6" s="1"/>
  <c r="F113" i="6" s="1"/>
  <c r="F63" i="6"/>
  <c r="F64" i="6"/>
  <c r="F70" i="6" s="1"/>
  <c r="F114" i="6" s="1"/>
  <c r="F65" i="6"/>
  <c r="F66" i="6"/>
  <c r="F67" i="6"/>
  <c r="F68" i="6"/>
  <c r="F73" i="6"/>
  <c r="F74" i="6"/>
  <c r="F75" i="6"/>
  <c r="F76" i="6"/>
  <c r="F115" i="6" s="1"/>
  <c r="F79" i="6"/>
  <c r="F80" i="6"/>
  <c r="F81" i="6"/>
  <c r="F82" i="6"/>
  <c r="F83" i="6"/>
  <c r="F85" i="6"/>
  <c r="F86" i="6" s="1"/>
  <c r="F90" i="6"/>
  <c r="F91" i="6"/>
  <c r="F98" i="6" s="1"/>
  <c r="F117" i="6" s="1"/>
  <c r="F92" i="6"/>
  <c r="F93" i="6"/>
  <c r="F94" i="6"/>
  <c r="F96" i="6"/>
  <c r="F103" i="6"/>
  <c r="F105" i="6" s="1"/>
  <c r="F118" i="6" s="1"/>
  <c r="F104" i="6"/>
  <c r="F46" i="6" l="1"/>
  <c r="F110" i="6" s="1"/>
  <c r="F111" i="6" s="1"/>
  <c r="F16" i="6"/>
  <c r="F17" i="6"/>
  <c r="F18" i="6" s="1"/>
  <c r="F109" i="6" s="1"/>
  <c r="F116" i="6"/>
  <c r="F119" i="6" l="1"/>
  <c r="F120" i="6" l="1"/>
  <c r="E122" i="6" s="1"/>
  <c r="AY57" i="1" l="1"/>
  <c r="AX57" i="1"/>
  <c r="AU57" i="1"/>
  <c r="J37" i="3"/>
  <c r="J36" i="3"/>
  <c r="AY56" i="1" s="1"/>
  <c r="J35" i="3"/>
  <c r="AX56" i="1"/>
  <c r="BI324" i="3"/>
  <c r="BH324" i="3"/>
  <c r="BG324" i="3"/>
  <c r="BF324" i="3"/>
  <c r="T324" i="3"/>
  <c r="R324" i="3"/>
  <c r="P324" i="3"/>
  <c r="BI312" i="3"/>
  <c r="BH312" i="3"/>
  <c r="BG312" i="3"/>
  <c r="BF312" i="3"/>
  <c r="T312" i="3"/>
  <c r="R312" i="3"/>
  <c r="P312" i="3"/>
  <c r="BI303" i="3"/>
  <c r="BH303" i="3"/>
  <c r="BG303" i="3"/>
  <c r="BF303" i="3"/>
  <c r="T303" i="3"/>
  <c r="R303" i="3"/>
  <c r="P303" i="3"/>
  <c r="BI301" i="3"/>
  <c r="BH301" i="3"/>
  <c r="BG301" i="3"/>
  <c r="BF301" i="3"/>
  <c r="T301" i="3"/>
  <c r="R301" i="3"/>
  <c r="P301" i="3"/>
  <c r="BI298" i="3"/>
  <c r="BH298" i="3"/>
  <c r="BG298" i="3"/>
  <c r="BF298" i="3"/>
  <c r="T298" i="3"/>
  <c r="R298" i="3"/>
  <c r="P298" i="3"/>
  <c r="BI293" i="3"/>
  <c r="BH293" i="3"/>
  <c r="BG293" i="3"/>
  <c r="BF293" i="3"/>
  <c r="T293" i="3"/>
  <c r="R293" i="3"/>
  <c r="P293" i="3"/>
  <c r="BI287" i="3"/>
  <c r="BH287" i="3"/>
  <c r="BG287" i="3"/>
  <c r="BF287" i="3"/>
  <c r="T287" i="3"/>
  <c r="R287" i="3"/>
  <c r="P287" i="3"/>
  <c r="BI284" i="3"/>
  <c r="BH284" i="3"/>
  <c r="BG284" i="3"/>
  <c r="BF284" i="3"/>
  <c r="T284" i="3"/>
  <c r="R284" i="3"/>
  <c r="P284" i="3"/>
  <c r="BI282" i="3"/>
  <c r="BH282" i="3"/>
  <c r="BG282" i="3"/>
  <c r="BF282" i="3"/>
  <c r="T282" i="3"/>
  <c r="R282" i="3"/>
  <c r="P282" i="3"/>
  <c r="BI279" i="3"/>
  <c r="BH279" i="3"/>
  <c r="BG279" i="3"/>
  <c r="BF279" i="3"/>
  <c r="T279" i="3"/>
  <c r="R279" i="3"/>
  <c r="P279" i="3"/>
  <c r="BI277" i="3"/>
  <c r="BH277" i="3"/>
  <c r="BG277" i="3"/>
  <c r="BF277" i="3"/>
  <c r="T277" i="3"/>
  <c r="R277" i="3"/>
  <c r="P277" i="3"/>
  <c r="BI275" i="3"/>
  <c r="BH275" i="3"/>
  <c r="BG275" i="3"/>
  <c r="BF275" i="3"/>
  <c r="T275" i="3"/>
  <c r="R275" i="3"/>
  <c r="P275" i="3"/>
  <c r="BI272" i="3"/>
  <c r="BH272" i="3"/>
  <c r="BG272" i="3"/>
  <c r="BF272" i="3"/>
  <c r="T272" i="3"/>
  <c r="R272" i="3"/>
  <c r="P272" i="3"/>
  <c r="BI269" i="3"/>
  <c r="BH269" i="3"/>
  <c r="BG269" i="3"/>
  <c r="BF269" i="3"/>
  <c r="T269" i="3"/>
  <c r="R269" i="3"/>
  <c r="P269" i="3"/>
  <c r="BI267" i="3"/>
  <c r="BH267" i="3"/>
  <c r="BG267" i="3"/>
  <c r="BF267" i="3"/>
  <c r="T267" i="3"/>
  <c r="R267" i="3"/>
  <c r="P267" i="3"/>
  <c r="BI266" i="3"/>
  <c r="BH266" i="3"/>
  <c r="BG266" i="3"/>
  <c r="BF266" i="3"/>
  <c r="T266" i="3"/>
  <c r="R266" i="3"/>
  <c r="P266" i="3"/>
  <c r="BI263" i="3"/>
  <c r="BH263" i="3"/>
  <c r="BG263" i="3"/>
  <c r="BF263" i="3"/>
  <c r="T263" i="3"/>
  <c r="R263" i="3"/>
  <c r="P263" i="3"/>
  <c r="BI262" i="3"/>
  <c r="BH262" i="3"/>
  <c r="BG262" i="3"/>
  <c r="BF262" i="3"/>
  <c r="T262" i="3"/>
  <c r="R262" i="3"/>
  <c r="P262" i="3"/>
  <c r="BI260" i="3"/>
  <c r="BH260" i="3"/>
  <c r="BG260" i="3"/>
  <c r="BF260" i="3"/>
  <c r="T260" i="3"/>
  <c r="R260" i="3"/>
  <c r="P260" i="3"/>
  <c r="BI258" i="3"/>
  <c r="BH258" i="3"/>
  <c r="BG258" i="3"/>
  <c r="BF258" i="3"/>
  <c r="T258" i="3"/>
  <c r="R258" i="3"/>
  <c r="P258" i="3"/>
  <c r="BI256" i="3"/>
  <c r="BH256" i="3"/>
  <c r="BG256" i="3"/>
  <c r="BF256" i="3"/>
  <c r="T256" i="3"/>
  <c r="R256" i="3"/>
  <c r="P256" i="3"/>
  <c r="BI255" i="3"/>
  <c r="BH255" i="3"/>
  <c r="BG255" i="3"/>
  <c r="BF255" i="3"/>
  <c r="T255" i="3"/>
  <c r="R255" i="3"/>
  <c r="P255" i="3"/>
  <c r="BI253" i="3"/>
  <c r="BH253" i="3"/>
  <c r="BG253" i="3"/>
  <c r="BF253" i="3"/>
  <c r="T253" i="3"/>
  <c r="R253" i="3"/>
  <c r="P253" i="3"/>
  <c r="BI250" i="3"/>
  <c r="BH250" i="3"/>
  <c r="BG250" i="3"/>
  <c r="BF250" i="3"/>
  <c r="T250" i="3"/>
  <c r="R250" i="3"/>
  <c r="P250" i="3"/>
  <c r="BI248" i="3"/>
  <c r="BH248" i="3"/>
  <c r="BG248" i="3"/>
  <c r="BF248" i="3"/>
  <c r="T248" i="3"/>
  <c r="R248" i="3"/>
  <c r="P248" i="3"/>
  <c r="BI245" i="3"/>
  <c r="BH245" i="3"/>
  <c r="BG245" i="3"/>
  <c r="BF245" i="3"/>
  <c r="T245" i="3"/>
  <c r="R245" i="3"/>
  <c r="P245" i="3"/>
  <c r="BI244" i="3"/>
  <c r="BH244" i="3"/>
  <c r="BG244" i="3"/>
  <c r="BF244" i="3"/>
  <c r="T244" i="3"/>
  <c r="R244" i="3"/>
  <c r="P244" i="3"/>
  <c r="BI243" i="3"/>
  <c r="BH243" i="3"/>
  <c r="BG243" i="3"/>
  <c r="BF243" i="3"/>
  <c r="T243" i="3"/>
  <c r="R243" i="3"/>
  <c r="P243" i="3"/>
  <c r="BI242" i="3"/>
  <c r="BH242" i="3"/>
  <c r="BG242" i="3"/>
  <c r="BF242" i="3"/>
  <c r="T242" i="3"/>
  <c r="R242" i="3"/>
  <c r="P242" i="3"/>
  <c r="BI241" i="3"/>
  <c r="BH241" i="3"/>
  <c r="BG241" i="3"/>
  <c r="BF241" i="3"/>
  <c r="T241" i="3"/>
  <c r="R241" i="3"/>
  <c r="P241" i="3"/>
  <c r="BI240" i="3"/>
  <c r="BH240" i="3"/>
  <c r="BG240" i="3"/>
  <c r="BF240" i="3"/>
  <c r="T240" i="3"/>
  <c r="R240" i="3"/>
  <c r="P240" i="3"/>
  <c r="BI239" i="3"/>
  <c r="BH239" i="3"/>
  <c r="BG239" i="3"/>
  <c r="BF239" i="3"/>
  <c r="T239" i="3"/>
  <c r="R239" i="3"/>
  <c r="P239" i="3"/>
  <c r="BI237" i="3"/>
  <c r="BH237" i="3"/>
  <c r="BG237" i="3"/>
  <c r="BF237" i="3"/>
  <c r="T237" i="3"/>
  <c r="R237" i="3"/>
  <c r="P237" i="3"/>
  <c r="BI235" i="3"/>
  <c r="BH235" i="3"/>
  <c r="BG235" i="3"/>
  <c r="BF235" i="3"/>
  <c r="T235" i="3"/>
  <c r="R235" i="3"/>
  <c r="P235" i="3"/>
  <c r="BI234" i="3"/>
  <c r="BH234" i="3"/>
  <c r="BG234" i="3"/>
  <c r="BF234" i="3"/>
  <c r="T234" i="3"/>
  <c r="R234" i="3"/>
  <c r="P234" i="3"/>
  <c r="BI231" i="3"/>
  <c r="BH231" i="3"/>
  <c r="BG231" i="3"/>
  <c r="BF231" i="3"/>
  <c r="T231" i="3"/>
  <c r="R231" i="3"/>
  <c r="P231" i="3"/>
  <c r="BI227" i="3"/>
  <c r="BH227" i="3"/>
  <c r="BG227" i="3"/>
  <c r="BF227" i="3"/>
  <c r="T227" i="3"/>
  <c r="R227" i="3"/>
  <c r="P227" i="3"/>
  <c r="BI224" i="3"/>
  <c r="BH224" i="3"/>
  <c r="BG224" i="3"/>
  <c r="BF224" i="3"/>
  <c r="T224" i="3"/>
  <c r="R224" i="3"/>
  <c r="P224" i="3"/>
  <c r="BI223" i="3"/>
  <c r="BH223" i="3"/>
  <c r="BG223" i="3"/>
  <c r="BF223" i="3"/>
  <c r="T223" i="3"/>
  <c r="R223" i="3"/>
  <c r="P223" i="3"/>
  <c r="BI221" i="3"/>
  <c r="BH221" i="3"/>
  <c r="BG221" i="3"/>
  <c r="BF221" i="3"/>
  <c r="T221" i="3"/>
  <c r="R221" i="3"/>
  <c r="P221" i="3"/>
  <c r="BI219" i="3"/>
  <c r="BH219" i="3"/>
  <c r="BG219" i="3"/>
  <c r="BF219" i="3"/>
  <c r="T219" i="3"/>
  <c r="R219" i="3"/>
  <c r="P219" i="3"/>
  <c r="BI217" i="3"/>
  <c r="BH217" i="3"/>
  <c r="BG217" i="3"/>
  <c r="BF217" i="3"/>
  <c r="T217" i="3"/>
  <c r="R217" i="3"/>
  <c r="P217" i="3"/>
  <c r="BI216" i="3"/>
  <c r="BH216" i="3"/>
  <c r="BG216" i="3"/>
  <c r="BF216" i="3"/>
  <c r="T216" i="3"/>
  <c r="R216" i="3"/>
  <c r="P216" i="3"/>
  <c r="BI215" i="3"/>
  <c r="BH215" i="3"/>
  <c r="BG215" i="3"/>
  <c r="BF215" i="3"/>
  <c r="T215" i="3"/>
  <c r="R215" i="3"/>
  <c r="P215" i="3"/>
  <c r="BI214" i="3"/>
  <c r="BH214" i="3"/>
  <c r="BG214" i="3"/>
  <c r="BF214" i="3"/>
  <c r="T214" i="3"/>
  <c r="R214" i="3"/>
  <c r="P214" i="3"/>
  <c r="BI211" i="3"/>
  <c r="BH211" i="3"/>
  <c r="BG211" i="3"/>
  <c r="BF211" i="3"/>
  <c r="T211" i="3"/>
  <c r="R211" i="3"/>
  <c r="P211" i="3"/>
  <c r="BI210" i="3"/>
  <c r="BH210" i="3"/>
  <c r="BG210" i="3"/>
  <c r="BF210" i="3"/>
  <c r="T210" i="3"/>
  <c r="R210" i="3"/>
  <c r="P210" i="3"/>
  <c r="BI206" i="3"/>
  <c r="BH206" i="3"/>
  <c r="BG206" i="3"/>
  <c r="BF206" i="3"/>
  <c r="T206" i="3"/>
  <c r="T205" i="3"/>
  <c r="R206" i="3"/>
  <c r="R205" i="3" s="1"/>
  <c r="P206" i="3"/>
  <c r="P205" i="3"/>
  <c r="BI203" i="3"/>
  <c r="BH203" i="3"/>
  <c r="BG203" i="3"/>
  <c r="BF203" i="3"/>
  <c r="T203" i="3"/>
  <c r="R203" i="3"/>
  <c r="P203" i="3"/>
  <c r="BI200" i="3"/>
  <c r="BH200" i="3"/>
  <c r="BG200" i="3"/>
  <c r="BF200" i="3"/>
  <c r="T200" i="3"/>
  <c r="R200" i="3"/>
  <c r="P200" i="3"/>
  <c r="BI198" i="3"/>
  <c r="BH198" i="3"/>
  <c r="BG198" i="3"/>
  <c r="BF198" i="3"/>
  <c r="T198" i="3"/>
  <c r="R198" i="3"/>
  <c r="P198" i="3"/>
  <c r="BI196" i="3"/>
  <c r="BH196" i="3"/>
  <c r="BG196" i="3"/>
  <c r="BF196" i="3"/>
  <c r="T196" i="3"/>
  <c r="R196" i="3"/>
  <c r="P196" i="3"/>
  <c r="BI194" i="3"/>
  <c r="BH194" i="3"/>
  <c r="BG194" i="3"/>
  <c r="BF194" i="3"/>
  <c r="T194" i="3"/>
  <c r="R194" i="3"/>
  <c r="P194" i="3"/>
  <c r="BI189" i="3"/>
  <c r="BH189" i="3"/>
  <c r="BG189" i="3"/>
  <c r="BF189" i="3"/>
  <c r="T189" i="3"/>
  <c r="R189" i="3"/>
  <c r="P189" i="3"/>
  <c r="BI185" i="3"/>
  <c r="BH185" i="3"/>
  <c r="BG185" i="3"/>
  <c r="BF185" i="3"/>
  <c r="T185" i="3"/>
  <c r="R185" i="3"/>
  <c r="P185" i="3"/>
  <c r="BI181" i="3"/>
  <c r="BH181" i="3"/>
  <c r="BG181" i="3"/>
  <c r="BF181" i="3"/>
  <c r="T181" i="3"/>
  <c r="R181" i="3"/>
  <c r="P181" i="3"/>
  <c r="BI177" i="3"/>
  <c r="BH177" i="3"/>
  <c r="BG177" i="3"/>
  <c r="BF177" i="3"/>
  <c r="T177" i="3"/>
  <c r="R177" i="3"/>
  <c r="P177" i="3"/>
  <c r="BI176" i="3"/>
  <c r="BH176" i="3"/>
  <c r="BG176" i="3"/>
  <c r="BF176" i="3"/>
  <c r="T176" i="3"/>
  <c r="R176" i="3"/>
  <c r="P176" i="3"/>
  <c r="BI173" i="3"/>
  <c r="BH173" i="3"/>
  <c r="BG173" i="3"/>
  <c r="BF173" i="3"/>
  <c r="T173" i="3"/>
  <c r="R173" i="3"/>
  <c r="P173" i="3"/>
  <c r="BI170" i="3"/>
  <c r="BH170" i="3"/>
  <c r="BG170" i="3"/>
  <c r="BF170" i="3"/>
  <c r="T170" i="3"/>
  <c r="R170" i="3"/>
  <c r="P170" i="3"/>
  <c r="BI167" i="3"/>
  <c r="BH167" i="3"/>
  <c r="BG167" i="3"/>
  <c r="BF167" i="3"/>
  <c r="T167" i="3"/>
  <c r="R167" i="3"/>
  <c r="P167" i="3"/>
  <c r="BI163" i="3"/>
  <c r="BH163" i="3"/>
  <c r="BG163" i="3"/>
  <c r="BF163" i="3"/>
  <c r="T163" i="3"/>
  <c r="R163" i="3"/>
  <c r="P163" i="3"/>
  <c r="BI160" i="3"/>
  <c r="BH160" i="3"/>
  <c r="BG160" i="3"/>
  <c r="BF160" i="3"/>
  <c r="T160" i="3"/>
  <c r="R160" i="3"/>
  <c r="P160" i="3"/>
  <c r="BI159" i="3"/>
  <c r="BH159" i="3"/>
  <c r="BG159" i="3"/>
  <c r="BF159" i="3"/>
  <c r="T159" i="3"/>
  <c r="R159" i="3"/>
  <c r="P159" i="3"/>
  <c r="BI158" i="3"/>
  <c r="BH158" i="3"/>
  <c r="BG158" i="3"/>
  <c r="BF158" i="3"/>
  <c r="T158" i="3"/>
  <c r="R158" i="3"/>
  <c r="P158" i="3"/>
  <c r="BI156" i="3"/>
  <c r="BH156" i="3"/>
  <c r="BG156" i="3"/>
  <c r="BF156" i="3"/>
  <c r="T156" i="3"/>
  <c r="R156" i="3"/>
  <c r="P156" i="3"/>
  <c r="BI154" i="3"/>
  <c r="BH154" i="3"/>
  <c r="BG154" i="3"/>
  <c r="BF154" i="3"/>
  <c r="T154" i="3"/>
  <c r="R154" i="3"/>
  <c r="P154" i="3"/>
  <c r="BI152" i="3"/>
  <c r="BH152" i="3"/>
  <c r="BG152" i="3"/>
  <c r="BF152" i="3"/>
  <c r="T152" i="3"/>
  <c r="R152" i="3"/>
  <c r="P152" i="3"/>
  <c r="BI148" i="3"/>
  <c r="BH148" i="3"/>
  <c r="BG148" i="3"/>
  <c r="BF148" i="3"/>
  <c r="T148" i="3"/>
  <c r="R148" i="3"/>
  <c r="P148" i="3"/>
  <c r="BI147" i="3"/>
  <c r="BH147" i="3"/>
  <c r="BG147" i="3"/>
  <c r="BF147" i="3"/>
  <c r="T147" i="3"/>
  <c r="R147" i="3"/>
  <c r="P147" i="3"/>
  <c r="BI144" i="3"/>
  <c r="BH144" i="3"/>
  <c r="BG144" i="3"/>
  <c r="BF144" i="3"/>
  <c r="T144" i="3"/>
  <c r="R144" i="3"/>
  <c r="P144" i="3"/>
  <c r="BI143" i="3"/>
  <c r="BH143" i="3"/>
  <c r="BG143" i="3"/>
  <c r="BF143" i="3"/>
  <c r="T143" i="3"/>
  <c r="R143" i="3"/>
  <c r="P143" i="3"/>
  <c r="BI141" i="3"/>
  <c r="BH141" i="3"/>
  <c r="BG141" i="3"/>
  <c r="BF141" i="3"/>
  <c r="T141" i="3"/>
  <c r="R141" i="3"/>
  <c r="P141" i="3"/>
  <c r="BI136" i="3"/>
  <c r="BH136" i="3"/>
  <c r="BG136" i="3"/>
  <c r="BF136" i="3"/>
  <c r="T136" i="3"/>
  <c r="R136" i="3"/>
  <c r="P136" i="3"/>
  <c r="BI134" i="3"/>
  <c r="BH134" i="3"/>
  <c r="BG134" i="3"/>
  <c r="BF134" i="3"/>
  <c r="T134" i="3"/>
  <c r="R134" i="3"/>
  <c r="P134" i="3"/>
  <c r="BI123" i="3"/>
  <c r="BH123" i="3"/>
  <c r="BG123" i="3"/>
  <c r="BF123" i="3"/>
  <c r="T123" i="3"/>
  <c r="R123" i="3"/>
  <c r="P123" i="3"/>
  <c r="BI122" i="3"/>
  <c r="BH122" i="3"/>
  <c r="BG122" i="3"/>
  <c r="BF122" i="3"/>
  <c r="T122" i="3"/>
  <c r="R122" i="3"/>
  <c r="P122" i="3"/>
  <c r="BI120" i="3"/>
  <c r="BH120" i="3"/>
  <c r="BG120" i="3"/>
  <c r="BF120" i="3"/>
  <c r="T120" i="3"/>
  <c r="R120" i="3"/>
  <c r="P120" i="3"/>
  <c r="BI114" i="3"/>
  <c r="BH114" i="3"/>
  <c r="BG114" i="3"/>
  <c r="BF114" i="3"/>
  <c r="T114" i="3"/>
  <c r="R114" i="3"/>
  <c r="P114" i="3"/>
  <c r="BI111" i="3"/>
  <c r="BH111" i="3"/>
  <c r="BG111" i="3"/>
  <c r="BF111" i="3"/>
  <c r="T111" i="3"/>
  <c r="R111" i="3"/>
  <c r="P111" i="3"/>
  <c r="BI104" i="3"/>
  <c r="BH104" i="3"/>
  <c r="BG104" i="3"/>
  <c r="BF104" i="3"/>
  <c r="T104" i="3"/>
  <c r="R104" i="3"/>
  <c r="P104" i="3"/>
  <c r="BI101" i="3"/>
  <c r="BH101" i="3"/>
  <c r="BG101" i="3"/>
  <c r="BF101" i="3"/>
  <c r="T101" i="3"/>
  <c r="R101" i="3"/>
  <c r="P101" i="3"/>
  <c r="BI97" i="3"/>
  <c r="BH97" i="3"/>
  <c r="BG97" i="3"/>
  <c r="BF97" i="3"/>
  <c r="T97" i="3"/>
  <c r="R97" i="3"/>
  <c r="P97" i="3"/>
  <c r="J91" i="3"/>
  <c r="J90" i="3"/>
  <c r="F90" i="3"/>
  <c r="F88" i="3"/>
  <c r="E86" i="3"/>
  <c r="J55" i="3"/>
  <c r="J54" i="3"/>
  <c r="F54" i="3"/>
  <c r="F52" i="3"/>
  <c r="E50" i="3"/>
  <c r="J18" i="3"/>
  <c r="E18" i="3"/>
  <c r="F91" i="3"/>
  <c r="J17" i="3"/>
  <c r="J12" i="3"/>
  <c r="J52" i="3"/>
  <c r="E7" i="3"/>
  <c r="E48" i="3" s="1"/>
  <c r="J37" i="2"/>
  <c r="J36" i="2"/>
  <c r="AY55" i="1"/>
  <c r="J35" i="2"/>
  <c r="AX55" i="1" s="1"/>
  <c r="BI92" i="2"/>
  <c r="BH92" i="2"/>
  <c r="BG92" i="2"/>
  <c r="BF92" i="2"/>
  <c r="T92" i="2"/>
  <c r="T91" i="2" s="1"/>
  <c r="R92" i="2"/>
  <c r="R91" i="2"/>
  <c r="P92" i="2"/>
  <c r="P91" i="2"/>
  <c r="BI89" i="2"/>
  <c r="BH89" i="2"/>
  <c r="BG89" i="2"/>
  <c r="BF89" i="2"/>
  <c r="T89" i="2"/>
  <c r="T88" i="2"/>
  <c r="R89" i="2"/>
  <c r="R88" i="2" s="1"/>
  <c r="P89" i="2"/>
  <c r="P88" i="2"/>
  <c r="P84" i="2" s="1"/>
  <c r="P83" i="2" s="1"/>
  <c r="AU55" i="1" s="1"/>
  <c r="BI86" i="2"/>
  <c r="BH86" i="2"/>
  <c r="BG86" i="2"/>
  <c r="BF86" i="2"/>
  <c r="T86" i="2"/>
  <c r="T85" i="2"/>
  <c r="T84" i="2" s="1"/>
  <c r="T83" i="2" s="1"/>
  <c r="R86" i="2"/>
  <c r="R85" i="2" s="1"/>
  <c r="R84" i="2" s="1"/>
  <c r="R83" i="2" s="1"/>
  <c r="P86" i="2"/>
  <c r="P85" i="2"/>
  <c r="J80" i="2"/>
  <c r="J79" i="2"/>
  <c r="F79" i="2"/>
  <c r="F77" i="2"/>
  <c r="E75" i="2"/>
  <c r="J55" i="2"/>
  <c r="J54" i="2"/>
  <c r="F54" i="2"/>
  <c r="F52" i="2"/>
  <c r="E50" i="2"/>
  <c r="J18" i="2"/>
  <c r="E18" i="2"/>
  <c r="F55" i="2"/>
  <c r="J17" i="2"/>
  <c r="J12" i="2"/>
  <c r="J52" i="2"/>
  <c r="E7" i="2"/>
  <c r="E48" i="2" s="1"/>
  <c r="L50" i="1"/>
  <c r="AM49" i="1"/>
  <c r="L49" i="1"/>
  <c r="AM47" i="1"/>
  <c r="L47" i="1"/>
  <c r="L45" i="1"/>
  <c r="L44" i="1"/>
  <c r="BK284" i="3"/>
  <c r="J240" i="3"/>
  <c r="BK221" i="3"/>
  <c r="J215" i="3"/>
  <c r="J185" i="3"/>
  <c r="J156" i="3"/>
  <c r="J147" i="3"/>
  <c r="BK101" i="3"/>
  <c r="BK312" i="3"/>
  <c r="BK255" i="3"/>
  <c r="J231" i="3"/>
  <c r="BK185" i="3"/>
  <c r="BK159" i="3"/>
  <c r="J144" i="3"/>
  <c r="BK287" i="3"/>
  <c r="BK266" i="3"/>
  <c r="BK244" i="3"/>
  <c r="BK234" i="3"/>
  <c r="BK215" i="3"/>
  <c r="J194" i="3"/>
  <c r="BK163" i="3"/>
  <c r="BK123" i="3"/>
  <c r="J277" i="3"/>
  <c r="J258" i="3"/>
  <c r="J250" i="3"/>
  <c r="BK214" i="3"/>
  <c r="BK200" i="3"/>
  <c r="BK156" i="3"/>
  <c r="J114" i="3"/>
  <c r="J324" i="3"/>
  <c r="J287" i="3"/>
  <c r="BK263" i="3"/>
  <c r="J248" i="3"/>
  <c r="J221" i="3"/>
  <c r="J177" i="3"/>
  <c r="J101" i="3"/>
  <c r="J272" i="3"/>
  <c r="J235" i="3"/>
  <c r="BK216" i="3"/>
  <c r="J206" i="3"/>
  <c r="BK194" i="3"/>
  <c r="BK158" i="3"/>
  <c r="J148" i="3"/>
  <c r="J92" i="2"/>
  <c r="BK301" i="3"/>
  <c r="BK240" i="3"/>
  <c r="BK223" i="3"/>
  <c r="J163" i="3"/>
  <c r="BK147" i="3"/>
  <c r="J86" i="2"/>
  <c r="J298" i="3"/>
  <c r="J275" i="3"/>
  <c r="BK262" i="3"/>
  <c r="J245" i="3"/>
  <c r="BK224" i="3"/>
  <c r="J211" i="3"/>
  <c r="J189" i="3"/>
  <c r="BK148" i="3"/>
  <c r="J122" i="3"/>
  <c r="J241" i="3"/>
  <c r="J198" i="3"/>
  <c r="BK152" i="3"/>
  <c r="J134" i="3"/>
  <c r="BK272" i="3"/>
  <c r="J255" i="3"/>
  <c r="BK231" i="3"/>
  <c r="BK181" i="3"/>
  <c r="J123" i="3"/>
  <c r="AW57" i="1"/>
  <c r="BK279" i="3"/>
  <c r="J227" i="3"/>
  <c r="J210" i="3"/>
  <c r="BK196" i="3"/>
  <c r="J173" i="3"/>
  <c r="J152" i="3"/>
  <c r="BK104" i="3"/>
  <c r="J303" i="3"/>
  <c r="J242" i="3"/>
  <c r="J234" i="3"/>
  <c r="BK206" i="3"/>
  <c r="J160" i="3"/>
  <c r="BK92" i="2"/>
  <c r="BK303" i="3"/>
  <c r="BK277" i="3"/>
  <c r="BK258" i="3"/>
  <c r="BK243" i="3"/>
  <c r="BK217" i="3"/>
  <c r="J200" i="3"/>
  <c r="BK177" i="3"/>
  <c r="BK141" i="3"/>
  <c r="J104" i="3"/>
  <c r="BK293" i="3"/>
  <c r="BK260" i="3"/>
  <c r="J244" i="3"/>
  <c r="J223" i="3"/>
  <c r="BK203" i="3"/>
  <c r="BK154" i="3"/>
  <c r="J111" i="3"/>
  <c r="AS54" i="1"/>
  <c r="J262" i="3"/>
  <c r="J239" i="3"/>
  <c r="BK189" i="3"/>
  <c r="BK160" i="3"/>
  <c r="BK120" i="3"/>
  <c r="J263" i="3"/>
  <c r="J253" i="3"/>
  <c r="J224" i="3"/>
  <c r="BK198" i="3"/>
  <c r="BK170" i="3"/>
  <c r="J136" i="3"/>
  <c r="BK298" i="3"/>
  <c r="BK237" i="3"/>
  <c r="J216" i="3"/>
  <c r="BK167" i="3"/>
  <c r="BK114" i="3"/>
  <c r="J312" i="3"/>
  <c r="J282" i="3"/>
  <c r="J267" i="3"/>
  <c r="BK250" i="3"/>
  <c r="BK241" i="3"/>
  <c r="J196" i="3"/>
  <c r="BK176" i="3"/>
  <c r="J143" i="3"/>
  <c r="BK111" i="3"/>
  <c r="BK267" i="3"/>
  <c r="BK248" i="3"/>
  <c r="BK235" i="3"/>
  <c r="J176" i="3"/>
  <c r="BK136" i="3"/>
  <c r="BK86" i="2"/>
  <c r="J293" i="3"/>
  <c r="BK275" i="3"/>
  <c r="BK256" i="3"/>
  <c r="BK227" i="3"/>
  <c r="J167" i="3"/>
  <c r="BK122" i="3"/>
  <c r="BB57" i="1"/>
  <c r="J266" i="3"/>
  <c r="J237" i="3"/>
  <c r="J217" i="3"/>
  <c r="J203" i="3"/>
  <c r="J181" i="3"/>
  <c r="J154" i="3"/>
  <c r="J120" i="3"/>
  <c r="BK97" i="3"/>
  <c r="J279" i="3"/>
  <c r="BK239" i="3"/>
  <c r="J214" i="3"/>
  <c r="J170" i="3"/>
  <c r="J158" i="3"/>
  <c r="J141" i="3"/>
  <c r="BK324" i="3"/>
  <c r="J284" i="3"/>
  <c r="J269" i="3"/>
  <c r="J256" i="3"/>
  <c r="BK242" i="3"/>
  <c r="BK219" i="3"/>
  <c r="BK210" i="3"/>
  <c r="J159" i="3"/>
  <c r="BK134" i="3"/>
  <c r="J97" i="3"/>
  <c r="BK269" i="3"/>
  <c r="BK253" i="3"/>
  <c r="J243" i="3"/>
  <c r="BK211" i="3"/>
  <c r="BK173" i="3"/>
  <c r="BK144" i="3"/>
  <c r="BK89" i="2"/>
  <c r="J301" i="3"/>
  <c r="BK282" i="3"/>
  <c r="J260" i="3"/>
  <c r="BK245" i="3"/>
  <c r="J219" i="3"/>
  <c r="BK143" i="3"/>
  <c r="J89" i="2"/>
  <c r="T103" i="3" l="1"/>
  <c r="BK193" i="3"/>
  <c r="J193" i="3"/>
  <c r="J64" i="3"/>
  <c r="P209" i="3"/>
  <c r="R103" i="3"/>
  <c r="T157" i="3"/>
  <c r="R209" i="3"/>
  <c r="P213" i="3"/>
  <c r="R226" i="3"/>
  <c r="R233" i="3"/>
  <c r="R247" i="3"/>
  <c r="T271" i="3"/>
  <c r="T286" i="3"/>
  <c r="BK302" i="3"/>
  <c r="J302" i="3"/>
  <c r="J74" i="3"/>
  <c r="BK96" i="3"/>
  <c r="J96" i="3" s="1"/>
  <c r="J61" i="3" s="1"/>
  <c r="P96" i="3"/>
  <c r="R96" i="3"/>
  <c r="T96" i="3"/>
  <c r="R157" i="3"/>
  <c r="P193" i="3"/>
  <c r="BK213" i="3"/>
  <c r="J213" i="3"/>
  <c r="J68" i="3"/>
  <c r="BK226" i="3"/>
  <c r="J226" i="3" s="1"/>
  <c r="J69" i="3" s="1"/>
  <c r="T226" i="3"/>
  <c r="T233" i="3"/>
  <c r="T247" i="3"/>
  <c r="R271" i="3"/>
  <c r="R286" i="3"/>
  <c r="P302" i="3"/>
  <c r="P103" i="3"/>
  <c r="P157" i="3"/>
  <c r="R193" i="3"/>
  <c r="BK209" i="3"/>
  <c r="R213" i="3"/>
  <c r="BK233" i="3"/>
  <c r="J233" i="3"/>
  <c r="J70" i="3"/>
  <c r="BK247" i="3"/>
  <c r="J247" i="3"/>
  <c r="J71" i="3" s="1"/>
  <c r="BK271" i="3"/>
  <c r="J271" i="3"/>
  <c r="J72" i="3"/>
  <c r="BK286" i="3"/>
  <c r="J286" i="3"/>
  <c r="J73" i="3" s="1"/>
  <c r="R302" i="3"/>
  <c r="BK103" i="3"/>
  <c r="J103" i="3" s="1"/>
  <c r="J62" i="3" s="1"/>
  <c r="BK157" i="3"/>
  <c r="J157" i="3" s="1"/>
  <c r="J63" i="3" s="1"/>
  <c r="T193" i="3"/>
  <c r="T209" i="3"/>
  <c r="T213" i="3"/>
  <c r="P226" i="3"/>
  <c r="P233" i="3"/>
  <c r="P247" i="3"/>
  <c r="P271" i="3"/>
  <c r="P286" i="3"/>
  <c r="T302" i="3"/>
  <c r="E73" i="2"/>
  <c r="F80" i="2"/>
  <c r="BK85" i="2"/>
  <c r="BK91" i="2"/>
  <c r="J91" i="2"/>
  <c r="J63" i="2"/>
  <c r="F55" i="3"/>
  <c r="J88" i="3"/>
  <c r="BE97" i="3"/>
  <c r="BE141" i="3"/>
  <c r="BE154" i="3"/>
  <c r="BE159" i="3"/>
  <c r="BE170" i="3"/>
  <c r="BE173" i="3"/>
  <c r="BE176" i="3"/>
  <c r="BE185" i="3"/>
  <c r="BE194" i="3"/>
  <c r="BE200" i="3"/>
  <c r="BE210" i="3"/>
  <c r="BE219" i="3"/>
  <c r="BE235" i="3"/>
  <c r="BE253" i="3"/>
  <c r="BE258" i="3"/>
  <c r="BE279" i="3"/>
  <c r="BE293" i="3"/>
  <c r="BE298" i="3"/>
  <c r="BE301" i="3"/>
  <c r="J77" i="2"/>
  <c r="BE86" i="2"/>
  <c r="E84" i="3"/>
  <c r="BE104" i="3"/>
  <c r="BE120" i="3"/>
  <c r="BE123" i="3"/>
  <c r="BE143" i="3"/>
  <c r="BE148" i="3"/>
  <c r="BE163" i="3"/>
  <c r="BE167" i="3"/>
  <c r="BE181" i="3"/>
  <c r="BE196" i="3"/>
  <c r="BE216" i="3"/>
  <c r="BE217" i="3"/>
  <c r="BE221" i="3"/>
  <c r="BE224" i="3"/>
  <c r="BE234" i="3"/>
  <c r="BE242" i="3"/>
  <c r="BE244" i="3"/>
  <c r="BE266" i="3"/>
  <c r="BE275" i="3"/>
  <c r="BE287" i="3"/>
  <c r="BC57" i="1"/>
  <c r="BD57" i="1"/>
  <c r="BE89" i="2"/>
  <c r="BE92" i="2"/>
  <c r="BK88" i="2"/>
  <c r="J88" i="2"/>
  <c r="J62" i="2" s="1"/>
  <c r="BE136" i="3"/>
  <c r="BE147" i="3"/>
  <c r="BE158" i="3"/>
  <c r="BE160" i="3"/>
  <c r="BE203" i="3"/>
  <c r="BE206" i="3"/>
  <c r="BE231" i="3"/>
  <c r="BE237" i="3"/>
  <c r="BE240" i="3"/>
  <c r="BE248" i="3"/>
  <c r="BE255" i="3"/>
  <c r="BE312" i="3"/>
  <c r="BK205" i="3"/>
  <c r="J205" i="3"/>
  <c r="J65" i="3" s="1"/>
  <c r="BE101" i="3"/>
  <c r="BE111" i="3"/>
  <c r="BE122" i="3"/>
  <c r="BE152" i="3"/>
  <c r="BE156" i="3"/>
  <c r="BE198" i="3"/>
  <c r="BE211" i="3"/>
  <c r="BE215" i="3"/>
  <c r="BE227" i="3"/>
  <c r="BE241" i="3"/>
  <c r="BE260" i="3"/>
  <c r="BE262" i="3"/>
  <c r="BE263" i="3"/>
  <c r="BE267" i="3"/>
  <c r="BE269" i="3"/>
  <c r="BE272" i="3"/>
  <c r="BE277" i="3"/>
  <c r="BE282" i="3"/>
  <c r="BE284" i="3"/>
  <c r="BE303" i="3"/>
  <c r="BE324" i="3"/>
  <c r="BE114" i="3"/>
  <c r="BE134" i="3"/>
  <c r="BE144" i="3"/>
  <c r="BE177" i="3"/>
  <c r="BE189" i="3"/>
  <c r="BE214" i="3"/>
  <c r="BE223" i="3"/>
  <c r="BE239" i="3"/>
  <c r="BE243" i="3"/>
  <c r="BE245" i="3"/>
  <c r="BE250" i="3"/>
  <c r="BE256" i="3"/>
  <c r="F36" i="2"/>
  <c r="BC55" i="1" s="1"/>
  <c r="F35" i="3"/>
  <c r="BB56" i="1"/>
  <c r="F37" i="2"/>
  <c r="BD55" i="1" s="1"/>
  <c r="J34" i="2"/>
  <c r="AW55" i="1" s="1"/>
  <c r="J34" i="3"/>
  <c r="AW56" i="1"/>
  <c r="AV57" i="1"/>
  <c r="AT57" i="1" s="1"/>
  <c r="F35" i="2"/>
  <c r="BB55" i="1"/>
  <c r="BA57" i="1"/>
  <c r="F34" i="2"/>
  <c r="BA55" i="1"/>
  <c r="F36" i="3"/>
  <c r="BC56" i="1"/>
  <c r="F37" i="3"/>
  <c r="BD56" i="1" s="1"/>
  <c r="F34" i="3"/>
  <c r="BA56" i="1"/>
  <c r="T208" i="3" l="1"/>
  <c r="R208" i="3"/>
  <c r="P208" i="3"/>
  <c r="BK84" i="2"/>
  <c r="J84" i="2"/>
  <c r="J60" i="2"/>
  <c r="R95" i="3"/>
  <c r="R94" i="3"/>
  <c r="BK208" i="3"/>
  <c r="J208" i="3" s="1"/>
  <c r="J66" i="3" s="1"/>
  <c r="T95" i="3"/>
  <c r="T94" i="3" s="1"/>
  <c r="P95" i="3"/>
  <c r="P94" i="3"/>
  <c r="AU56" i="1" s="1"/>
  <c r="AU54" i="1" s="1"/>
  <c r="BK95" i="3"/>
  <c r="J95" i="3"/>
  <c r="J60" i="3" s="1"/>
  <c r="J85" i="2"/>
  <c r="J61" i="2"/>
  <c r="J209" i="3"/>
  <c r="J67" i="3"/>
  <c r="BA54" i="1"/>
  <c r="F33" i="3"/>
  <c r="AZ56" i="1" s="1"/>
  <c r="BD54" i="1"/>
  <c r="W33" i="1" s="1"/>
  <c r="J33" i="2"/>
  <c r="AV55" i="1" s="1"/>
  <c r="AT55" i="1" s="1"/>
  <c r="BC54" i="1"/>
  <c r="AY54" i="1" s="1"/>
  <c r="BB54" i="1"/>
  <c r="W31" i="1"/>
  <c r="AZ57" i="1"/>
  <c r="J33" i="3"/>
  <c r="AV56" i="1" s="1"/>
  <c r="AT56" i="1" s="1"/>
  <c r="F33" i="2"/>
  <c r="AZ55" i="1"/>
  <c r="BK83" i="2" l="1"/>
  <c r="J83" i="2"/>
  <c r="BK94" i="3"/>
  <c r="J94" i="3"/>
  <c r="J59" i="3"/>
  <c r="AZ54" i="1"/>
  <c r="AV54" i="1" s="1"/>
  <c r="W32" i="1"/>
  <c r="AW54" i="1"/>
  <c r="AX54" i="1"/>
  <c r="J30" i="2"/>
  <c r="AG55" i="1"/>
  <c r="AN55" i="1"/>
  <c r="J59" i="2" l="1"/>
  <c r="J39" i="2"/>
  <c r="J30" i="3"/>
  <c r="AG56" i="1"/>
  <c r="AN56" i="1" s="1"/>
  <c r="AT54" i="1"/>
  <c r="J39" i="3" l="1"/>
  <c r="AG54" i="1"/>
  <c r="AK26" i="1" l="1"/>
  <c r="AK35" i="1" s="1"/>
</calcChain>
</file>

<file path=xl/sharedStrings.xml><?xml version="1.0" encoding="utf-8"?>
<sst xmlns="http://schemas.openxmlformats.org/spreadsheetml/2006/main" count="3477" uniqueCount="894">
  <si>
    <t>Export Komplet</t>
  </si>
  <si>
    <t>VZ</t>
  </si>
  <si>
    <t>2.0</t>
  </si>
  <si>
    <t>ZAMOK</t>
  </si>
  <si>
    <t>False</t>
  </si>
  <si>
    <t>{f8d4464d-d9b2-4597-b42f-d8823abb601c}</t>
  </si>
  <si>
    <t>0,01</t>
  </si>
  <si>
    <t>21</t>
  </si>
  <si>
    <t>15</t>
  </si>
  <si>
    <t>REKAPITULACE STAVBY</t>
  </si>
  <si>
    <t>v ---  níže se nacházejí doplnkové a pomocné údaje k sestavám  --- v</t>
  </si>
  <si>
    <t>Návod na vyplnění</t>
  </si>
  <si>
    <t>0,001</t>
  </si>
  <si>
    <t>Kód:</t>
  </si>
  <si>
    <t>00</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</si>
  <si>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</si>
  <si>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</si>
  <si>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Město bez bariér - ZŠ Horní Slavkov, Školní 786 - Učebna IT</t>
  </si>
  <si>
    <t>KSO:</t>
  </si>
  <si>
    <t/>
  </si>
  <si>
    <t>CC-CZ:</t>
  </si>
  <si>
    <t>Místo:</t>
  </si>
  <si>
    <t>ZŠ Horní Slavkov, Školní 786</t>
  </si>
  <si>
    <t>Datum:</t>
  </si>
  <si>
    <t>17. 2. 2021</t>
  </si>
  <si>
    <t>Zadavatel:</t>
  </si>
  <si>
    <t>IČ:</t>
  </si>
  <si>
    <t>Město Horní Slavkov</t>
  </si>
  <si>
    <t>DIČ:</t>
  </si>
  <si>
    <t>Uchazeč:</t>
  </si>
  <si>
    <t>Vyplň údaj</t>
  </si>
  <si>
    <t>Projektant:</t>
  </si>
  <si>
    <t>CENTRASTAV, s.r.o.</t>
  </si>
  <si>
    <t>True</t>
  </si>
  <si>
    <t>Zpracovatel:</t>
  </si>
  <si>
    <t>Michal Kubelka</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</si>
  <si>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</si>
  <si>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www.podminky.urs.cz.</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</si>
  <si>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</si>
  <si>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</si>
  <si>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</si>
  <si>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</si>
  <si>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</si>
  <si>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</si>
  <si>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</si>
  <si>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</si>
  <si>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</si>
  <si>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</si>
  <si>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</si>
  <si>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</si>
  <si>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</si>
  <si>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</si>
  <si>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</si>
  <si>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</si>
  <si>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</si>
  <si>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</si>
  <si>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</si>
  <si>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</si>
  <si>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</si>
  <si>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</si>
  <si>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</si>
  <si>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</si>
  <si>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</si>
  <si>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</si>
  <si>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</si>
  <si>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</si>
  <si>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</si>
  <si>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</si>
  <si>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</si>
  <si>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</si>
  <si>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</si>
  <si>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</si>
  <si>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</si>
  <si>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</si>
  <si>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</si>
  <si>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</si>
  <si>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</si>
  <si>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VRN</t>
  </si>
  <si>
    <t>STA</t>
  </si>
  <si>
    <t>1</t>
  </si>
  <si>
    <t>{ac253494-ab11-49fd-8c9f-596d3c26ce0f}</t>
  </si>
  <si>
    <t>2</t>
  </si>
  <si>
    <t>01</t>
  </si>
  <si>
    <t>Stavební část</t>
  </si>
  <si>
    <t>{ffecf2af-0f47-4f15-b34f-50764d126de1}</t>
  </si>
  <si>
    <t>02</t>
  </si>
  <si>
    <t>Elektroinstalace</t>
  </si>
  <si>
    <t>{4e5a81fd-fb75-4331-9601-34d57d55aed6}</t>
  </si>
  <si>
    <t>KRYCÍ LIST SOUPISU PRACÍ</t>
  </si>
  <si>
    <t>Objekt:</t>
  </si>
  <si>
    <t>00 - VRN</t>
  </si>
  <si>
    <t>REKAPITULACE ČLENĚNÍ SOUPISU PRACÍ</t>
  </si>
  <si>
    <t>Kód dílu - Popis</t>
  </si>
  <si>
    <t>Cena celkem [CZK]</t>
  </si>
  <si>
    <t>-1</t>
  </si>
  <si>
    <t>VRN - Vedlejší rozpočtové náklady</t>
  </si>
  <si>
    <t xml:space="preserve">    VRN1 - Průzkumné, geodetické a projektové práce</t>
  </si>
  <si>
    <t xml:space="preserve">    VRN6 - Územní vlivy</t>
  </si>
  <si>
    <t xml:space="preserve">    VRN9 - Ostatní náklady</t>
  </si>
  <si>
    <t>SOUPIS PRACÍ</t>
  </si>
  <si>
    <t>PČ</t>
  </si>
  <si>
    <t>MJ</t>
  </si>
  <si>
    <t>Množství</t>
  </si>
  <si>
    <t>J.cena [CZK]</t>
  </si>
  <si>
    <t>Cenová soustava</t>
  </si>
  <si>
    <t>J. Nh [h]</t>
  </si>
  <si>
    <t>Nh celkem [h]</t>
  </si>
  <si>
    <t>J. hmotnost [t]</t>
  </si>
  <si>
    <t>Hmotnost celkem [t]</t>
  </si>
  <si>
    <t>J. suť [t]</t>
  </si>
  <si>
    <t>Suť Celkem [t]</t>
  </si>
  <si>
    <t>Náklady soupisu celkem</t>
  </si>
  <si>
    <t>Vedlejší rozpočtové náklady</t>
  </si>
  <si>
    <t>5</t>
  </si>
  <si>
    <t>ROZPOCET</t>
  </si>
  <si>
    <t>VRN1</t>
  </si>
  <si>
    <t>Průzkumné, geodetické a projektové práce</t>
  </si>
  <si>
    <t>K</t>
  </si>
  <si>
    <t>013254000</t>
  </si>
  <si>
    <t>Dokumentace skutečného provedení stavby</t>
  </si>
  <si>
    <t>soubor</t>
  </si>
  <si>
    <t>CS ÚRS 2021 01</t>
  </si>
  <si>
    <t>1024</t>
  </si>
  <si>
    <t>-1302512463</t>
  </si>
  <si>
    <t>PSC</t>
  </si>
  <si>
    <t xml:space="preserve">Poznámka k souboru cen:_x000D_
1. Více informací o volbě, obsahu a způsobu ocenění jednotlivých titulů viz Příloha 01 Průzkumné, geodetické a projektové práce._x000D_
</t>
  </si>
  <si>
    <t>VRN6</t>
  </si>
  <si>
    <t>Územní vlivy</t>
  </si>
  <si>
    <t>065002000</t>
  </si>
  <si>
    <t>Mimostaveništní doprava materiálů</t>
  </si>
  <si>
    <t>1793081468</t>
  </si>
  <si>
    <t xml:space="preserve">Poznámka k souboru cen:_x000D_
1. Více informací o volbě, obsahu a způsobu ocenění jednotlivých titulů viz příslušné Přílohy 01 až 09._x000D_
</t>
  </si>
  <si>
    <t>VRN9</t>
  </si>
  <si>
    <t>Ostatní náklady</t>
  </si>
  <si>
    <t>3</t>
  </si>
  <si>
    <t>094002000</t>
  </si>
  <si>
    <t>Ostatní náklady související s výstavbou - náklady dle uvážení zhotovitele - např. průběžný úklid budovy, zabránění prašnosti, likvidace odpadu vzniklého výstavbou apod...</t>
  </si>
  <si>
    <t>-1917047528</t>
  </si>
  <si>
    <t>01 - Stavební část</t>
  </si>
  <si>
    <t>HSV - Práce a dodávky HSV</t>
  </si>
  <si>
    <t xml:space="preserve">    3 - Svislé a kompletní konstrukce</t>
  </si>
  <si>
    <t xml:space="preserve">    6 - Úpravy povrchů, podlahy a osazování výplní</t>
  </si>
  <si>
    <t xml:space="preserve">    9 - Ostatní konstrukce a práce, bourání</t>
  </si>
  <si>
    <t xml:space="preserve">    997 - Přesun sutě</t>
  </si>
  <si>
    <t xml:space="preserve">    998 - Přesun hmot</t>
  </si>
  <si>
    <t>PSV - Práce a dodávky PSV</t>
  </si>
  <si>
    <t xml:space="preserve">    722 - Zdravotechnika - vnitřní vodovod</t>
  </si>
  <si>
    <t xml:space="preserve">    725 - Zdravotechnika - zařizovací předměty</t>
  </si>
  <si>
    <t xml:space="preserve">    763 - Konstrukce suché výstavby</t>
  </si>
  <si>
    <t xml:space="preserve">    766 - Konstrukce truhlářské</t>
  </si>
  <si>
    <t xml:space="preserve">    776 - Podlahy povlakové</t>
  </si>
  <si>
    <t xml:space="preserve">    781 - Dokončovací práce - obklady</t>
  </si>
  <si>
    <t xml:space="preserve">    783 - Dokončovací práce - nátěry</t>
  </si>
  <si>
    <t xml:space="preserve">    784 - Dokončovací práce - malby a tapety</t>
  </si>
  <si>
    <t>HSV</t>
  </si>
  <si>
    <t>Práce a dodávky HSV</t>
  </si>
  <si>
    <t>Svislé a kompletní konstrukce</t>
  </si>
  <si>
    <t>317944321</t>
  </si>
  <si>
    <t>Válcované nosníky dodatečně osazované do připravených otvorů bez zazdění hlav do č. 12</t>
  </si>
  <si>
    <t>t</t>
  </si>
  <si>
    <t>4</t>
  </si>
  <si>
    <t>699594403</t>
  </si>
  <si>
    <t xml:space="preserve">Poznámka k souboru cen:_x000D_
1. V cenách jsou zahrnuty náklady na dodávku a montáž válcovaných nosníků._x000D_
2. Ceny jsou určeny pouze pro ocenění konstrukce překladů nad otvory._x000D_
</t>
  </si>
  <si>
    <t>VV</t>
  </si>
  <si>
    <t>IPN 120</t>
  </si>
  <si>
    <t>(1,3*11,1)/1000</t>
  </si>
  <si>
    <t>346244381</t>
  </si>
  <si>
    <t>Plentování ocelových válcovaných nosníků jednostranné cihlami na maltu, výška stojiny do 200 mm</t>
  </si>
  <si>
    <t>m2</t>
  </si>
  <si>
    <t>-1749551416</t>
  </si>
  <si>
    <t>(1,3*0,12)*2</t>
  </si>
  <si>
    <t>6</t>
  </si>
  <si>
    <t>Úpravy povrchů, podlahy a osazování výplní</t>
  </si>
  <si>
    <t>619991001</t>
  </si>
  <si>
    <t>Zakrytí vnitřních ploch před znečištěním včetně pozdějšího odkrytí podlah fólií přilepenou lepící páskou</t>
  </si>
  <si>
    <t>-610925017</t>
  </si>
  <si>
    <t xml:space="preserve">Poznámka k souboru cen:_x000D_
1. U ceny -1011 se množství měrných jednotek určuje v m2 rozvinuté plochy jednotlivých konstrukcí a prvků._x000D_
2. Zakrytí výplní otvorů se oceňuje příslušnými cenami souboru cen 629 99-10.. Zakrytí vnějších ploch před znečištěním._x000D_
</t>
  </si>
  <si>
    <t>Před vstupem do učebny</t>
  </si>
  <si>
    <t>10</t>
  </si>
  <si>
    <t>Podlaha při provádění SDK kastlíků o patro níže</t>
  </si>
  <si>
    <t>70</t>
  </si>
  <si>
    <t>Součet</t>
  </si>
  <si>
    <t>629991011</t>
  </si>
  <si>
    <t>Zakrytí vnějších ploch před znečištěním včetně pozdějšího odkrytí výplní otvorů a svislých ploch fólií přilepenou lepící páskou</t>
  </si>
  <si>
    <t>-162199647</t>
  </si>
  <si>
    <t xml:space="preserve">Poznámka k souboru cen:_x000D_
1. V ceně -1012 nejsou započteny náklady na dodávku a montáž začišťovací lišty; tyto se oceňují cenou 622 14-3004 této části katalogu a materiálem ve specifikaci._x000D_
</t>
  </si>
  <si>
    <t>(1,2*2,4)*6</t>
  </si>
  <si>
    <t>611131121</t>
  </si>
  <si>
    <t>Podkladní a spojovací vrstva vnitřních omítaných ploch penetrace akrylát-silikonová nanášená ručně stropů</t>
  </si>
  <si>
    <t>-384569187</t>
  </si>
  <si>
    <t>Pod perlinku</t>
  </si>
  <si>
    <t>"Dle PD" 75,29</t>
  </si>
  <si>
    <t>Pod štuk</t>
  </si>
  <si>
    <t>75,29</t>
  </si>
  <si>
    <t>611142001</t>
  </si>
  <si>
    <t>Potažení vnitřních ploch pletivem v ploše nebo pruzích, na plném podkladu sklovláknitým vtlačením do tmelu stropů</t>
  </si>
  <si>
    <t>1818976301</t>
  </si>
  <si>
    <t xml:space="preserve">Poznámka k souboru cen:_x000D_
1. V cenách -2001 jsou započteny i náklady na tmel._x000D_
</t>
  </si>
  <si>
    <t>7</t>
  </si>
  <si>
    <t>611311131</t>
  </si>
  <si>
    <t>Potažení vnitřních ploch štukem tloušťky do 3 mm vodorovných konstrukcí stropů rovných</t>
  </si>
  <si>
    <t>269477819</t>
  </si>
  <si>
    <t>8</t>
  </si>
  <si>
    <t>612131121</t>
  </si>
  <si>
    <t>Podkladní a spojovací vrstva vnitřních omítaných ploch penetrace akrylát-silikonová nanášená ručně stěn</t>
  </si>
  <si>
    <t>567381584</t>
  </si>
  <si>
    <t>(10,05+10,05+7,78+7,78+0,65+0,725+0,7+0,7)*3,25</t>
  </si>
  <si>
    <t>-(1,2*2,4)*6</t>
  </si>
  <si>
    <t>((1,2+2,4+2,4)*0,15)*6</t>
  </si>
  <si>
    <t>-1,275*1,8</t>
  </si>
  <si>
    <t>-1*1,97</t>
  </si>
  <si>
    <t>Mezisoučet</t>
  </si>
  <si>
    <t>109,264</t>
  </si>
  <si>
    <t>9</t>
  </si>
  <si>
    <t>612142001</t>
  </si>
  <si>
    <t>Potažení vnitřních ploch pletivem v ploše nebo pruzích, na plném podkladu sklovláknitým vtlačením do tmelu stěn</t>
  </si>
  <si>
    <t>1004081399</t>
  </si>
  <si>
    <t>622143003</t>
  </si>
  <si>
    <t>Montáž omítkových profilů plastových, pozinkovaných nebo dřevěných upevněných vtlačením do podkladní vrstvy nebo přibitím rohových s tkaninou</t>
  </si>
  <si>
    <t>m</t>
  </si>
  <si>
    <t>303044465</t>
  </si>
  <si>
    <t xml:space="preserve">Poznámka k souboru cen:_x000D_
1. V cenách jsou započteny náklady na montáž profilů včetně úchytného materiálu._x000D_
2. V cenách nejsou započteny náklady na dodávku profilů, tyto se oceňují ve specifikaci, ztratné lze stanovit ve výši 5%._x000D_
3. V ceně -3004 nejsou započteny náklady na ochrannou fólii pro okna a dveře; tyto se oceňují cenou 629 99-1012 podle příslušné plochy otvoru._x000D_
</t>
  </si>
  <si>
    <t>(1,2+2,4+2,4)*6</t>
  </si>
  <si>
    <t>3,25*8</t>
  </si>
  <si>
    <t>11</t>
  </si>
  <si>
    <t>M</t>
  </si>
  <si>
    <t>63127464</t>
  </si>
  <si>
    <t>profil rohový Al 15x15mm s výztužnou tkaninou š 100mm pro ETICS</t>
  </si>
  <si>
    <t>1810714025</t>
  </si>
  <si>
    <t>62*1,15 'Přepočtené koeficientem množství</t>
  </si>
  <si>
    <t>12</t>
  </si>
  <si>
    <t>612311131</t>
  </si>
  <si>
    <t>Potažení vnitřních ploch štukem tloušťky do 3 mm svislých konstrukcí stěn</t>
  </si>
  <si>
    <t>242145476</t>
  </si>
  <si>
    <t>13</t>
  </si>
  <si>
    <t>619995001</t>
  </si>
  <si>
    <t>Začištění omítek (s dodáním hmot) kolem oken, dveří, podlah, obkladů apod.</t>
  </si>
  <si>
    <t>385220994</t>
  </si>
  <si>
    <t xml:space="preserve">Poznámka k souboru cen:_x000D_
1. Cenu -5001 lze použít pouze v případě provádění opravy nebo osazování nových oken, dveří, obkladů, podlah apod.; nelze ji použít v případech provádění opravy omítek nebo nové omítky v celé ploše._x000D_
</t>
  </si>
  <si>
    <t>(0,9+2+2)*2</t>
  </si>
  <si>
    <t>14</t>
  </si>
  <si>
    <t>006-x1</t>
  </si>
  <si>
    <t>Zednické začištění po provedení elektroinstalací</t>
  </si>
  <si>
    <t>-451733975</t>
  </si>
  <si>
    <t>632450134/R</t>
  </si>
  <si>
    <t>Potěr cementový vyrovnávací ze suchých směsí v ploše o průměrné (střední) tl. přes 40 do 50 mm - Oprava podlahy opravným potěrem (či jiným vhodným materiálem)</t>
  </si>
  <si>
    <t>709674343</t>
  </si>
  <si>
    <t xml:space="preserve">Poznámka k souboru cen:_x000D_
1. Ceny –0121 až –0124 jsou určeny pro vyrovnávací potěr v pásu vodorovný nebo ve spádu do 15° na zdivu jako podklad pod izolaci, pod parapety z prefabrikovaných dílců, pod oplechování, jako podklad pro uložení ocelových profilů, překladů, stropních nosníků, apod._x000D_
2. Ceny –0131 až –0134 jsou určeny pro vyrovnávací potěr v ploše na stropech z prefabrikovaných dílců jako podklad pod izolaci, pod podlahové konstrukce apod., na mazaninách jen jako podklad pod izolaci proti vodě, jako ochrana izolace shora tvořící lože při kladení plošných prefa panelů (např. v kanálech)._x000D_
3. Ceny –0131 až –0134 lze použít i pro podlévání provizorně podklínovaných patek usazených strojů a technologických zařízení, s náležitým zatemováním hutné malty._x000D_
4. V cenách jsou započteny i náklady na základní stržení povrchu potěru s urovnáním vibrační lištou nebo dřevěným hladítkem._x000D_
</t>
  </si>
  <si>
    <t>50% plochy podlahy</t>
  </si>
  <si>
    <t>75,29*0,5</t>
  </si>
  <si>
    <t>16</t>
  </si>
  <si>
    <t>632451105</t>
  </si>
  <si>
    <t>Potěr cementový samonivelační ze suchých směsí tloušťky přes 10 do 15 mm vč. podkladní penetrace</t>
  </si>
  <si>
    <t>1422613418</t>
  </si>
  <si>
    <t>17</t>
  </si>
  <si>
    <t>642944121</t>
  </si>
  <si>
    <t>Osazení ocelových dveřních zárubní lisovaných nebo z úhelníků dodatečně s vybetonováním prahu, plochy do 2,5 m2</t>
  </si>
  <si>
    <t>kus</t>
  </si>
  <si>
    <t>2122171995</t>
  </si>
  <si>
    <t xml:space="preserve">Poznámka k souboru cen:_x000D_
1. V cenách nejsou započteny náklady na dodání zárubní, tyto se oceňují ve specifikaci._x000D_
</t>
  </si>
  <si>
    <t>18</t>
  </si>
  <si>
    <t>55331488</t>
  </si>
  <si>
    <t>zárubeň jednokřídlá ocelová pro zdění tl stěny 110-150mm rozměru 900/1970, 2100mm</t>
  </si>
  <si>
    <t>-1391426446</t>
  </si>
  <si>
    <t>Ostatní konstrukce a práce, bourání</t>
  </si>
  <si>
    <t>19</t>
  </si>
  <si>
    <t>009-x2</t>
  </si>
  <si>
    <t>Vyklizení veškerého nábytku a zařízení třídy do prostor určených školou či likvidace vybavení - nutná domluva s vedením školy</t>
  </si>
  <si>
    <t>-996063494</t>
  </si>
  <si>
    <t>20</t>
  </si>
  <si>
    <t>009-x1</t>
  </si>
  <si>
    <t>Demontáž stávajících rozvodů Sil a Sla vč. lišt, kanálů, trubek apod...cena vč. likvidace</t>
  </si>
  <si>
    <t>1836699762</t>
  </si>
  <si>
    <t>965045113</t>
  </si>
  <si>
    <t>Bourání potěrů tl. do 50 mm cementových nebo pískocementových, plochy přes 4 m2</t>
  </si>
  <si>
    <t>-1451690150</t>
  </si>
  <si>
    <t>50% plochy</t>
  </si>
  <si>
    <t>22</t>
  </si>
  <si>
    <t>965046111</t>
  </si>
  <si>
    <t>Broušení stávajících betonových podlah úběr do 3 mm</t>
  </si>
  <si>
    <t>885916804</t>
  </si>
  <si>
    <t xml:space="preserve">Poznámka k souboru cen:_x000D_
1. Ceny jsou určeny pro zbroušení podlah před pokládkou zpevňovacích nátěrů, odfrézování zaolejovaných vrstev, odstranění starých nátěrů, lepidel dlažby, vyrovnání povrchu – odstranění nerovností, zarovnání nerovností v okolí dilatačních spar._x000D_
</t>
  </si>
  <si>
    <t>Dle PD</t>
  </si>
  <si>
    <t>23</t>
  </si>
  <si>
    <t>965046119</t>
  </si>
  <si>
    <t>Broušení stávajících betonových podlah Příplatek k ceně za každý další 1 mm úběru</t>
  </si>
  <si>
    <t>1009157175</t>
  </si>
  <si>
    <t>75,29*2</t>
  </si>
  <si>
    <t>24</t>
  </si>
  <si>
    <t>967031132</t>
  </si>
  <si>
    <t>Přisekání (špicování) plošné nebo rovných ostění zdiva z cihel pálených rovných ostění, bez odstupu, po hrubém vybourání otvorů, na maltu vápennou nebo vápenocementovou</t>
  </si>
  <si>
    <t>354377759</t>
  </si>
  <si>
    <t>Zvětšení otvoru dveří</t>
  </si>
  <si>
    <t>(2*0,125)*2</t>
  </si>
  <si>
    <t>25</t>
  </si>
  <si>
    <t>968072455</t>
  </si>
  <si>
    <t>Vybourání kovových rámů oken s křídly, dveřních zárubní, vrat, stěn, ostění nebo obkladů dveřních zárubní, plochy do 2 m2</t>
  </si>
  <si>
    <t>-1746454611</t>
  </si>
  <si>
    <t xml:space="preserve">Poznámka k souboru cen:_x000D_
1. V cenách -2244 až -2559 jsou započteny i náklady na vyvěšení křídel._x000D_
2. Cenou -2641 se oceňuje i vybourání nosné ocelové konstrukce pro sádrokartonové příčky._x000D_
</t>
  </si>
  <si>
    <t>0,8*1,97</t>
  </si>
  <si>
    <t>26</t>
  </si>
  <si>
    <t>974031664</t>
  </si>
  <si>
    <t>Vysekání rýh ve zdivu cihelném na maltu vápennou nebo vápenocementovou pro vtahování nosníků do zdí, před vybouráním otvoru do hl. 150 mm, při v. nosníku do 150 mm</t>
  </si>
  <si>
    <t>113875856</t>
  </si>
  <si>
    <t>27</t>
  </si>
  <si>
    <t>977151112</t>
  </si>
  <si>
    <t>Jádrové vrty diamantovými korunkami do stavebních materiálů (železobetonu, betonu, cihel, obkladů, dlažeb, kamene) průměru přes 35 do 40 mm</t>
  </si>
  <si>
    <t>-1993748495</t>
  </si>
  <si>
    <t xml:space="preserve">Poznámka k souboru cen:_x000D_
1. V cenách jsou započteny i náklady na rozměření, ukotvení vrtacího stroje, vrtání, opotřebení diamantových vrtacích korunek a spotřebu vody._x000D_
2. V cenách -1211 až -1233 pro dovrchní vrty jsou započteny i náklady na odsátí výplachové vody z vrtu._x000D_
</t>
  </si>
  <si>
    <t>Vrty stropy pro elektroinstalace</t>
  </si>
  <si>
    <t>0,35*17</t>
  </si>
  <si>
    <t>28</t>
  </si>
  <si>
    <t>978059541</t>
  </si>
  <si>
    <t>Odsekání obkladů stěn včetně otlučení podkladní omítky až na zdivo z obkládaček vnitřních, z jakýchkoliv materiálů, plochy přes 1 m2</t>
  </si>
  <si>
    <t>1009175568</t>
  </si>
  <si>
    <t xml:space="preserve">Poznámka k souboru cen:_x000D_
1. Odsekání soklíků se oceňuje cenami souboru cen 965 08._x000D_
</t>
  </si>
  <si>
    <t>za umyvadlem</t>
  </si>
  <si>
    <t>2,5</t>
  </si>
  <si>
    <t>29</t>
  </si>
  <si>
    <t>949101111</t>
  </si>
  <si>
    <t>Lešení pomocné pracovní pro objekty pozemních staveb pro zatížení do 150 kg/m2, o výšce lešeňové podlahy do 1,9 m</t>
  </si>
  <si>
    <t>1117645608</t>
  </si>
  <si>
    <t xml:space="preserve">Poznámka k souboru cen:_x000D_
1. V ceně jsou započteny i náklady na montáž, opotřebení a demontáž lešení._x000D_
2. V ceně nejsou započteny náklady na manipulaci s lešením; tyto jsou již zahrnuty v cenách příslušných stavebních prací._x000D_
3. Množství měrných jednotek se určuje m2 podlahové plochy, na které se práce provádí._x000D_
</t>
  </si>
  <si>
    <t>Učebna ve 2. i 3.NP + před vchodem do učeben</t>
  </si>
  <si>
    <t>75,29+35+5</t>
  </si>
  <si>
    <t>30</t>
  </si>
  <si>
    <t>952901111</t>
  </si>
  <si>
    <t>Vyčištění budov nebo objektů před předáním do užívání budov bytové nebo občanské výstavby, světlé výšky podlaží do 4 m</t>
  </si>
  <si>
    <t>-884627722</t>
  </si>
  <si>
    <t xml:space="preserve">Poznámka k souboru cen:_x000D_
1. Cenu -1111 lze použít i pro vyčištění půdy a rovné střechy budov, pokud definitivní úprava umožňuje, aby se ploché střechy používalo jako terasy, nebo tehdy, když je nutno čistit konstrukce na těchto střechách (světlíky, dveře apod.). Do výměry se započítávají jednou třetinou plochy._x000D_
2. Střešní plochy hal se světlíky nebo okny se oceňují jako podlaží cenou -1221._x000D_
3. Množství měrných jednotek se určuje v m2 půdorysné plochy každého podlaží, dané vnějším obrysem podlaží budovy. Plochy balkonů se přičítají._x000D_
4. v ceně -1111 a -1114 jsou započteny náklady na zametení a umytí podlah, dlažeb, obkladů, schodů v místnostech, chodbách a schodištích, vyčištění a umytí oken, dveří s rámy, zárubněmi, umytí a vyčištění jiných zasklených a natíraných ploch a zařizovacích předmětů._x000D_
5. V ceně -1221 jsou započteny náklady na zametení podlahy, umytí dlažeb nebo keramických podlah v přilehlých místnostech, chodbách a schodištích, umytí obkladů, schodů, vyčištění a umytí oken a dveří s rámy a zárubněmi, umytí a vyčištění jiných zasklených a natíraných ploch a zařizovacích předmětů._x000D_
6. V ceně -1311 jsou započteny náklady na zametení a čištění dlažeb, umytí, vyčištění okenních a dveřních rámů a zařizovacích předmětů._x000D_
7. V ceně -1411 jsou započteny náklady na vynesení zbytků stavebního rumu, kropení a 2x zametení podlah, oprášení stěn a výplní otvorů._x000D_
</t>
  </si>
  <si>
    <t>200</t>
  </si>
  <si>
    <t>997</t>
  </si>
  <si>
    <t>Přesun sutě</t>
  </si>
  <si>
    <t>31</t>
  </si>
  <si>
    <t>997013213</t>
  </si>
  <si>
    <t>Vnitrostaveništní doprava suti a vybouraných hmot vodorovně do 50 m svisle ručně pro budovy a haly výšky přes 9 do 12 m</t>
  </si>
  <si>
    <t>-39760559</t>
  </si>
  <si>
    <t xml:space="preserve">Poznámka k souboru cen:_x000D_
1. V cenách -3111 až -3217 jsou započteny i náklady na:_x000D_
a) vodorovnou dopravu na uvedenou vzdálenost,_x000D_
b) svislou dopravu pro uvedenou výšku budovy,_x000D_
c) naložení na vodorovný dopravní prostředek pro odvoz na skládku nebo meziskládku,_x000D_
d) náklady na rozhrnutí a urovnání suti na dopravním prostředku._x000D_
2. Jestliže se pro svislý přesun použije shoz nebo zařízení investora (např. výtah v budově), užijí se pro ocenění vodorovné dopravy suti ceny -3111 pro budovy a haly výšky do 6 m._x000D_
3. Montáž, demontáž a pronájem shozu se ocení cenami souboru cen 997 01-33 Shoz suti._x000D_
4. Ceny -3151 až -3162 lze použít v případě, kdy dochází ke ztížení dopravy suti např. tím, že není možné instalovat jeřáb._x000D_
</t>
  </si>
  <si>
    <t>32</t>
  </si>
  <si>
    <t>997002611</t>
  </si>
  <si>
    <t>Nakládání suti a vybouraných hmot na dopravní prostředek pro vodorovné přemístění</t>
  </si>
  <si>
    <t>-1439733134</t>
  </si>
  <si>
    <t xml:space="preserve">Poznámka k souboru cen:_x000D_
1. Cena platí i pro překládání při lomené dopravě._x000D_
2. Cenu nelze použít při dopravě po železnici, po vodě nebo ručně._x000D_
</t>
  </si>
  <si>
    <t>33</t>
  </si>
  <si>
    <t>997013501</t>
  </si>
  <si>
    <t>Odvoz suti a vybouraných hmot na skládku nebo meziskládku se složením, na vzdálenost do 1 km</t>
  </si>
  <si>
    <t>-860173030</t>
  </si>
  <si>
    <t xml:space="preserve">Poznámka k souboru cen:_x000D_
1. Délka odvozu suti je vzdálenost od místa naložení suti na dopravní prostředek až po místo složení na určené skládce nebo meziskládce._x000D_
2. V ceně -3501 jsou započteny i náklady na složení suti na skládku nebo meziskládku._x000D_
3. Ceny jsou určeny pro odvoz suti na skládku nebo meziskládku jakýmkoliv způsobem silniční dopravy (i prostřednictvím kontejnerů)._x000D_
4. Odvoz suti z meziskládky se oceňuje cenou 997 01-3511 souboru cen Odvoz suti a vybouraných hmot z meziskládky na skládku._x000D_
</t>
  </si>
  <si>
    <t>34</t>
  </si>
  <si>
    <t>997013509</t>
  </si>
  <si>
    <t>Odvoz suti a vybouraných hmot na skládku nebo meziskládku se složením, na vzdálenost Příplatek k ceně za každý další i započatý 1 km přes 1 km</t>
  </si>
  <si>
    <t>-524339193</t>
  </si>
  <si>
    <t>4,078*25</t>
  </si>
  <si>
    <t>35</t>
  </si>
  <si>
    <t>997013631</t>
  </si>
  <si>
    <t>Poplatek za uložení stavebního odpadu na skládce (skládkovné) směsného stavebního a demoličního zatříděného do Katalogu odpadů pod kódem 17 09 04</t>
  </si>
  <si>
    <t>1547919341</t>
  </si>
  <si>
    <t xml:space="preserve">Poznámka k souboru cen:_x000D_
1. Ceny uvedené v souboru cen je doporučeno upravit podle aktuálních cen místně příslušné skládky odpadů._x000D_
2. Uložení odpadů neuvedených v souboru cen se oceňuje individuálně._x000D_
3. V cenách je započítán poplatek za ukládaní odpadu dle zákona 185/2001 Sb._x000D_
4. Případné drcení stavebního odpadu lze ocenit souborem cen 997 00-60 Drcení stavebního odpadu z katalogu 800-6 Demolice objektů._x000D_
</t>
  </si>
  <si>
    <t>998</t>
  </si>
  <si>
    <t>Přesun hmot</t>
  </si>
  <si>
    <t>36</t>
  </si>
  <si>
    <t>998018002</t>
  </si>
  <si>
    <t>Přesun hmot pro budovy občanské výstavby, bydlení, výrobu a služby ruční - bez užití mechanizace vodorovná dopravní vzdálenost do 100 m pro budovy s jakoukoliv nosnou konstrukcí výšky přes 6 do 12 m</t>
  </si>
  <si>
    <t>1185823357</t>
  </si>
  <si>
    <t xml:space="preserve">Poznámka k souboru cen:_x000D_
1. Ceny -7001 až -7006 lze použít v případě, kdy dochází ke ztížení přesunu např. tím, že není možné instalovat jeřáb._x000D_
2. K cenám -7001 až -7006 lze použít příplatky za zvětšený přesun -1014 až -1019, -2034 až -2039 nebo -2114 až 2119._x000D_
3. Jestliže pro svislý přesun používá zařízení investora (např. výtah v budově), užijí se pro ocenění přesunu hmot ceny stanovené pro nejmenší výšku, tj. 6 m._x000D_
</t>
  </si>
  <si>
    <t>PSV</t>
  </si>
  <si>
    <t>Práce a dodávky PSV</t>
  </si>
  <si>
    <t>722</t>
  </si>
  <si>
    <t>Zdravotechnika - vnitřní vodovod</t>
  </si>
  <si>
    <t>37</t>
  </si>
  <si>
    <t>722-x1</t>
  </si>
  <si>
    <t>Úprava vodovodu k umyvadlu - kompletní provedení vč. stavební přípomoci</t>
  </si>
  <si>
    <t>-1770946768</t>
  </si>
  <si>
    <t>38</t>
  </si>
  <si>
    <t>998722202</t>
  </si>
  <si>
    <t>Přesun hmot pro vnitřní vodovod stanovený procentní sazbou (%) z ceny vodorovná dopravní vzdálenost do 50 m v objektech výšky přes 6 do 12 m</t>
  </si>
  <si>
    <t>%</t>
  </si>
  <si>
    <t>812604522</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</si>
  <si>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-2181 pro přesun prováděný bez použití mechanizace, tj. za ztížených podmínek, lze použít pouze pro hmotnost materiálu, která se tímto způsobem skutečně přemísťuje._x000D_
</t>
  </si>
  <si>
    <t>725</t>
  </si>
  <si>
    <t>Zdravotechnika - zařizovací předměty</t>
  </si>
  <si>
    <t>39</t>
  </si>
  <si>
    <t>725210821</t>
  </si>
  <si>
    <t>Demontáž umyvadel bez výtokových armatur umyvadel</t>
  </si>
  <si>
    <t>1436797596</t>
  </si>
  <si>
    <t>40</t>
  </si>
  <si>
    <t>725820801</t>
  </si>
  <si>
    <t>Demontáž baterií nástěnných do G 3/4</t>
  </si>
  <si>
    <t>1575397249</t>
  </si>
  <si>
    <t>41</t>
  </si>
  <si>
    <t>725860811</t>
  </si>
  <si>
    <t>Demontáž zápachových uzávěrek pro zařizovací předměty jednoduchých</t>
  </si>
  <si>
    <t>1618775373</t>
  </si>
  <si>
    <t>42</t>
  </si>
  <si>
    <t>725211615</t>
  </si>
  <si>
    <t>Umyvadla keramická bílá bez výtokových armatur připevněná na stěnu šrouby s krytem na sifon (polosloupem), šířka umyvadla 500 mm</t>
  </si>
  <si>
    <t>127073189</t>
  </si>
  <si>
    <t xml:space="preserve">Poznámka k souboru cen:_x000D_
1. V cenách -1601 až -9102 je započteno i dodání kulových uzávěrů (roháčků) a sifonu._x000D_
2. V cenách s viditelným sifonem (tj. bez krytu sifonu, slopu, skříňky, ..) jsou použity kulové uzávěry a sifon s celokovovým designem._x000D_
3. V cenách -1651 a -1661 nejsou započteny náklady na montáž a dodání desky, tyto se oceňují cenami 766 69-3411 až 766 69-3422._x000D_
4. V cenách –4112-14, -4141-43, -4151-55, -4161-63, -4211, 21, 31, 41 není započten napájecí zdroj._x000D_
</t>
  </si>
  <si>
    <t>43</t>
  </si>
  <si>
    <t>725822611</t>
  </si>
  <si>
    <t>Baterie umyvadlové stojánkové pákové bez výpusti</t>
  </si>
  <si>
    <t>-1312900551</t>
  </si>
  <si>
    <t xml:space="preserve">Poznámka k souboru cen:_x000D_
1. V cenách –2654, 56, -9132 není započten napájecí zdroj._x000D_
</t>
  </si>
  <si>
    <t>44</t>
  </si>
  <si>
    <t>725861102</t>
  </si>
  <si>
    <t>Zápachové uzávěrky zařizovacích předmětů pro umyvadla DN 40</t>
  </si>
  <si>
    <t>515399678</t>
  </si>
  <si>
    <t xml:space="preserve">Poznámka k souboru cen:_x000D_
1. Pro volbu cen zápachových uzávěrek je rozhodující vnější průměr připojovací trubky._x000D_
2. V cenách je započteno i propojení zápachové uzávěrky s odpadní výpustkou._x000D_
3. Cenami zápachových uzávěrek nelze oceňovat zápachové uzávěrky, pokud jsou započteny v cenách zařizovacích předmětů._x000D_
4. Přechodové tvarovky pro připojení k armaturám se oceňují samostatně cenami souboru cen 722 22-.._x000D_
</t>
  </si>
  <si>
    <t>45</t>
  </si>
  <si>
    <t>725813111</t>
  </si>
  <si>
    <t>Ventily rohové bez připojovací trubičky nebo flexi hadičky G 1/2"</t>
  </si>
  <si>
    <t>-1802944718</t>
  </si>
  <si>
    <t>46</t>
  </si>
  <si>
    <t>998725202</t>
  </si>
  <si>
    <t>Přesun hmot pro zařizovací předměty stanovený procentní sazbou (%) z ceny vodorovná dopravní vzdálenost do 50 m v objektech výšky přes 6 do 12 m</t>
  </si>
  <si>
    <t>-335301079</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</si>
  <si>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-5181 pro přesun prováděný bez použití mechanizace, tj. za ztížených podmínek, lze použít pouze pro hmotnost materiálu, která se tímto způsobem skutečně přemísťuje._x000D_
</t>
  </si>
  <si>
    <t>763</t>
  </si>
  <si>
    <t>Konstrukce suché výstavby</t>
  </si>
  <si>
    <t>47</t>
  </si>
  <si>
    <t>763164611</t>
  </si>
  <si>
    <t>Obklad konstrukcí sádrokartonovými deskami včetně ochranných úhelníků ve tvaru U rozvinuté šíře do 0,6 m, opláštěný deskou standardní A, tl. 12,5 mm</t>
  </si>
  <si>
    <t>-513644588</t>
  </si>
  <si>
    <t xml:space="preserve">Poznámka k souboru cen:_x000D_
1. Ceny jsou určeny pro obklad konstrukcí z jakéhokoliv materiálu._x000D_
2. Ceny jsou určeny pro obklad trámů i sloupů._x000D_
3. V cenách jsou započteny i náklady na:_x000D_
a) tmelení_x000D_
b) výztužnou pásku_x000D_
c) ochranu rohů úhelníky_x000D_
d) spodní konstrukci z profilů_x000D_
4. V cenách nejsou započteny náklady na základní penetrační nátěr; tyto se oceňují cenou 763 13-1714._x000D_
5. V cenách montáže obkladů nejsou započteny náklady na:_x000D_
a) desky; tato dodávka se oceňuje ve specifikaci,_x000D_
b) ochranné úhelníky; tato dodávka se oceňuje ve specifikaci,_x000D_
</t>
  </si>
  <si>
    <t>Kastlíky pod stropem 2.NP</t>
  </si>
  <si>
    <t>1,2+0,3+1,88+0,3+1,97+0,3+1,675+0,3+5,9+5,9+8,84</t>
  </si>
  <si>
    <t>48</t>
  </si>
  <si>
    <t>998763402</t>
  </si>
  <si>
    <t>Přesun hmot pro konstrukce montované z desek stanovený procentní sazbou (%) z ceny vodorovná dopravní vzdálenost do 50 m v objektech výšky přes 6 do 12 m</t>
  </si>
  <si>
    <t>2021367822</t>
  </si>
  <si>
    <t xml:space="preserve">Poznámka k souboru cen:_x000D_
1. Ceny pro přesun hmot stanovený z hmotnosti přesunovaného materiálu se použijí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-3381 pro přesun prováděný bez použití mechanizace, tj. za ztížených podmínek, lze použít pouze pro hmotnost materiálu, která se tímto způsobem skutečně přemísťuje. U přesunu stanoveného procentní sazbou se ztížení přesunu ocení individuálně._x000D_
</t>
  </si>
  <si>
    <t>766</t>
  </si>
  <si>
    <t>Konstrukce truhlářské</t>
  </si>
  <si>
    <t>49</t>
  </si>
  <si>
    <t>766662811</t>
  </si>
  <si>
    <t>Demontáž dveřních konstrukcí prahů dveří jednokřídlových</t>
  </si>
  <si>
    <t>-642506804</t>
  </si>
  <si>
    <t>50</t>
  </si>
  <si>
    <t>766691914</t>
  </si>
  <si>
    <t>Ostatní práce vyvěšení nebo zavěšení křídel s případným uložením a opětovným zavěšením po provedení stavebních změn dřevěných dveřních, plochy do 2 m2</t>
  </si>
  <si>
    <t>-359800477</t>
  </si>
  <si>
    <t xml:space="preserve">Poznámka k souboru cen:_x000D_
1. Ceny -1931 a -1932 lze užít jen pro křídlo mající současně obě jmenované funkce._x000D_
</t>
  </si>
  <si>
    <t>51</t>
  </si>
  <si>
    <t>766660002</t>
  </si>
  <si>
    <t>Montáž dveřních křídel dřevěných nebo plastových otevíravých do ocelové zárubně povrchově upravených jednokřídlových, šířky přes 800 mm</t>
  </si>
  <si>
    <t>-1284758795</t>
  </si>
  <si>
    <t xml:space="preserve">Poznámka k souboru cen:_x000D_
1. Cenami -0021 až -0031, -0161 až -0163, -0181 až -0183, se oceňují dveře s protipožární odolností do 30 min._x000D_
2. V cenách -0201 až -0272 je započtena i montáž okopného plechu, stavěče křídel a držadel kyvných dveří._x000D_
3. V cenách -0351 až -0382 jsou započtené i náklady na osazení kování, vodícího trnu, seřízení pojezdů na stěnu a následné vyrovnání a seřízení dveřních křídel._x000D_
4. V cenách montáže dveřních křídel nejsou započteny náklady na osazení:_x000D_
a) zámku; tyto náklady se oceňují cenou 766 66-0728 této části katalogu,_x000D_
b) štítku s klikou; tyto náklady se oceňují cenou 766 66-0729 této části katalogu._x000D_
5. V cenách -0311 až -0324 nejsou započtené náklady na sestavení a osazení stavebního pouzdra, tyto náklady se oceňují cenami souboru cen 642 94-6 . . . Osazení stavebního pouzdra posuvných dveří do zděné příčky, katalogu 801-1 Budovy a haly - zděné a monolitické._x000D_
</t>
  </si>
  <si>
    <t>52</t>
  </si>
  <si>
    <t>61162087</t>
  </si>
  <si>
    <t>dveře jednokřídlé dřevotřískové povrch laminátový plné 900x1970-2100mm</t>
  </si>
  <si>
    <t>761360096</t>
  </si>
  <si>
    <t>53</t>
  </si>
  <si>
    <t>766660728</t>
  </si>
  <si>
    <t>Montáž dveřních doplňků dveřního kování interiérového zámku</t>
  </si>
  <si>
    <t>1362352394</t>
  </si>
  <si>
    <t>54</t>
  </si>
  <si>
    <t>54964150</t>
  </si>
  <si>
    <t>vložka zámková cylindrická oboustranná+4 klíče</t>
  </si>
  <si>
    <t>764571772</t>
  </si>
  <si>
    <t>55</t>
  </si>
  <si>
    <t>766660729</t>
  </si>
  <si>
    <t>Montáž dveřních doplňků dveřního kování interiérového štítku s klikou</t>
  </si>
  <si>
    <t>397949326</t>
  </si>
  <si>
    <t>56</t>
  </si>
  <si>
    <t>54914622</t>
  </si>
  <si>
    <t>kování dveřní - druh a vzhled dle investora</t>
  </si>
  <si>
    <t>-262592315</t>
  </si>
  <si>
    <t>57</t>
  </si>
  <si>
    <t>766-x1</t>
  </si>
  <si>
    <t>D+M Dveřní madlo nerezové</t>
  </si>
  <si>
    <t>-2055407187</t>
  </si>
  <si>
    <t>58</t>
  </si>
  <si>
    <t>998766202</t>
  </si>
  <si>
    <t>Přesun hmot pro konstrukce truhlářské stanovený procentní sazbou (%) z ceny vodorovná dopravní vzdálenost do 50 m v objektech výšky přes 6 do 12 m</t>
  </si>
  <si>
    <t>-1105436859</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</si>
  <si>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-6181 pro přesun prováděný bez použití mechanizace, tj. za ztížených podmínek, lze použít pouze pro hmotnost materiálu, která se tímto způsobem skutečně přemísťuje._x000D_
</t>
  </si>
  <si>
    <t>776</t>
  </si>
  <si>
    <t>Podlahy povlakové</t>
  </si>
  <si>
    <t>59</t>
  </si>
  <si>
    <t>776121111</t>
  </si>
  <si>
    <t>Příprava podkladu penetrace vodou ředitelná na savý podklad (válečkováním) ředěná v poměru 1:3 podlah</t>
  </si>
  <si>
    <t>1680030891</t>
  </si>
  <si>
    <t xml:space="preserve">Poznámka k souboru cen:_x000D_
1. V ceně 776 12-1511 zábrana proti vlhkosti jsou započteny i náklady na 2 vrstvy penetrace a zasypání křemičitým pískem._x000D_
2. V cenách 776 14-1111 až 776 14-4111 jsou započteny i náklady na dodání stěrky._x000D_
</t>
  </si>
  <si>
    <t>60</t>
  </si>
  <si>
    <t>776201811</t>
  </si>
  <si>
    <t>Demontáž povlakových podlahovin lepených ručně bez podložky</t>
  </si>
  <si>
    <t>-137897788</t>
  </si>
  <si>
    <t>61</t>
  </si>
  <si>
    <t>776410811</t>
  </si>
  <si>
    <t>Demontáž soklíků nebo lišt pryžových nebo plastových</t>
  </si>
  <si>
    <t>1094752872</t>
  </si>
  <si>
    <t>10,05+10,05+7,78+7,78+0,65+0,725-0,9+0,7+0,7</t>
  </si>
  <si>
    <t>62</t>
  </si>
  <si>
    <t>776231111</t>
  </si>
  <si>
    <t>Montáž podlahovin z vinylu lepením lamel nebo čtverců standardním lepidlem</t>
  </si>
  <si>
    <t>770868118</t>
  </si>
  <si>
    <t>63</t>
  </si>
  <si>
    <t>28411057/R</t>
  </si>
  <si>
    <t>dílce vinylové tl. min 5mm, rigidní a vodovzdorné jádro, tř. min. 33 dle EN 685, výběr z 5 dekorů</t>
  </si>
  <si>
    <t>135656315</t>
  </si>
  <si>
    <t>75,29*1,05 'Přepočtené koeficientem množství</t>
  </si>
  <si>
    <t>64</t>
  </si>
  <si>
    <t>776421111</t>
  </si>
  <si>
    <t>Montáž lišt obvodových lepených</t>
  </si>
  <si>
    <t>-138539185</t>
  </si>
  <si>
    <t>10,05+10,05+7,78+7,78+0,65+0,725-1+0,7+0,7</t>
  </si>
  <si>
    <t>65</t>
  </si>
  <si>
    <t>776-x1</t>
  </si>
  <si>
    <t xml:space="preserve">PVC soklová lišta vkládací výšky 60mm s vrchním ochranným lemem pro vložení připravených pásků PVC nebo vinylu, samolepící vnitřní i vnější strana </t>
  </si>
  <si>
    <t>-83014435</t>
  </si>
  <si>
    <t>37,435*1,05 'Přepočtené koeficientem množství</t>
  </si>
  <si>
    <t>66</t>
  </si>
  <si>
    <t>776421711</t>
  </si>
  <si>
    <t>Montáž lišt vložení pásků z podlahoviny do lišt včetně nařezání</t>
  </si>
  <si>
    <t>-242656737</t>
  </si>
  <si>
    <t>67</t>
  </si>
  <si>
    <t>192904737</t>
  </si>
  <si>
    <t>37,435*0,055</t>
  </si>
  <si>
    <t>2,059*1,05 'Přepočtené koeficientem množství</t>
  </si>
  <si>
    <t>68</t>
  </si>
  <si>
    <t>776421312</t>
  </si>
  <si>
    <t>Montáž lišt přechodových šroubovaných</t>
  </si>
  <si>
    <t>-1108155351</t>
  </si>
  <si>
    <t>69</t>
  </si>
  <si>
    <t>55343124</t>
  </si>
  <si>
    <t>profil přechodový Al vrtaný - vzhled dle investora</t>
  </si>
  <si>
    <t>-606030444</t>
  </si>
  <si>
    <t>0,9*1,05 'Přepočtené koeficientem množství</t>
  </si>
  <si>
    <t>998776202</t>
  </si>
  <si>
    <t>Přesun hmot pro podlahy povlakové stanovený procentní sazbou (%) z ceny vodorovná dopravní vzdálenost do 50 m v objektech výšky přes 6 do 12 m</t>
  </si>
  <si>
    <t>-1384480193</t>
  </si>
  <si>
    <t>781</t>
  </si>
  <si>
    <t>Dokončovací práce - obklady</t>
  </si>
  <si>
    <t>71</t>
  </si>
  <si>
    <t>781121011</t>
  </si>
  <si>
    <t>Příprava podkladu před provedením obkladu nátěr penetrační na stěnu</t>
  </si>
  <si>
    <t>1486032007</t>
  </si>
  <si>
    <t xml:space="preserve">Poznámka k souboru cen:_x000D_
1. V cenách 781 12-1011 až -1015 jsou započteny i náklady na materiál._x000D_
2. V cenách 781 15-1011 až -1041 jsou započteny i náklady na materiál._x000D_
3. Lokalní vyrovnání podkladu tloušťky vetší než 3 mm se oceňuje cenami souboru cen Vyrovnání podkladu vnitřních omítaných ploch katalogu 801-4 Budovy a haly - opravy a údržba._x000D_
4. V cenách 781 16-1011 až -1023 nejsou započteny náklady na materiál, tyto se oceňují ve specifikaci._x000D_
</t>
  </si>
  <si>
    <t>1,275*1,8</t>
  </si>
  <si>
    <t>72</t>
  </si>
  <si>
    <t>781474115</t>
  </si>
  <si>
    <t>Montáž obkladů vnitřních stěn z dlaždic keramických lepených flexibilním lepidlem maloformátových hladkých přes 22 do 25 ks/m2</t>
  </si>
  <si>
    <t>-729729783</t>
  </si>
  <si>
    <t xml:space="preserve">Poznámka k souboru cen:_x000D_
1. Položky jsou určeny pro všechny druhy povrchových úprav._x000D_
</t>
  </si>
  <si>
    <t>73</t>
  </si>
  <si>
    <t>59761039</t>
  </si>
  <si>
    <t>obklad keramický hladký přes 22 do 25ks/m2 - výběr dle investora</t>
  </si>
  <si>
    <t>1860523629</t>
  </si>
  <si>
    <t>2,295*1,1 'Přepočtené koeficientem množství</t>
  </si>
  <si>
    <t>74</t>
  </si>
  <si>
    <t>781493511</t>
  </si>
  <si>
    <t>Obklad - dokončující práce profily ukončovací lepené standardním lepidlem ukončovací</t>
  </si>
  <si>
    <t>978358192</t>
  </si>
  <si>
    <t xml:space="preserve">Poznámka k souboru cen:_x000D_
1. Množství měrných jednotek u ceny -5185 se stanoví podle počtu řezaných obkladaček, nezávisle na jejich velikosti._x000D_
2. Položku -5185 lze použít při nuceném použití jiného nástroje než řezačky._x000D_
</t>
  </si>
  <si>
    <t>1,275+1,8+1,8</t>
  </si>
  <si>
    <t>75</t>
  </si>
  <si>
    <t>781495115</t>
  </si>
  <si>
    <t>Obklad - dokončující práce ostatní práce spárování silikonem</t>
  </si>
  <si>
    <t>-1251992476</t>
  </si>
  <si>
    <t>76</t>
  </si>
  <si>
    <t>998781202</t>
  </si>
  <si>
    <t>Přesun hmot pro obklady keramické stanovený procentní sazbou (%) z ceny vodorovná dopravní vzdálenost do 50 m v objektech výšky přes 6 do 12 m</t>
  </si>
  <si>
    <t>990674154</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</si>
  <si>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-1181 pro přesun prováděný bez použití mechanizace, tj. za ztížených podmínek, lze použít pouze pro hmotnost materiálu, která se tímto způsobem skutečně přemísťuje._x000D_
</t>
  </si>
  <si>
    <t>783</t>
  </si>
  <si>
    <t>Dokončovací práce - nátěry</t>
  </si>
  <si>
    <t>77</t>
  </si>
  <si>
    <t>783806805</t>
  </si>
  <si>
    <t>Odstranění nátěrů z omítek opálením s obroušením</t>
  </si>
  <si>
    <t>347163301</t>
  </si>
  <si>
    <t>Olejové nátěry</t>
  </si>
  <si>
    <t>(10,05+10,05+7,78+7,78+0,65+0,725-0,9+0,7+0,7)*2</t>
  </si>
  <si>
    <t>-(1,2*1,25)*6</t>
  </si>
  <si>
    <t>-2,5</t>
  </si>
  <si>
    <t>78</t>
  </si>
  <si>
    <t>783-x1</t>
  </si>
  <si>
    <t>D+M+PH Dvojnásobný olejový nátěr stěn vč. podkladní penetrace</t>
  </si>
  <si>
    <t>1847981767</t>
  </si>
  <si>
    <t>(10,05+10,05+7,78+7,78+0,65+0,725-1+0,7+0,7)*2</t>
  </si>
  <si>
    <t>79</t>
  </si>
  <si>
    <t>783315103</t>
  </si>
  <si>
    <t>Mezinátěr zámečnických konstrukcí jednonásobný syntetický samozákladující</t>
  </si>
  <si>
    <t>1536616069</t>
  </si>
  <si>
    <t>Nová zárubeň</t>
  </si>
  <si>
    <t>(0,9+1,97+1,97)*0,25</t>
  </si>
  <si>
    <t>80</t>
  </si>
  <si>
    <t>783317101</t>
  </si>
  <si>
    <t>Krycí nátěr (email) zámečnických konstrukcí jednonásobný syntetický standardní</t>
  </si>
  <si>
    <t>-792113529</t>
  </si>
  <si>
    <t>784</t>
  </si>
  <si>
    <t>Dokončovací práce - malby a tapety</t>
  </si>
  <si>
    <t>81</t>
  </si>
  <si>
    <t>784121001</t>
  </si>
  <si>
    <t>Oškrabání malby v místnostech výšky do 3,80 m</t>
  </si>
  <si>
    <t>-889934945</t>
  </si>
  <si>
    <t xml:space="preserve">Poznámka k souboru cen:_x000D_
1. Cenami souboru cen se oceňuje jakýkoli počet současně škrabaných vrstev barvy._x000D_
</t>
  </si>
  <si>
    <t>Stropy</t>
  </si>
  <si>
    <t>Stěny</t>
  </si>
  <si>
    <t>(10,05+10,05+7,78+7,78+0,65+0,725+0,7+0,7)*1,25</t>
  </si>
  <si>
    <t>-(1,2*1,15)*6</t>
  </si>
  <si>
    <t>82</t>
  </si>
  <si>
    <t>784181121</t>
  </si>
  <si>
    <t>Penetrace podkladu jednonásobná hloubková akrylátová bezbarvá v místnostech výšky do 3,80 m</t>
  </si>
  <si>
    <t>1693533137</t>
  </si>
  <si>
    <t>Stropy 3.NP</t>
  </si>
  <si>
    <t>SDK kastlík 2.NP</t>
  </si>
  <si>
    <t>(1,2+0,3+1,88+0,3+1,97+0,3+1,675+0,3+5,9+5,9+8,84)*0,3</t>
  </si>
  <si>
    <t>(0,3*0,1)*3</t>
  </si>
  <si>
    <t>(8,84+8,54+1,88+1,88+0,3+5,9+5,9+1,97+1,97+0,3+5,9+5,9+1,675+1,675+0,3+1,3+1,2+0,3)*0,1</t>
  </si>
  <si>
    <t>Stěny 3.NP</t>
  </si>
  <si>
    <t>83</t>
  </si>
  <si>
    <t>784211101</t>
  </si>
  <si>
    <t>Malby z malířských směsí otěruvzdorných za mokra dvojnásobné, bílé za mokra otěruvzdorné výborně v místnostech výšky do 3,80 m</t>
  </si>
  <si>
    <t>-1993521583</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</si>
  <si>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</si>
  <si>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</si>
  <si>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</si>
  <si>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</si>
  <si>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8"/>
        <rFont val="Arial CE"/>
        <charset val="238"/>
      </rPr>
      <t xml:space="preserve">Rekapitulace stavby </t>
    </r>
    <r>
      <rPr>
        <sz val="8"/>
        <rFont val="Arial CE"/>
        <charset val="238"/>
      </rPr>
      <t>obsahuje sestavu Rekapitulace stavby a Rekapitulace objektů stavby a soupisů prací.</t>
    </r>
  </si>
  <si>
    <r>
      <t xml:space="preserve">V sestavě </t>
    </r>
    <r>
      <rPr>
        <b/>
        <sz val="8"/>
        <rFont val="Arial CE"/>
        <charset val="238"/>
      </rPr>
      <t>Rekapitulace stavby</t>
    </r>
    <r>
      <rPr>
        <sz val="8"/>
        <rFont val="Arial CE"/>
        <charset val="238"/>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</si>
  <si>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</si>
  <si>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</si>
  <si>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b/>
        <sz val="8"/>
        <rFont val="Arial CE"/>
        <charset val="238"/>
      </rPr>
      <t>Rekapitulace objektů stavby a soupisů prací</t>
    </r>
    <r>
      <rPr>
        <sz val="8"/>
        <rFont val="Arial CE"/>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</si>
  <si>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</si>
  <si>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</si>
  <si>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</si>
  <si>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</si>
  <si>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</si>
  <si>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</si>
  <si>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</si>
  <si>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</si>
  <si>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</si>
  <si>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</si>
  <si>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</si>
  <si>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t>
  </si>
  <si>
    <t>Soupis prací pro daný typ objektu</t>
  </si>
  <si>
    <r>
      <rPr>
        <i/>
        <sz val="8"/>
        <rFont val="Arial CE"/>
        <charset val="238"/>
      </rPr>
      <t xml:space="preserve">Soupis prací </t>
    </r>
    <r>
      <rPr>
        <sz val="8"/>
        <rFont val="Arial CE"/>
        <charset val="238"/>
      </rPr>
      <t>pro jednotlivé objekty obsahuje sestavy Krycí list soupisu prací, Rekapitulace členění soupisu prací, Soupis prací. Za soupis prací může být považován</t>
    </r>
  </si>
  <si>
    <t>i objekt stavby v případě, že neobsahuje podřízenou zakázku.</t>
  </si>
  <si>
    <r>
      <rPr>
        <b/>
        <sz val="8"/>
        <rFont val="Arial CE"/>
        <charset val="238"/>
      </rPr>
      <t>Krycí list soupisu</t>
    </r>
    <r>
      <rPr>
        <sz val="8"/>
        <rFont val="Arial CE"/>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</si>
  <si>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</si>
  <si>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8"/>
        <rFont val="Arial CE"/>
        <charset val="238"/>
      </rPr>
      <t>Rekapitulace členění soupisu prací</t>
    </r>
    <r>
      <rPr>
        <sz val="8"/>
        <rFont val="Arial CE"/>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</si>
  <si>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</si>
  <si>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8"/>
        <rFont val="Arial CE"/>
        <charset val="238"/>
      </rPr>
      <t xml:space="preserve">Soupis prací </t>
    </r>
    <r>
      <rPr>
        <sz val="8"/>
        <rFont val="Arial CE"/>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</si>
  <si>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</si>
  <si>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</si>
  <si>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</si>
  <si>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</si>
  <si>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</si>
  <si>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</si>
  <si>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</si>
  <si>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</si>
  <si>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</si>
  <si>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</si>
  <si>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</si>
  <si>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</si>
  <si>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</si>
  <si>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</si>
  <si>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</si>
  <si>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</si>
  <si>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</si>
  <si>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</si>
  <si>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</si>
  <si>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</si>
  <si>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</si>
  <si>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</si>
  <si>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</si>
  <si>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</si>
  <si>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</si>
  <si>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</si>
  <si>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</si>
  <si>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</si>
  <si>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</si>
  <si>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</si>
  <si>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</si>
  <si>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</si>
  <si>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</si>
  <si>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</si>
  <si>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</si>
  <si>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</si>
  <si>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</si>
  <si>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</si>
  <si>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</si>
  <si>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</si>
  <si>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</si>
  <si>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</si>
  <si>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</si>
  <si>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</si>
  <si>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</si>
  <si>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</si>
  <si>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</si>
  <si>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</si>
  <si>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</si>
  <si>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</si>
  <si>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</si>
  <si>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</si>
  <si>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</si>
  <si>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</si>
  <si>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</si>
  <si>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</si>
  <si>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</si>
  <si>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</si>
  <si>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</si>
  <si>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</si>
  <si>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</si>
  <si>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</si>
  <si>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</si>
  <si>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</si>
  <si>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</si>
  <si>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</si>
  <si>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</si>
  <si>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</si>
  <si>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</si>
  <si>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</si>
  <si>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</si>
  <si>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</si>
  <si>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</si>
  <si>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</si>
  <si>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</si>
  <si>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</si>
  <si>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</si>
  <si>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</si>
  <si>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</si>
  <si>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</si>
  <si>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</si>
  <si>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</si>
  <si>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</si>
  <si>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</si>
  <si>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</si>
  <si>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</si>
  <si>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</si>
  <si>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</si>
  <si>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</si>
  <si>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</si>
  <si>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</si>
  <si>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</si>
  <si>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</si>
  <si>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</si>
  <si>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</si>
  <si>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</si>
  <si>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</si>
  <si>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</si>
  <si>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</si>
  <si>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</si>
  <si>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</si>
  <si>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</si>
  <si>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</si>
  <si>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</si>
  <si>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</si>
  <si>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</si>
  <si>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</si>
  <si>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</si>
  <si>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</si>
  <si>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</si>
  <si>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</si>
  <si>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</si>
  <si>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</si>
  <si>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</si>
  <si>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</si>
  <si>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</si>
  <si>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</si>
  <si>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</si>
  <si>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</si>
  <si>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</si>
  <si>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</si>
  <si>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</si>
  <si>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</si>
  <si>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</si>
  <si>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</si>
  <si>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</si>
  <si>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</si>
  <si>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</si>
  <si>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</si>
  <si>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</si>
  <si>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</si>
  <si>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</si>
  <si>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</si>
  <si>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</si>
  <si>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</si>
  <si>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</si>
  <si>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</si>
  <si>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</si>
  <si>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</si>
  <si>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</si>
  <si>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</si>
  <si>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</si>
  <si>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</si>
  <si>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</si>
  <si>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</si>
  <si>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</si>
  <si>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</si>
  <si>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</si>
  <si>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</si>
  <si>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</si>
  <si>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</si>
  <si>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</si>
  <si>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</si>
  <si>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</si>
  <si>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</si>
  <si>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</si>
  <si>
    <t>Kč</t>
  </si>
  <si>
    <t xml:space="preserve">Celkem vč DPH </t>
  </si>
  <si>
    <t>DPH 21%</t>
  </si>
  <si>
    <t>Celkem bez DPH</t>
  </si>
  <si>
    <t>Protipožární opatření</t>
  </si>
  <si>
    <t>Pomocné zednické práce</t>
  </si>
  <si>
    <t xml:space="preserve"> </t>
  </si>
  <si>
    <t>Strukturovaná kabeláž</t>
  </si>
  <si>
    <t>HZS elektro</t>
  </si>
  <si>
    <t>Demontáže</t>
  </si>
  <si>
    <t>Ostatní práce elektro</t>
  </si>
  <si>
    <t xml:space="preserve">Svítidla </t>
  </si>
  <si>
    <t>Podružný materiál pro el.instal.</t>
  </si>
  <si>
    <t xml:space="preserve">Elektroinstalace </t>
  </si>
  <si>
    <t>Specifikace</t>
  </si>
  <si>
    <t xml:space="preserve">Rekapitulace </t>
  </si>
  <si>
    <t>ks</t>
  </si>
  <si>
    <t>Bezpečnostní tabulky</t>
  </si>
  <si>
    <t>Utěsnění EI 45 do pr.50mm Intumex KS30 MA</t>
  </si>
  <si>
    <t>Zaomítnutí viz stavební část</t>
  </si>
  <si>
    <t>Zednické práce celkem</t>
  </si>
  <si>
    <t>Vybourání otvoru do pr.20 mm x 150 mm</t>
  </si>
  <si>
    <t>Betonová zeď</t>
  </si>
  <si>
    <t>Vysekání drážky 30x150 mm</t>
  </si>
  <si>
    <t>Vysekání drážky 30x70 mm</t>
  </si>
  <si>
    <t>Vysekání drážky 30x30 mm</t>
  </si>
  <si>
    <t>Vysekání otvoru do 0,025m2 150mm hloubky</t>
  </si>
  <si>
    <t>Vysekání kapsy 100x100x50</t>
  </si>
  <si>
    <t>Cihelná zeď</t>
  </si>
  <si>
    <t>Zednické práce</t>
  </si>
  <si>
    <t>Montáž zařízení</t>
  </si>
  <si>
    <t>Lišta PVC 24x22 vč.příslušenství</t>
  </si>
  <si>
    <t>Trubka PVC 2336</t>
  </si>
  <si>
    <t>Trubka PVC 2316 + protah. provázek</t>
  </si>
  <si>
    <t>Trubka PVC 2316</t>
  </si>
  <si>
    <t>Krabice KO 68</t>
  </si>
  <si>
    <t>Kabelové trasy pro SK</t>
  </si>
  <si>
    <t>Hr</t>
  </si>
  <si>
    <t>Výchozí revize elektrického zařízení</t>
  </si>
  <si>
    <t>Přepojování kabelů, provizor</t>
  </si>
  <si>
    <t>Práce v rozvaděči</t>
  </si>
  <si>
    <t>HZS</t>
  </si>
  <si>
    <t>Přeložení skříně RACK</t>
  </si>
  <si>
    <t>Lišta LV 40x40</t>
  </si>
  <si>
    <t>Ukončení do 4x25</t>
  </si>
  <si>
    <t>Krabice KO,KR</t>
  </si>
  <si>
    <t>Spínač, zás. 230V domovní p.o.</t>
  </si>
  <si>
    <t>Svítidlo 2x58W</t>
  </si>
  <si>
    <t>Vrtání otvorů pro hmoždinky s osazením</t>
  </si>
  <si>
    <t>Ukončení do 5x10 mm2</t>
  </si>
  <si>
    <t>Ukončení do 4x10 mm2</t>
  </si>
  <si>
    <t>Ukončení do 16 mm2</t>
  </si>
  <si>
    <t>Ostatní práce</t>
  </si>
  <si>
    <t>lankový závěs</t>
  </si>
  <si>
    <t>sv.D</t>
  </si>
  <si>
    <t>sv.A</t>
  </si>
  <si>
    <t>viz specifikace svítidel</t>
  </si>
  <si>
    <t>Hmoždinka natloukací s vrutem</t>
  </si>
  <si>
    <t>Rámeček dvounásobný</t>
  </si>
  <si>
    <t>Rámeček jednonásobný</t>
  </si>
  <si>
    <t>povrch nehořlavá</t>
  </si>
  <si>
    <t xml:space="preserve">Zásuvka 230V domovní dvounás. chráněná na </t>
  </si>
  <si>
    <t>Přístroje domovní, IP 20, barva krémová</t>
  </si>
  <si>
    <t xml:space="preserve">Zásuvka 230V domovní dvounás. chráněná p.o. </t>
  </si>
  <si>
    <t xml:space="preserve">Zásuvka 230V domovní dvounás. p.o. </t>
  </si>
  <si>
    <t>Přepínač sériový domovní p.o.</t>
  </si>
  <si>
    <t>Spínač 1pól. 230V domovní p.o.</t>
  </si>
  <si>
    <t>Kabel CYKY J 5x1,5</t>
  </si>
  <si>
    <t>Kabel CYKY J 5x10</t>
  </si>
  <si>
    <t>Kabel CYKY J 3x2,5</t>
  </si>
  <si>
    <t>Kabel CYKY J 3x1,5</t>
  </si>
  <si>
    <t>Vodič CY 10 zž</t>
  </si>
  <si>
    <t>Kabely uložené pod omítkou</t>
  </si>
  <si>
    <t>Lišta PVC 40x20 vč.příslušenství</t>
  </si>
  <si>
    <t>Lišta PVC 18x13 vč.příslušenství</t>
  </si>
  <si>
    <t>Svorka 4x2,5</t>
  </si>
  <si>
    <t>210010501P</t>
  </si>
  <si>
    <t>Víčko pro krabici V 68</t>
  </si>
  <si>
    <t>Krab. rozvodka nehořlavá na om.</t>
  </si>
  <si>
    <t>Krabice KU 68/1</t>
  </si>
  <si>
    <t>Specifikace celkem</t>
  </si>
  <si>
    <t>Doprava</t>
  </si>
  <si>
    <t>Jistič PL 20B/3</t>
  </si>
  <si>
    <t>s náplní dle specifikace</t>
  </si>
  <si>
    <t>Rozvaděč RP</t>
  </si>
  <si>
    <t>jedn. cena</t>
  </si>
  <si>
    <t>jedn.</t>
  </si>
  <si>
    <t>množství</t>
  </si>
  <si>
    <t xml:space="preserve">Popis </t>
  </si>
  <si>
    <t>Položka</t>
  </si>
  <si>
    <t>MěÚ Horní Slavkov</t>
  </si>
  <si>
    <t>Objednatel :</t>
  </si>
  <si>
    <t>Rozpočet</t>
  </si>
  <si>
    <t>Učebna IT ZŠ H.SLAVKOV</t>
  </si>
  <si>
    <t>www.stavebnikalkulace.cz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</si>
</sst>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
    <numFmt numFmtId="165" formatCode="dd\.mm\.yyyy"/>
    <numFmt numFmtId="166" formatCode="#,##0.00000"/>
    <numFmt numFmtId="167" formatCode="#,##0.000"/>
    <numFmt numFmtId="168" formatCode="#,##0.00\ &quot;Kč&quot;"/>
  </numFmts>
  <fonts count="60">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color rgb="FF0000A8"/>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7"/>
      <color rgb="FF969696"/>
      <name val="Arial CE"/>
    </font>
    <font>
      <i/>
      <sz val="9"/>
      <color rgb="FF0000FF"/>
      <name val="Arial CE"/>
    </font>
    <font>
      <i/>
      <sz val="8"/>
      <color rgb="FF0000FF"/>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u/>
      <sz val="11"/>
      <color theme="10"/>
      <name val="Calibri"/>
      <scheme val="minor"/>
    </font>
    <font>
      <i/>
      <sz val="8"/>
      <name val="Arial CE"/>
      <charset val="238"/>
    </font>
    <font>
      <sz val="10"/>
      <name val="Arial CE"/>
      <charset val="238"/>
    </font>
    <font>
      <u/>
      <sz val="14"/>
      <name val="Arial CE"/>
      <family val="2"/>
      <charset val="238"/>
    </font>
    <font>
      <b/>
      <u/>
      <sz val="14"/>
      <name val="Arial CE"/>
      <family val="2"/>
      <charset val="238"/>
    </font>
    <font>
      <b/>
      <sz val="14"/>
      <name val="Arial CE"/>
      <family val="2"/>
      <charset val="238"/>
    </font>
    <font>
      <b/>
      <sz val="10"/>
      <name val="Arial CE"/>
      <family val="2"/>
      <charset val="238"/>
    </font>
    <font>
      <b/>
      <u/>
      <sz val="10"/>
      <name val="Arial CE"/>
      <family val="2"/>
      <charset val="238"/>
    </font>
    <font>
      <b/>
      <sz val="12"/>
      <name val="Arial CE"/>
      <family val="2"/>
      <charset val="238"/>
    </font>
    <font>
      <sz val="10"/>
      <name val="Arial CE"/>
      <family val="2"/>
      <charset val="238"/>
    </font>
    <font>
      <u/>
      <sz val="10"/>
      <name val="Arial CE"/>
      <family val="2"/>
      <charset val="238"/>
    </font>
    <font>
      <b/>
      <sz val="10"/>
      <name val="Arial CE"/>
      <charset val="238"/>
    </font>
    <font>
      <sz val="14"/>
      <name val="Arial CE"/>
      <family val="2"/>
      <charset val="238"/>
    </font>
  </fonts>
  <fills count="6">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
      <patternFill patternType="solid">
        <fgColor indexed="9"/>
        <bgColor indexed="64"/>
      </patternFill>
    </fill>
  </fills>
  <borders count="32">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0" fontId="47" fillId="0" borderId="0" applyNumberFormat="0" applyFill="0" applyBorder="0" applyAlignment="0" applyProtection="0"/>
    <xf numFmtId="0" fontId="49" fillId="0" borderId="1"/>
  </cellStyleXfs>
  <cellXfs count="422">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lignment horizontal="center"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3" fillId="0" borderId="0" xfId="0" applyFont="1" applyAlignment="1" applyProtection="1">
      <alignment horizontal="left" vertical="top"/>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8" fillId="0" borderId="6" xfId="0" applyFont="1" applyBorder="1" applyAlignment="1" applyProtection="1">
      <alignment horizontal="left" vertical="center"/>
    </xf>
    <xf numFmtId="0" fontId="0" fillId="0" borderId="6" xfId="0" applyFont="1" applyBorder="1" applyAlignment="1" applyProtection="1">
      <alignment vertical="center"/>
    </xf>
    <xf numFmtId="0" fontId="0" fillId="0" borderId="4" xfId="0" applyFont="1" applyBorder="1" applyAlignment="1">
      <alignment vertical="center"/>
    </xf>
    <xf numFmtId="0" fontId="1" fillId="0" borderId="4" xfId="0" applyFont="1" applyBorder="1" applyAlignment="1" applyProtection="1">
      <alignment vertical="center"/>
    </xf>
    <xf numFmtId="0" fontId="1" fillId="0" borderId="0" xfId="0" applyFont="1" applyAlignment="1" applyProtection="1">
      <alignment vertical="center"/>
    </xf>
    <xf numFmtId="0" fontId="1" fillId="0" borderId="4" xfId="0" applyFont="1" applyBorder="1" applyAlignment="1">
      <alignmen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4"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3" xfId="0" applyBorder="1" applyAlignment="1">
      <alignment vertical="center"/>
    </xf>
    <xf numFmtId="0" fontId="0" fillId="0" borderId="14" xfId="0" applyBorder="1" applyAlignment="1">
      <alignment vertical="center"/>
    </xf>
    <xf numFmtId="0" fontId="0" fillId="0" borderId="0" xfId="0" applyFont="1" applyBorder="1" applyAlignment="1">
      <alignment vertical="center"/>
    </xf>
    <xf numFmtId="0" fontId="0" fillId="0" borderId="16" xfId="0" applyFont="1" applyBorder="1" applyAlignment="1">
      <alignmen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0" fillId="4" borderId="8" xfId="0" applyFont="1" applyFill="1" applyBorder="1" applyAlignment="1" applyProtection="1">
      <alignment vertical="center"/>
    </xf>
    <xf numFmtId="0" fontId="22" fillId="4" borderId="9" xfId="0" applyFont="1" applyFill="1" applyBorder="1" applyAlignment="1" applyProtection="1">
      <alignment horizontal="center" vertical="center"/>
    </xf>
    <xf numFmtId="0" fontId="23" fillId="0" borderId="17" xfId="0" applyFont="1" applyBorder="1" applyAlignment="1" applyProtection="1">
      <alignment horizontal="center" vertical="center" wrapText="1"/>
    </xf>
    <xf numFmtId="0" fontId="23" fillId="0" borderId="18" xfId="0" applyFont="1" applyBorder="1" applyAlignment="1" applyProtection="1">
      <alignment horizontal="center" vertical="center" wrapText="1"/>
    </xf>
    <xf numFmtId="0" fontId="23"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4" fillId="0" borderId="0" xfId="0" applyFont="1" applyAlignment="1" applyProtection="1">
      <alignment horizontal="left" vertical="center"/>
    </xf>
    <xf numFmtId="0" fontId="24" fillId="0" borderId="0" xfId="0" applyFont="1" applyAlignment="1" applyProtection="1">
      <alignment vertical="center"/>
    </xf>
    <xf numFmtId="4" fontId="24"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20" fillId="0" borderId="15" xfId="0" applyNumberFormat="1" applyFont="1" applyBorder="1" applyAlignment="1" applyProtection="1">
      <alignment vertical="center"/>
    </xf>
    <xf numFmtId="4" fontId="20" fillId="0" borderId="0" xfId="0" applyNumberFormat="1" applyFont="1" applyBorder="1" applyAlignment="1" applyProtection="1">
      <alignment vertical="center"/>
    </xf>
    <xf numFmtId="166" fontId="20" fillId="0" borderId="0" xfId="0" applyNumberFormat="1" applyFont="1" applyBorder="1" applyAlignment="1" applyProtection="1">
      <alignment vertical="center"/>
    </xf>
    <xf numFmtId="4" fontId="20" fillId="0" borderId="16" xfId="0" applyNumberFormat="1" applyFont="1" applyBorder="1" applyAlignment="1" applyProtection="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26" fillId="0" borderId="0" xfId="1" applyFont="1" applyAlignment="1">
      <alignment horizontal="center" vertical="center"/>
    </xf>
    <xf numFmtId="0" fontId="5" fillId="0" borderId="4" xfId="0" applyFont="1" applyBorder="1" applyAlignment="1" applyProtection="1">
      <alignment vertical="center"/>
    </xf>
    <xf numFmtId="0" fontId="27" fillId="0" borderId="0" xfId="0" applyFont="1" applyAlignment="1" applyProtection="1">
      <alignment vertical="center"/>
    </xf>
    <xf numFmtId="0" fontId="28" fillId="0" borderId="0" xfId="0"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29" fillId="0" borderId="15"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6" xfId="0" applyNumberFormat="1" applyFont="1" applyBorder="1" applyAlignment="1" applyProtection="1">
      <alignment vertical="center"/>
    </xf>
    <xf numFmtId="0" fontId="5" fillId="0" borderId="0" xfId="0" applyFont="1" applyAlignment="1">
      <alignment horizontal="left" vertical="center"/>
    </xf>
    <xf numFmtId="4" fontId="29" fillId="0" borderId="20" xfId="0" applyNumberFormat="1" applyFont="1" applyBorder="1" applyAlignment="1" applyProtection="1">
      <alignment vertical="center"/>
    </xf>
    <xf numFmtId="4" fontId="29" fillId="0" borderId="21" xfId="0" applyNumberFormat="1" applyFont="1" applyBorder="1" applyAlignment="1" applyProtection="1">
      <alignment vertical="center"/>
    </xf>
    <xf numFmtId="166" fontId="29" fillId="0" borderId="21" xfId="0" applyNumberFormat="1" applyFont="1" applyBorder="1" applyAlignment="1" applyProtection="1">
      <alignment vertical="center"/>
    </xf>
    <xf numFmtId="4" fontId="29" fillId="0" borderId="22" xfId="0" applyNumberFormat="1" applyFont="1" applyBorder="1" applyAlignment="1" applyProtection="1">
      <alignment vertical="center"/>
    </xf>
    <xf numFmtId="0" fontId="0" fillId="0" borderId="2" xfId="0" applyBorder="1"/>
    <xf numFmtId="0" fontId="0" fillId="0" borderId="3" xfId="0" applyBorder="1"/>
    <xf numFmtId="0" fontId="14" fillId="0" borderId="0" xfId="0" applyFont="1" applyAlignment="1">
      <alignment horizontal="left" vertical="center"/>
    </xf>
    <xf numFmtId="0" fontId="30" fillId="0" borderId="0" xfId="0" applyFont="1" applyAlignment="1">
      <alignment horizontal="left" vertical="center"/>
    </xf>
    <xf numFmtId="0" fontId="1" fillId="0" borderId="0" xfId="0" applyFont="1" applyAlignment="1">
      <alignment horizontal="left" vertical="center"/>
    </xf>
    <xf numFmtId="0" fontId="0" fillId="0" borderId="4" xfId="0" applyBorder="1" applyAlignment="1">
      <alignment vertical="center"/>
    </xf>
    <xf numFmtId="0" fontId="2" fillId="0" borderId="0" xfId="0" applyFont="1" applyAlignment="1">
      <alignment horizontal="left" vertical="center"/>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0" fillId="0" borderId="4" xfId="0" applyBorder="1" applyAlignment="1">
      <alignment vertical="center" wrapText="1"/>
    </xf>
    <xf numFmtId="0" fontId="0" fillId="0" borderId="13" xfId="0" applyFont="1" applyBorder="1" applyAlignment="1">
      <alignment vertical="center"/>
    </xf>
    <xf numFmtId="0" fontId="18" fillId="0" borderId="0" xfId="0" applyFont="1" applyAlignment="1">
      <alignment horizontal="left" vertical="center"/>
    </xf>
    <xf numFmtId="4" fontId="24" fillId="0" borderId="0" xfId="0" applyNumberFormat="1" applyFont="1" applyAlignment="1">
      <alignment vertical="center"/>
    </xf>
    <xf numFmtId="0" fontId="1" fillId="0" borderId="0" xfId="0" applyFont="1" applyAlignment="1">
      <alignment horizontal="right" vertical="center"/>
    </xf>
    <xf numFmtId="0" fontId="21"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22" fillId="4" borderId="0" xfId="0" applyFont="1" applyFill="1" applyAlignment="1" applyProtection="1">
      <alignment horizontal="left" vertical="center"/>
    </xf>
    <xf numFmtId="0" fontId="0" fillId="4" borderId="0" xfId="0" applyFont="1" applyFill="1" applyAlignment="1" applyProtection="1">
      <alignment vertical="center"/>
    </xf>
    <xf numFmtId="0" fontId="22" fillId="4" borderId="0" xfId="0" applyFont="1" applyFill="1" applyAlignment="1" applyProtection="1">
      <alignment horizontal="right" vertical="center"/>
    </xf>
    <xf numFmtId="0" fontId="31"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0" xfId="0" applyFont="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2" fillId="4" borderId="17" xfId="0" applyFont="1" applyFill="1" applyBorder="1" applyAlignment="1" applyProtection="1">
      <alignment horizontal="center" vertical="center" wrapText="1"/>
    </xf>
    <xf numFmtId="0" fontId="22" fillId="4" borderId="18" xfId="0" applyFont="1" applyFill="1" applyBorder="1" applyAlignment="1" applyProtection="1">
      <alignment horizontal="center" vertical="center" wrapText="1"/>
    </xf>
    <xf numFmtId="0" fontId="22"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4" fillId="0" borderId="0" xfId="0" applyNumberFormat="1" applyFont="1" applyAlignment="1" applyProtection="1"/>
    <xf numFmtId="0" fontId="0" fillId="0" borderId="13" xfId="0" applyBorder="1" applyAlignment="1" applyProtection="1">
      <alignment vertical="center"/>
    </xf>
    <xf numFmtId="166" fontId="32" fillId="0" borderId="13" xfId="0" applyNumberFormat="1" applyFont="1" applyBorder="1" applyAlignment="1" applyProtection="1"/>
    <xf numFmtId="166" fontId="32" fillId="0" borderId="14" xfId="0" applyNumberFormat="1" applyFont="1" applyBorder="1" applyAlignment="1" applyProtection="1"/>
    <xf numFmtId="4" fontId="33"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2" fillId="0" borderId="23" xfId="0" applyFont="1" applyBorder="1" applyAlignment="1" applyProtection="1">
      <alignment horizontal="center" vertical="center"/>
    </xf>
    <xf numFmtId="49" fontId="22" fillId="0" borderId="23" xfId="0" applyNumberFormat="1" applyFont="1" applyBorder="1" applyAlignment="1" applyProtection="1">
      <alignment horizontal="left" vertical="center" wrapText="1"/>
    </xf>
    <xf numFmtId="0" fontId="22" fillId="0" borderId="23" xfId="0" applyFont="1" applyBorder="1" applyAlignment="1" applyProtection="1">
      <alignment horizontal="left" vertical="center" wrapText="1"/>
    </xf>
    <xf numFmtId="0" fontId="22" fillId="0" borderId="23" xfId="0" applyFont="1" applyBorder="1" applyAlignment="1" applyProtection="1">
      <alignment horizontal="center" vertical="center" wrapText="1"/>
    </xf>
    <xf numFmtId="167" fontId="22" fillId="0" borderId="23" xfId="0" applyNumberFormat="1" applyFont="1" applyBorder="1" applyAlignment="1" applyProtection="1">
      <alignment vertical="center"/>
    </xf>
    <xf numFmtId="4" fontId="22" fillId="2" borderId="23" xfId="0" applyNumberFormat="1" applyFont="1" applyFill="1" applyBorder="1" applyAlignment="1" applyProtection="1">
      <alignment vertical="center"/>
      <protection locked="0"/>
    </xf>
    <xf numFmtId="4" fontId="22" fillId="0" borderId="23" xfId="0" applyNumberFormat="1" applyFont="1" applyBorder="1" applyAlignment="1" applyProtection="1">
      <alignment vertical="center"/>
    </xf>
    <xf numFmtId="0" fontId="23" fillId="2" borderId="15" xfId="0" applyFont="1" applyFill="1" applyBorder="1" applyAlignment="1" applyProtection="1">
      <alignment horizontal="left" vertical="center"/>
      <protection locked="0"/>
    </xf>
    <xf numFmtId="0" fontId="23" fillId="0" borderId="0" xfId="0" applyFont="1" applyBorder="1" applyAlignment="1" applyProtection="1">
      <alignment horizontal="center" vertical="center"/>
    </xf>
    <xf numFmtId="166" fontId="23" fillId="0" borderId="0" xfId="0" applyNumberFormat="1" applyFont="1" applyBorder="1" applyAlignment="1" applyProtection="1">
      <alignment vertical="center"/>
    </xf>
    <xf numFmtId="166" fontId="23" fillId="0" borderId="16" xfId="0" applyNumberFormat="1" applyFont="1" applyBorder="1" applyAlignment="1" applyProtection="1">
      <alignment vertical="center"/>
    </xf>
    <xf numFmtId="0" fontId="22" fillId="0" borderId="0" xfId="0" applyFont="1" applyAlignment="1">
      <alignment horizontal="left" vertical="center"/>
    </xf>
    <xf numFmtId="4" fontId="0" fillId="0" borderId="0" xfId="0" applyNumberFormat="1" applyFont="1" applyAlignment="1">
      <alignment vertical="center"/>
    </xf>
    <xf numFmtId="0" fontId="34" fillId="0" borderId="0" xfId="0" applyFont="1" applyAlignment="1" applyProtection="1">
      <alignment horizontal="left" vertical="center"/>
    </xf>
    <xf numFmtId="0" fontId="35" fillId="0" borderId="0" xfId="0" applyFont="1" applyAlignment="1" applyProtection="1">
      <alignment vertical="center" wrapText="1"/>
    </xf>
    <xf numFmtId="0" fontId="0" fillId="0" borderId="0" xfId="0" applyFont="1" applyAlignment="1" applyProtection="1">
      <alignment vertical="center"/>
      <protection locked="0"/>
    </xf>
    <xf numFmtId="0" fontId="0" fillId="0" borderId="15" xfId="0" applyFont="1" applyBorder="1" applyAlignment="1" applyProtection="1">
      <alignment vertical="center"/>
    </xf>
    <xf numFmtId="0" fontId="0" fillId="0" borderId="0" xfId="0" applyBorder="1" applyAlignment="1" applyProtection="1">
      <alignment vertical="center"/>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1" xfId="0" applyFont="1" applyBorder="1" applyAlignment="1" applyProtection="1">
      <alignment vertical="center"/>
    </xf>
    <xf numFmtId="0" fontId="0" fillId="0" borderId="22" xfId="0" applyFont="1" applyBorder="1" applyAlignment="1" applyProtection="1">
      <alignmen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12" fillId="0" borderId="4"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4" xfId="0" applyFont="1" applyBorder="1" applyAlignment="1">
      <alignment vertical="center"/>
    </xf>
    <xf numFmtId="0" fontId="12" fillId="0" borderId="15" xfId="0" applyFont="1" applyBorder="1" applyAlignment="1" applyProtection="1">
      <alignment vertical="center"/>
    </xf>
    <xf numFmtId="0" fontId="12" fillId="0" borderId="0" xfId="0" applyFont="1" applyBorder="1" applyAlignment="1" applyProtection="1">
      <alignment vertical="center"/>
    </xf>
    <xf numFmtId="0" fontId="12" fillId="0" borderId="16" xfId="0" applyFont="1" applyBorder="1" applyAlignment="1" applyProtection="1">
      <alignment vertical="center"/>
    </xf>
    <xf numFmtId="0" fontId="12" fillId="0" borderId="0" xfId="0" applyFont="1" applyAlignment="1">
      <alignment horizontal="left" vertical="center"/>
    </xf>
    <xf numFmtId="0" fontId="36" fillId="0" borderId="23" xfId="0" applyFont="1" applyBorder="1" applyAlignment="1" applyProtection="1">
      <alignment horizontal="center" vertical="center"/>
    </xf>
    <xf numFmtId="49" fontId="36" fillId="0" borderId="23" xfId="0" applyNumberFormat="1" applyFont="1" applyBorder="1" applyAlignment="1" applyProtection="1">
      <alignment horizontal="left" vertical="center" wrapText="1"/>
    </xf>
    <xf numFmtId="0" fontId="36" fillId="0" borderId="23" xfId="0" applyFont="1" applyBorder="1" applyAlignment="1" applyProtection="1">
      <alignment horizontal="left" vertical="center" wrapText="1"/>
    </xf>
    <xf numFmtId="0" fontId="36" fillId="0" borderId="23" xfId="0" applyFont="1" applyBorder="1" applyAlignment="1" applyProtection="1">
      <alignment horizontal="center" vertical="center" wrapText="1"/>
    </xf>
    <xf numFmtId="167" fontId="36" fillId="0" borderId="23" xfId="0" applyNumberFormat="1" applyFont="1" applyBorder="1" applyAlignment="1" applyProtection="1">
      <alignment vertical="center"/>
    </xf>
    <xf numFmtId="4" fontId="36" fillId="2" borderId="23" xfId="0" applyNumberFormat="1" applyFont="1" applyFill="1" applyBorder="1" applyAlignment="1" applyProtection="1">
      <alignment vertical="center"/>
      <protection locked="0"/>
    </xf>
    <xf numFmtId="4" fontId="36" fillId="0" borderId="23" xfId="0" applyNumberFormat="1" applyFont="1" applyBorder="1" applyAlignment="1" applyProtection="1">
      <alignment vertical="center"/>
    </xf>
    <xf numFmtId="0" fontId="37" fillId="0" borderId="4" xfId="0" applyFont="1" applyBorder="1" applyAlignment="1">
      <alignment vertical="center"/>
    </xf>
    <xf numFmtId="0" fontId="36" fillId="2" borderId="15" xfId="0" applyFont="1" applyFill="1" applyBorder="1" applyAlignment="1" applyProtection="1">
      <alignment horizontal="left" vertical="center"/>
      <protection locked="0"/>
    </xf>
    <xf numFmtId="0" fontId="36" fillId="0" borderId="0" xfId="0" applyFont="1" applyBorder="1" applyAlignment="1" applyProtection="1">
      <alignment horizontal="center" vertical="center"/>
    </xf>
    <xf numFmtId="167" fontId="22" fillId="2" borderId="23" xfId="0" applyNumberFormat="1" applyFont="1" applyFill="1" applyBorder="1" applyAlignment="1" applyProtection="1">
      <alignment vertical="center"/>
      <protection locked="0"/>
    </xf>
    <xf numFmtId="0" fontId="23" fillId="2" borderId="20" xfId="0" applyFont="1" applyFill="1" applyBorder="1" applyAlignment="1" applyProtection="1">
      <alignment horizontal="left" vertical="center"/>
      <protection locked="0"/>
    </xf>
    <xf numFmtId="0" fontId="23" fillId="0" borderId="21" xfId="0" applyFont="1" applyBorder="1" applyAlignment="1" applyProtection="1">
      <alignment horizontal="center" vertical="center"/>
    </xf>
    <xf numFmtId="166" fontId="23" fillId="0" borderId="21" xfId="0" applyNumberFormat="1" applyFont="1" applyBorder="1" applyAlignment="1" applyProtection="1">
      <alignment vertical="center"/>
    </xf>
    <xf numFmtId="166" fontId="23" fillId="0" borderId="22" xfId="0" applyNumberFormat="1" applyFont="1" applyBorder="1" applyAlignment="1" applyProtection="1">
      <alignment vertical="center"/>
    </xf>
    <xf numFmtId="0" fontId="0" fillId="0" borderId="0" xfId="0" applyAlignment="1">
      <alignment vertical="top"/>
    </xf>
    <xf numFmtId="0" fontId="38" fillId="0" borderId="24" xfId="0" applyFont="1" applyBorder="1" applyAlignment="1">
      <alignment vertical="center" wrapText="1"/>
    </xf>
    <xf numFmtId="0" fontId="38" fillId="0" borderId="25" xfId="0" applyFont="1" applyBorder="1" applyAlignment="1">
      <alignment vertical="center" wrapText="1"/>
    </xf>
    <xf numFmtId="0" fontId="38" fillId="0" borderId="26" xfId="0" applyFont="1" applyBorder="1" applyAlignment="1">
      <alignment vertical="center" wrapText="1"/>
    </xf>
    <xf numFmtId="0" fontId="38" fillId="0" borderId="27" xfId="0" applyFont="1" applyBorder="1" applyAlignment="1">
      <alignment horizontal="center" vertical="center" wrapText="1"/>
    </xf>
    <xf numFmtId="0" fontId="38" fillId="0" borderId="28" xfId="0" applyFont="1" applyBorder="1" applyAlignment="1">
      <alignment horizontal="center" vertical="center" wrapText="1"/>
    </xf>
    <xf numFmtId="0" fontId="38" fillId="0" borderId="27" xfId="0" applyFont="1" applyBorder="1" applyAlignment="1">
      <alignment vertical="center" wrapText="1"/>
    </xf>
    <xf numFmtId="0" fontId="38" fillId="0" borderId="28" xfId="0" applyFont="1" applyBorder="1" applyAlignment="1">
      <alignment vertical="center" wrapText="1"/>
    </xf>
    <xf numFmtId="0" fontId="40" fillId="0" borderId="1" xfId="0" applyFont="1" applyBorder="1" applyAlignment="1">
      <alignment horizontal="left" vertical="center" wrapText="1"/>
    </xf>
    <xf numFmtId="0" fontId="41" fillId="0" borderId="1" xfId="0" applyFont="1" applyBorder="1" applyAlignment="1">
      <alignment horizontal="left" vertical="center" wrapText="1"/>
    </xf>
    <xf numFmtId="0" fontId="42" fillId="0" borderId="27" xfId="0" applyFont="1" applyBorder="1" applyAlignment="1">
      <alignment vertical="center" wrapText="1"/>
    </xf>
    <xf numFmtId="0" fontId="41" fillId="0" borderId="1" xfId="0" applyFont="1" applyBorder="1" applyAlignment="1">
      <alignment vertical="center" wrapText="1"/>
    </xf>
    <xf numFmtId="0" fontId="41" fillId="0" borderId="1" xfId="0" applyFont="1" applyBorder="1" applyAlignment="1">
      <alignment horizontal="left" vertical="center"/>
    </xf>
    <xf numFmtId="0" fontId="41" fillId="0" borderId="1" xfId="0" applyFont="1" applyBorder="1" applyAlignment="1">
      <alignment vertical="center"/>
    </xf>
    <xf numFmtId="49" fontId="41" fillId="0" borderId="1" xfId="0" applyNumberFormat="1" applyFont="1" applyBorder="1" applyAlignment="1">
      <alignment vertical="center" wrapText="1"/>
    </xf>
    <xf numFmtId="0" fontId="38" fillId="0" borderId="30" xfId="0" applyFont="1" applyBorder="1" applyAlignment="1">
      <alignment vertical="center" wrapText="1"/>
    </xf>
    <xf numFmtId="0" fontId="43" fillId="0" borderId="29" xfId="0" applyFont="1" applyBorder="1" applyAlignment="1">
      <alignment vertical="center" wrapText="1"/>
    </xf>
    <xf numFmtId="0" fontId="38" fillId="0" borderId="31" xfId="0" applyFont="1" applyBorder="1" applyAlignment="1">
      <alignment vertical="center" wrapText="1"/>
    </xf>
    <xf numFmtId="0" fontId="38" fillId="0" borderId="1" xfId="0" applyFont="1" applyBorder="1" applyAlignment="1">
      <alignment vertical="top"/>
    </xf>
    <xf numFmtId="0" fontId="38" fillId="0" borderId="0" xfId="0" applyFont="1" applyAlignment="1">
      <alignment vertical="top"/>
    </xf>
    <xf numFmtId="0" fontId="38" fillId="0" borderId="24" xfId="0" applyFont="1" applyBorder="1" applyAlignment="1">
      <alignment horizontal="left" vertical="center"/>
    </xf>
    <xf numFmtId="0" fontId="38" fillId="0" borderId="25" xfId="0" applyFont="1" applyBorder="1" applyAlignment="1">
      <alignment horizontal="left" vertical="center"/>
    </xf>
    <xf numFmtId="0" fontId="38" fillId="0" borderId="26" xfId="0" applyFont="1" applyBorder="1" applyAlignment="1">
      <alignment horizontal="left" vertical="center"/>
    </xf>
    <xf numFmtId="0" fontId="38" fillId="0" borderId="27" xfId="0" applyFont="1" applyBorder="1" applyAlignment="1">
      <alignment horizontal="left" vertical="center"/>
    </xf>
    <xf numFmtId="0" fontId="38" fillId="0" borderId="28" xfId="0" applyFont="1" applyBorder="1" applyAlignment="1">
      <alignment horizontal="left" vertical="center"/>
    </xf>
    <xf numFmtId="0" fontId="40" fillId="0" borderId="1" xfId="0" applyFont="1" applyBorder="1" applyAlignment="1">
      <alignment horizontal="left" vertical="center"/>
    </xf>
    <xf numFmtId="0" fontId="44" fillId="0" borderId="0" xfId="0" applyFont="1" applyAlignment="1">
      <alignment horizontal="left" vertical="center"/>
    </xf>
    <xf numFmtId="0" fontId="40" fillId="0" borderId="29" xfId="0" applyFont="1" applyBorder="1" applyAlignment="1">
      <alignment horizontal="left" vertical="center"/>
    </xf>
    <xf numFmtId="0" fontId="40" fillId="0" borderId="29" xfId="0" applyFont="1" applyBorder="1" applyAlignment="1">
      <alignment horizontal="center" vertical="center"/>
    </xf>
    <xf numFmtId="0" fontId="44" fillId="0" borderId="29" xfId="0" applyFont="1" applyBorder="1" applyAlignment="1">
      <alignment horizontal="left" vertical="center"/>
    </xf>
    <xf numFmtId="0" fontId="45" fillId="0" borderId="1" xfId="0" applyFont="1" applyBorder="1" applyAlignment="1">
      <alignment horizontal="left" vertical="center"/>
    </xf>
    <xf numFmtId="0" fontId="42" fillId="0" borderId="0" xfId="0" applyFont="1" applyAlignment="1">
      <alignment horizontal="left" vertical="center"/>
    </xf>
    <xf numFmtId="0" fontId="46" fillId="0" borderId="1" xfId="0" applyFont="1" applyBorder="1" applyAlignment="1">
      <alignment horizontal="left" vertical="center"/>
    </xf>
    <xf numFmtId="0" fontId="41" fillId="0" borderId="1" xfId="0" applyFont="1" applyBorder="1" applyAlignment="1">
      <alignment horizontal="center" vertical="center"/>
    </xf>
    <xf numFmtId="0" fontId="41" fillId="0" borderId="0" xfId="0" applyFont="1" applyAlignment="1">
      <alignment horizontal="left" vertical="center"/>
    </xf>
    <xf numFmtId="0" fontId="42" fillId="0" borderId="27" xfId="0" applyFont="1" applyBorder="1" applyAlignment="1">
      <alignment horizontal="left" vertical="center"/>
    </xf>
    <xf numFmtId="0" fontId="41" fillId="0" borderId="1" xfId="0" applyFont="1" applyFill="1" applyBorder="1" applyAlignment="1">
      <alignment horizontal="left" vertical="center"/>
    </xf>
    <xf numFmtId="0" fontId="41" fillId="0" borderId="1" xfId="0" applyFont="1" applyFill="1" applyBorder="1" applyAlignment="1">
      <alignment horizontal="center" vertical="center"/>
    </xf>
    <xf numFmtId="0" fontId="38" fillId="0" borderId="30" xfId="0" applyFont="1" applyBorder="1" applyAlignment="1">
      <alignment horizontal="left" vertical="center"/>
    </xf>
    <xf numFmtId="0" fontId="43" fillId="0" borderId="29" xfId="0" applyFont="1" applyBorder="1" applyAlignment="1">
      <alignment horizontal="left" vertical="center"/>
    </xf>
    <xf numFmtId="0" fontId="38" fillId="0" borderId="31" xfId="0" applyFont="1" applyBorder="1" applyAlignment="1">
      <alignment horizontal="left" vertical="center"/>
    </xf>
    <xf numFmtId="0" fontId="38" fillId="0" borderId="1" xfId="0" applyFont="1" applyBorder="1" applyAlignment="1">
      <alignment horizontal="left" vertical="center"/>
    </xf>
    <xf numFmtId="0" fontId="43" fillId="0" borderId="1" xfId="0" applyFont="1" applyBorder="1" applyAlignment="1">
      <alignment horizontal="left" vertical="center"/>
    </xf>
    <xf numFmtId="0" fontId="44" fillId="0" borderId="1" xfId="0" applyFont="1" applyBorder="1" applyAlignment="1">
      <alignment horizontal="left" vertical="center"/>
    </xf>
    <xf numFmtId="0" fontId="42" fillId="0" borderId="29" xfId="0" applyFont="1" applyBorder="1" applyAlignment="1">
      <alignment horizontal="left" vertical="center"/>
    </xf>
    <xf numFmtId="0" fontId="38" fillId="0" borderId="1" xfId="0" applyFont="1" applyBorder="1" applyAlignment="1">
      <alignment horizontal="left" vertical="center" wrapText="1"/>
    </xf>
    <xf numFmtId="0" fontId="42" fillId="0" borderId="1" xfId="0" applyFont="1" applyBorder="1" applyAlignment="1">
      <alignment horizontal="left" vertical="center" wrapText="1"/>
    </xf>
    <xf numFmtId="0" fontId="42" fillId="0" borderId="1" xfId="0" applyFont="1" applyBorder="1" applyAlignment="1">
      <alignment horizontal="center" vertical="center" wrapText="1"/>
    </xf>
    <xf numFmtId="0" fontId="38" fillId="0" borderId="24" xfId="0" applyFont="1" applyBorder="1" applyAlignment="1">
      <alignment horizontal="left" vertical="center" wrapText="1"/>
    </xf>
    <xf numFmtId="0" fontId="38" fillId="0" borderId="25" xfId="0" applyFont="1" applyBorder="1" applyAlignment="1">
      <alignment horizontal="left" vertical="center" wrapText="1"/>
    </xf>
    <xf numFmtId="0" fontId="38" fillId="0" borderId="26" xfId="0" applyFont="1" applyBorder="1" applyAlignment="1">
      <alignment horizontal="left" vertical="center" wrapText="1"/>
    </xf>
    <xf numFmtId="0" fontId="38" fillId="0" borderId="27" xfId="0" applyFont="1" applyBorder="1" applyAlignment="1">
      <alignment horizontal="left" vertical="center" wrapText="1"/>
    </xf>
    <xf numFmtId="0" fontId="38" fillId="0" borderId="28" xfId="0" applyFont="1" applyBorder="1" applyAlignment="1">
      <alignment horizontal="left" vertical="center" wrapText="1"/>
    </xf>
    <xf numFmtId="0" fontId="44" fillId="0" borderId="27" xfId="0" applyFont="1" applyBorder="1" applyAlignment="1">
      <alignment horizontal="left" vertical="center" wrapText="1"/>
    </xf>
    <xf numFmtId="0" fontId="44" fillId="0" borderId="28" xfId="0" applyFont="1" applyBorder="1" applyAlignment="1">
      <alignment horizontal="left" vertical="center" wrapText="1"/>
    </xf>
    <xf numFmtId="0" fontId="42" fillId="0" borderId="27" xfId="0" applyFont="1" applyBorder="1" applyAlignment="1">
      <alignment horizontal="left" vertical="center" wrapText="1"/>
    </xf>
    <xf numFmtId="0" fontId="42" fillId="0" borderId="1" xfId="0" applyFont="1" applyBorder="1" applyAlignment="1">
      <alignment horizontal="left" vertical="center"/>
    </xf>
    <xf numFmtId="0" fontId="42" fillId="0" borderId="28" xfId="0" applyFont="1" applyBorder="1" applyAlignment="1">
      <alignment horizontal="left" vertical="center" wrapText="1"/>
    </xf>
    <xf numFmtId="0" fontId="42" fillId="0" borderId="28" xfId="0" applyFont="1" applyBorder="1" applyAlignment="1">
      <alignment horizontal="left" vertical="center"/>
    </xf>
    <xf numFmtId="0" fontId="42" fillId="0" borderId="30" xfId="0" applyFont="1" applyBorder="1" applyAlignment="1">
      <alignment horizontal="left" vertical="center" wrapText="1"/>
    </xf>
    <xf numFmtId="0" fontId="42" fillId="0" borderId="29" xfId="0" applyFont="1" applyBorder="1" applyAlignment="1">
      <alignment horizontal="left" vertical="center" wrapText="1"/>
    </xf>
    <xf numFmtId="0" fontId="42" fillId="0" borderId="31" xfId="0" applyFont="1" applyBorder="1" applyAlignment="1">
      <alignment horizontal="left" vertical="center" wrapText="1"/>
    </xf>
    <xf numFmtId="0" fontId="41" fillId="0" borderId="1" xfId="0" applyFont="1" applyBorder="1" applyAlignment="1">
      <alignment horizontal="left" vertical="top"/>
    </xf>
    <xf numFmtId="0" fontId="41" fillId="0" borderId="1" xfId="0" applyFont="1" applyBorder="1" applyAlignment="1">
      <alignment horizontal="center" vertical="top"/>
    </xf>
    <xf numFmtId="0" fontId="42" fillId="0" borderId="30" xfId="0" applyFont="1" applyBorder="1" applyAlignment="1">
      <alignment horizontal="left" vertical="center"/>
    </xf>
    <xf numFmtId="0" fontId="42" fillId="0" borderId="31" xfId="0" applyFont="1" applyBorder="1" applyAlignment="1">
      <alignment horizontal="left" vertical="center"/>
    </xf>
    <xf numFmtId="0" fontId="42" fillId="0" borderId="1" xfId="0" applyFont="1" applyBorder="1" applyAlignment="1">
      <alignment horizontal="center" vertical="center"/>
    </xf>
    <xf numFmtId="0" fontId="44" fillId="0" borderId="0" xfId="0" applyFont="1" applyAlignment="1">
      <alignment vertical="center"/>
    </xf>
    <xf numFmtId="0" fontId="40" fillId="0" borderId="1" xfId="0" applyFont="1" applyBorder="1" applyAlignment="1">
      <alignment vertical="center"/>
    </xf>
    <xf numFmtId="0" fontId="44" fillId="0" borderId="29" xfId="0" applyFont="1" applyBorder="1" applyAlignment="1">
      <alignment vertical="center"/>
    </xf>
    <xf numFmtId="0" fontId="40" fillId="0" borderId="29" xfId="0" applyFont="1" applyBorder="1" applyAlignment="1">
      <alignment vertical="center"/>
    </xf>
    <xf numFmtId="0" fontId="41" fillId="0" borderId="1" xfId="0" applyFont="1" applyBorder="1" applyAlignment="1">
      <alignment vertical="top"/>
    </xf>
    <xf numFmtId="49" fontId="41" fillId="0" borderId="1" xfId="0" applyNumberFormat="1" applyFont="1" applyBorder="1" applyAlignment="1">
      <alignment horizontal="left" vertical="center"/>
    </xf>
    <xf numFmtId="0" fontId="0" fillId="0" borderId="29" xfId="0" applyBorder="1" applyAlignment="1">
      <alignment vertical="top"/>
    </xf>
    <xf numFmtId="0" fontId="40" fillId="0" borderId="29" xfId="0" applyFont="1" applyBorder="1" applyAlignment="1">
      <alignment horizontal="left"/>
    </xf>
    <xf numFmtId="0" fontId="44" fillId="0" borderId="29" xfId="0" applyFont="1" applyBorder="1" applyAlignment="1"/>
    <xf numFmtId="0" fontId="38" fillId="0" borderId="27" xfId="0" applyFont="1" applyBorder="1" applyAlignment="1">
      <alignment vertical="top"/>
    </xf>
    <xf numFmtId="0" fontId="38" fillId="0" borderId="28" xfId="0" applyFont="1" applyBorder="1" applyAlignment="1">
      <alignment vertical="top"/>
    </xf>
    <xf numFmtId="0" fontId="38" fillId="0" borderId="30" xfId="0" applyFont="1" applyBorder="1" applyAlignment="1">
      <alignment vertical="top"/>
    </xf>
    <xf numFmtId="0" fontId="38" fillId="0" borderId="29" xfId="0" applyFont="1" applyBorder="1" applyAlignment="1">
      <alignment vertical="top"/>
    </xf>
    <xf numFmtId="0" fontId="38" fillId="0" borderId="31" xfId="0" applyFont="1" applyBorder="1" applyAlignment="1">
      <alignment vertical="top"/>
    </xf>
    <xf numFmtId="0" fontId="17" fillId="0" borderId="0" xfId="0" applyFont="1" applyAlignment="1">
      <alignment horizontal="left" vertical="top" wrapText="1"/>
    </xf>
    <xf numFmtId="0" fontId="17" fillId="0" borderId="0" xfId="0" applyFont="1" applyAlignment="1">
      <alignment horizontal="left" vertical="center"/>
    </xf>
    <xf numFmtId="0" fontId="19" fillId="0" borderId="0" xfId="0" applyFont="1" applyAlignment="1">
      <alignment horizontal="left" vertical="center"/>
    </xf>
    <xf numFmtId="0" fontId="2" fillId="0" borderId="0" xfId="0" applyFont="1" applyAlignment="1" applyProtection="1">
      <alignment horizontal="left" vertical="center"/>
    </xf>
    <xf numFmtId="0" fontId="0" fillId="0" borderId="0" xfId="0" applyProtection="1"/>
    <xf numFmtId="0" fontId="3" fillId="0" borderId="0" xfId="0" applyFont="1" applyAlignment="1" applyProtection="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4" fontId="18" fillId="0" borderId="6" xfId="0" applyNumberFormat="1" applyFont="1" applyBorder="1" applyAlignment="1" applyProtection="1">
      <alignment vertical="center"/>
    </xf>
    <xf numFmtId="0" fontId="0" fillId="0" borderId="6" xfId="0" applyFont="1" applyBorder="1" applyAlignment="1" applyProtection="1">
      <alignment vertical="center"/>
    </xf>
    <xf numFmtId="0" fontId="1" fillId="0" borderId="0" xfId="0" applyFont="1" applyAlignment="1" applyProtection="1">
      <alignment horizontal="right" vertical="center"/>
    </xf>
    <xf numFmtId="4" fontId="19" fillId="0" borderId="0" xfId="0" applyNumberFormat="1" applyFont="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0" fontId="4" fillId="3" borderId="8" xfId="0" applyFont="1" applyFill="1" applyBorder="1" applyAlignment="1" applyProtection="1">
      <alignment horizontal="left" vertical="center"/>
    </xf>
    <xf numFmtId="0" fontId="0" fillId="3" borderId="8" xfId="0" applyFont="1" applyFill="1" applyBorder="1" applyAlignment="1" applyProtection="1">
      <alignment vertical="center"/>
    </xf>
    <xf numFmtId="4" fontId="4"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 fillId="0" borderId="0" xfId="0" applyFont="1" applyAlignment="1" applyProtection="1">
      <alignment vertical="center"/>
    </xf>
    <xf numFmtId="0" fontId="20" fillId="0" borderId="12" xfId="0" applyFont="1" applyBorder="1" applyAlignment="1">
      <alignment horizontal="center" vertical="center"/>
    </xf>
    <xf numFmtId="0" fontId="20" fillId="0" borderId="13" xfId="0" applyFont="1" applyBorder="1" applyAlignment="1">
      <alignment horizontal="left" vertical="center"/>
    </xf>
    <xf numFmtId="0" fontId="21" fillId="0" borderId="15" xfId="0" applyFont="1" applyBorder="1" applyAlignment="1">
      <alignment horizontal="left" vertical="center"/>
    </xf>
    <xf numFmtId="0" fontId="21" fillId="0" borderId="0" xfId="0" applyFont="1" applyBorder="1" applyAlignment="1">
      <alignment horizontal="left" vertical="center"/>
    </xf>
    <xf numFmtId="0" fontId="21" fillId="0" borderId="15" xfId="0" applyFont="1" applyBorder="1" applyAlignment="1" applyProtection="1">
      <alignment horizontal="left" vertical="center"/>
    </xf>
    <xf numFmtId="0" fontId="21" fillId="0" borderId="0" xfId="0" applyFont="1" applyBorder="1" applyAlignment="1" applyProtection="1">
      <alignment horizontal="left" vertical="center"/>
    </xf>
    <xf numFmtId="0" fontId="22" fillId="4" borderId="7" xfId="0" applyFont="1" applyFill="1" applyBorder="1" applyAlignment="1" applyProtection="1">
      <alignment horizontal="center" vertical="center"/>
    </xf>
    <xf numFmtId="0" fontId="22" fillId="4" borderId="8" xfId="0" applyFont="1" applyFill="1" applyBorder="1" applyAlignment="1" applyProtection="1">
      <alignment horizontal="left" vertical="center"/>
    </xf>
    <xf numFmtId="0" fontId="22" fillId="4" borderId="8" xfId="0" applyFont="1" applyFill="1" applyBorder="1" applyAlignment="1" applyProtection="1">
      <alignment horizontal="center" vertical="center"/>
    </xf>
    <xf numFmtId="0" fontId="22" fillId="4" borderId="8" xfId="0" applyFont="1" applyFill="1" applyBorder="1" applyAlignment="1" applyProtection="1">
      <alignment horizontal="right" vertical="center"/>
    </xf>
    <xf numFmtId="4" fontId="28" fillId="0" borderId="0" xfId="0" applyNumberFormat="1" applyFont="1" applyAlignment="1" applyProtection="1">
      <alignment vertical="center"/>
    </xf>
    <xf numFmtId="0" fontId="28" fillId="0" borderId="0" xfId="0" applyFont="1" applyAlignment="1" applyProtection="1">
      <alignment vertical="center"/>
    </xf>
    <xf numFmtId="0" fontId="27" fillId="0" borderId="0" xfId="0" applyFont="1" applyAlignment="1" applyProtection="1">
      <alignment horizontal="left" vertical="center" wrapText="1"/>
    </xf>
    <xf numFmtId="4" fontId="24" fillId="0" borderId="0" xfId="0" applyNumberFormat="1" applyFont="1" applyAlignment="1" applyProtection="1">
      <alignment horizontal="right" vertical="center"/>
    </xf>
    <xf numFmtId="4" fontId="24" fillId="0" borderId="0" xfId="0" applyNumberFormat="1" applyFont="1" applyAlignment="1" applyProtection="1">
      <alignment vertical="center"/>
    </xf>
    <xf numFmtId="0" fontId="0" fillId="0" borderId="0" xfId="0"/>
    <xf numFmtId="0" fontId="1" fillId="0" borderId="0" xfId="0" applyFont="1" applyAlignment="1">
      <alignment horizontal="left" vertical="center" wrapText="1"/>
    </xf>
    <xf numFmtId="0" fontId="1" fillId="0" borderId="0" xfId="0" applyFont="1" applyAlignment="1">
      <alignment horizontal="left" vertical="center"/>
    </xf>
    <xf numFmtId="0" fontId="3" fillId="0" borderId="0" xfId="0" applyFont="1" applyAlignment="1">
      <alignment horizontal="left" vertical="center" wrapText="1"/>
    </xf>
    <xf numFmtId="0" fontId="0" fillId="0" borderId="0" xfId="0" applyFont="1" applyAlignment="1">
      <alignment vertical="center"/>
    </xf>
    <xf numFmtId="0" fontId="2" fillId="2" borderId="0" xfId="0" applyFont="1" applyFill="1" applyAlignment="1" applyProtection="1">
      <alignment horizontal="left" vertical="center"/>
      <protection locked="0"/>
    </xf>
    <xf numFmtId="0" fontId="2" fillId="0" borderId="0" xfId="0" applyFont="1" applyAlignment="1">
      <alignment horizontal="left" vertical="center"/>
    </xf>
    <xf numFmtId="0" fontId="2" fillId="0" borderId="0" xfId="0" applyFont="1" applyAlignment="1">
      <alignment horizontal="left" vertical="center" wrapText="1"/>
    </xf>
    <xf numFmtId="0" fontId="1" fillId="0" borderId="0" xfId="0" applyFont="1" applyAlignment="1" applyProtection="1">
      <alignment horizontal="left" vertical="center" wrapText="1"/>
    </xf>
    <xf numFmtId="0" fontId="1" fillId="0" borderId="0" xfId="0" applyFont="1" applyAlignment="1" applyProtection="1">
      <alignment horizontal="left" vertical="center"/>
    </xf>
    <xf numFmtId="0" fontId="0" fillId="0" borderId="0" xfId="0" applyFont="1" applyAlignment="1" applyProtection="1">
      <alignment vertical="center"/>
    </xf>
    <xf numFmtId="0" fontId="39" fillId="0" borderId="1" xfId="0" applyFont="1" applyBorder="1" applyAlignment="1">
      <alignment horizontal="center" vertical="center"/>
    </xf>
    <xf numFmtId="0" fontId="39" fillId="0" borderId="1" xfId="0" applyFont="1" applyBorder="1" applyAlignment="1">
      <alignment horizontal="center" vertical="center" wrapText="1"/>
    </xf>
    <xf numFmtId="0" fontId="40" fillId="0" borderId="29" xfId="0" applyFont="1" applyBorder="1" applyAlignment="1">
      <alignment horizontal="left"/>
    </xf>
    <xf numFmtId="0" fontId="41" fillId="0" borderId="1" xfId="0" applyFont="1" applyBorder="1" applyAlignment="1">
      <alignment horizontal="left" vertical="center"/>
    </xf>
    <xf numFmtId="0" fontId="41" fillId="0" borderId="1" xfId="0" applyFont="1" applyBorder="1" applyAlignment="1">
      <alignment horizontal="left" vertical="top"/>
    </xf>
    <xf numFmtId="0" fontId="41" fillId="0" borderId="1" xfId="0" applyFont="1" applyBorder="1" applyAlignment="1">
      <alignment horizontal="left" vertical="center" wrapText="1"/>
    </xf>
    <xf numFmtId="0" fontId="40" fillId="0" borderId="29" xfId="0" applyFont="1" applyBorder="1" applyAlignment="1">
      <alignment horizontal="left" wrapText="1"/>
    </xf>
    <xf numFmtId="49" fontId="41" fillId="0" borderId="1" xfId="0" applyNumberFormat="1" applyFont="1" applyBorder="1" applyAlignment="1">
      <alignment horizontal="left" vertical="center" wrapText="1"/>
    </xf>
    <xf numFmtId="0" fontId="49" fillId="0" borderId="1" xfId="2"/>
    <xf numFmtId="4" fontId="50" fillId="0" borderId="1" xfId="2" applyNumberFormat="1" applyFont="1"/>
    <xf numFmtId="4" fontId="51" fillId="0" borderId="1" xfId="2" applyNumberFormat="1" applyFont="1"/>
    <xf numFmtId="0" fontId="52" fillId="0" borderId="1" xfId="2" applyFont="1"/>
    <xf numFmtId="0" fontId="53" fillId="0" borderId="1" xfId="2" applyFont="1"/>
    <xf numFmtId="4" fontId="53" fillId="0" borderId="1" xfId="2" applyNumberFormat="1" applyFont="1"/>
    <xf numFmtId="0" fontId="54" fillId="0" borderId="1" xfId="2" applyFont="1"/>
    <xf numFmtId="4" fontId="49" fillId="0" borderId="1" xfId="2" applyNumberFormat="1"/>
    <xf numFmtId="0" fontId="55" fillId="0" borderId="1" xfId="2" applyFont="1"/>
    <xf numFmtId="4" fontId="54" fillId="0" borderId="1" xfId="2" applyNumberFormat="1" applyFont="1"/>
    <xf numFmtId="2" fontId="49" fillId="0" borderId="1" xfId="2" applyNumberFormat="1"/>
    <xf numFmtId="4" fontId="56" fillId="0" borderId="1" xfId="2" applyNumberFormat="1" applyFont="1"/>
    <xf numFmtId="0" fontId="56" fillId="0" borderId="1" xfId="2" applyFont="1"/>
    <xf numFmtId="0" fontId="57" fillId="0" borderId="1" xfId="2" applyFont="1"/>
    <xf numFmtId="4" fontId="57" fillId="0" borderId="1" xfId="2" applyNumberFormat="1" applyFont="1"/>
    <xf numFmtId="2" fontId="56" fillId="0" borderId="1" xfId="2" applyNumberFormat="1" applyFont="1"/>
    <xf numFmtId="0" fontId="58" fillId="0" borderId="1" xfId="2" applyFont="1"/>
    <xf numFmtId="0" fontId="49" fillId="5" borderId="1" xfId="2" applyFill="1"/>
    <xf numFmtId="4" fontId="49" fillId="5" borderId="1" xfId="2" applyNumberFormat="1" applyFill="1"/>
    <xf numFmtId="2" fontId="49" fillId="5" borderId="1" xfId="2" applyNumberFormat="1" applyFill="1"/>
    <xf numFmtId="0" fontId="58" fillId="5" borderId="1" xfId="2" applyFont="1" applyFill="1"/>
    <xf numFmtId="168" fontId="49" fillId="0" borderId="1" xfId="2" applyNumberFormat="1"/>
    <xf numFmtId="0" fontId="49" fillId="0" borderId="1" xfId="2" applyAlignment="1">
      <alignment horizontal="left"/>
    </xf>
    <xf numFmtId="0" fontId="53" fillId="0" borderId="1" xfId="2" applyFont="1" applyAlignment="1">
      <alignment horizontal="center"/>
    </xf>
    <xf numFmtId="0" fontId="59" fillId="0" borderId="1" xfId="2" applyFont="1" applyAlignment="1">
      <alignment horizontal="center"/>
    </xf>
    <xf numFmtId="0" fontId="59" fillId="0" borderId="1" xfId="2" applyFont="1"/>
    <xf numFmtId="0" fontId="47" fillId="0" borderId="0" xfId="1" applyAlignment="1" applyProtection="1">
      <alignment horizontal="left" vertical="center"/>
    </xf>
    <xf numFmtId="0" fontId="47" fillId="0" borderId="0" xfId="1" applyAlignment="1" applyProtection="1">
      <alignment vertical="center" wrapText="1"/>
    </xf>
  </cellXfs>
  <cellStyles count="3">
    <cellStyle name="Hypertextový odkaz" xfId="1" builtinId="8"/>
    <cellStyle name="Normální" xfId="0" builtinId="0" customBuiltin="1"/>
    <cellStyle name="Normální 2" xfId="2" xr:uid="{6828290D-C8A9-4055-92AF-D6B5D7EF47D9}"/>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www.stavebnikalkulace.cz/" TargetMode="External"/><Relationship Id="rId1" Type="http://schemas.openxmlformats.org/officeDocument/2006/relationships/hyperlink" Target="http://www.stavebnikalkulace.cz/"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59"/>
  <sheetViews>
    <sheetView showGridLines="0" tabSelected="1" workbookViewId="0">
      <selection activeCell="BE5" sqref="BE5:BE32"/>
    </sheetView>
  </sheetViews>
  <sheetFormatPr defaultRowHeight="15"/>
  <cols>
    <col min="1" max="1" width="8.33203125" style="1" customWidth="1"/>
    <col min="2" max="2" width="1.6640625" style="1" customWidth="1"/>
    <col min="3" max="3" width="4.1640625" style="1" customWidth="1"/>
    <col min="4" max="33" width="2.6640625" style="1" customWidth="1"/>
    <col min="34" max="34" width="3.33203125" style="1" customWidth="1"/>
    <col min="35" max="35" width="31.6640625" style="1" customWidth="1"/>
    <col min="36" max="37" width="2.5" style="1" customWidth="1"/>
    <col min="38" max="38" width="8.33203125" style="1" customWidth="1"/>
    <col min="39" max="39" width="3.33203125" style="1" customWidth="1"/>
    <col min="40" max="40" width="13.33203125" style="1" customWidth="1"/>
    <col min="41" max="41" width="7.5" style="1" customWidth="1"/>
    <col min="42" max="42" width="4.1640625" style="1" customWidth="1"/>
    <col min="43" max="43" width="15.6640625" style="1" customWidth="1"/>
    <col min="44" max="44" width="13.6640625" style="1" customWidth="1"/>
    <col min="45" max="47" width="25.83203125" style="1" hidden="1" customWidth="1"/>
    <col min="48" max="49" width="21.6640625" style="1" hidden="1" customWidth="1"/>
    <col min="50" max="51" width="25" style="1" hidden="1" customWidth="1"/>
    <col min="52" max="52" width="21.6640625" style="1" hidden="1" customWidth="1"/>
    <col min="53" max="53" width="19.1640625" style="1" hidden="1" customWidth="1"/>
    <col min="54" max="54" width="25" style="1" hidden="1" customWidth="1"/>
    <col min="55" max="55" width="21.6640625" style="1" hidden="1" customWidth="1"/>
    <col min="56" max="56" width="19.1640625" style="1" hidden="1" customWidth="1"/>
    <col min="57" max="57" width="66.5" style="1" customWidth="1"/>
    <col min="71" max="91" width="9.33203125" style="1" hidden="1"/>
  </cols>
  <sheetData>
    <row r="1" spans="1:74" ht="11.25">
      <c r="A1" s="18" t="s">
        <v>0</v>
      </c>
      <c r="AZ1" s="18" t="s">
        <v>1</v>
      </c>
      <c r="BA1" s="18" t="s">
        <v>2</v>
      </c>
      <c r="BB1" s="18" t="s">
        <v>3</v>
      </c>
      <c r="BT1" s="18" t="s">
        <v>4</v>
      </c>
      <c r="BU1" s="18" t="s">
        <v>4</v>
      </c>
      <c r="BV1" s="18" t="s">
        <v>5</v>
      </c>
    </row>
    <row r="2" spans="1:74" s="1" customFormat="1" ht="36.950000000000003" customHeight="1">
      <c r="AR2" s="375"/>
      <c r="AS2" s="375"/>
      <c r="AT2" s="375"/>
      <c r="AU2" s="375"/>
      <c r="AV2" s="375"/>
      <c r="AW2" s="375"/>
      <c r="AX2" s="375"/>
      <c r="AY2" s="375"/>
      <c r="AZ2" s="375"/>
      <c r="BA2" s="375"/>
      <c r="BB2" s="375"/>
      <c r="BC2" s="375"/>
      <c r="BD2" s="375"/>
      <c r="BE2" s="375"/>
      <c r="BS2" s="19" t="s">
        <v>6</v>
      </c>
      <c r="BT2" s="19" t="s">
        <v>7</v>
      </c>
    </row>
    <row r="3" spans="1:74" s="1" customFormat="1" ht="6.95" customHeight="1">
      <c r="B3" s="20"/>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2"/>
      <c r="BS3" s="19" t="s">
        <v>6</v>
      </c>
      <c r="BT3" s="19" t="s">
        <v>8</v>
      </c>
    </row>
    <row r="4" spans="1:74" s="1" customFormat="1" ht="24.95" customHeight="1">
      <c r="B4" s="23"/>
      <c r="C4" s="24"/>
      <c r="D4" s="25" t="s">
        <v>9</v>
      </c>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2"/>
      <c r="AS4" s="26" t="s">
        <v>10</v>
      </c>
      <c r="BE4" s="27" t="s">
        <v>11</v>
      </c>
      <c r="BS4" s="19" t="s">
        <v>12</v>
      </c>
    </row>
    <row r="5" spans="1:74" s="1" customFormat="1" ht="12" customHeight="1">
      <c r="B5" s="23"/>
      <c r="C5" s="24"/>
      <c r="D5" s="28" t="s">
        <v>13</v>
      </c>
      <c r="E5" s="24"/>
      <c r="F5" s="24"/>
      <c r="G5" s="24"/>
      <c r="H5" s="24"/>
      <c r="I5" s="24"/>
      <c r="J5" s="24"/>
      <c r="K5" s="339" t="s">
        <v>14</v>
      </c>
      <c r="L5" s="340"/>
      <c r="M5" s="340"/>
      <c r="N5" s="340"/>
      <c r="O5" s="340"/>
      <c r="P5" s="340"/>
      <c r="Q5" s="340"/>
      <c r="R5" s="340"/>
      <c r="S5" s="340"/>
      <c r="T5" s="340"/>
      <c r="U5" s="340"/>
      <c r="V5" s="340"/>
      <c r="W5" s="340"/>
      <c r="X5" s="340"/>
      <c r="Y5" s="340"/>
      <c r="Z5" s="340"/>
      <c r="AA5" s="340"/>
      <c r="AB5" s="340"/>
      <c r="AC5" s="340"/>
      <c r="AD5" s="340"/>
      <c r="AE5" s="340"/>
      <c r="AF5" s="340"/>
      <c r="AG5" s="340"/>
      <c r="AH5" s="340"/>
      <c r="AI5" s="340"/>
      <c r="AJ5" s="340"/>
      <c r="AK5" s="340"/>
      <c r="AL5" s="340"/>
      <c r="AM5" s="340"/>
      <c r="AN5" s="340"/>
      <c r="AO5" s="340"/>
      <c r="AP5" s="24"/>
      <c r="AQ5" s="24"/>
      <c r="AR5" s="22"/>
      <c r="BE5" s="336" t="s">
        <v>15</v>
      </c>
      <c r="BS5" s="19" t="s">
        <v>6</v>
      </c>
    </row>
    <row r="6" spans="1:74" s="1" customFormat="1" ht="36.950000000000003" customHeight="1">
      <c r="B6" s="23"/>
      <c r="C6" s="24"/>
      <c r="D6" s="30" t="s">
        <v>16</v>
      </c>
      <c r="E6" s="24"/>
      <c r="F6" s="24"/>
      <c r="G6" s="24"/>
      <c r="H6" s="24"/>
      <c r="I6" s="24"/>
      <c r="J6" s="24"/>
      <c r="K6" s="341" t="s">
        <v>17</v>
      </c>
      <c r="L6" s="340"/>
      <c r="M6" s="340"/>
      <c r="N6" s="340"/>
      <c r="O6" s="340"/>
      <c r="P6" s="340"/>
      <c r="Q6" s="340"/>
      <c r="R6" s="340"/>
      <c r="S6" s="340"/>
      <c r="T6" s="340"/>
      <c r="U6" s="340"/>
      <c r="V6" s="340"/>
      <c r="W6" s="340"/>
      <c r="X6" s="340"/>
      <c r="Y6" s="340"/>
      <c r="Z6" s="340"/>
      <c r="AA6" s="340"/>
      <c r="AB6" s="340"/>
      <c r="AC6" s="340"/>
      <c r="AD6" s="340"/>
      <c r="AE6" s="340"/>
      <c r="AF6" s="340"/>
      <c r="AG6" s="340"/>
      <c r="AH6" s="340"/>
      <c r="AI6" s="340"/>
      <c r="AJ6" s="340"/>
      <c r="AK6" s="340"/>
      <c r="AL6" s="340"/>
      <c r="AM6" s="340"/>
      <c r="AN6" s="340"/>
      <c r="AO6" s="340"/>
      <c r="AP6" s="24"/>
      <c r="AQ6" s="24"/>
      <c r="AR6" s="22"/>
      <c r="BE6" s="337"/>
      <c r="BS6" s="19" t="s">
        <v>6</v>
      </c>
    </row>
    <row r="7" spans="1:74" s="1" customFormat="1" ht="12" customHeight="1">
      <c r="B7" s="23"/>
      <c r="C7" s="24"/>
      <c r="D7" s="31" t="s">
        <v>18</v>
      </c>
      <c r="E7" s="24"/>
      <c r="F7" s="24"/>
      <c r="G7" s="24"/>
      <c r="H7" s="24"/>
      <c r="I7" s="24"/>
      <c r="J7" s="24"/>
      <c r="K7" s="29" t="s">
        <v>19</v>
      </c>
      <c r="L7" s="24"/>
      <c r="M7" s="24"/>
      <c r="N7" s="24"/>
      <c r="O7" s="24"/>
      <c r="P7" s="24"/>
      <c r="Q7" s="24"/>
      <c r="R7" s="24"/>
      <c r="S7" s="24"/>
      <c r="T7" s="24"/>
      <c r="U7" s="24"/>
      <c r="V7" s="24"/>
      <c r="W7" s="24"/>
      <c r="X7" s="24"/>
      <c r="Y7" s="24"/>
      <c r="Z7" s="24"/>
      <c r="AA7" s="24"/>
      <c r="AB7" s="24"/>
      <c r="AC7" s="24"/>
      <c r="AD7" s="24"/>
      <c r="AE7" s="24"/>
      <c r="AF7" s="24"/>
      <c r="AG7" s="24"/>
      <c r="AH7" s="24"/>
      <c r="AI7" s="24"/>
      <c r="AJ7" s="24"/>
      <c r="AK7" s="31" t="s">
        <v>20</v>
      </c>
      <c r="AL7" s="24"/>
      <c r="AM7" s="24"/>
      <c r="AN7" s="29" t="s">
        <v>19</v>
      </c>
      <c r="AO7" s="24"/>
      <c r="AP7" s="24"/>
      <c r="AQ7" s="24"/>
      <c r="AR7" s="22"/>
      <c r="BE7" s="337"/>
      <c r="BS7" s="19" t="s">
        <v>6</v>
      </c>
    </row>
    <row r="8" spans="1:74" s="1" customFormat="1" ht="12" customHeight="1">
      <c r="B8" s="23"/>
      <c r="C8" s="24"/>
      <c r="D8" s="31" t="s">
        <v>21</v>
      </c>
      <c r="E8" s="24"/>
      <c r="F8" s="24"/>
      <c r="G8" s="24"/>
      <c r="H8" s="24"/>
      <c r="I8" s="24"/>
      <c r="J8" s="24"/>
      <c r="K8" s="29" t="s">
        <v>22</v>
      </c>
      <c r="L8" s="24"/>
      <c r="M8" s="24"/>
      <c r="N8" s="24"/>
      <c r="O8" s="24"/>
      <c r="P8" s="24"/>
      <c r="Q8" s="24"/>
      <c r="R8" s="24"/>
      <c r="S8" s="24"/>
      <c r="T8" s="24"/>
      <c r="U8" s="24"/>
      <c r="V8" s="24"/>
      <c r="W8" s="24"/>
      <c r="X8" s="24"/>
      <c r="Y8" s="24"/>
      <c r="Z8" s="24"/>
      <c r="AA8" s="24"/>
      <c r="AB8" s="24"/>
      <c r="AC8" s="24"/>
      <c r="AD8" s="24"/>
      <c r="AE8" s="24"/>
      <c r="AF8" s="24"/>
      <c r="AG8" s="24"/>
      <c r="AH8" s="24"/>
      <c r="AI8" s="24"/>
      <c r="AJ8" s="24"/>
      <c r="AK8" s="31" t="s">
        <v>23</v>
      </c>
      <c r="AL8" s="24"/>
      <c r="AM8" s="24"/>
      <c r="AN8" s="32" t="s">
        <v>24</v>
      </c>
      <c r="AO8" s="24"/>
      <c r="AP8" s="24"/>
      <c r="AQ8" s="24"/>
      <c r="AR8" s="22"/>
      <c r="BE8" s="337"/>
      <c r="BS8" s="19" t="s">
        <v>6</v>
      </c>
    </row>
    <row r="9" spans="1:74" s="1" customFormat="1" ht="14.45" customHeight="1">
      <c r="B9" s="23"/>
      <c r="C9" s="24"/>
      <c r="D9" s="24"/>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4"/>
      <c r="AR9" s="22"/>
      <c r="BE9" s="337"/>
      <c r="BS9" s="19" t="s">
        <v>6</v>
      </c>
    </row>
    <row r="10" spans="1:74" s="1" customFormat="1" ht="12" customHeight="1">
      <c r="B10" s="23"/>
      <c r="C10" s="24"/>
      <c r="D10" s="31" t="s">
        <v>25</v>
      </c>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31" t="s">
        <v>26</v>
      </c>
      <c r="AL10" s="24"/>
      <c r="AM10" s="24"/>
      <c r="AN10" s="29" t="s">
        <v>19</v>
      </c>
      <c r="AO10" s="24"/>
      <c r="AP10" s="24"/>
      <c r="AQ10" s="24"/>
      <c r="AR10" s="22"/>
      <c r="BE10" s="337"/>
      <c r="BS10" s="19" t="s">
        <v>6</v>
      </c>
    </row>
    <row r="11" spans="1:74" s="1" customFormat="1" ht="18.399999999999999" customHeight="1">
      <c r="B11" s="23"/>
      <c r="C11" s="24"/>
      <c r="D11" s="24"/>
      <c r="E11" s="29" t="s">
        <v>27</v>
      </c>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31" t="s">
        <v>28</v>
      </c>
      <c r="AL11" s="24"/>
      <c r="AM11" s="24"/>
      <c r="AN11" s="29" t="s">
        <v>19</v>
      </c>
      <c r="AO11" s="24"/>
      <c r="AP11" s="24"/>
      <c r="AQ11" s="24"/>
      <c r="AR11" s="22"/>
      <c r="BE11" s="337"/>
      <c r="BS11" s="19" t="s">
        <v>6</v>
      </c>
    </row>
    <row r="12" spans="1:74" s="1" customFormat="1" ht="6.95" customHeight="1">
      <c r="B12" s="23"/>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2"/>
      <c r="BE12" s="337"/>
      <c r="BS12" s="19" t="s">
        <v>6</v>
      </c>
    </row>
    <row r="13" spans="1:74" s="1" customFormat="1" ht="12" customHeight="1">
      <c r="B13" s="23"/>
      <c r="C13" s="24"/>
      <c r="D13" s="31" t="s">
        <v>29</v>
      </c>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31" t="s">
        <v>26</v>
      </c>
      <c r="AL13" s="24"/>
      <c r="AM13" s="24"/>
      <c r="AN13" s="33" t="s">
        <v>30</v>
      </c>
      <c r="AO13" s="24"/>
      <c r="AP13" s="24"/>
      <c r="AQ13" s="24"/>
      <c r="AR13" s="22"/>
      <c r="BE13" s="337"/>
      <c r="BS13" s="19" t="s">
        <v>6</v>
      </c>
    </row>
    <row r="14" spans="1:74" ht="12.75">
      <c r="B14" s="23"/>
      <c r="C14" s="24"/>
      <c r="D14" s="24"/>
      <c r="E14" s="342" t="s">
        <v>30</v>
      </c>
      <c r="F14" s="343"/>
      <c r="G14" s="343"/>
      <c r="H14" s="343"/>
      <c r="I14" s="343"/>
      <c r="J14" s="343"/>
      <c r="K14" s="343"/>
      <c r="L14" s="343"/>
      <c r="M14" s="343"/>
      <c r="N14" s="343"/>
      <c r="O14" s="343"/>
      <c r="P14" s="343"/>
      <c r="Q14" s="343"/>
      <c r="R14" s="343"/>
      <c r="S14" s="343"/>
      <c r="T14" s="343"/>
      <c r="U14" s="343"/>
      <c r="V14" s="343"/>
      <c r="W14" s="343"/>
      <c r="X14" s="343"/>
      <c r="Y14" s="343"/>
      <c r="Z14" s="343"/>
      <c r="AA14" s="343"/>
      <c r="AB14" s="343"/>
      <c r="AC14" s="343"/>
      <c r="AD14" s="343"/>
      <c r="AE14" s="343"/>
      <c r="AF14" s="343"/>
      <c r="AG14" s="343"/>
      <c r="AH14" s="343"/>
      <c r="AI14" s="343"/>
      <c r="AJ14" s="343"/>
      <c r="AK14" s="31" t="s">
        <v>28</v>
      </c>
      <c r="AL14" s="24"/>
      <c r="AM14" s="24"/>
      <c r="AN14" s="33" t="s">
        <v>30</v>
      </c>
      <c r="AO14" s="24"/>
      <c r="AP14" s="24"/>
      <c r="AQ14" s="24"/>
      <c r="AR14" s="22"/>
      <c r="BE14" s="337"/>
      <c r="BS14" s="19" t="s">
        <v>6</v>
      </c>
    </row>
    <row r="15" spans="1:74" s="1" customFormat="1" ht="6.95" customHeight="1">
      <c r="B15" s="23"/>
      <c r="C15" s="24"/>
      <c r="D15" s="24"/>
      <c r="E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2"/>
      <c r="BE15" s="337"/>
      <c r="BS15" s="19" t="s">
        <v>4</v>
      </c>
    </row>
    <row r="16" spans="1:74" s="1" customFormat="1" ht="12" customHeight="1">
      <c r="B16" s="23"/>
      <c r="C16" s="24"/>
      <c r="D16" s="31" t="s">
        <v>31</v>
      </c>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31" t="s">
        <v>26</v>
      </c>
      <c r="AL16" s="24"/>
      <c r="AM16" s="24"/>
      <c r="AN16" s="29" t="s">
        <v>19</v>
      </c>
      <c r="AO16" s="24"/>
      <c r="AP16" s="24"/>
      <c r="AQ16" s="24"/>
      <c r="AR16" s="22"/>
      <c r="BE16" s="337"/>
      <c r="BS16" s="19" t="s">
        <v>4</v>
      </c>
    </row>
    <row r="17" spans="1:71" s="1" customFormat="1" ht="18.399999999999999" customHeight="1">
      <c r="B17" s="23"/>
      <c r="C17" s="24"/>
      <c r="D17" s="24"/>
      <c r="E17" s="29" t="s">
        <v>32</v>
      </c>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31" t="s">
        <v>28</v>
      </c>
      <c r="AL17" s="24"/>
      <c r="AM17" s="24"/>
      <c r="AN17" s="29" t="s">
        <v>19</v>
      </c>
      <c r="AO17" s="24"/>
      <c r="AP17" s="24"/>
      <c r="AQ17" s="24"/>
      <c r="AR17" s="22"/>
      <c r="BE17" s="337"/>
      <c r="BS17" s="19" t="s">
        <v>33</v>
      </c>
    </row>
    <row r="18" spans="1:71" s="1" customFormat="1" ht="6.95" customHeight="1">
      <c r="B18" s="23"/>
      <c r="C18" s="24"/>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2"/>
      <c r="BE18" s="337"/>
      <c r="BS18" s="19" t="s">
        <v>6</v>
      </c>
    </row>
    <row r="19" spans="1:71" s="1" customFormat="1" ht="12" customHeight="1">
      <c r="B19" s="23"/>
      <c r="C19" s="24"/>
      <c r="D19" s="31" t="s">
        <v>34</v>
      </c>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31" t="s">
        <v>26</v>
      </c>
      <c r="AL19" s="24"/>
      <c r="AM19" s="24"/>
      <c r="AN19" s="29" t="s">
        <v>19</v>
      </c>
      <c r="AO19" s="24"/>
      <c r="AP19" s="24"/>
      <c r="AQ19" s="24"/>
      <c r="AR19" s="22"/>
      <c r="BE19" s="337"/>
      <c r="BS19" s="19" t="s">
        <v>6</v>
      </c>
    </row>
    <row r="20" spans="1:71" s="1" customFormat="1" ht="18.399999999999999" customHeight="1">
      <c r="B20" s="23"/>
      <c r="C20" s="24"/>
      <c r="D20" s="24"/>
      <c r="E20" s="420" t="s">
        <v>893</v>
      </c>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31" t="s">
        <v>28</v>
      </c>
      <c r="AL20" s="24"/>
      <c r="AM20" s="24"/>
      <c r="AN20" s="29" t="s">
        <v>19</v>
      </c>
      <c r="AO20" s="24"/>
      <c r="AP20" s="24"/>
      <c r="AQ20" s="24"/>
      <c r="AR20" s="22"/>
      <c r="BE20" s="337"/>
      <c r="BS20" s="19" t="s">
        <v>4</v>
      </c>
    </row>
    <row r="21" spans="1:71" s="1" customFormat="1" ht="6.95" customHeight="1">
      <c r="B21" s="23"/>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2"/>
      <c r="BE21" s="337"/>
    </row>
    <row r="22" spans="1:71" s="1" customFormat="1" ht="12" customHeight="1">
      <c r="B22" s="23"/>
      <c r="C22" s="24"/>
      <c r="D22" s="31" t="s">
        <v>36</v>
      </c>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2"/>
      <c r="BE22" s="337"/>
    </row>
    <row r="23" spans="1:71" s="1" customFormat="1" ht="47.25" customHeight="1">
      <c r="B23" s="23"/>
      <c r="C23" s="24"/>
      <c r="D23" s="24"/>
      <c r="E23" s="344" t="s">
        <v>37</v>
      </c>
      <c r="F23" s="344"/>
      <c r="G23" s="344"/>
      <c r="H23" s="344"/>
      <c r="I23" s="344"/>
      <c r="J23" s="344"/>
      <c r="K23" s="344"/>
      <c r="L23" s="344"/>
      <c r="M23" s="344"/>
      <c r="N23" s="344"/>
      <c r="O23" s="344"/>
      <c r="P23" s="344"/>
      <c r="Q23" s="344"/>
      <c r="R23" s="344"/>
      <c r="S23" s="344"/>
      <c r="T23" s="344"/>
      <c r="U23" s="344"/>
      <c r="V23" s="344"/>
      <c r="W23" s="344"/>
      <c r="X23" s="344"/>
      <c r="Y23" s="344"/>
      <c r="Z23" s="344"/>
      <c r="AA23" s="344"/>
      <c r="AB23" s="344"/>
      <c r="AC23" s="344"/>
      <c r="AD23" s="344"/>
      <c r="AE23" s="344"/>
      <c r="AF23" s="344"/>
      <c r="AG23" s="344"/>
      <c r="AH23" s="344"/>
      <c r="AI23" s="344"/>
      <c r="AJ23" s="344"/>
      <c r="AK23" s="344"/>
      <c r="AL23" s="344"/>
      <c r="AM23" s="344"/>
      <c r="AN23" s="344"/>
      <c r="AO23" s="24"/>
      <c r="AP23" s="24"/>
      <c r="AQ23" s="24"/>
      <c r="AR23" s="22"/>
      <c r="BE23" s="337"/>
    </row>
    <row r="24" spans="1:71" s="1" customFormat="1" ht="6.95" customHeight="1">
      <c r="B24" s="23"/>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2"/>
      <c r="BE24" s="337"/>
    </row>
    <row r="25" spans="1:71" s="1" customFormat="1" ht="6.95" customHeight="1">
      <c r="B25" s="23"/>
      <c r="C25" s="24"/>
      <c r="D25" s="35"/>
      <c r="E25" s="35"/>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L25" s="35"/>
      <c r="AM25" s="35"/>
      <c r="AN25" s="35"/>
      <c r="AO25" s="35"/>
      <c r="AP25" s="24"/>
      <c r="AQ25" s="24"/>
      <c r="AR25" s="22"/>
      <c r="BE25" s="337"/>
    </row>
    <row r="26" spans="1:71" s="2" customFormat="1" ht="25.9" customHeight="1">
      <c r="A26" s="36"/>
      <c r="B26" s="37"/>
      <c r="C26" s="38"/>
      <c r="D26" s="39" t="s">
        <v>38</v>
      </c>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345">
        <f>ROUND(AG54,2)</f>
        <v>0</v>
      </c>
      <c r="AL26" s="346"/>
      <c r="AM26" s="346"/>
      <c r="AN26" s="346"/>
      <c r="AO26" s="346"/>
      <c r="AP26" s="38"/>
      <c r="AQ26" s="38"/>
      <c r="AR26" s="41"/>
      <c r="BE26" s="337"/>
    </row>
    <row r="27" spans="1:71" s="2" customFormat="1" ht="6.95" customHeight="1">
      <c r="A27" s="36"/>
      <c r="B27" s="37"/>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41"/>
      <c r="BE27" s="337"/>
    </row>
    <row r="28" spans="1:71" s="2" customFormat="1" ht="12.75">
      <c r="A28" s="36"/>
      <c r="B28" s="37"/>
      <c r="C28" s="38"/>
      <c r="D28" s="38"/>
      <c r="E28" s="38"/>
      <c r="F28" s="38"/>
      <c r="G28" s="38"/>
      <c r="H28" s="38"/>
      <c r="I28" s="38"/>
      <c r="J28" s="38"/>
      <c r="K28" s="38"/>
      <c r="L28" s="347" t="s">
        <v>39</v>
      </c>
      <c r="M28" s="347"/>
      <c r="N28" s="347"/>
      <c r="O28" s="347"/>
      <c r="P28" s="347"/>
      <c r="Q28" s="38"/>
      <c r="R28" s="38"/>
      <c r="S28" s="38"/>
      <c r="T28" s="38"/>
      <c r="U28" s="38"/>
      <c r="V28" s="38"/>
      <c r="W28" s="347" t="s">
        <v>40</v>
      </c>
      <c r="X28" s="347"/>
      <c r="Y28" s="347"/>
      <c r="Z28" s="347"/>
      <c r="AA28" s="347"/>
      <c r="AB28" s="347"/>
      <c r="AC28" s="347"/>
      <c r="AD28" s="347"/>
      <c r="AE28" s="347"/>
      <c r="AF28" s="38"/>
      <c r="AG28" s="38"/>
      <c r="AH28" s="38"/>
      <c r="AI28" s="38"/>
      <c r="AJ28" s="38"/>
      <c r="AK28" s="347" t="s">
        <v>41</v>
      </c>
      <c r="AL28" s="347"/>
      <c r="AM28" s="347"/>
      <c r="AN28" s="347"/>
      <c r="AO28" s="347"/>
      <c r="AP28" s="38"/>
      <c r="AQ28" s="38"/>
      <c r="AR28" s="41"/>
      <c r="BE28" s="337"/>
    </row>
    <row r="29" spans="1:71" s="3" customFormat="1" ht="14.45" customHeight="1">
      <c r="B29" s="42"/>
      <c r="C29" s="43"/>
      <c r="D29" s="31" t="s">
        <v>42</v>
      </c>
      <c r="E29" s="43"/>
      <c r="F29" s="31" t="s">
        <v>43</v>
      </c>
      <c r="G29" s="43"/>
      <c r="H29" s="43"/>
      <c r="I29" s="43"/>
      <c r="J29" s="43"/>
      <c r="K29" s="43"/>
      <c r="L29" s="350">
        <v>0.21</v>
      </c>
      <c r="M29" s="349"/>
      <c r="N29" s="349"/>
      <c r="O29" s="349"/>
      <c r="P29" s="349"/>
      <c r="Q29" s="43"/>
      <c r="R29" s="43"/>
      <c r="S29" s="43"/>
      <c r="T29" s="43"/>
      <c r="U29" s="43"/>
      <c r="V29" s="43"/>
      <c r="W29" s="348">
        <f>SUM(AK26)</f>
        <v>0</v>
      </c>
      <c r="X29" s="349"/>
      <c r="Y29" s="349"/>
      <c r="Z29" s="349"/>
      <c r="AA29" s="349"/>
      <c r="AB29" s="349"/>
      <c r="AC29" s="349"/>
      <c r="AD29" s="349"/>
      <c r="AE29" s="349"/>
      <c r="AF29" s="43"/>
      <c r="AG29" s="43"/>
      <c r="AH29" s="43"/>
      <c r="AI29" s="43"/>
      <c r="AJ29" s="43"/>
      <c r="AK29" s="348">
        <f>SUM(W29*L29)</f>
        <v>0</v>
      </c>
      <c r="AL29" s="349"/>
      <c r="AM29" s="349"/>
      <c r="AN29" s="349"/>
      <c r="AO29" s="349"/>
      <c r="AP29" s="43"/>
      <c r="AQ29" s="43"/>
      <c r="AR29" s="44"/>
      <c r="BE29" s="338"/>
    </row>
    <row r="30" spans="1:71" s="3" customFormat="1" ht="14.45" customHeight="1">
      <c r="B30" s="42"/>
      <c r="C30" s="43"/>
      <c r="D30" s="43"/>
      <c r="E30" s="43"/>
      <c r="F30" s="31" t="s">
        <v>44</v>
      </c>
      <c r="G30" s="43"/>
      <c r="H30" s="43"/>
      <c r="I30" s="43"/>
      <c r="J30" s="43"/>
      <c r="K30" s="43"/>
      <c r="L30" s="350">
        <v>0.15</v>
      </c>
      <c r="M30" s="349"/>
      <c r="N30" s="349"/>
      <c r="O30" s="349"/>
      <c r="P30" s="349"/>
      <c r="Q30" s="43"/>
      <c r="R30" s="43"/>
      <c r="S30" s="43"/>
      <c r="T30" s="43"/>
      <c r="U30" s="43"/>
      <c r="V30" s="43"/>
      <c r="W30" s="348">
        <v>0</v>
      </c>
      <c r="X30" s="349"/>
      <c r="Y30" s="349"/>
      <c r="Z30" s="349"/>
      <c r="AA30" s="349"/>
      <c r="AB30" s="349"/>
      <c r="AC30" s="349"/>
      <c r="AD30" s="349"/>
      <c r="AE30" s="349"/>
      <c r="AF30" s="43"/>
      <c r="AG30" s="43"/>
      <c r="AH30" s="43"/>
      <c r="AI30" s="43"/>
      <c r="AJ30" s="43"/>
      <c r="AK30" s="348">
        <v>0</v>
      </c>
      <c r="AL30" s="349"/>
      <c r="AM30" s="349"/>
      <c r="AN30" s="349"/>
      <c r="AO30" s="349"/>
      <c r="AP30" s="43"/>
      <c r="AQ30" s="43"/>
      <c r="AR30" s="44"/>
      <c r="BE30" s="338"/>
    </row>
    <row r="31" spans="1:71" s="3" customFormat="1" ht="14.45" hidden="1" customHeight="1">
      <c r="B31" s="42"/>
      <c r="C31" s="43"/>
      <c r="D31" s="43"/>
      <c r="E31" s="43"/>
      <c r="F31" s="31" t="s">
        <v>45</v>
      </c>
      <c r="G31" s="43"/>
      <c r="H31" s="43"/>
      <c r="I31" s="43"/>
      <c r="J31" s="43"/>
      <c r="K31" s="43"/>
      <c r="L31" s="350">
        <v>0.21</v>
      </c>
      <c r="M31" s="349"/>
      <c r="N31" s="349"/>
      <c r="O31" s="349"/>
      <c r="P31" s="349"/>
      <c r="Q31" s="43"/>
      <c r="R31" s="43"/>
      <c r="S31" s="43"/>
      <c r="T31" s="43"/>
      <c r="U31" s="43"/>
      <c r="V31" s="43"/>
      <c r="W31" s="348" t="e">
        <f>ROUND(BB54, 2)</f>
        <v>#REF!</v>
      </c>
      <c r="X31" s="349"/>
      <c r="Y31" s="349"/>
      <c r="Z31" s="349"/>
      <c r="AA31" s="349"/>
      <c r="AB31" s="349"/>
      <c r="AC31" s="349"/>
      <c r="AD31" s="349"/>
      <c r="AE31" s="349"/>
      <c r="AF31" s="43"/>
      <c r="AG31" s="43"/>
      <c r="AH31" s="43"/>
      <c r="AI31" s="43"/>
      <c r="AJ31" s="43"/>
      <c r="AK31" s="348">
        <v>0</v>
      </c>
      <c r="AL31" s="349"/>
      <c r="AM31" s="349"/>
      <c r="AN31" s="349"/>
      <c r="AO31" s="349"/>
      <c r="AP31" s="43"/>
      <c r="AQ31" s="43"/>
      <c r="AR31" s="44"/>
      <c r="BE31" s="338"/>
    </row>
    <row r="32" spans="1:71" s="3" customFormat="1" ht="14.45" hidden="1" customHeight="1">
      <c r="B32" s="42"/>
      <c r="C32" s="43"/>
      <c r="D32" s="43"/>
      <c r="E32" s="43"/>
      <c r="F32" s="31" t="s">
        <v>46</v>
      </c>
      <c r="G32" s="43"/>
      <c r="H32" s="43"/>
      <c r="I32" s="43"/>
      <c r="J32" s="43"/>
      <c r="K32" s="43"/>
      <c r="L32" s="350">
        <v>0.15</v>
      </c>
      <c r="M32" s="349"/>
      <c r="N32" s="349"/>
      <c r="O32" s="349"/>
      <c r="P32" s="349"/>
      <c r="Q32" s="43"/>
      <c r="R32" s="43"/>
      <c r="S32" s="43"/>
      <c r="T32" s="43"/>
      <c r="U32" s="43"/>
      <c r="V32" s="43"/>
      <c r="W32" s="348" t="e">
        <f>ROUND(BC54, 2)</f>
        <v>#REF!</v>
      </c>
      <c r="X32" s="349"/>
      <c r="Y32" s="349"/>
      <c r="Z32" s="349"/>
      <c r="AA32" s="349"/>
      <c r="AB32" s="349"/>
      <c r="AC32" s="349"/>
      <c r="AD32" s="349"/>
      <c r="AE32" s="349"/>
      <c r="AF32" s="43"/>
      <c r="AG32" s="43"/>
      <c r="AH32" s="43"/>
      <c r="AI32" s="43"/>
      <c r="AJ32" s="43"/>
      <c r="AK32" s="348">
        <v>0</v>
      </c>
      <c r="AL32" s="349"/>
      <c r="AM32" s="349"/>
      <c r="AN32" s="349"/>
      <c r="AO32" s="349"/>
      <c r="AP32" s="43"/>
      <c r="AQ32" s="43"/>
      <c r="AR32" s="44"/>
      <c r="BE32" s="338"/>
    </row>
    <row r="33" spans="1:57" s="3" customFormat="1" ht="14.45" hidden="1" customHeight="1">
      <c r="B33" s="42"/>
      <c r="C33" s="43"/>
      <c r="D33" s="43"/>
      <c r="E33" s="43"/>
      <c r="F33" s="31" t="s">
        <v>47</v>
      </c>
      <c r="G33" s="43"/>
      <c r="H33" s="43"/>
      <c r="I33" s="43"/>
      <c r="J33" s="43"/>
      <c r="K33" s="43"/>
      <c r="L33" s="350">
        <v>0</v>
      </c>
      <c r="M33" s="349"/>
      <c r="N33" s="349"/>
      <c r="O33" s="349"/>
      <c r="P33" s="349"/>
      <c r="Q33" s="43"/>
      <c r="R33" s="43"/>
      <c r="S33" s="43"/>
      <c r="T33" s="43"/>
      <c r="U33" s="43"/>
      <c r="V33" s="43"/>
      <c r="W33" s="348" t="e">
        <f>ROUND(BD54, 2)</f>
        <v>#REF!</v>
      </c>
      <c r="X33" s="349"/>
      <c r="Y33" s="349"/>
      <c r="Z33" s="349"/>
      <c r="AA33" s="349"/>
      <c r="AB33" s="349"/>
      <c r="AC33" s="349"/>
      <c r="AD33" s="349"/>
      <c r="AE33" s="349"/>
      <c r="AF33" s="43"/>
      <c r="AG33" s="43"/>
      <c r="AH33" s="43"/>
      <c r="AI33" s="43"/>
      <c r="AJ33" s="43"/>
      <c r="AK33" s="348">
        <v>0</v>
      </c>
      <c r="AL33" s="349"/>
      <c r="AM33" s="349"/>
      <c r="AN33" s="349"/>
      <c r="AO33" s="349"/>
      <c r="AP33" s="43"/>
      <c r="AQ33" s="43"/>
      <c r="AR33" s="44"/>
    </row>
    <row r="34" spans="1:57" s="2" customFormat="1" ht="6.95" customHeight="1">
      <c r="A34" s="36"/>
      <c r="B34" s="37"/>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41"/>
      <c r="BE34" s="36"/>
    </row>
    <row r="35" spans="1:57" s="2" customFormat="1" ht="25.9" customHeight="1">
      <c r="A35" s="36"/>
      <c r="B35" s="37"/>
      <c r="C35" s="45"/>
      <c r="D35" s="46" t="s">
        <v>48</v>
      </c>
      <c r="E35" s="47"/>
      <c r="F35" s="47"/>
      <c r="G35" s="47"/>
      <c r="H35" s="47"/>
      <c r="I35" s="47"/>
      <c r="J35" s="47"/>
      <c r="K35" s="47"/>
      <c r="L35" s="47"/>
      <c r="M35" s="47"/>
      <c r="N35" s="47"/>
      <c r="O35" s="47"/>
      <c r="P35" s="47"/>
      <c r="Q35" s="47"/>
      <c r="R35" s="47"/>
      <c r="S35" s="47"/>
      <c r="T35" s="48" t="s">
        <v>49</v>
      </c>
      <c r="U35" s="47"/>
      <c r="V35" s="47"/>
      <c r="W35" s="47"/>
      <c r="X35" s="351" t="s">
        <v>50</v>
      </c>
      <c r="Y35" s="352"/>
      <c r="Z35" s="352"/>
      <c r="AA35" s="352"/>
      <c r="AB35" s="352"/>
      <c r="AC35" s="47"/>
      <c r="AD35" s="47"/>
      <c r="AE35" s="47"/>
      <c r="AF35" s="47"/>
      <c r="AG35" s="47"/>
      <c r="AH35" s="47"/>
      <c r="AI35" s="47"/>
      <c r="AJ35" s="47"/>
      <c r="AK35" s="353">
        <f>SUM(AK26:AK33)</f>
        <v>0</v>
      </c>
      <c r="AL35" s="352"/>
      <c r="AM35" s="352"/>
      <c r="AN35" s="352"/>
      <c r="AO35" s="354"/>
      <c r="AP35" s="45"/>
      <c r="AQ35" s="45"/>
      <c r="AR35" s="41"/>
      <c r="BE35" s="36"/>
    </row>
    <row r="36" spans="1:57" s="2" customFormat="1" ht="6.95" customHeight="1">
      <c r="A36" s="36"/>
      <c r="B36" s="37"/>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41"/>
      <c r="BE36" s="36"/>
    </row>
    <row r="37" spans="1:57" s="2" customFormat="1" ht="6.95" customHeight="1">
      <c r="A37" s="36"/>
      <c r="B37" s="49"/>
      <c r="C37" s="50"/>
      <c r="D37" s="50"/>
      <c r="E37" s="50"/>
      <c r="F37" s="50"/>
      <c r="G37" s="50"/>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0"/>
      <c r="AG37" s="50"/>
      <c r="AH37" s="50"/>
      <c r="AI37" s="50"/>
      <c r="AJ37" s="50"/>
      <c r="AK37" s="50"/>
      <c r="AL37" s="50"/>
      <c r="AM37" s="50"/>
      <c r="AN37" s="50"/>
      <c r="AO37" s="50"/>
      <c r="AP37" s="50"/>
      <c r="AQ37" s="50"/>
      <c r="AR37" s="41"/>
      <c r="BE37" s="36"/>
    </row>
    <row r="41" spans="1:57" s="2" customFormat="1" ht="6.95" customHeight="1">
      <c r="A41" s="36"/>
      <c r="B41" s="51"/>
      <c r="C41" s="52"/>
      <c r="D41" s="52"/>
      <c r="E41" s="52"/>
      <c r="F41" s="52"/>
      <c r="G41" s="52"/>
      <c r="H41" s="52"/>
      <c r="I41" s="52"/>
      <c r="J41" s="52"/>
      <c r="K41" s="52"/>
      <c r="L41" s="52"/>
      <c r="M41" s="52"/>
      <c r="N41" s="52"/>
      <c r="O41" s="52"/>
      <c r="P41" s="52"/>
      <c r="Q41" s="52"/>
      <c r="R41" s="52"/>
      <c r="S41" s="52"/>
      <c r="T41" s="52"/>
      <c r="U41" s="52"/>
      <c r="V41" s="52"/>
      <c r="W41" s="52"/>
      <c r="X41" s="52"/>
      <c r="Y41" s="52"/>
      <c r="Z41" s="52"/>
      <c r="AA41" s="52"/>
      <c r="AB41" s="52"/>
      <c r="AC41" s="52"/>
      <c r="AD41" s="52"/>
      <c r="AE41" s="52"/>
      <c r="AF41" s="52"/>
      <c r="AG41" s="52"/>
      <c r="AH41" s="52"/>
      <c r="AI41" s="52"/>
      <c r="AJ41" s="52"/>
      <c r="AK41" s="52"/>
      <c r="AL41" s="52"/>
      <c r="AM41" s="52"/>
      <c r="AN41" s="52"/>
      <c r="AO41" s="52"/>
      <c r="AP41" s="52"/>
      <c r="AQ41" s="52"/>
      <c r="AR41" s="41"/>
      <c r="BE41" s="36"/>
    </row>
    <row r="42" spans="1:57" s="2" customFormat="1" ht="24.95" customHeight="1">
      <c r="A42" s="36"/>
      <c r="B42" s="37"/>
      <c r="C42" s="25" t="s">
        <v>51</v>
      </c>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41"/>
      <c r="BE42" s="36"/>
    </row>
    <row r="43" spans="1:57" s="2" customFormat="1" ht="6.95" customHeight="1">
      <c r="A43" s="36"/>
      <c r="B43" s="37"/>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41"/>
      <c r="BE43" s="36"/>
    </row>
    <row r="44" spans="1:57" s="4" customFormat="1" ht="12" customHeight="1">
      <c r="B44" s="53"/>
      <c r="C44" s="31" t="s">
        <v>13</v>
      </c>
      <c r="D44" s="54"/>
      <c r="E44" s="54"/>
      <c r="F44" s="54"/>
      <c r="G44" s="54"/>
      <c r="H44" s="54"/>
      <c r="I44" s="54"/>
      <c r="J44" s="54"/>
      <c r="K44" s="54"/>
      <c r="L44" s="54" t="str">
        <f>K5</f>
        <v>00</v>
      </c>
      <c r="M44" s="54"/>
      <c r="N44" s="54"/>
      <c r="O44" s="54"/>
      <c r="P44" s="54"/>
      <c r="Q44" s="54"/>
      <c r="R44" s="54"/>
      <c r="S44" s="54"/>
      <c r="T44" s="54"/>
      <c r="U44" s="54"/>
      <c r="V44" s="54"/>
      <c r="W44" s="54"/>
      <c r="X44" s="54"/>
      <c r="Y44" s="54"/>
      <c r="Z44" s="54"/>
      <c r="AA44" s="54"/>
      <c r="AB44" s="54"/>
      <c r="AC44" s="54"/>
      <c r="AD44" s="54"/>
      <c r="AE44" s="54"/>
      <c r="AF44" s="54"/>
      <c r="AG44" s="54"/>
      <c r="AH44" s="54"/>
      <c r="AI44" s="54"/>
      <c r="AJ44" s="54"/>
      <c r="AK44" s="54"/>
      <c r="AL44" s="54"/>
      <c r="AM44" s="54"/>
      <c r="AN44" s="54"/>
      <c r="AO44" s="54"/>
      <c r="AP44" s="54"/>
      <c r="AQ44" s="54"/>
      <c r="AR44" s="55"/>
    </row>
    <row r="45" spans="1:57" s="5" customFormat="1" ht="36.950000000000003" customHeight="1">
      <c r="B45" s="56"/>
      <c r="C45" s="57" t="s">
        <v>16</v>
      </c>
      <c r="D45" s="58"/>
      <c r="E45" s="58"/>
      <c r="F45" s="58"/>
      <c r="G45" s="58"/>
      <c r="H45" s="58"/>
      <c r="I45" s="58"/>
      <c r="J45" s="58"/>
      <c r="K45" s="58"/>
      <c r="L45" s="355" t="str">
        <f>K6</f>
        <v>Město bez bariér - ZŠ Horní Slavkov, Školní 786 - Učebna IT</v>
      </c>
      <c r="M45" s="356"/>
      <c r="N45" s="356"/>
      <c r="O45" s="356"/>
      <c r="P45" s="356"/>
      <c r="Q45" s="356"/>
      <c r="R45" s="356"/>
      <c r="S45" s="356"/>
      <c r="T45" s="356"/>
      <c r="U45" s="356"/>
      <c r="V45" s="356"/>
      <c r="W45" s="356"/>
      <c r="X45" s="356"/>
      <c r="Y45" s="356"/>
      <c r="Z45" s="356"/>
      <c r="AA45" s="356"/>
      <c r="AB45" s="356"/>
      <c r="AC45" s="356"/>
      <c r="AD45" s="356"/>
      <c r="AE45" s="356"/>
      <c r="AF45" s="356"/>
      <c r="AG45" s="356"/>
      <c r="AH45" s="356"/>
      <c r="AI45" s="356"/>
      <c r="AJ45" s="356"/>
      <c r="AK45" s="356"/>
      <c r="AL45" s="356"/>
      <c r="AM45" s="356"/>
      <c r="AN45" s="356"/>
      <c r="AO45" s="356"/>
      <c r="AP45" s="58"/>
      <c r="AQ45" s="58"/>
      <c r="AR45" s="59"/>
    </row>
    <row r="46" spans="1:57" s="2" customFormat="1" ht="6.95" customHeight="1">
      <c r="A46" s="36"/>
      <c r="B46" s="37"/>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41"/>
      <c r="BE46" s="36"/>
    </row>
    <row r="47" spans="1:57" s="2" customFormat="1" ht="12" customHeight="1">
      <c r="A47" s="36"/>
      <c r="B47" s="37"/>
      <c r="C47" s="31" t="s">
        <v>21</v>
      </c>
      <c r="D47" s="38"/>
      <c r="E47" s="38"/>
      <c r="F47" s="38"/>
      <c r="G47" s="38"/>
      <c r="H47" s="38"/>
      <c r="I47" s="38"/>
      <c r="J47" s="38"/>
      <c r="K47" s="38"/>
      <c r="L47" s="60" t="str">
        <f>IF(K8="","",K8)</f>
        <v>ZŠ Horní Slavkov, Školní 786</v>
      </c>
      <c r="M47" s="38"/>
      <c r="N47" s="38"/>
      <c r="O47" s="38"/>
      <c r="P47" s="38"/>
      <c r="Q47" s="38"/>
      <c r="R47" s="38"/>
      <c r="S47" s="38"/>
      <c r="T47" s="38"/>
      <c r="U47" s="38"/>
      <c r="V47" s="38"/>
      <c r="W47" s="38"/>
      <c r="X47" s="38"/>
      <c r="Y47" s="38"/>
      <c r="Z47" s="38"/>
      <c r="AA47" s="38"/>
      <c r="AB47" s="38"/>
      <c r="AC47" s="38"/>
      <c r="AD47" s="38"/>
      <c r="AE47" s="38"/>
      <c r="AF47" s="38"/>
      <c r="AG47" s="38"/>
      <c r="AH47" s="38"/>
      <c r="AI47" s="31" t="s">
        <v>23</v>
      </c>
      <c r="AJ47" s="38"/>
      <c r="AK47" s="38"/>
      <c r="AL47" s="38"/>
      <c r="AM47" s="357" t="str">
        <f>IF(AN8= "","",AN8)</f>
        <v>17. 2. 2021</v>
      </c>
      <c r="AN47" s="357"/>
      <c r="AO47" s="38"/>
      <c r="AP47" s="38"/>
      <c r="AQ47" s="38"/>
      <c r="AR47" s="41"/>
      <c r="BE47" s="36"/>
    </row>
    <row r="48" spans="1:57" s="2" customFormat="1" ht="6.95" customHeight="1">
      <c r="A48" s="36"/>
      <c r="B48" s="37"/>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38"/>
      <c r="AR48" s="41"/>
      <c r="BE48" s="36"/>
    </row>
    <row r="49" spans="1:91" s="2" customFormat="1" ht="15.2" customHeight="1">
      <c r="A49" s="36"/>
      <c r="B49" s="37"/>
      <c r="C49" s="31" t="s">
        <v>25</v>
      </c>
      <c r="D49" s="38"/>
      <c r="E49" s="38"/>
      <c r="F49" s="38"/>
      <c r="G49" s="38"/>
      <c r="H49" s="38"/>
      <c r="I49" s="38"/>
      <c r="J49" s="38"/>
      <c r="K49" s="38"/>
      <c r="L49" s="54" t="str">
        <f>IF(E11= "","",E11)</f>
        <v>Město Horní Slavkov</v>
      </c>
      <c r="M49" s="38"/>
      <c r="N49" s="38"/>
      <c r="O49" s="38"/>
      <c r="P49" s="38"/>
      <c r="Q49" s="38"/>
      <c r="R49" s="38"/>
      <c r="S49" s="38"/>
      <c r="T49" s="38"/>
      <c r="U49" s="38"/>
      <c r="V49" s="38"/>
      <c r="W49" s="38"/>
      <c r="X49" s="38"/>
      <c r="Y49" s="38"/>
      <c r="Z49" s="38"/>
      <c r="AA49" s="38"/>
      <c r="AB49" s="38"/>
      <c r="AC49" s="38"/>
      <c r="AD49" s="38"/>
      <c r="AE49" s="38"/>
      <c r="AF49" s="38"/>
      <c r="AG49" s="38"/>
      <c r="AH49" s="38"/>
      <c r="AI49" s="31" t="s">
        <v>31</v>
      </c>
      <c r="AJ49" s="38"/>
      <c r="AK49" s="38"/>
      <c r="AL49" s="38"/>
      <c r="AM49" s="358" t="str">
        <f>IF(E17="","",E17)</f>
        <v>CENTRASTAV, s.r.o.</v>
      </c>
      <c r="AN49" s="359"/>
      <c r="AO49" s="359"/>
      <c r="AP49" s="359"/>
      <c r="AQ49" s="38"/>
      <c r="AR49" s="41"/>
      <c r="AS49" s="360" t="s">
        <v>52</v>
      </c>
      <c r="AT49" s="361"/>
      <c r="AU49" s="62"/>
      <c r="AV49" s="62"/>
      <c r="AW49" s="62"/>
      <c r="AX49" s="62"/>
      <c r="AY49" s="62"/>
      <c r="AZ49" s="62"/>
      <c r="BA49" s="62"/>
      <c r="BB49" s="62"/>
      <c r="BC49" s="62"/>
      <c r="BD49" s="63"/>
      <c r="BE49" s="36"/>
    </row>
    <row r="50" spans="1:91" s="2" customFormat="1" ht="15.2" customHeight="1">
      <c r="A50" s="36"/>
      <c r="B50" s="37"/>
      <c r="C50" s="31" t="s">
        <v>29</v>
      </c>
      <c r="D50" s="38"/>
      <c r="E50" s="38"/>
      <c r="F50" s="38"/>
      <c r="G50" s="38"/>
      <c r="H50" s="38"/>
      <c r="I50" s="38"/>
      <c r="J50" s="38"/>
      <c r="K50" s="38"/>
      <c r="L50" s="54" t="str">
        <f>IF(E14= "Vyplň údaj","",E14)</f>
        <v/>
      </c>
      <c r="M50" s="38"/>
      <c r="N50" s="38"/>
      <c r="O50" s="38"/>
      <c r="P50" s="38"/>
      <c r="Q50" s="38"/>
      <c r="R50" s="38"/>
      <c r="S50" s="38"/>
      <c r="T50" s="38"/>
      <c r="U50" s="38"/>
      <c r="V50" s="38"/>
      <c r="W50" s="38"/>
      <c r="X50" s="38"/>
      <c r="Y50" s="38"/>
      <c r="Z50" s="38"/>
      <c r="AA50" s="38"/>
      <c r="AB50" s="38"/>
      <c r="AC50" s="38"/>
      <c r="AD50" s="38"/>
      <c r="AE50" s="38"/>
      <c r="AF50" s="38"/>
      <c r="AG50" s="38"/>
      <c r="AH50" s="38"/>
      <c r="AI50" s="31" t="s">
        <v>34</v>
      </c>
      <c r="AJ50" s="38"/>
      <c r="AK50" s="38"/>
      <c r="AL50" s="38"/>
      <c r="AM50" s="421" t="s">
        <v>893</v>
      </c>
      <c r="AN50" s="359"/>
      <c r="AO50" s="359"/>
      <c r="AP50" s="359"/>
      <c r="AQ50" s="38"/>
      <c r="AR50" s="41"/>
      <c r="AS50" s="362"/>
      <c r="AT50" s="363"/>
      <c r="AU50" s="64"/>
      <c r="AV50" s="64"/>
      <c r="AW50" s="64"/>
      <c r="AX50" s="64"/>
      <c r="AY50" s="64"/>
      <c r="AZ50" s="64"/>
      <c r="BA50" s="64"/>
      <c r="BB50" s="64"/>
      <c r="BC50" s="64"/>
      <c r="BD50" s="65"/>
      <c r="BE50" s="36"/>
    </row>
    <row r="51" spans="1:91" s="2" customFormat="1" ht="10.9" customHeight="1">
      <c r="A51" s="36"/>
      <c r="B51" s="37"/>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41"/>
      <c r="AS51" s="364"/>
      <c r="AT51" s="365"/>
      <c r="AU51" s="66"/>
      <c r="AV51" s="66"/>
      <c r="AW51" s="66"/>
      <c r="AX51" s="66"/>
      <c r="AY51" s="66"/>
      <c r="AZ51" s="66"/>
      <c r="BA51" s="66"/>
      <c r="BB51" s="66"/>
      <c r="BC51" s="66"/>
      <c r="BD51" s="67"/>
      <c r="BE51" s="36"/>
    </row>
    <row r="52" spans="1:91" s="2" customFormat="1" ht="29.25" customHeight="1">
      <c r="A52" s="36"/>
      <c r="B52" s="37"/>
      <c r="C52" s="366" t="s">
        <v>53</v>
      </c>
      <c r="D52" s="367"/>
      <c r="E52" s="367"/>
      <c r="F52" s="367"/>
      <c r="G52" s="367"/>
      <c r="H52" s="68"/>
      <c r="I52" s="368" t="s">
        <v>54</v>
      </c>
      <c r="J52" s="367"/>
      <c r="K52" s="367"/>
      <c r="L52" s="367"/>
      <c r="M52" s="367"/>
      <c r="N52" s="367"/>
      <c r="O52" s="367"/>
      <c r="P52" s="367"/>
      <c r="Q52" s="367"/>
      <c r="R52" s="367"/>
      <c r="S52" s="367"/>
      <c r="T52" s="367"/>
      <c r="U52" s="367"/>
      <c r="V52" s="367"/>
      <c r="W52" s="367"/>
      <c r="X52" s="367"/>
      <c r="Y52" s="367"/>
      <c r="Z52" s="367"/>
      <c r="AA52" s="367"/>
      <c r="AB52" s="367"/>
      <c r="AC52" s="367"/>
      <c r="AD52" s="367"/>
      <c r="AE52" s="367"/>
      <c r="AF52" s="367"/>
      <c r="AG52" s="369" t="s">
        <v>55</v>
      </c>
      <c r="AH52" s="367"/>
      <c r="AI52" s="367"/>
      <c r="AJ52" s="367"/>
      <c r="AK52" s="367"/>
      <c r="AL52" s="367"/>
      <c r="AM52" s="367"/>
      <c r="AN52" s="368" t="s">
        <v>56</v>
      </c>
      <c r="AO52" s="367"/>
      <c r="AP52" s="367"/>
      <c r="AQ52" s="69" t="s">
        <v>57</v>
      </c>
      <c r="AR52" s="41"/>
      <c r="AS52" s="70" t="s">
        <v>58</v>
      </c>
      <c r="AT52" s="71" t="s">
        <v>59</v>
      </c>
      <c r="AU52" s="71" t="s">
        <v>60</v>
      </c>
      <c r="AV52" s="71" t="s">
        <v>61</v>
      </c>
      <c r="AW52" s="71" t="s">
        <v>62</v>
      </c>
      <c r="AX52" s="71" t="s">
        <v>63</v>
      </c>
      <c r="AY52" s="71" t="s">
        <v>64</v>
      </c>
      <c r="AZ52" s="71" t="s">
        <v>65</v>
      </c>
      <c r="BA52" s="71" t="s">
        <v>66</v>
      </c>
      <c r="BB52" s="71" t="s">
        <v>67</v>
      </c>
      <c r="BC52" s="71" t="s">
        <v>68</v>
      </c>
      <c r="BD52" s="72" t="s">
        <v>69</v>
      </c>
      <c r="BE52" s="36"/>
    </row>
    <row r="53" spans="1:91" s="2" customFormat="1" ht="10.9" customHeight="1">
      <c r="A53" s="36"/>
      <c r="B53" s="37"/>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41"/>
      <c r="AS53" s="73"/>
      <c r="AT53" s="74"/>
      <c r="AU53" s="74"/>
      <c r="AV53" s="74"/>
      <c r="AW53" s="74"/>
      <c r="AX53" s="74"/>
      <c r="AY53" s="74"/>
      <c r="AZ53" s="74"/>
      <c r="BA53" s="74"/>
      <c r="BB53" s="74"/>
      <c r="BC53" s="74"/>
      <c r="BD53" s="75"/>
      <c r="BE53" s="36"/>
    </row>
    <row r="54" spans="1:91" s="6" customFormat="1" ht="32.450000000000003" customHeight="1">
      <c r="B54" s="76"/>
      <c r="C54" s="77" t="s">
        <v>70</v>
      </c>
      <c r="D54" s="78"/>
      <c r="E54" s="78"/>
      <c r="F54" s="78"/>
      <c r="G54" s="78"/>
      <c r="H54" s="78"/>
      <c r="I54" s="78"/>
      <c r="J54" s="78"/>
      <c r="K54" s="78"/>
      <c r="L54" s="78"/>
      <c r="M54" s="78"/>
      <c r="N54" s="78"/>
      <c r="O54" s="78"/>
      <c r="P54" s="78"/>
      <c r="Q54" s="78"/>
      <c r="R54" s="78"/>
      <c r="S54" s="78"/>
      <c r="T54" s="78"/>
      <c r="U54" s="78"/>
      <c r="V54" s="78"/>
      <c r="W54" s="78"/>
      <c r="X54" s="78"/>
      <c r="Y54" s="78"/>
      <c r="Z54" s="78"/>
      <c r="AA54" s="78"/>
      <c r="AB54" s="78"/>
      <c r="AC54" s="78"/>
      <c r="AD54" s="78"/>
      <c r="AE54" s="78"/>
      <c r="AF54" s="78"/>
      <c r="AG54" s="373">
        <f>ROUND(SUM(AG55:AG57),2)</f>
        <v>0</v>
      </c>
      <c r="AH54" s="373"/>
      <c r="AI54" s="373"/>
      <c r="AJ54" s="373"/>
      <c r="AK54" s="373"/>
      <c r="AL54" s="373"/>
      <c r="AM54" s="373"/>
      <c r="AN54" s="374">
        <f>SUM(AN55:AP57)</f>
        <v>0</v>
      </c>
      <c r="AO54" s="374"/>
      <c r="AP54" s="374"/>
      <c r="AQ54" s="80" t="s">
        <v>19</v>
      </c>
      <c r="AR54" s="81"/>
      <c r="AS54" s="82">
        <f>ROUND(SUM(AS55:AS57),2)</f>
        <v>0</v>
      </c>
      <c r="AT54" s="83" t="e">
        <f>ROUND(SUM(AV54:AW54),2)</f>
        <v>#REF!</v>
      </c>
      <c r="AU54" s="84" t="e">
        <f>ROUND(SUM(AU55:AU57),5)</f>
        <v>#REF!</v>
      </c>
      <c r="AV54" s="83" t="e">
        <f>ROUND(AZ54*L29,2)</f>
        <v>#REF!</v>
      </c>
      <c r="AW54" s="83" t="e">
        <f>ROUND(BA54*L30,2)</f>
        <v>#REF!</v>
      </c>
      <c r="AX54" s="83" t="e">
        <f>ROUND(BB54*L29,2)</f>
        <v>#REF!</v>
      </c>
      <c r="AY54" s="83" t="e">
        <f>ROUND(BC54*L30,2)</f>
        <v>#REF!</v>
      </c>
      <c r="AZ54" s="83" t="e">
        <f>ROUND(SUM(AZ55:AZ57),2)</f>
        <v>#REF!</v>
      </c>
      <c r="BA54" s="83" t="e">
        <f>ROUND(SUM(BA55:BA57),2)</f>
        <v>#REF!</v>
      </c>
      <c r="BB54" s="83" t="e">
        <f>ROUND(SUM(BB55:BB57),2)</f>
        <v>#REF!</v>
      </c>
      <c r="BC54" s="83" t="e">
        <f>ROUND(SUM(BC55:BC57),2)</f>
        <v>#REF!</v>
      </c>
      <c r="BD54" s="85" t="e">
        <f>ROUND(SUM(BD55:BD57),2)</f>
        <v>#REF!</v>
      </c>
      <c r="BS54" s="86" t="s">
        <v>71</v>
      </c>
      <c r="BT54" s="86" t="s">
        <v>72</v>
      </c>
      <c r="BU54" s="87" t="s">
        <v>73</v>
      </c>
      <c r="BV54" s="86" t="s">
        <v>74</v>
      </c>
      <c r="BW54" s="86" t="s">
        <v>5</v>
      </c>
      <c r="BX54" s="86" t="s">
        <v>75</v>
      </c>
      <c r="CL54" s="86" t="s">
        <v>19</v>
      </c>
    </row>
    <row r="55" spans="1:91" s="7" customFormat="1" ht="16.5" customHeight="1">
      <c r="A55" s="88" t="s">
        <v>76</v>
      </c>
      <c r="B55" s="89"/>
      <c r="C55" s="90"/>
      <c r="D55" s="372" t="s">
        <v>14</v>
      </c>
      <c r="E55" s="372"/>
      <c r="F55" s="372"/>
      <c r="G55" s="372"/>
      <c r="H55" s="372"/>
      <c r="I55" s="91"/>
      <c r="J55" s="372" t="s">
        <v>77</v>
      </c>
      <c r="K55" s="372"/>
      <c r="L55" s="372"/>
      <c r="M55" s="372"/>
      <c r="N55" s="372"/>
      <c r="O55" s="372"/>
      <c r="P55" s="372"/>
      <c r="Q55" s="372"/>
      <c r="R55" s="372"/>
      <c r="S55" s="372"/>
      <c r="T55" s="372"/>
      <c r="U55" s="372"/>
      <c r="V55" s="372"/>
      <c r="W55" s="372"/>
      <c r="X55" s="372"/>
      <c r="Y55" s="372"/>
      <c r="Z55" s="372"/>
      <c r="AA55" s="372"/>
      <c r="AB55" s="372"/>
      <c r="AC55" s="372"/>
      <c r="AD55" s="372"/>
      <c r="AE55" s="372"/>
      <c r="AF55" s="372"/>
      <c r="AG55" s="370">
        <f>'00 - VRN'!J30</f>
        <v>0</v>
      </c>
      <c r="AH55" s="371"/>
      <c r="AI55" s="371"/>
      <c r="AJ55" s="371"/>
      <c r="AK55" s="371"/>
      <c r="AL55" s="371"/>
      <c r="AM55" s="371"/>
      <c r="AN55" s="370">
        <f>SUM(AG55,AT55)</f>
        <v>0</v>
      </c>
      <c r="AO55" s="371"/>
      <c r="AP55" s="371"/>
      <c r="AQ55" s="92" t="s">
        <v>78</v>
      </c>
      <c r="AR55" s="93"/>
      <c r="AS55" s="94">
        <v>0</v>
      </c>
      <c r="AT55" s="95">
        <f>ROUND(SUM(AV55:AW55),2)</f>
        <v>0</v>
      </c>
      <c r="AU55" s="96">
        <f>'00 - VRN'!P83</f>
        <v>0</v>
      </c>
      <c r="AV55" s="95">
        <f>'00 - VRN'!J33</f>
        <v>0</v>
      </c>
      <c r="AW55" s="95">
        <f>'00 - VRN'!J34</f>
        <v>0</v>
      </c>
      <c r="AX55" s="95">
        <f>'00 - VRN'!J35</f>
        <v>0</v>
      </c>
      <c r="AY55" s="95">
        <f>'00 - VRN'!J36</f>
        <v>0</v>
      </c>
      <c r="AZ55" s="95">
        <f>'00 - VRN'!F33</f>
        <v>0</v>
      </c>
      <c r="BA55" s="95">
        <f>'00 - VRN'!F34</f>
        <v>0</v>
      </c>
      <c r="BB55" s="95">
        <f>'00 - VRN'!F35</f>
        <v>0</v>
      </c>
      <c r="BC55" s="95">
        <f>'00 - VRN'!F36</f>
        <v>0</v>
      </c>
      <c r="BD55" s="97">
        <f>'00 - VRN'!F37</f>
        <v>0</v>
      </c>
      <c r="BT55" s="98" t="s">
        <v>79</v>
      </c>
      <c r="BV55" s="98" t="s">
        <v>74</v>
      </c>
      <c r="BW55" s="98" t="s">
        <v>80</v>
      </c>
      <c r="BX55" s="98" t="s">
        <v>5</v>
      </c>
      <c r="CL55" s="98" t="s">
        <v>19</v>
      </c>
      <c r="CM55" s="98" t="s">
        <v>81</v>
      </c>
    </row>
    <row r="56" spans="1:91" s="7" customFormat="1" ht="16.5" customHeight="1">
      <c r="A56" s="88" t="s">
        <v>76</v>
      </c>
      <c r="B56" s="89"/>
      <c r="C56" s="90"/>
      <c r="D56" s="372" t="s">
        <v>82</v>
      </c>
      <c r="E56" s="372"/>
      <c r="F56" s="372"/>
      <c r="G56" s="372"/>
      <c r="H56" s="372"/>
      <c r="I56" s="91"/>
      <c r="J56" s="372" t="s">
        <v>83</v>
      </c>
      <c r="K56" s="372"/>
      <c r="L56" s="372"/>
      <c r="M56" s="372"/>
      <c r="N56" s="372"/>
      <c r="O56" s="372"/>
      <c r="P56" s="372"/>
      <c r="Q56" s="372"/>
      <c r="R56" s="372"/>
      <c r="S56" s="372"/>
      <c r="T56" s="372"/>
      <c r="U56" s="372"/>
      <c r="V56" s="372"/>
      <c r="W56" s="372"/>
      <c r="X56" s="372"/>
      <c r="Y56" s="372"/>
      <c r="Z56" s="372"/>
      <c r="AA56" s="372"/>
      <c r="AB56" s="372"/>
      <c r="AC56" s="372"/>
      <c r="AD56" s="372"/>
      <c r="AE56" s="372"/>
      <c r="AF56" s="372"/>
      <c r="AG56" s="370">
        <f>'01 - Stavební část'!J30</f>
        <v>0</v>
      </c>
      <c r="AH56" s="371"/>
      <c r="AI56" s="371"/>
      <c r="AJ56" s="371"/>
      <c r="AK56" s="371"/>
      <c r="AL56" s="371"/>
      <c r="AM56" s="371"/>
      <c r="AN56" s="370">
        <f>SUM(AG56,AT56)</f>
        <v>0</v>
      </c>
      <c r="AO56" s="371"/>
      <c r="AP56" s="371"/>
      <c r="AQ56" s="92" t="s">
        <v>78</v>
      </c>
      <c r="AR56" s="93"/>
      <c r="AS56" s="94">
        <v>0</v>
      </c>
      <c r="AT56" s="95">
        <f>ROUND(SUM(AV56:AW56),2)</f>
        <v>0</v>
      </c>
      <c r="AU56" s="96">
        <f>'01 - Stavební část'!P94</f>
        <v>0</v>
      </c>
      <c r="AV56" s="95">
        <f>'01 - Stavební část'!J33</f>
        <v>0</v>
      </c>
      <c r="AW56" s="95">
        <f>'01 - Stavební část'!J34</f>
        <v>0</v>
      </c>
      <c r="AX56" s="95">
        <f>'01 - Stavební část'!J35</f>
        <v>0</v>
      </c>
      <c r="AY56" s="95">
        <f>'01 - Stavební část'!J36</f>
        <v>0</v>
      </c>
      <c r="AZ56" s="95">
        <f>'01 - Stavební část'!F33</f>
        <v>0</v>
      </c>
      <c r="BA56" s="95">
        <f>'01 - Stavební část'!F34</f>
        <v>0</v>
      </c>
      <c r="BB56" s="95">
        <f>'01 - Stavební část'!F35</f>
        <v>0</v>
      </c>
      <c r="BC56" s="95">
        <f>'01 - Stavební část'!F36</f>
        <v>0</v>
      </c>
      <c r="BD56" s="97">
        <f>'01 - Stavební část'!F37</f>
        <v>0</v>
      </c>
      <c r="BT56" s="98" t="s">
        <v>79</v>
      </c>
      <c r="BV56" s="98" t="s">
        <v>74</v>
      </c>
      <c r="BW56" s="98" t="s">
        <v>84</v>
      </c>
      <c r="BX56" s="98" t="s">
        <v>5</v>
      </c>
      <c r="CL56" s="98" t="s">
        <v>19</v>
      </c>
      <c r="CM56" s="98" t="s">
        <v>81</v>
      </c>
    </row>
    <row r="57" spans="1:91" s="7" customFormat="1" ht="16.5" customHeight="1">
      <c r="A57" s="88" t="s">
        <v>76</v>
      </c>
      <c r="B57" s="89"/>
      <c r="C57" s="90"/>
      <c r="D57" s="372" t="s">
        <v>85</v>
      </c>
      <c r="E57" s="372"/>
      <c r="F57" s="372"/>
      <c r="G57" s="372"/>
      <c r="H57" s="372"/>
      <c r="I57" s="91"/>
      <c r="J57" s="372" t="s">
        <v>86</v>
      </c>
      <c r="K57" s="372"/>
      <c r="L57" s="372"/>
      <c r="M57" s="372"/>
      <c r="N57" s="372"/>
      <c r="O57" s="372"/>
      <c r="P57" s="372"/>
      <c r="Q57" s="372"/>
      <c r="R57" s="372"/>
      <c r="S57" s="372"/>
      <c r="T57" s="372"/>
      <c r="U57" s="372"/>
      <c r="V57" s="372"/>
      <c r="W57" s="372"/>
      <c r="X57" s="372"/>
      <c r="Y57" s="372"/>
      <c r="Z57" s="372"/>
      <c r="AA57" s="372"/>
      <c r="AB57" s="372"/>
      <c r="AC57" s="372"/>
      <c r="AD57" s="372"/>
      <c r="AE57" s="372"/>
      <c r="AF57" s="372"/>
      <c r="AG57" s="370">
        <f>SUM('02 - Elektroinstalace'!F119)</f>
        <v>0</v>
      </c>
      <c r="AH57" s="371"/>
      <c r="AI57" s="371"/>
      <c r="AJ57" s="371"/>
      <c r="AK57" s="371"/>
      <c r="AL57" s="371"/>
      <c r="AM57" s="371"/>
      <c r="AN57" s="370">
        <f>SUM(AG57*1.21)</f>
        <v>0</v>
      </c>
      <c r="AO57" s="371"/>
      <c r="AP57" s="371"/>
      <c r="AQ57" s="92" t="s">
        <v>78</v>
      </c>
      <c r="AR57" s="93"/>
      <c r="AS57" s="99">
        <v>0</v>
      </c>
      <c r="AT57" s="100" t="e">
        <f>ROUND(SUM(AV57:AW57),2)</f>
        <v>#REF!</v>
      </c>
      <c r="AU57" s="101" t="e">
        <f>#REF!</f>
        <v>#REF!</v>
      </c>
      <c r="AV57" s="100" t="e">
        <f>#REF!</f>
        <v>#REF!</v>
      </c>
      <c r="AW57" s="100" t="e">
        <f>#REF!</f>
        <v>#REF!</v>
      </c>
      <c r="AX57" s="100" t="e">
        <f>#REF!</f>
        <v>#REF!</v>
      </c>
      <c r="AY57" s="100" t="e">
        <f>#REF!</f>
        <v>#REF!</v>
      </c>
      <c r="AZ57" s="100" t="e">
        <f>#REF!</f>
        <v>#REF!</v>
      </c>
      <c r="BA57" s="100" t="e">
        <f>#REF!</f>
        <v>#REF!</v>
      </c>
      <c r="BB57" s="100" t="e">
        <f>#REF!</f>
        <v>#REF!</v>
      </c>
      <c r="BC57" s="100" t="e">
        <f>#REF!</f>
        <v>#REF!</v>
      </c>
      <c r="BD57" s="102" t="e">
        <f>#REF!</f>
        <v>#REF!</v>
      </c>
      <c r="BT57" s="98" t="s">
        <v>79</v>
      </c>
      <c r="BV57" s="98" t="s">
        <v>74</v>
      </c>
      <c r="BW57" s="98" t="s">
        <v>87</v>
      </c>
      <c r="BX57" s="98" t="s">
        <v>5</v>
      </c>
      <c r="CL57" s="98" t="s">
        <v>19</v>
      </c>
      <c r="CM57" s="98" t="s">
        <v>81</v>
      </c>
    </row>
    <row r="58" spans="1:91" s="2" customFormat="1" ht="30" customHeight="1">
      <c r="A58" s="36"/>
      <c r="B58" s="37"/>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38"/>
      <c r="AR58" s="41"/>
      <c r="AS58" s="36"/>
      <c r="AT58" s="36"/>
      <c r="AU58" s="36"/>
      <c r="AV58" s="36"/>
      <c r="AW58" s="36"/>
      <c r="AX58" s="36"/>
      <c r="AY58" s="36"/>
      <c r="AZ58" s="36"/>
      <c r="BA58" s="36"/>
      <c r="BB58" s="36"/>
      <c r="BC58" s="36"/>
      <c r="BD58" s="36"/>
      <c r="BE58" s="36"/>
    </row>
    <row r="59" spans="1:91" s="2" customFormat="1" ht="6.95" customHeight="1">
      <c r="A59" s="36"/>
      <c r="B59" s="49"/>
      <c r="C59" s="50"/>
      <c r="D59" s="50"/>
      <c r="E59" s="50"/>
      <c r="F59" s="50"/>
      <c r="G59" s="50"/>
      <c r="H59" s="50"/>
      <c r="I59" s="50"/>
      <c r="J59" s="50"/>
      <c r="K59" s="50"/>
      <c r="L59" s="50"/>
      <c r="M59" s="50"/>
      <c r="N59" s="50"/>
      <c r="O59" s="50"/>
      <c r="P59" s="50"/>
      <c r="Q59" s="50"/>
      <c r="R59" s="50"/>
      <c r="S59" s="50"/>
      <c r="T59" s="50"/>
      <c r="U59" s="50"/>
      <c r="V59" s="50"/>
      <c r="W59" s="50"/>
      <c r="X59" s="50"/>
      <c r="Y59" s="50"/>
      <c r="Z59" s="50"/>
      <c r="AA59" s="50"/>
      <c r="AB59" s="50"/>
      <c r="AC59" s="50"/>
      <c r="AD59" s="50"/>
      <c r="AE59" s="50"/>
      <c r="AF59" s="50"/>
      <c r="AG59" s="50"/>
      <c r="AH59" s="50"/>
      <c r="AI59" s="50"/>
      <c r="AJ59" s="50"/>
      <c r="AK59" s="50"/>
      <c r="AL59" s="50"/>
      <c r="AM59" s="50"/>
      <c r="AN59" s="50"/>
      <c r="AO59" s="50"/>
      <c r="AP59" s="50"/>
      <c r="AQ59" s="50"/>
      <c r="AR59" s="41"/>
      <c r="AS59" s="36"/>
      <c r="AT59" s="36"/>
      <c r="AU59" s="36"/>
      <c r="AV59" s="36"/>
      <c r="AW59" s="36"/>
      <c r="AX59" s="36"/>
      <c r="AY59" s="36"/>
      <c r="AZ59" s="36"/>
      <c r="BA59" s="36"/>
      <c r="BB59" s="36"/>
      <c r="BC59" s="36"/>
      <c r="BD59" s="36"/>
      <c r="BE59" s="36"/>
    </row>
  </sheetData>
  <sheetProtection algorithmName="SHA-512" hashValue="fuh8I8bLYAgfHV7M1ukX1mV+/ZHD91YtjOBdiPqc65oOwhpWG7/lTUOOtTLu1zSSdRqq50cvKdulVAViv85wkw==" saltValue="h521CBxk3TGe1rTNTiUhrg==" spinCount="100000" sheet="1" objects="1" scenarios="1" formatColumns="0" formatRows="0"/>
  <mergeCells count="50">
    <mergeCell ref="AR2:BE2"/>
    <mergeCell ref="AN56:AP56"/>
    <mergeCell ref="AG56:AM56"/>
    <mergeCell ref="D56:H56"/>
    <mergeCell ref="J56:AF56"/>
    <mergeCell ref="AN57:AP57"/>
    <mergeCell ref="AG57:AM57"/>
    <mergeCell ref="D57:H57"/>
    <mergeCell ref="J57:AF57"/>
    <mergeCell ref="C52:G52"/>
    <mergeCell ref="I52:AF52"/>
    <mergeCell ref="AG52:AM52"/>
    <mergeCell ref="AN52:AP52"/>
    <mergeCell ref="AN55:AP55"/>
    <mergeCell ref="AG55:AM55"/>
    <mergeCell ref="D55:H55"/>
    <mergeCell ref="J55:AF55"/>
    <mergeCell ref="AG54:AM54"/>
    <mergeCell ref="AN54:AP54"/>
    <mergeCell ref="L45:AO45"/>
    <mergeCell ref="AM47:AN47"/>
    <mergeCell ref="AM49:AP49"/>
    <mergeCell ref="AS49:AT51"/>
    <mergeCell ref="AM50:AP50"/>
    <mergeCell ref="W33:AE33"/>
    <mergeCell ref="AK33:AO33"/>
    <mergeCell ref="L33:P33"/>
    <mergeCell ref="X35:AB35"/>
    <mergeCell ref="AK35:AO35"/>
    <mergeCell ref="AK31:AO31"/>
    <mergeCell ref="L31:P31"/>
    <mergeCell ref="W32:AE32"/>
    <mergeCell ref="AK32:AO32"/>
    <mergeCell ref="L32:P32"/>
    <mergeCell ref="BE5:BE32"/>
    <mergeCell ref="K5:AO5"/>
    <mergeCell ref="K6:AO6"/>
    <mergeCell ref="E14:AJ14"/>
    <mergeCell ref="E23:AN23"/>
    <mergeCell ref="AK26:AO26"/>
    <mergeCell ref="L28:P28"/>
    <mergeCell ref="W28:AE28"/>
    <mergeCell ref="AK28:AO28"/>
    <mergeCell ref="W29:AE29"/>
    <mergeCell ref="AK29:AO29"/>
    <mergeCell ref="L29:P29"/>
    <mergeCell ref="W30:AE30"/>
    <mergeCell ref="AK30:AO30"/>
    <mergeCell ref="L30:P30"/>
    <mergeCell ref="W31:AE31"/>
  </mergeCells>
  <hyperlinks>
    <hyperlink ref="A55" location="'00 - VRN'!C2" display="/" xr:uid="{00000000-0004-0000-0000-000000000000}"/>
    <hyperlink ref="A56" location="'01 - Stavební část'!C2" display="/" xr:uid="{00000000-0004-0000-0000-000001000000}"/>
    <hyperlink ref="A57" location="'02 - Elektroinstalace'!C2" display="/" xr:uid="{00000000-0004-0000-0000-000002000000}"/>
    <hyperlink ref="E20" r:id="rId1" xr:uid="{FCAAF4A2-E857-41F7-BB1D-73C53CD4AC8C}"/>
    <hyperlink ref="AM50" r:id="rId2" xr:uid="{E1C9D10A-AA54-40E6-931C-7C2397562F9C}"/>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BM94"/>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75"/>
      <c r="M2" s="375"/>
      <c r="N2" s="375"/>
      <c r="O2" s="375"/>
      <c r="P2" s="375"/>
      <c r="Q2" s="375"/>
      <c r="R2" s="375"/>
      <c r="S2" s="375"/>
      <c r="T2" s="375"/>
      <c r="U2" s="375"/>
      <c r="V2" s="375"/>
      <c r="AT2" s="19" t="s">
        <v>80</v>
      </c>
    </row>
    <row r="3" spans="1:46" s="1" customFormat="1" ht="6.95" customHeight="1">
      <c r="B3" s="103"/>
      <c r="C3" s="104"/>
      <c r="D3" s="104"/>
      <c r="E3" s="104"/>
      <c r="F3" s="104"/>
      <c r="G3" s="104"/>
      <c r="H3" s="104"/>
      <c r="I3" s="104"/>
      <c r="J3" s="104"/>
      <c r="K3" s="104"/>
      <c r="L3" s="22"/>
      <c r="AT3" s="19" t="s">
        <v>81</v>
      </c>
    </row>
    <row r="4" spans="1:46" s="1" customFormat="1" ht="24.95" customHeight="1">
      <c r="B4" s="22"/>
      <c r="D4" s="105" t="s">
        <v>88</v>
      </c>
      <c r="L4" s="22"/>
      <c r="M4" s="106" t="s">
        <v>10</v>
      </c>
      <c r="AT4" s="19" t="s">
        <v>4</v>
      </c>
    </row>
    <row r="5" spans="1:46" s="1" customFormat="1" ht="6.95" customHeight="1">
      <c r="B5" s="22"/>
      <c r="L5" s="22"/>
    </row>
    <row r="6" spans="1:46" s="1" customFormat="1" ht="12" customHeight="1">
      <c r="B6" s="22"/>
      <c r="D6" s="107" t="s">
        <v>16</v>
      </c>
      <c r="L6" s="22"/>
    </row>
    <row r="7" spans="1:46" s="1" customFormat="1" ht="16.5" customHeight="1">
      <c r="B7" s="22"/>
      <c r="E7" s="376" t="str">
        <f>'Rekapitulace stavby'!K6</f>
        <v>Město bez bariér - ZŠ Horní Slavkov, Školní 786 - Učebna IT</v>
      </c>
      <c r="F7" s="377"/>
      <c r="G7" s="377"/>
      <c r="H7" s="377"/>
      <c r="L7" s="22"/>
    </row>
    <row r="8" spans="1:46" s="2" customFormat="1" ht="12" customHeight="1">
      <c r="A8" s="36"/>
      <c r="B8" s="41"/>
      <c r="C8" s="36"/>
      <c r="D8" s="107" t="s">
        <v>89</v>
      </c>
      <c r="E8" s="36"/>
      <c r="F8" s="36"/>
      <c r="G8" s="36"/>
      <c r="H8" s="36"/>
      <c r="I8" s="36"/>
      <c r="J8" s="36"/>
      <c r="K8" s="36"/>
      <c r="L8" s="108"/>
      <c r="S8" s="36"/>
      <c r="T8" s="36"/>
      <c r="U8" s="36"/>
      <c r="V8" s="36"/>
      <c r="W8" s="36"/>
      <c r="X8" s="36"/>
      <c r="Y8" s="36"/>
      <c r="Z8" s="36"/>
      <c r="AA8" s="36"/>
      <c r="AB8" s="36"/>
      <c r="AC8" s="36"/>
      <c r="AD8" s="36"/>
      <c r="AE8" s="36"/>
    </row>
    <row r="9" spans="1:46" s="2" customFormat="1" ht="16.5" customHeight="1">
      <c r="A9" s="36"/>
      <c r="B9" s="41"/>
      <c r="C9" s="36"/>
      <c r="D9" s="36"/>
      <c r="E9" s="378" t="s">
        <v>90</v>
      </c>
      <c r="F9" s="379"/>
      <c r="G9" s="379"/>
      <c r="H9" s="379"/>
      <c r="I9" s="36"/>
      <c r="J9" s="36"/>
      <c r="K9" s="36"/>
      <c r="L9" s="108"/>
      <c r="S9" s="36"/>
      <c r="T9" s="36"/>
      <c r="U9" s="36"/>
      <c r="V9" s="36"/>
      <c r="W9" s="36"/>
      <c r="X9" s="36"/>
      <c r="Y9" s="36"/>
      <c r="Z9" s="36"/>
      <c r="AA9" s="36"/>
      <c r="AB9" s="36"/>
      <c r="AC9" s="36"/>
      <c r="AD9" s="36"/>
      <c r="AE9" s="36"/>
    </row>
    <row r="10" spans="1:46" s="2" customFormat="1" ht="11.25">
      <c r="A10" s="36"/>
      <c r="B10" s="41"/>
      <c r="C10" s="36"/>
      <c r="D10" s="36"/>
      <c r="E10" s="36"/>
      <c r="F10" s="36"/>
      <c r="G10" s="36"/>
      <c r="H10" s="36"/>
      <c r="I10" s="36"/>
      <c r="J10" s="36"/>
      <c r="K10" s="36"/>
      <c r="L10" s="108"/>
      <c r="S10" s="36"/>
      <c r="T10" s="36"/>
      <c r="U10" s="36"/>
      <c r="V10" s="36"/>
      <c r="W10" s="36"/>
      <c r="X10" s="36"/>
      <c r="Y10" s="36"/>
      <c r="Z10" s="36"/>
      <c r="AA10" s="36"/>
      <c r="AB10" s="36"/>
      <c r="AC10" s="36"/>
      <c r="AD10" s="36"/>
      <c r="AE10" s="36"/>
    </row>
    <row r="11" spans="1:46" s="2" customFormat="1" ht="12" customHeight="1">
      <c r="A11" s="36"/>
      <c r="B11" s="41"/>
      <c r="C11" s="36"/>
      <c r="D11" s="107" t="s">
        <v>18</v>
      </c>
      <c r="E11" s="36"/>
      <c r="F11" s="109" t="s">
        <v>19</v>
      </c>
      <c r="G11" s="36"/>
      <c r="H11" s="36"/>
      <c r="I11" s="107" t="s">
        <v>20</v>
      </c>
      <c r="J11" s="109" t="s">
        <v>19</v>
      </c>
      <c r="K11" s="36"/>
      <c r="L11" s="108"/>
      <c r="S11" s="36"/>
      <c r="T11" s="36"/>
      <c r="U11" s="36"/>
      <c r="V11" s="36"/>
      <c r="W11" s="36"/>
      <c r="X11" s="36"/>
      <c r="Y11" s="36"/>
      <c r="Z11" s="36"/>
      <c r="AA11" s="36"/>
      <c r="AB11" s="36"/>
      <c r="AC11" s="36"/>
      <c r="AD11" s="36"/>
      <c r="AE11" s="36"/>
    </row>
    <row r="12" spans="1:46" s="2" customFormat="1" ht="12" customHeight="1">
      <c r="A12" s="36"/>
      <c r="B12" s="41"/>
      <c r="C12" s="36"/>
      <c r="D12" s="107" t="s">
        <v>21</v>
      </c>
      <c r="E12" s="36"/>
      <c r="F12" s="109" t="s">
        <v>22</v>
      </c>
      <c r="G12" s="36"/>
      <c r="H12" s="36"/>
      <c r="I12" s="107" t="s">
        <v>23</v>
      </c>
      <c r="J12" s="110" t="str">
        <f>'Rekapitulace stavby'!AN8</f>
        <v>17. 2. 2021</v>
      </c>
      <c r="K12" s="36"/>
      <c r="L12" s="108"/>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36"/>
      <c r="J13" s="36"/>
      <c r="K13" s="36"/>
      <c r="L13" s="108"/>
      <c r="S13" s="36"/>
      <c r="T13" s="36"/>
      <c r="U13" s="36"/>
      <c r="V13" s="36"/>
      <c r="W13" s="36"/>
      <c r="X13" s="36"/>
      <c r="Y13" s="36"/>
      <c r="Z13" s="36"/>
      <c r="AA13" s="36"/>
      <c r="AB13" s="36"/>
      <c r="AC13" s="36"/>
      <c r="AD13" s="36"/>
      <c r="AE13" s="36"/>
    </row>
    <row r="14" spans="1:46" s="2" customFormat="1" ht="12" customHeight="1">
      <c r="A14" s="36"/>
      <c r="B14" s="41"/>
      <c r="C14" s="36"/>
      <c r="D14" s="107" t="s">
        <v>25</v>
      </c>
      <c r="E14" s="36"/>
      <c r="F14" s="36"/>
      <c r="G14" s="36"/>
      <c r="H14" s="36"/>
      <c r="I14" s="107" t="s">
        <v>26</v>
      </c>
      <c r="J14" s="109" t="s">
        <v>19</v>
      </c>
      <c r="K14" s="36"/>
      <c r="L14" s="108"/>
      <c r="S14" s="36"/>
      <c r="T14" s="36"/>
      <c r="U14" s="36"/>
      <c r="V14" s="36"/>
      <c r="W14" s="36"/>
      <c r="X14" s="36"/>
      <c r="Y14" s="36"/>
      <c r="Z14" s="36"/>
      <c r="AA14" s="36"/>
      <c r="AB14" s="36"/>
      <c r="AC14" s="36"/>
      <c r="AD14" s="36"/>
      <c r="AE14" s="36"/>
    </row>
    <row r="15" spans="1:46" s="2" customFormat="1" ht="18" customHeight="1">
      <c r="A15" s="36"/>
      <c r="B15" s="41"/>
      <c r="C15" s="36"/>
      <c r="D15" s="36"/>
      <c r="E15" s="109" t="s">
        <v>27</v>
      </c>
      <c r="F15" s="36"/>
      <c r="G15" s="36"/>
      <c r="H15" s="36"/>
      <c r="I15" s="107" t="s">
        <v>28</v>
      </c>
      <c r="J15" s="109" t="s">
        <v>19</v>
      </c>
      <c r="K15" s="36"/>
      <c r="L15" s="108"/>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36"/>
      <c r="J16" s="36"/>
      <c r="K16" s="36"/>
      <c r="L16" s="108"/>
      <c r="S16" s="36"/>
      <c r="T16" s="36"/>
      <c r="U16" s="36"/>
      <c r="V16" s="36"/>
      <c r="W16" s="36"/>
      <c r="X16" s="36"/>
      <c r="Y16" s="36"/>
      <c r="Z16" s="36"/>
      <c r="AA16" s="36"/>
      <c r="AB16" s="36"/>
      <c r="AC16" s="36"/>
      <c r="AD16" s="36"/>
      <c r="AE16" s="36"/>
    </row>
    <row r="17" spans="1:31" s="2" customFormat="1" ht="12" customHeight="1">
      <c r="A17" s="36"/>
      <c r="B17" s="41"/>
      <c r="C17" s="36"/>
      <c r="D17" s="107" t="s">
        <v>29</v>
      </c>
      <c r="E17" s="36"/>
      <c r="F17" s="36"/>
      <c r="G17" s="36"/>
      <c r="H17" s="36"/>
      <c r="I17" s="107" t="s">
        <v>26</v>
      </c>
      <c r="J17" s="32" t="str">
        <f>'Rekapitulace stavby'!AN13</f>
        <v>Vyplň údaj</v>
      </c>
      <c r="K17" s="36"/>
      <c r="L17" s="108"/>
      <c r="S17" s="36"/>
      <c r="T17" s="36"/>
      <c r="U17" s="36"/>
      <c r="V17" s="36"/>
      <c r="W17" s="36"/>
      <c r="X17" s="36"/>
      <c r="Y17" s="36"/>
      <c r="Z17" s="36"/>
      <c r="AA17" s="36"/>
      <c r="AB17" s="36"/>
      <c r="AC17" s="36"/>
      <c r="AD17" s="36"/>
      <c r="AE17" s="36"/>
    </row>
    <row r="18" spans="1:31" s="2" customFormat="1" ht="18" customHeight="1">
      <c r="A18" s="36"/>
      <c r="B18" s="41"/>
      <c r="C18" s="36"/>
      <c r="D18" s="36"/>
      <c r="E18" s="380" t="str">
        <f>'Rekapitulace stavby'!E14</f>
        <v>Vyplň údaj</v>
      </c>
      <c r="F18" s="381"/>
      <c r="G18" s="381"/>
      <c r="H18" s="381"/>
      <c r="I18" s="107" t="s">
        <v>28</v>
      </c>
      <c r="J18" s="32" t="str">
        <f>'Rekapitulace stavby'!AN14</f>
        <v>Vyplň údaj</v>
      </c>
      <c r="K18" s="36"/>
      <c r="L18" s="108"/>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36"/>
      <c r="J19" s="36"/>
      <c r="K19" s="36"/>
      <c r="L19" s="108"/>
      <c r="S19" s="36"/>
      <c r="T19" s="36"/>
      <c r="U19" s="36"/>
      <c r="V19" s="36"/>
      <c r="W19" s="36"/>
      <c r="X19" s="36"/>
      <c r="Y19" s="36"/>
      <c r="Z19" s="36"/>
      <c r="AA19" s="36"/>
      <c r="AB19" s="36"/>
      <c r="AC19" s="36"/>
      <c r="AD19" s="36"/>
      <c r="AE19" s="36"/>
    </row>
    <row r="20" spans="1:31" s="2" customFormat="1" ht="12" customHeight="1">
      <c r="A20" s="36"/>
      <c r="B20" s="41"/>
      <c r="C20" s="36"/>
      <c r="D20" s="107" t="s">
        <v>31</v>
      </c>
      <c r="E20" s="36"/>
      <c r="F20" s="36"/>
      <c r="G20" s="36"/>
      <c r="H20" s="36"/>
      <c r="I20" s="107" t="s">
        <v>26</v>
      </c>
      <c r="J20" s="109" t="s">
        <v>19</v>
      </c>
      <c r="K20" s="36"/>
      <c r="L20" s="108"/>
      <c r="S20" s="36"/>
      <c r="T20" s="36"/>
      <c r="U20" s="36"/>
      <c r="V20" s="36"/>
      <c r="W20" s="36"/>
      <c r="X20" s="36"/>
      <c r="Y20" s="36"/>
      <c r="Z20" s="36"/>
      <c r="AA20" s="36"/>
      <c r="AB20" s="36"/>
      <c r="AC20" s="36"/>
      <c r="AD20" s="36"/>
      <c r="AE20" s="36"/>
    </row>
    <row r="21" spans="1:31" s="2" customFormat="1" ht="18" customHeight="1">
      <c r="A21" s="36"/>
      <c r="B21" s="41"/>
      <c r="C21" s="36"/>
      <c r="D21" s="36"/>
      <c r="E21" s="109" t="s">
        <v>32</v>
      </c>
      <c r="F21" s="36"/>
      <c r="G21" s="36"/>
      <c r="H21" s="36"/>
      <c r="I21" s="107" t="s">
        <v>28</v>
      </c>
      <c r="J21" s="109" t="s">
        <v>19</v>
      </c>
      <c r="K21" s="36"/>
      <c r="L21" s="108"/>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36"/>
      <c r="J22" s="36"/>
      <c r="K22" s="36"/>
      <c r="L22" s="108"/>
      <c r="S22" s="36"/>
      <c r="T22" s="36"/>
      <c r="U22" s="36"/>
      <c r="V22" s="36"/>
      <c r="W22" s="36"/>
      <c r="X22" s="36"/>
      <c r="Y22" s="36"/>
      <c r="Z22" s="36"/>
      <c r="AA22" s="36"/>
      <c r="AB22" s="36"/>
      <c r="AC22" s="36"/>
      <c r="AD22" s="36"/>
      <c r="AE22" s="36"/>
    </row>
    <row r="23" spans="1:31" s="2" customFormat="1" ht="12" customHeight="1">
      <c r="A23" s="36"/>
      <c r="B23" s="41"/>
      <c r="C23" s="36"/>
      <c r="D23" s="107" t="s">
        <v>34</v>
      </c>
      <c r="E23" s="36"/>
      <c r="F23" s="36"/>
      <c r="G23" s="36"/>
      <c r="H23" s="36"/>
      <c r="I23" s="107" t="s">
        <v>26</v>
      </c>
      <c r="J23" s="109" t="s">
        <v>19</v>
      </c>
      <c r="K23" s="36"/>
      <c r="L23" s="108"/>
      <c r="S23" s="36"/>
      <c r="T23" s="36"/>
      <c r="U23" s="36"/>
      <c r="V23" s="36"/>
      <c r="W23" s="36"/>
      <c r="X23" s="36"/>
      <c r="Y23" s="36"/>
      <c r="Z23" s="36"/>
      <c r="AA23" s="36"/>
      <c r="AB23" s="36"/>
      <c r="AC23" s="36"/>
      <c r="AD23" s="36"/>
      <c r="AE23" s="36"/>
    </row>
    <row r="24" spans="1:31" s="2" customFormat="1" ht="18" customHeight="1">
      <c r="A24" s="36"/>
      <c r="B24" s="41"/>
      <c r="C24" s="36"/>
      <c r="D24" s="36"/>
      <c r="E24" s="109" t="s">
        <v>35</v>
      </c>
      <c r="F24" s="36"/>
      <c r="G24" s="36"/>
      <c r="H24" s="36"/>
      <c r="I24" s="107" t="s">
        <v>28</v>
      </c>
      <c r="J24" s="109" t="s">
        <v>19</v>
      </c>
      <c r="K24" s="36"/>
      <c r="L24" s="108"/>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36"/>
      <c r="J25" s="36"/>
      <c r="K25" s="36"/>
      <c r="L25" s="108"/>
      <c r="S25" s="36"/>
      <c r="T25" s="36"/>
      <c r="U25" s="36"/>
      <c r="V25" s="36"/>
      <c r="W25" s="36"/>
      <c r="X25" s="36"/>
      <c r="Y25" s="36"/>
      <c r="Z25" s="36"/>
      <c r="AA25" s="36"/>
      <c r="AB25" s="36"/>
      <c r="AC25" s="36"/>
      <c r="AD25" s="36"/>
      <c r="AE25" s="36"/>
    </row>
    <row r="26" spans="1:31" s="2" customFormat="1" ht="12" customHeight="1">
      <c r="A26" s="36"/>
      <c r="B26" s="41"/>
      <c r="C26" s="36"/>
      <c r="D26" s="107" t="s">
        <v>36</v>
      </c>
      <c r="E26" s="36"/>
      <c r="F26" s="36"/>
      <c r="G26" s="36"/>
      <c r="H26" s="36"/>
      <c r="I26" s="36"/>
      <c r="J26" s="36"/>
      <c r="K26" s="36"/>
      <c r="L26" s="108"/>
      <c r="S26" s="36"/>
      <c r="T26" s="36"/>
      <c r="U26" s="36"/>
      <c r="V26" s="36"/>
      <c r="W26" s="36"/>
      <c r="X26" s="36"/>
      <c r="Y26" s="36"/>
      <c r="Z26" s="36"/>
      <c r="AA26" s="36"/>
      <c r="AB26" s="36"/>
      <c r="AC26" s="36"/>
      <c r="AD26" s="36"/>
      <c r="AE26" s="36"/>
    </row>
    <row r="27" spans="1:31" s="8" customFormat="1" ht="16.5" customHeight="1">
      <c r="A27" s="111"/>
      <c r="B27" s="112"/>
      <c r="C27" s="111"/>
      <c r="D27" s="111"/>
      <c r="E27" s="382" t="s">
        <v>19</v>
      </c>
      <c r="F27" s="382"/>
      <c r="G27" s="382"/>
      <c r="H27" s="382"/>
      <c r="I27" s="111"/>
      <c r="J27" s="111"/>
      <c r="K27" s="111"/>
      <c r="L27" s="113"/>
      <c r="S27" s="111"/>
      <c r="T27" s="111"/>
      <c r="U27" s="111"/>
      <c r="V27" s="111"/>
      <c r="W27" s="111"/>
      <c r="X27" s="111"/>
      <c r="Y27" s="111"/>
      <c r="Z27" s="111"/>
      <c r="AA27" s="111"/>
      <c r="AB27" s="111"/>
      <c r="AC27" s="111"/>
      <c r="AD27" s="111"/>
      <c r="AE27" s="111"/>
    </row>
    <row r="28" spans="1:31" s="2" customFormat="1" ht="6.95" customHeight="1">
      <c r="A28" s="36"/>
      <c r="B28" s="41"/>
      <c r="C28" s="36"/>
      <c r="D28" s="36"/>
      <c r="E28" s="36"/>
      <c r="F28" s="36"/>
      <c r="G28" s="36"/>
      <c r="H28" s="36"/>
      <c r="I28" s="36"/>
      <c r="J28" s="36"/>
      <c r="K28" s="36"/>
      <c r="L28" s="108"/>
      <c r="S28" s="36"/>
      <c r="T28" s="36"/>
      <c r="U28" s="36"/>
      <c r="V28" s="36"/>
      <c r="W28" s="36"/>
      <c r="X28" s="36"/>
      <c r="Y28" s="36"/>
      <c r="Z28" s="36"/>
      <c r="AA28" s="36"/>
      <c r="AB28" s="36"/>
      <c r="AC28" s="36"/>
      <c r="AD28" s="36"/>
      <c r="AE28" s="36"/>
    </row>
    <row r="29" spans="1:31" s="2" customFormat="1" ht="6.95" customHeight="1">
      <c r="A29" s="36"/>
      <c r="B29" s="41"/>
      <c r="C29" s="36"/>
      <c r="D29" s="114"/>
      <c r="E29" s="114"/>
      <c r="F29" s="114"/>
      <c r="G29" s="114"/>
      <c r="H29" s="114"/>
      <c r="I29" s="114"/>
      <c r="J29" s="114"/>
      <c r="K29" s="114"/>
      <c r="L29" s="108"/>
      <c r="S29" s="36"/>
      <c r="T29" s="36"/>
      <c r="U29" s="36"/>
      <c r="V29" s="36"/>
      <c r="W29" s="36"/>
      <c r="X29" s="36"/>
      <c r="Y29" s="36"/>
      <c r="Z29" s="36"/>
      <c r="AA29" s="36"/>
      <c r="AB29" s="36"/>
      <c r="AC29" s="36"/>
      <c r="AD29" s="36"/>
      <c r="AE29" s="36"/>
    </row>
    <row r="30" spans="1:31" s="2" customFormat="1" ht="25.35" customHeight="1">
      <c r="A30" s="36"/>
      <c r="B30" s="41"/>
      <c r="C30" s="36"/>
      <c r="D30" s="115" t="s">
        <v>38</v>
      </c>
      <c r="E30" s="36"/>
      <c r="F30" s="36"/>
      <c r="G30" s="36"/>
      <c r="H30" s="36"/>
      <c r="I30" s="36"/>
      <c r="J30" s="116">
        <f>ROUND(J83, 2)</f>
        <v>0</v>
      </c>
      <c r="K30" s="36"/>
      <c r="L30" s="108"/>
      <c r="S30" s="36"/>
      <c r="T30" s="36"/>
      <c r="U30" s="36"/>
      <c r="V30" s="36"/>
      <c r="W30" s="36"/>
      <c r="X30" s="36"/>
      <c r="Y30" s="36"/>
      <c r="Z30" s="36"/>
      <c r="AA30" s="36"/>
      <c r="AB30" s="36"/>
      <c r="AC30" s="36"/>
      <c r="AD30" s="36"/>
      <c r="AE30" s="36"/>
    </row>
    <row r="31" spans="1:31" s="2" customFormat="1" ht="6.95" customHeight="1">
      <c r="A31" s="36"/>
      <c r="B31" s="41"/>
      <c r="C31" s="36"/>
      <c r="D31" s="114"/>
      <c r="E31" s="114"/>
      <c r="F31" s="114"/>
      <c r="G31" s="114"/>
      <c r="H31" s="114"/>
      <c r="I31" s="114"/>
      <c r="J31" s="114"/>
      <c r="K31" s="114"/>
      <c r="L31" s="108"/>
      <c r="S31" s="36"/>
      <c r="T31" s="36"/>
      <c r="U31" s="36"/>
      <c r="V31" s="36"/>
      <c r="W31" s="36"/>
      <c r="X31" s="36"/>
      <c r="Y31" s="36"/>
      <c r="Z31" s="36"/>
      <c r="AA31" s="36"/>
      <c r="AB31" s="36"/>
      <c r="AC31" s="36"/>
      <c r="AD31" s="36"/>
      <c r="AE31" s="36"/>
    </row>
    <row r="32" spans="1:31" s="2" customFormat="1" ht="14.45" customHeight="1">
      <c r="A32" s="36"/>
      <c r="B32" s="41"/>
      <c r="C32" s="36"/>
      <c r="D32" s="36"/>
      <c r="E32" s="36"/>
      <c r="F32" s="117" t="s">
        <v>40</v>
      </c>
      <c r="G32" s="36"/>
      <c r="H32" s="36"/>
      <c r="I32" s="117" t="s">
        <v>39</v>
      </c>
      <c r="J32" s="117" t="s">
        <v>41</v>
      </c>
      <c r="K32" s="36"/>
      <c r="L32" s="108"/>
      <c r="S32" s="36"/>
      <c r="T32" s="36"/>
      <c r="U32" s="36"/>
      <c r="V32" s="36"/>
      <c r="W32" s="36"/>
      <c r="X32" s="36"/>
      <c r="Y32" s="36"/>
      <c r="Z32" s="36"/>
      <c r="AA32" s="36"/>
      <c r="AB32" s="36"/>
      <c r="AC32" s="36"/>
      <c r="AD32" s="36"/>
      <c r="AE32" s="36"/>
    </row>
    <row r="33" spans="1:31" s="2" customFormat="1" ht="14.45" customHeight="1">
      <c r="A33" s="36"/>
      <c r="B33" s="41"/>
      <c r="C33" s="36"/>
      <c r="D33" s="118" t="s">
        <v>42</v>
      </c>
      <c r="E33" s="107" t="s">
        <v>43</v>
      </c>
      <c r="F33" s="119">
        <f>ROUND((SUM(BE83:BE93)),  2)</f>
        <v>0</v>
      </c>
      <c r="G33" s="36"/>
      <c r="H33" s="36"/>
      <c r="I33" s="120">
        <v>0.21</v>
      </c>
      <c r="J33" s="119">
        <f>ROUND(((SUM(BE83:BE93))*I33),  2)</f>
        <v>0</v>
      </c>
      <c r="K33" s="36"/>
      <c r="L33" s="108"/>
      <c r="S33" s="36"/>
      <c r="T33" s="36"/>
      <c r="U33" s="36"/>
      <c r="V33" s="36"/>
      <c r="W33" s="36"/>
      <c r="X33" s="36"/>
      <c r="Y33" s="36"/>
      <c r="Z33" s="36"/>
      <c r="AA33" s="36"/>
      <c r="AB33" s="36"/>
      <c r="AC33" s="36"/>
      <c r="AD33" s="36"/>
      <c r="AE33" s="36"/>
    </row>
    <row r="34" spans="1:31" s="2" customFormat="1" ht="14.45" customHeight="1">
      <c r="A34" s="36"/>
      <c r="B34" s="41"/>
      <c r="C34" s="36"/>
      <c r="D34" s="36"/>
      <c r="E34" s="107" t="s">
        <v>44</v>
      </c>
      <c r="F34" s="119">
        <f>ROUND((SUM(BF83:BF93)),  2)</f>
        <v>0</v>
      </c>
      <c r="G34" s="36"/>
      <c r="H34" s="36"/>
      <c r="I34" s="120">
        <v>0.15</v>
      </c>
      <c r="J34" s="119">
        <f>ROUND(((SUM(BF83:BF93))*I34),  2)</f>
        <v>0</v>
      </c>
      <c r="K34" s="36"/>
      <c r="L34" s="108"/>
      <c r="S34" s="36"/>
      <c r="T34" s="36"/>
      <c r="U34" s="36"/>
      <c r="V34" s="36"/>
      <c r="W34" s="36"/>
      <c r="X34" s="36"/>
      <c r="Y34" s="36"/>
      <c r="Z34" s="36"/>
      <c r="AA34" s="36"/>
      <c r="AB34" s="36"/>
      <c r="AC34" s="36"/>
      <c r="AD34" s="36"/>
      <c r="AE34" s="36"/>
    </row>
    <row r="35" spans="1:31" s="2" customFormat="1" ht="14.45" hidden="1" customHeight="1">
      <c r="A35" s="36"/>
      <c r="B35" s="41"/>
      <c r="C35" s="36"/>
      <c r="D35" s="36"/>
      <c r="E35" s="107" t="s">
        <v>45</v>
      </c>
      <c r="F35" s="119">
        <f>ROUND((SUM(BG83:BG93)),  2)</f>
        <v>0</v>
      </c>
      <c r="G35" s="36"/>
      <c r="H35" s="36"/>
      <c r="I35" s="120">
        <v>0.21</v>
      </c>
      <c r="J35" s="119">
        <f>0</f>
        <v>0</v>
      </c>
      <c r="K35" s="36"/>
      <c r="L35" s="108"/>
      <c r="S35" s="36"/>
      <c r="T35" s="36"/>
      <c r="U35" s="36"/>
      <c r="V35" s="36"/>
      <c r="W35" s="36"/>
      <c r="X35" s="36"/>
      <c r="Y35" s="36"/>
      <c r="Z35" s="36"/>
      <c r="AA35" s="36"/>
      <c r="AB35" s="36"/>
      <c r="AC35" s="36"/>
      <c r="AD35" s="36"/>
      <c r="AE35" s="36"/>
    </row>
    <row r="36" spans="1:31" s="2" customFormat="1" ht="14.45" hidden="1" customHeight="1">
      <c r="A36" s="36"/>
      <c r="B36" s="41"/>
      <c r="C36" s="36"/>
      <c r="D36" s="36"/>
      <c r="E36" s="107" t="s">
        <v>46</v>
      </c>
      <c r="F36" s="119">
        <f>ROUND((SUM(BH83:BH93)),  2)</f>
        <v>0</v>
      </c>
      <c r="G36" s="36"/>
      <c r="H36" s="36"/>
      <c r="I36" s="120">
        <v>0.15</v>
      </c>
      <c r="J36" s="119">
        <f>0</f>
        <v>0</v>
      </c>
      <c r="K36" s="36"/>
      <c r="L36" s="108"/>
      <c r="S36" s="36"/>
      <c r="T36" s="36"/>
      <c r="U36" s="36"/>
      <c r="V36" s="36"/>
      <c r="W36" s="36"/>
      <c r="X36" s="36"/>
      <c r="Y36" s="36"/>
      <c r="Z36" s="36"/>
      <c r="AA36" s="36"/>
      <c r="AB36" s="36"/>
      <c r="AC36" s="36"/>
      <c r="AD36" s="36"/>
      <c r="AE36" s="36"/>
    </row>
    <row r="37" spans="1:31" s="2" customFormat="1" ht="14.45" hidden="1" customHeight="1">
      <c r="A37" s="36"/>
      <c r="B37" s="41"/>
      <c r="C37" s="36"/>
      <c r="D37" s="36"/>
      <c r="E37" s="107" t="s">
        <v>47</v>
      </c>
      <c r="F37" s="119">
        <f>ROUND((SUM(BI83:BI93)),  2)</f>
        <v>0</v>
      </c>
      <c r="G37" s="36"/>
      <c r="H37" s="36"/>
      <c r="I37" s="120">
        <v>0</v>
      </c>
      <c r="J37" s="119">
        <f>0</f>
        <v>0</v>
      </c>
      <c r="K37" s="36"/>
      <c r="L37" s="108"/>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36"/>
      <c r="J38" s="36"/>
      <c r="K38" s="36"/>
      <c r="L38" s="108"/>
      <c r="S38" s="36"/>
      <c r="T38" s="36"/>
      <c r="U38" s="36"/>
      <c r="V38" s="36"/>
      <c r="W38" s="36"/>
      <c r="X38" s="36"/>
      <c r="Y38" s="36"/>
      <c r="Z38" s="36"/>
      <c r="AA38" s="36"/>
      <c r="AB38" s="36"/>
      <c r="AC38" s="36"/>
      <c r="AD38" s="36"/>
      <c r="AE38" s="36"/>
    </row>
    <row r="39" spans="1:31" s="2" customFormat="1" ht="25.35" customHeight="1">
      <c r="A39" s="36"/>
      <c r="B39" s="41"/>
      <c r="C39" s="121"/>
      <c r="D39" s="122" t="s">
        <v>48</v>
      </c>
      <c r="E39" s="123"/>
      <c r="F39" s="123"/>
      <c r="G39" s="124" t="s">
        <v>49</v>
      </c>
      <c r="H39" s="125" t="s">
        <v>50</v>
      </c>
      <c r="I39" s="123"/>
      <c r="J39" s="126">
        <f>SUM(J30:J37)</f>
        <v>0</v>
      </c>
      <c r="K39" s="127"/>
      <c r="L39" s="108"/>
      <c r="S39" s="36"/>
      <c r="T39" s="36"/>
      <c r="U39" s="36"/>
      <c r="V39" s="36"/>
      <c r="W39" s="36"/>
      <c r="X39" s="36"/>
      <c r="Y39" s="36"/>
      <c r="Z39" s="36"/>
      <c r="AA39" s="36"/>
      <c r="AB39" s="36"/>
      <c r="AC39" s="36"/>
      <c r="AD39" s="36"/>
      <c r="AE39" s="36"/>
    </row>
    <row r="40" spans="1:31" s="2" customFormat="1" ht="14.45" customHeight="1">
      <c r="A40" s="36"/>
      <c r="B40" s="128"/>
      <c r="C40" s="129"/>
      <c r="D40" s="129"/>
      <c r="E40" s="129"/>
      <c r="F40" s="129"/>
      <c r="G40" s="129"/>
      <c r="H40" s="129"/>
      <c r="I40" s="129"/>
      <c r="J40" s="129"/>
      <c r="K40" s="129"/>
      <c r="L40" s="108"/>
      <c r="S40" s="36"/>
      <c r="T40" s="36"/>
      <c r="U40" s="36"/>
      <c r="V40" s="36"/>
      <c r="W40" s="36"/>
      <c r="X40" s="36"/>
      <c r="Y40" s="36"/>
      <c r="Z40" s="36"/>
      <c r="AA40" s="36"/>
      <c r="AB40" s="36"/>
      <c r="AC40" s="36"/>
      <c r="AD40" s="36"/>
      <c r="AE40" s="36"/>
    </row>
    <row r="44" spans="1:31" s="2" customFormat="1" ht="6.95" customHeight="1">
      <c r="A44" s="36"/>
      <c r="B44" s="130"/>
      <c r="C44" s="131"/>
      <c r="D44" s="131"/>
      <c r="E44" s="131"/>
      <c r="F44" s="131"/>
      <c r="G44" s="131"/>
      <c r="H44" s="131"/>
      <c r="I44" s="131"/>
      <c r="J44" s="131"/>
      <c r="K44" s="131"/>
      <c r="L44" s="108"/>
      <c r="S44" s="36"/>
      <c r="T44" s="36"/>
      <c r="U44" s="36"/>
      <c r="V44" s="36"/>
      <c r="W44" s="36"/>
      <c r="X44" s="36"/>
      <c r="Y44" s="36"/>
      <c r="Z44" s="36"/>
      <c r="AA44" s="36"/>
      <c r="AB44" s="36"/>
      <c r="AC44" s="36"/>
      <c r="AD44" s="36"/>
      <c r="AE44" s="36"/>
    </row>
    <row r="45" spans="1:31" s="2" customFormat="1" ht="24.95" customHeight="1">
      <c r="A45" s="36"/>
      <c r="B45" s="37"/>
      <c r="C45" s="25" t="s">
        <v>91</v>
      </c>
      <c r="D45" s="38"/>
      <c r="E45" s="38"/>
      <c r="F45" s="38"/>
      <c r="G45" s="38"/>
      <c r="H45" s="38"/>
      <c r="I45" s="38"/>
      <c r="J45" s="38"/>
      <c r="K45" s="38"/>
      <c r="L45" s="108"/>
      <c r="S45" s="36"/>
      <c r="T45" s="36"/>
      <c r="U45" s="36"/>
      <c r="V45" s="36"/>
      <c r="W45" s="36"/>
      <c r="X45" s="36"/>
      <c r="Y45" s="36"/>
      <c r="Z45" s="36"/>
      <c r="AA45" s="36"/>
      <c r="AB45" s="36"/>
      <c r="AC45" s="36"/>
      <c r="AD45" s="36"/>
      <c r="AE45" s="36"/>
    </row>
    <row r="46" spans="1:31" s="2" customFormat="1" ht="6.95" customHeight="1">
      <c r="A46" s="36"/>
      <c r="B46" s="37"/>
      <c r="C46" s="38"/>
      <c r="D46" s="38"/>
      <c r="E46" s="38"/>
      <c r="F46" s="38"/>
      <c r="G46" s="38"/>
      <c r="H46" s="38"/>
      <c r="I46" s="38"/>
      <c r="J46" s="38"/>
      <c r="K46" s="38"/>
      <c r="L46" s="108"/>
      <c r="S46" s="36"/>
      <c r="T46" s="36"/>
      <c r="U46" s="36"/>
      <c r="V46" s="36"/>
      <c r="W46" s="36"/>
      <c r="X46" s="36"/>
      <c r="Y46" s="36"/>
      <c r="Z46" s="36"/>
      <c r="AA46" s="36"/>
      <c r="AB46" s="36"/>
      <c r="AC46" s="36"/>
      <c r="AD46" s="36"/>
      <c r="AE46" s="36"/>
    </row>
    <row r="47" spans="1:31" s="2" customFormat="1" ht="12" customHeight="1">
      <c r="A47" s="36"/>
      <c r="B47" s="37"/>
      <c r="C47" s="31" t="s">
        <v>16</v>
      </c>
      <c r="D47" s="38"/>
      <c r="E47" s="38"/>
      <c r="F47" s="38"/>
      <c r="G47" s="38"/>
      <c r="H47" s="38"/>
      <c r="I47" s="38"/>
      <c r="J47" s="38"/>
      <c r="K47" s="38"/>
      <c r="L47" s="108"/>
      <c r="S47" s="36"/>
      <c r="T47" s="36"/>
      <c r="U47" s="36"/>
      <c r="V47" s="36"/>
      <c r="W47" s="36"/>
      <c r="X47" s="36"/>
      <c r="Y47" s="36"/>
      <c r="Z47" s="36"/>
      <c r="AA47" s="36"/>
      <c r="AB47" s="36"/>
      <c r="AC47" s="36"/>
      <c r="AD47" s="36"/>
      <c r="AE47" s="36"/>
    </row>
    <row r="48" spans="1:31" s="2" customFormat="1" ht="16.5" customHeight="1">
      <c r="A48" s="36"/>
      <c r="B48" s="37"/>
      <c r="C48" s="38"/>
      <c r="D48" s="38"/>
      <c r="E48" s="383" t="str">
        <f>E7</f>
        <v>Město bez bariér - ZŠ Horní Slavkov, Školní 786 - Učebna IT</v>
      </c>
      <c r="F48" s="384"/>
      <c r="G48" s="384"/>
      <c r="H48" s="384"/>
      <c r="I48" s="38"/>
      <c r="J48" s="38"/>
      <c r="K48" s="38"/>
      <c r="L48" s="108"/>
      <c r="S48" s="36"/>
      <c r="T48" s="36"/>
      <c r="U48" s="36"/>
      <c r="V48" s="36"/>
      <c r="W48" s="36"/>
      <c r="X48" s="36"/>
      <c r="Y48" s="36"/>
      <c r="Z48" s="36"/>
      <c r="AA48" s="36"/>
      <c r="AB48" s="36"/>
      <c r="AC48" s="36"/>
      <c r="AD48" s="36"/>
      <c r="AE48" s="36"/>
    </row>
    <row r="49" spans="1:47" s="2" customFormat="1" ht="12" customHeight="1">
      <c r="A49" s="36"/>
      <c r="B49" s="37"/>
      <c r="C49" s="31" t="s">
        <v>89</v>
      </c>
      <c r="D49" s="38"/>
      <c r="E49" s="38"/>
      <c r="F49" s="38"/>
      <c r="G49" s="38"/>
      <c r="H49" s="38"/>
      <c r="I49" s="38"/>
      <c r="J49" s="38"/>
      <c r="K49" s="38"/>
      <c r="L49" s="108"/>
      <c r="S49" s="36"/>
      <c r="T49" s="36"/>
      <c r="U49" s="36"/>
      <c r="V49" s="36"/>
      <c r="W49" s="36"/>
      <c r="X49" s="36"/>
      <c r="Y49" s="36"/>
      <c r="Z49" s="36"/>
      <c r="AA49" s="36"/>
      <c r="AB49" s="36"/>
      <c r="AC49" s="36"/>
      <c r="AD49" s="36"/>
      <c r="AE49" s="36"/>
    </row>
    <row r="50" spans="1:47" s="2" customFormat="1" ht="16.5" customHeight="1">
      <c r="A50" s="36"/>
      <c r="B50" s="37"/>
      <c r="C50" s="38"/>
      <c r="D50" s="38"/>
      <c r="E50" s="355" t="str">
        <f>E9</f>
        <v>00 - VRN</v>
      </c>
      <c r="F50" s="385"/>
      <c r="G50" s="385"/>
      <c r="H50" s="385"/>
      <c r="I50" s="38"/>
      <c r="J50" s="38"/>
      <c r="K50" s="38"/>
      <c r="L50" s="108"/>
      <c r="S50" s="36"/>
      <c r="T50" s="36"/>
      <c r="U50" s="36"/>
      <c r="V50" s="36"/>
      <c r="W50" s="36"/>
      <c r="X50" s="36"/>
      <c r="Y50" s="36"/>
      <c r="Z50" s="36"/>
      <c r="AA50" s="36"/>
      <c r="AB50" s="36"/>
      <c r="AC50" s="36"/>
      <c r="AD50" s="36"/>
      <c r="AE50" s="36"/>
    </row>
    <row r="51" spans="1:47" s="2" customFormat="1" ht="6.95" customHeight="1">
      <c r="A51" s="36"/>
      <c r="B51" s="37"/>
      <c r="C51" s="38"/>
      <c r="D51" s="38"/>
      <c r="E51" s="38"/>
      <c r="F51" s="38"/>
      <c r="G51" s="38"/>
      <c r="H51" s="38"/>
      <c r="I51" s="38"/>
      <c r="J51" s="38"/>
      <c r="K51" s="38"/>
      <c r="L51" s="108"/>
      <c r="S51" s="36"/>
      <c r="T51" s="36"/>
      <c r="U51" s="36"/>
      <c r="V51" s="36"/>
      <c r="W51" s="36"/>
      <c r="X51" s="36"/>
      <c r="Y51" s="36"/>
      <c r="Z51" s="36"/>
      <c r="AA51" s="36"/>
      <c r="AB51" s="36"/>
      <c r="AC51" s="36"/>
      <c r="AD51" s="36"/>
      <c r="AE51" s="36"/>
    </row>
    <row r="52" spans="1:47" s="2" customFormat="1" ht="12" customHeight="1">
      <c r="A52" s="36"/>
      <c r="B52" s="37"/>
      <c r="C52" s="31" t="s">
        <v>21</v>
      </c>
      <c r="D52" s="38"/>
      <c r="E52" s="38"/>
      <c r="F52" s="29" t="str">
        <f>F12</f>
        <v>ZŠ Horní Slavkov, Školní 786</v>
      </c>
      <c r="G52" s="38"/>
      <c r="H52" s="38"/>
      <c r="I52" s="31" t="s">
        <v>23</v>
      </c>
      <c r="J52" s="61" t="str">
        <f>IF(J12="","",J12)</f>
        <v>17. 2. 2021</v>
      </c>
      <c r="K52" s="38"/>
      <c r="L52" s="108"/>
      <c r="S52" s="36"/>
      <c r="T52" s="36"/>
      <c r="U52" s="36"/>
      <c r="V52" s="36"/>
      <c r="W52" s="36"/>
      <c r="X52" s="36"/>
      <c r="Y52" s="36"/>
      <c r="Z52" s="36"/>
      <c r="AA52" s="36"/>
      <c r="AB52" s="36"/>
      <c r="AC52" s="36"/>
      <c r="AD52" s="36"/>
      <c r="AE52" s="36"/>
    </row>
    <row r="53" spans="1:47" s="2" customFormat="1" ht="6.95" customHeight="1">
      <c r="A53" s="36"/>
      <c r="B53" s="37"/>
      <c r="C53" s="38"/>
      <c r="D53" s="38"/>
      <c r="E53" s="38"/>
      <c r="F53" s="38"/>
      <c r="G53" s="38"/>
      <c r="H53" s="38"/>
      <c r="I53" s="38"/>
      <c r="J53" s="38"/>
      <c r="K53" s="38"/>
      <c r="L53" s="108"/>
      <c r="S53" s="36"/>
      <c r="T53" s="36"/>
      <c r="U53" s="36"/>
      <c r="V53" s="36"/>
      <c r="W53" s="36"/>
      <c r="X53" s="36"/>
      <c r="Y53" s="36"/>
      <c r="Z53" s="36"/>
      <c r="AA53" s="36"/>
      <c r="AB53" s="36"/>
      <c r="AC53" s="36"/>
      <c r="AD53" s="36"/>
      <c r="AE53" s="36"/>
    </row>
    <row r="54" spans="1:47" s="2" customFormat="1" ht="15.2" customHeight="1">
      <c r="A54" s="36"/>
      <c r="B54" s="37"/>
      <c r="C54" s="31" t="s">
        <v>25</v>
      </c>
      <c r="D54" s="38"/>
      <c r="E54" s="38"/>
      <c r="F54" s="29" t="str">
        <f>E15</f>
        <v>Město Horní Slavkov</v>
      </c>
      <c r="G54" s="38"/>
      <c r="H54" s="38"/>
      <c r="I54" s="31" t="s">
        <v>31</v>
      </c>
      <c r="J54" s="34" t="str">
        <f>E21</f>
        <v>CENTRASTAV, s.r.o.</v>
      </c>
      <c r="K54" s="38"/>
      <c r="L54" s="108"/>
      <c r="S54" s="36"/>
      <c r="T54" s="36"/>
      <c r="U54" s="36"/>
      <c r="V54" s="36"/>
      <c r="W54" s="36"/>
      <c r="X54" s="36"/>
      <c r="Y54" s="36"/>
      <c r="Z54" s="36"/>
      <c r="AA54" s="36"/>
      <c r="AB54" s="36"/>
      <c r="AC54" s="36"/>
      <c r="AD54" s="36"/>
      <c r="AE54" s="36"/>
    </row>
    <row r="55" spans="1:47" s="2" customFormat="1" ht="15.2" customHeight="1">
      <c r="A55" s="36"/>
      <c r="B55" s="37"/>
      <c r="C55" s="31" t="s">
        <v>29</v>
      </c>
      <c r="D55" s="38"/>
      <c r="E55" s="38"/>
      <c r="F55" s="29" t="str">
        <f>IF(E18="","",E18)</f>
        <v>Vyplň údaj</v>
      </c>
      <c r="G55" s="38"/>
      <c r="H55" s="38"/>
      <c r="I55" s="31" t="s">
        <v>34</v>
      </c>
      <c r="J55" s="34" t="str">
        <f>E24</f>
        <v>Michal Kubelka</v>
      </c>
      <c r="K55" s="38"/>
      <c r="L55" s="108"/>
      <c r="S55" s="36"/>
      <c r="T55" s="36"/>
      <c r="U55" s="36"/>
      <c r="V55" s="36"/>
      <c r="W55" s="36"/>
      <c r="X55" s="36"/>
      <c r="Y55" s="36"/>
      <c r="Z55" s="36"/>
      <c r="AA55" s="36"/>
      <c r="AB55" s="36"/>
      <c r="AC55" s="36"/>
      <c r="AD55" s="36"/>
      <c r="AE55" s="36"/>
    </row>
    <row r="56" spans="1:47" s="2" customFormat="1" ht="10.35" customHeight="1">
      <c r="A56" s="36"/>
      <c r="B56" s="37"/>
      <c r="C56" s="38"/>
      <c r="D56" s="38"/>
      <c r="E56" s="38"/>
      <c r="F56" s="38"/>
      <c r="G56" s="38"/>
      <c r="H56" s="38"/>
      <c r="I56" s="38"/>
      <c r="J56" s="38"/>
      <c r="K56" s="38"/>
      <c r="L56" s="108"/>
      <c r="S56" s="36"/>
      <c r="T56" s="36"/>
      <c r="U56" s="36"/>
      <c r="V56" s="36"/>
      <c r="W56" s="36"/>
      <c r="X56" s="36"/>
      <c r="Y56" s="36"/>
      <c r="Z56" s="36"/>
      <c r="AA56" s="36"/>
      <c r="AB56" s="36"/>
      <c r="AC56" s="36"/>
      <c r="AD56" s="36"/>
      <c r="AE56" s="36"/>
    </row>
    <row r="57" spans="1:47" s="2" customFormat="1" ht="29.25" customHeight="1">
      <c r="A57" s="36"/>
      <c r="B57" s="37"/>
      <c r="C57" s="132" t="s">
        <v>92</v>
      </c>
      <c r="D57" s="133"/>
      <c r="E57" s="133"/>
      <c r="F57" s="133"/>
      <c r="G57" s="133"/>
      <c r="H57" s="133"/>
      <c r="I57" s="133"/>
      <c r="J57" s="134" t="s">
        <v>93</v>
      </c>
      <c r="K57" s="133"/>
      <c r="L57" s="108"/>
      <c r="S57" s="36"/>
      <c r="T57" s="36"/>
      <c r="U57" s="36"/>
      <c r="V57" s="36"/>
      <c r="W57" s="36"/>
      <c r="X57" s="36"/>
      <c r="Y57" s="36"/>
      <c r="Z57" s="36"/>
      <c r="AA57" s="36"/>
      <c r="AB57" s="36"/>
      <c r="AC57" s="36"/>
      <c r="AD57" s="36"/>
      <c r="AE57" s="36"/>
    </row>
    <row r="58" spans="1:47" s="2" customFormat="1" ht="10.35" customHeight="1">
      <c r="A58" s="36"/>
      <c r="B58" s="37"/>
      <c r="C58" s="38"/>
      <c r="D58" s="38"/>
      <c r="E58" s="38"/>
      <c r="F58" s="38"/>
      <c r="G58" s="38"/>
      <c r="H58" s="38"/>
      <c r="I58" s="38"/>
      <c r="J58" s="38"/>
      <c r="K58" s="38"/>
      <c r="L58" s="108"/>
      <c r="S58" s="36"/>
      <c r="T58" s="36"/>
      <c r="U58" s="36"/>
      <c r="V58" s="36"/>
      <c r="W58" s="36"/>
      <c r="X58" s="36"/>
      <c r="Y58" s="36"/>
      <c r="Z58" s="36"/>
      <c r="AA58" s="36"/>
      <c r="AB58" s="36"/>
      <c r="AC58" s="36"/>
      <c r="AD58" s="36"/>
      <c r="AE58" s="36"/>
    </row>
    <row r="59" spans="1:47" s="2" customFormat="1" ht="22.9" customHeight="1">
      <c r="A59" s="36"/>
      <c r="B59" s="37"/>
      <c r="C59" s="135" t="s">
        <v>70</v>
      </c>
      <c r="D59" s="38"/>
      <c r="E59" s="38"/>
      <c r="F59" s="38"/>
      <c r="G59" s="38"/>
      <c r="H59" s="38"/>
      <c r="I59" s="38"/>
      <c r="J59" s="79">
        <f>J83</f>
        <v>0</v>
      </c>
      <c r="K59" s="38"/>
      <c r="L59" s="108"/>
      <c r="S59" s="36"/>
      <c r="T59" s="36"/>
      <c r="U59" s="36"/>
      <c r="V59" s="36"/>
      <c r="W59" s="36"/>
      <c r="X59" s="36"/>
      <c r="Y59" s="36"/>
      <c r="Z59" s="36"/>
      <c r="AA59" s="36"/>
      <c r="AB59" s="36"/>
      <c r="AC59" s="36"/>
      <c r="AD59" s="36"/>
      <c r="AE59" s="36"/>
      <c r="AU59" s="19" t="s">
        <v>94</v>
      </c>
    </row>
    <row r="60" spans="1:47" s="9" customFormat="1" ht="24.95" customHeight="1">
      <c r="B60" s="136"/>
      <c r="C60" s="137"/>
      <c r="D60" s="138" t="s">
        <v>95</v>
      </c>
      <c r="E60" s="139"/>
      <c r="F60" s="139"/>
      <c r="G60" s="139"/>
      <c r="H60" s="139"/>
      <c r="I60" s="139"/>
      <c r="J60" s="140">
        <f>J84</f>
        <v>0</v>
      </c>
      <c r="K60" s="137"/>
      <c r="L60" s="141"/>
    </row>
    <row r="61" spans="1:47" s="10" customFormat="1" ht="19.899999999999999" customHeight="1">
      <c r="B61" s="142"/>
      <c r="C61" s="143"/>
      <c r="D61" s="144" t="s">
        <v>96</v>
      </c>
      <c r="E61" s="145"/>
      <c r="F61" s="145"/>
      <c r="G61" s="145"/>
      <c r="H61" s="145"/>
      <c r="I61" s="145"/>
      <c r="J61" s="146">
        <f>J85</f>
        <v>0</v>
      </c>
      <c r="K61" s="143"/>
      <c r="L61" s="147"/>
    </row>
    <row r="62" spans="1:47" s="10" customFormat="1" ht="19.899999999999999" customHeight="1">
      <c r="B62" s="142"/>
      <c r="C62" s="143"/>
      <c r="D62" s="144" t="s">
        <v>97</v>
      </c>
      <c r="E62" s="145"/>
      <c r="F62" s="145"/>
      <c r="G62" s="145"/>
      <c r="H62" s="145"/>
      <c r="I62" s="145"/>
      <c r="J62" s="146">
        <f>J88</f>
        <v>0</v>
      </c>
      <c r="K62" s="143"/>
      <c r="L62" s="147"/>
    </row>
    <row r="63" spans="1:47" s="10" customFormat="1" ht="19.899999999999999" customHeight="1">
      <c r="B63" s="142"/>
      <c r="C63" s="143"/>
      <c r="D63" s="144" t="s">
        <v>98</v>
      </c>
      <c r="E63" s="145"/>
      <c r="F63" s="145"/>
      <c r="G63" s="145"/>
      <c r="H63" s="145"/>
      <c r="I63" s="145"/>
      <c r="J63" s="146">
        <f>J91</f>
        <v>0</v>
      </c>
      <c r="K63" s="143"/>
      <c r="L63" s="147"/>
    </row>
    <row r="64" spans="1:47" s="2" customFormat="1" ht="21.75" customHeight="1">
      <c r="A64" s="36"/>
      <c r="B64" s="37"/>
      <c r="C64" s="38"/>
      <c r="D64" s="38"/>
      <c r="E64" s="38"/>
      <c r="F64" s="38"/>
      <c r="G64" s="38"/>
      <c r="H64" s="38"/>
      <c r="I64" s="38"/>
      <c r="J64" s="38"/>
      <c r="K64" s="38"/>
      <c r="L64" s="108"/>
      <c r="S64" s="36"/>
      <c r="T64" s="36"/>
      <c r="U64" s="36"/>
      <c r="V64" s="36"/>
      <c r="W64" s="36"/>
      <c r="X64" s="36"/>
      <c r="Y64" s="36"/>
      <c r="Z64" s="36"/>
      <c r="AA64" s="36"/>
      <c r="AB64" s="36"/>
      <c r="AC64" s="36"/>
      <c r="AD64" s="36"/>
      <c r="AE64" s="36"/>
    </row>
    <row r="65" spans="1:31" s="2" customFormat="1" ht="6.95" customHeight="1">
      <c r="A65" s="36"/>
      <c r="B65" s="49"/>
      <c r="C65" s="50"/>
      <c r="D65" s="50"/>
      <c r="E65" s="50"/>
      <c r="F65" s="50"/>
      <c r="G65" s="50"/>
      <c r="H65" s="50"/>
      <c r="I65" s="50"/>
      <c r="J65" s="50"/>
      <c r="K65" s="50"/>
      <c r="L65" s="108"/>
      <c r="S65" s="36"/>
      <c r="T65" s="36"/>
      <c r="U65" s="36"/>
      <c r="V65" s="36"/>
      <c r="W65" s="36"/>
      <c r="X65" s="36"/>
      <c r="Y65" s="36"/>
      <c r="Z65" s="36"/>
      <c r="AA65" s="36"/>
      <c r="AB65" s="36"/>
      <c r="AC65" s="36"/>
      <c r="AD65" s="36"/>
      <c r="AE65" s="36"/>
    </row>
    <row r="69" spans="1:31" s="2" customFormat="1" ht="6.95" customHeight="1">
      <c r="A69" s="36"/>
      <c r="B69" s="51"/>
      <c r="C69" s="52"/>
      <c r="D69" s="52"/>
      <c r="E69" s="52"/>
      <c r="F69" s="52"/>
      <c r="G69" s="52"/>
      <c r="H69" s="52"/>
      <c r="I69" s="52"/>
      <c r="J69" s="52"/>
      <c r="K69" s="52"/>
      <c r="L69" s="108"/>
      <c r="S69" s="36"/>
      <c r="T69" s="36"/>
      <c r="U69" s="36"/>
      <c r="V69" s="36"/>
      <c r="W69" s="36"/>
      <c r="X69" s="36"/>
      <c r="Y69" s="36"/>
      <c r="Z69" s="36"/>
      <c r="AA69" s="36"/>
      <c r="AB69" s="36"/>
      <c r="AC69" s="36"/>
      <c r="AD69" s="36"/>
      <c r="AE69" s="36"/>
    </row>
    <row r="70" spans="1:31" s="2" customFormat="1" ht="24.95" customHeight="1">
      <c r="A70" s="36"/>
      <c r="B70" s="37"/>
      <c r="C70" s="25" t="s">
        <v>99</v>
      </c>
      <c r="D70" s="38"/>
      <c r="E70" s="38"/>
      <c r="F70" s="38"/>
      <c r="G70" s="38"/>
      <c r="H70" s="38"/>
      <c r="I70" s="38"/>
      <c r="J70" s="38"/>
      <c r="K70" s="38"/>
      <c r="L70" s="108"/>
      <c r="S70" s="36"/>
      <c r="T70" s="36"/>
      <c r="U70" s="36"/>
      <c r="V70" s="36"/>
      <c r="W70" s="36"/>
      <c r="X70" s="36"/>
      <c r="Y70" s="36"/>
      <c r="Z70" s="36"/>
      <c r="AA70" s="36"/>
      <c r="AB70" s="36"/>
      <c r="AC70" s="36"/>
      <c r="AD70" s="36"/>
      <c r="AE70" s="36"/>
    </row>
    <row r="71" spans="1:31" s="2" customFormat="1" ht="6.95" customHeight="1">
      <c r="A71" s="36"/>
      <c r="B71" s="37"/>
      <c r="C71" s="38"/>
      <c r="D71" s="38"/>
      <c r="E71" s="38"/>
      <c r="F71" s="38"/>
      <c r="G71" s="38"/>
      <c r="H71" s="38"/>
      <c r="I71" s="38"/>
      <c r="J71" s="38"/>
      <c r="K71" s="38"/>
      <c r="L71" s="108"/>
      <c r="S71" s="36"/>
      <c r="T71" s="36"/>
      <c r="U71" s="36"/>
      <c r="V71" s="36"/>
      <c r="W71" s="36"/>
      <c r="X71" s="36"/>
      <c r="Y71" s="36"/>
      <c r="Z71" s="36"/>
      <c r="AA71" s="36"/>
      <c r="AB71" s="36"/>
      <c r="AC71" s="36"/>
      <c r="AD71" s="36"/>
      <c r="AE71" s="36"/>
    </row>
    <row r="72" spans="1:31" s="2" customFormat="1" ht="12" customHeight="1">
      <c r="A72" s="36"/>
      <c r="B72" s="37"/>
      <c r="C72" s="31" t="s">
        <v>16</v>
      </c>
      <c r="D72" s="38"/>
      <c r="E72" s="38"/>
      <c r="F72" s="38"/>
      <c r="G72" s="38"/>
      <c r="H72" s="38"/>
      <c r="I72" s="38"/>
      <c r="J72" s="38"/>
      <c r="K72" s="38"/>
      <c r="L72" s="108"/>
      <c r="S72" s="36"/>
      <c r="T72" s="36"/>
      <c r="U72" s="36"/>
      <c r="V72" s="36"/>
      <c r="W72" s="36"/>
      <c r="X72" s="36"/>
      <c r="Y72" s="36"/>
      <c r="Z72" s="36"/>
      <c r="AA72" s="36"/>
      <c r="AB72" s="36"/>
      <c r="AC72" s="36"/>
      <c r="AD72" s="36"/>
      <c r="AE72" s="36"/>
    </row>
    <row r="73" spans="1:31" s="2" customFormat="1" ht="16.5" customHeight="1">
      <c r="A73" s="36"/>
      <c r="B73" s="37"/>
      <c r="C73" s="38"/>
      <c r="D73" s="38"/>
      <c r="E73" s="383" t="str">
        <f>E7</f>
        <v>Město bez bariér - ZŠ Horní Slavkov, Školní 786 - Učebna IT</v>
      </c>
      <c r="F73" s="384"/>
      <c r="G73" s="384"/>
      <c r="H73" s="384"/>
      <c r="I73" s="38"/>
      <c r="J73" s="38"/>
      <c r="K73" s="38"/>
      <c r="L73" s="108"/>
      <c r="S73" s="36"/>
      <c r="T73" s="36"/>
      <c r="U73" s="36"/>
      <c r="V73" s="36"/>
      <c r="W73" s="36"/>
      <c r="X73" s="36"/>
      <c r="Y73" s="36"/>
      <c r="Z73" s="36"/>
      <c r="AA73" s="36"/>
      <c r="AB73" s="36"/>
      <c r="AC73" s="36"/>
      <c r="AD73" s="36"/>
      <c r="AE73" s="36"/>
    </row>
    <row r="74" spans="1:31" s="2" customFormat="1" ht="12" customHeight="1">
      <c r="A74" s="36"/>
      <c r="B74" s="37"/>
      <c r="C74" s="31" t="s">
        <v>89</v>
      </c>
      <c r="D74" s="38"/>
      <c r="E74" s="38"/>
      <c r="F74" s="38"/>
      <c r="G74" s="38"/>
      <c r="H74" s="38"/>
      <c r="I74" s="38"/>
      <c r="J74" s="38"/>
      <c r="K74" s="38"/>
      <c r="L74" s="108"/>
      <c r="S74" s="36"/>
      <c r="T74" s="36"/>
      <c r="U74" s="36"/>
      <c r="V74" s="36"/>
      <c r="W74" s="36"/>
      <c r="X74" s="36"/>
      <c r="Y74" s="36"/>
      <c r="Z74" s="36"/>
      <c r="AA74" s="36"/>
      <c r="AB74" s="36"/>
      <c r="AC74" s="36"/>
      <c r="AD74" s="36"/>
      <c r="AE74" s="36"/>
    </row>
    <row r="75" spans="1:31" s="2" customFormat="1" ht="16.5" customHeight="1">
      <c r="A75" s="36"/>
      <c r="B75" s="37"/>
      <c r="C75" s="38"/>
      <c r="D75" s="38"/>
      <c r="E75" s="355" t="str">
        <f>E9</f>
        <v>00 - VRN</v>
      </c>
      <c r="F75" s="385"/>
      <c r="G75" s="385"/>
      <c r="H75" s="385"/>
      <c r="I75" s="38"/>
      <c r="J75" s="38"/>
      <c r="K75" s="38"/>
      <c r="L75" s="108"/>
      <c r="S75" s="36"/>
      <c r="T75" s="36"/>
      <c r="U75" s="36"/>
      <c r="V75" s="36"/>
      <c r="W75" s="36"/>
      <c r="X75" s="36"/>
      <c r="Y75" s="36"/>
      <c r="Z75" s="36"/>
      <c r="AA75" s="36"/>
      <c r="AB75" s="36"/>
      <c r="AC75" s="36"/>
      <c r="AD75" s="36"/>
      <c r="AE75" s="36"/>
    </row>
    <row r="76" spans="1:31" s="2" customFormat="1" ht="6.95" customHeight="1">
      <c r="A76" s="36"/>
      <c r="B76" s="37"/>
      <c r="C76" s="38"/>
      <c r="D76" s="38"/>
      <c r="E76" s="38"/>
      <c r="F76" s="38"/>
      <c r="G76" s="38"/>
      <c r="H76" s="38"/>
      <c r="I76" s="38"/>
      <c r="J76" s="38"/>
      <c r="K76" s="38"/>
      <c r="L76" s="108"/>
      <c r="S76" s="36"/>
      <c r="T76" s="36"/>
      <c r="U76" s="36"/>
      <c r="V76" s="36"/>
      <c r="W76" s="36"/>
      <c r="X76" s="36"/>
      <c r="Y76" s="36"/>
      <c r="Z76" s="36"/>
      <c r="AA76" s="36"/>
      <c r="AB76" s="36"/>
      <c r="AC76" s="36"/>
      <c r="AD76" s="36"/>
      <c r="AE76" s="36"/>
    </row>
    <row r="77" spans="1:31" s="2" customFormat="1" ht="12" customHeight="1">
      <c r="A77" s="36"/>
      <c r="B77" s="37"/>
      <c r="C77" s="31" t="s">
        <v>21</v>
      </c>
      <c r="D77" s="38"/>
      <c r="E77" s="38"/>
      <c r="F77" s="29" t="str">
        <f>F12</f>
        <v>ZŠ Horní Slavkov, Školní 786</v>
      </c>
      <c r="G77" s="38"/>
      <c r="H77" s="38"/>
      <c r="I77" s="31" t="s">
        <v>23</v>
      </c>
      <c r="J77" s="61" t="str">
        <f>IF(J12="","",J12)</f>
        <v>17. 2. 2021</v>
      </c>
      <c r="K77" s="38"/>
      <c r="L77" s="108"/>
      <c r="S77" s="36"/>
      <c r="T77" s="36"/>
      <c r="U77" s="36"/>
      <c r="V77" s="36"/>
      <c r="W77" s="36"/>
      <c r="X77" s="36"/>
      <c r="Y77" s="36"/>
      <c r="Z77" s="36"/>
      <c r="AA77" s="36"/>
      <c r="AB77" s="36"/>
      <c r="AC77" s="36"/>
      <c r="AD77" s="36"/>
      <c r="AE77" s="36"/>
    </row>
    <row r="78" spans="1:31" s="2" customFormat="1" ht="6.95" customHeight="1">
      <c r="A78" s="36"/>
      <c r="B78" s="37"/>
      <c r="C78" s="38"/>
      <c r="D78" s="38"/>
      <c r="E78" s="38"/>
      <c r="F78" s="38"/>
      <c r="G78" s="38"/>
      <c r="H78" s="38"/>
      <c r="I78" s="38"/>
      <c r="J78" s="38"/>
      <c r="K78" s="38"/>
      <c r="L78" s="108"/>
      <c r="S78" s="36"/>
      <c r="T78" s="36"/>
      <c r="U78" s="36"/>
      <c r="V78" s="36"/>
      <c r="W78" s="36"/>
      <c r="X78" s="36"/>
      <c r="Y78" s="36"/>
      <c r="Z78" s="36"/>
      <c r="AA78" s="36"/>
      <c r="AB78" s="36"/>
      <c r="AC78" s="36"/>
      <c r="AD78" s="36"/>
      <c r="AE78" s="36"/>
    </row>
    <row r="79" spans="1:31" s="2" customFormat="1" ht="15.2" customHeight="1">
      <c r="A79" s="36"/>
      <c r="B79" s="37"/>
      <c r="C79" s="31" t="s">
        <v>25</v>
      </c>
      <c r="D79" s="38"/>
      <c r="E79" s="38"/>
      <c r="F79" s="29" t="str">
        <f>E15</f>
        <v>Město Horní Slavkov</v>
      </c>
      <c r="G79" s="38"/>
      <c r="H79" s="38"/>
      <c r="I79" s="31" t="s">
        <v>31</v>
      </c>
      <c r="J79" s="34" t="str">
        <f>E21</f>
        <v>CENTRASTAV, s.r.o.</v>
      </c>
      <c r="K79" s="38"/>
      <c r="L79" s="108"/>
      <c r="S79" s="36"/>
      <c r="T79" s="36"/>
      <c r="U79" s="36"/>
      <c r="V79" s="36"/>
      <c r="W79" s="36"/>
      <c r="X79" s="36"/>
      <c r="Y79" s="36"/>
      <c r="Z79" s="36"/>
      <c r="AA79" s="36"/>
      <c r="AB79" s="36"/>
      <c r="AC79" s="36"/>
      <c r="AD79" s="36"/>
      <c r="AE79" s="36"/>
    </row>
    <row r="80" spans="1:31" s="2" customFormat="1" ht="15.2" customHeight="1">
      <c r="A80" s="36"/>
      <c r="B80" s="37"/>
      <c r="C80" s="31" t="s">
        <v>29</v>
      </c>
      <c r="D80" s="38"/>
      <c r="E80" s="38"/>
      <c r="F80" s="29" t="str">
        <f>IF(E18="","",E18)</f>
        <v>Vyplň údaj</v>
      </c>
      <c r="G80" s="38"/>
      <c r="H80" s="38"/>
      <c r="I80" s="31" t="s">
        <v>34</v>
      </c>
      <c r="J80" s="34" t="str">
        <f>E24</f>
        <v>Michal Kubelka</v>
      </c>
      <c r="K80" s="38"/>
      <c r="L80" s="108"/>
      <c r="S80" s="36"/>
      <c r="T80" s="36"/>
      <c r="U80" s="36"/>
      <c r="V80" s="36"/>
      <c r="W80" s="36"/>
      <c r="X80" s="36"/>
      <c r="Y80" s="36"/>
      <c r="Z80" s="36"/>
      <c r="AA80" s="36"/>
      <c r="AB80" s="36"/>
      <c r="AC80" s="36"/>
      <c r="AD80" s="36"/>
      <c r="AE80" s="36"/>
    </row>
    <row r="81" spans="1:65" s="2" customFormat="1" ht="10.35" customHeight="1">
      <c r="A81" s="36"/>
      <c r="B81" s="37"/>
      <c r="C81" s="38"/>
      <c r="D81" s="38"/>
      <c r="E81" s="38"/>
      <c r="F81" s="38"/>
      <c r="G81" s="38"/>
      <c r="H81" s="38"/>
      <c r="I81" s="38"/>
      <c r="J81" s="38"/>
      <c r="K81" s="38"/>
      <c r="L81" s="108"/>
      <c r="S81" s="36"/>
      <c r="T81" s="36"/>
      <c r="U81" s="36"/>
      <c r="V81" s="36"/>
      <c r="W81" s="36"/>
      <c r="X81" s="36"/>
      <c r="Y81" s="36"/>
      <c r="Z81" s="36"/>
      <c r="AA81" s="36"/>
      <c r="AB81" s="36"/>
      <c r="AC81" s="36"/>
      <c r="AD81" s="36"/>
      <c r="AE81" s="36"/>
    </row>
    <row r="82" spans="1:65" s="11" customFormat="1" ht="29.25" customHeight="1">
      <c r="A82" s="148"/>
      <c r="B82" s="149"/>
      <c r="C82" s="150" t="s">
        <v>100</v>
      </c>
      <c r="D82" s="151" t="s">
        <v>57</v>
      </c>
      <c r="E82" s="151" t="s">
        <v>53</v>
      </c>
      <c r="F82" s="151" t="s">
        <v>54</v>
      </c>
      <c r="G82" s="151" t="s">
        <v>101</v>
      </c>
      <c r="H82" s="151" t="s">
        <v>102</v>
      </c>
      <c r="I82" s="151" t="s">
        <v>103</v>
      </c>
      <c r="J82" s="151" t="s">
        <v>93</v>
      </c>
      <c r="K82" s="152" t="s">
        <v>104</v>
      </c>
      <c r="L82" s="153"/>
      <c r="M82" s="70" t="s">
        <v>19</v>
      </c>
      <c r="N82" s="71" t="s">
        <v>42</v>
      </c>
      <c r="O82" s="71" t="s">
        <v>105</v>
      </c>
      <c r="P82" s="71" t="s">
        <v>106</v>
      </c>
      <c r="Q82" s="71" t="s">
        <v>107</v>
      </c>
      <c r="R82" s="71" t="s">
        <v>108</v>
      </c>
      <c r="S82" s="71" t="s">
        <v>109</v>
      </c>
      <c r="T82" s="72" t="s">
        <v>110</v>
      </c>
      <c r="U82" s="148"/>
      <c r="V82" s="148"/>
      <c r="W82" s="148"/>
      <c r="X82" s="148"/>
      <c r="Y82" s="148"/>
      <c r="Z82" s="148"/>
      <c r="AA82" s="148"/>
      <c r="AB82" s="148"/>
      <c r="AC82" s="148"/>
      <c r="AD82" s="148"/>
      <c r="AE82" s="148"/>
    </row>
    <row r="83" spans="1:65" s="2" customFormat="1" ht="22.9" customHeight="1">
      <c r="A83" s="36"/>
      <c r="B83" s="37"/>
      <c r="C83" s="77" t="s">
        <v>111</v>
      </c>
      <c r="D83" s="38"/>
      <c r="E83" s="38"/>
      <c r="F83" s="38"/>
      <c r="G83" s="38"/>
      <c r="H83" s="38"/>
      <c r="I83" s="38"/>
      <c r="J83" s="154">
        <f>BK83</f>
        <v>0</v>
      </c>
      <c r="K83" s="38"/>
      <c r="L83" s="41"/>
      <c r="M83" s="73"/>
      <c r="N83" s="155"/>
      <c r="O83" s="74"/>
      <c r="P83" s="156">
        <f>P84</f>
        <v>0</v>
      </c>
      <c r="Q83" s="74"/>
      <c r="R83" s="156">
        <f>R84</f>
        <v>0</v>
      </c>
      <c r="S83" s="74"/>
      <c r="T83" s="157">
        <f>T84</f>
        <v>0</v>
      </c>
      <c r="U83" s="36"/>
      <c r="V83" s="36"/>
      <c r="W83" s="36"/>
      <c r="X83" s="36"/>
      <c r="Y83" s="36"/>
      <c r="Z83" s="36"/>
      <c r="AA83" s="36"/>
      <c r="AB83" s="36"/>
      <c r="AC83" s="36"/>
      <c r="AD83" s="36"/>
      <c r="AE83" s="36"/>
      <c r="AT83" s="19" t="s">
        <v>71</v>
      </c>
      <c r="AU83" s="19" t="s">
        <v>94</v>
      </c>
      <c r="BK83" s="158">
        <f>BK84</f>
        <v>0</v>
      </c>
    </row>
    <row r="84" spans="1:65" s="12" customFormat="1" ht="25.9" customHeight="1">
      <c r="B84" s="159"/>
      <c r="C84" s="160"/>
      <c r="D84" s="161" t="s">
        <v>71</v>
      </c>
      <c r="E84" s="162" t="s">
        <v>77</v>
      </c>
      <c r="F84" s="162" t="s">
        <v>112</v>
      </c>
      <c r="G84" s="160"/>
      <c r="H84" s="160"/>
      <c r="I84" s="163"/>
      <c r="J84" s="164">
        <f>BK84</f>
        <v>0</v>
      </c>
      <c r="K84" s="160"/>
      <c r="L84" s="165"/>
      <c r="M84" s="166"/>
      <c r="N84" s="167"/>
      <c r="O84" s="167"/>
      <c r="P84" s="168">
        <f>P85+P88+P91</f>
        <v>0</v>
      </c>
      <c r="Q84" s="167"/>
      <c r="R84" s="168">
        <f>R85+R88+R91</f>
        <v>0</v>
      </c>
      <c r="S84" s="167"/>
      <c r="T84" s="169">
        <f>T85+T88+T91</f>
        <v>0</v>
      </c>
      <c r="AR84" s="170" t="s">
        <v>113</v>
      </c>
      <c r="AT84" s="171" t="s">
        <v>71</v>
      </c>
      <c r="AU84" s="171" t="s">
        <v>72</v>
      </c>
      <c r="AY84" s="170" t="s">
        <v>114</v>
      </c>
      <c r="BK84" s="172">
        <f>BK85+BK88+BK91</f>
        <v>0</v>
      </c>
    </row>
    <row r="85" spans="1:65" s="12" customFormat="1" ht="22.9" customHeight="1">
      <c r="B85" s="159"/>
      <c r="C85" s="160"/>
      <c r="D85" s="161" t="s">
        <v>71</v>
      </c>
      <c r="E85" s="173" t="s">
        <v>115</v>
      </c>
      <c r="F85" s="173" t="s">
        <v>116</v>
      </c>
      <c r="G85" s="160"/>
      <c r="H85" s="160"/>
      <c r="I85" s="163"/>
      <c r="J85" s="174">
        <f>BK85</f>
        <v>0</v>
      </c>
      <c r="K85" s="160"/>
      <c r="L85" s="165"/>
      <c r="M85" s="166"/>
      <c r="N85" s="167"/>
      <c r="O85" s="167"/>
      <c r="P85" s="168">
        <f>SUM(P86:P87)</f>
        <v>0</v>
      </c>
      <c r="Q85" s="167"/>
      <c r="R85" s="168">
        <f>SUM(R86:R87)</f>
        <v>0</v>
      </c>
      <c r="S85" s="167"/>
      <c r="T85" s="169">
        <f>SUM(T86:T87)</f>
        <v>0</v>
      </c>
      <c r="AR85" s="170" t="s">
        <v>113</v>
      </c>
      <c r="AT85" s="171" t="s">
        <v>71</v>
      </c>
      <c r="AU85" s="171" t="s">
        <v>79</v>
      </c>
      <c r="AY85" s="170" t="s">
        <v>114</v>
      </c>
      <c r="BK85" s="172">
        <f>SUM(BK86:BK87)</f>
        <v>0</v>
      </c>
    </row>
    <row r="86" spans="1:65" s="2" customFormat="1" ht="16.5" customHeight="1">
      <c r="A86" s="36"/>
      <c r="B86" s="37"/>
      <c r="C86" s="175" t="s">
        <v>79</v>
      </c>
      <c r="D86" s="175" t="s">
        <v>117</v>
      </c>
      <c r="E86" s="176" t="s">
        <v>118</v>
      </c>
      <c r="F86" s="177" t="s">
        <v>119</v>
      </c>
      <c r="G86" s="178" t="s">
        <v>120</v>
      </c>
      <c r="H86" s="179">
        <v>1</v>
      </c>
      <c r="I86" s="180"/>
      <c r="J86" s="181">
        <f>ROUND(I86*H86,2)</f>
        <v>0</v>
      </c>
      <c r="K86" s="177" t="s">
        <v>121</v>
      </c>
      <c r="L86" s="41"/>
      <c r="M86" s="182" t="s">
        <v>19</v>
      </c>
      <c r="N86" s="183" t="s">
        <v>43</v>
      </c>
      <c r="O86" s="66"/>
      <c r="P86" s="184">
        <f>O86*H86</f>
        <v>0</v>
      </c>
      <c r="Q86" s="184">
        <v>0</v>
      </c>
      <c r="R86" s="184">
        <f>Q86*H86</f>
        <v>0</v>
      </c>
      <c r="S86" s="184">
        <v>0</v>
      </c>
      <c r="T86" s="185">
        <f>S86*H86</f>
        <v>0</v>
      </c>
      <c r="U86" s="36"/>
      <c r="V86" s="36"/>
      <c r="W86" s="36"/>
      <c r="X86" s="36"/>
      <c r="Y86" s="36"/>
      <c r="Z86" s="36"/>
      <c r="AA86" s="36"/>
      <c r="AB86" s="36"/>
      <c r="AC86" s="36"/>
      <c r="AD86" s="36"/>
      <c r="AE86" s="36"/>
      <c r="AR86" s="186" t="s">
        <v>122</v>
      </c>
      <c r="AT86" s="186" t="s">
        <v>117</v>
      </c>
      <c r="AU86" s="186" t="s">
        <v>81</v>
      </c>
      <c r="AY86" s="19" t="s">
        <v>114</v>
      </c>
      <c r="BE86" s="187">
        <f>IF(N86="základní",J86,0)</f>
        <v>0</v>
      </c>
      <c r="BF86" s="187">
        <f>IF(N86="snížená",J86,0)</f>
        <v>0</v>
      </c>
      <c r="BG86" s="187">
        <f>IF(N86="zákl. přenesená",J86,0)</f>
        <v>0</v>
      </c>
      <c r="BH86" s="187">
        <f>IF(N86="sníž. přenesená",J86,0)</f>
        <v>0</v>
      </c>
      <c r="BI86" s="187">
        <f>IF(N86="nulová",J86,0)</f>
        <v>0</v>
      </c>
      <c r="BJ86" s="19" t="s">
        <v>79</v>
      </c>
      <c r="BK86" s="187">
        <f>ROUND(I86*H86,2)</f>
        <v>0</v>
      </c>
      <c r="BL86" s="19" t="s">
        <v>122</v>
      </c>
      <c r="BM86" s="186" t="s">
        <v>123</v>
      </c>
    </row>
    <row r="87" spans="1:65" s="2" customFormat="1" ht="29.25">
      <c r="A87" s="36"/>
      <c r="B87" s="37"/>
      <c r="C87" s="38"/>
      <c r="D87" s="188" t="s">
        <v>124</v>
      </c>
      <c r="E87" s="38"/>
      <c r="F87" s="189" t="s">
        <v>125</v>
      </c>
      <c r="G87" s="38"/>
      <c r="H87" s="38"/>
      <c r="I87" s="190"/>
      <c r="J87" s="38"/>
      <c r="K87" s="38"/>
      <c r="L87" s="41"/>
      <c r="M87" s="191"/>
      <c r="N87" s="192"/>
      <c r="O87" s="66"/>
      <c r="P87" s="66"/>
      <c r="Q87" s="66"/>
      <c r="R87" s="66"/>
      <c r="S87" s="66"/>
      <c r="T87" s="67"/>
      <c r="U87" s="36"/>
      <c r="V87" s="36"/>
      <c r="W87" s="36"/>
      <c r="X87" s="36"/>
      <c r="Y87" s="36"/>
      <c r="Z87" s="36"/>
      <c r="AA87" s="36"/>
      <c r="AB87" s="36"/>
      <c r="AC87" s="36"/>
      <c r="AD87" s="36"/>
      <c r="AE87" s="36"/>
      <c r="AT87" s="19" t="s">
        <v>124</v>
      </c>
      <c r="AU87" s="19" t="s">
        <v>81</v>
      </c>
    </row>
    <row r="88" spans="1:65" s="12" customFormat="1" ht="22.9" customHeight="1">
      <c r="B88" s="159"/>
      <c r="C88" s="160"/>
      <c r="D88" s="161" t="s">
        <v>71</v>
      </c>
      <c r="E88" s="173" t="s">
        <v>126</v>
      </c>
      <c r="F88" s="173" t="s">
        <v>127</v>
      </c>
      <c r="G88" s="160"/>
      <c r="H88" s="160"/>
      <c r="I88" s="163"/>
      <c r="J88" s="174">
        <f>BK88</f>
        <v>0</v>
      </c>
      <c r="K88" s="160"/>
      <c r="L88" s="165"/>
      <c r="M88" s="166"/>
      <c r="N88" s="167"/>
      <c r="O88" s="167"/>
      <c r="P88" s="168">
        <f>SUM(P89:P90)</f>
        <v>0</v>
      </c>
      <c r="Q88" s="167"/>
      <c r="R88" s="168">
        <f>SUM(R89:R90)</f>
        <v>0</v>
      </c>
      <c r="S88" s="167"/>
      <c r="T88" s="169">
        <f>SUM(T89:T90)</f>
        <v>0</v>
      </c>
      <c r="AR88" s="170" t="s">
        <v>113</v>
      </c>
      <c r="AT88" s="171" t="s">
        <v>71</v>
      </c>
      <c r="AU88" s="171" t="s">
        <v>79</v>
      </c>
      <c r="AY88" s="170" t="s">
        <v>114</v>
      </c>
      <c r="BK88" s="172">
        <f>SUM(BK89:BK90)</f>
        <v>0</v>
      </c>
    </row>
    <row r="89" spans="1:65" s="2" customFormat="1" ht="16.5" customHeight="1">
      <c r="A89" s="36"/>
      <c r="B89" s="37"/>
      <c r="C89" s="175" t="s">
        <v>81</v>
      </c>
      <c r="D89" s="175" t="s">
        <v>117</v>
      </c>
      <c r="E89" s="176" t="s">
        <v>128</v>
      </c>
      <c r="F89" s="177" t="s">
        <v>129</v>
      </c>
      <c r="G89" s="178" t="s">
        <v>120</v>
      </c>
      <c r="H89" s="179">
        <v>1</v>
      </c>
      <c r="I89" s="180"/>
      <c r="J89" s="181">
        <f>ROUND(I89*H89,2)</f>
        <v>0</v>
      </c>
      <c r="K89" s="177" t="s">
        <v>121</v>
      </c>
      <c r="L89" s="41"/>
      <c r="M89" s="182" t="s">
        <v>19</v>
      </c>
      <c r="N89" s="183" t="s">
        <v>43</v>
      </c>
      <c r="O89" s="66"/>
      <c r="P89" s="184">
        <f>O89*H89</f>
        <v>0</v>
      </c>
      <c r="Q89" s="184">
        <v>0</v>
      </c>
      <c r="R89" s="184">
        <f>Q89*H89</f>
        <v>0</v>
      </c>
      <c r="S89" s="184">
        <v>0</v>
      </c>
      <c r="T89" s="185">
        <f>S89*H89</f>
        <v>0</v>
      </c>
      <c r="U89" s="36"/>
      <c r="V89" s="36"/>
      <c r="W89" s="36"/>
      <c r="X89" s="36"/>
      <c r="Y89" s="36"/>
      <c r="Z89" s="36"/>
      <c r="AA89" s="36"/>
      <c r="AB89" s="36"/>
      <c r="AC89" s="36"/>
      <c r="AD89" s="36"/>
      <c r="AE89" s="36"/>
      <c r="AR89" s="186" t="s">
        <v>122</v>
      </c>
      <c r="AT89" s="186" t="s">
        <v>117</v>
      </c>
      <c r="AU89" s="186" t="s">
        <v>81</v>
      </c>
      <c r="AY89" s="19" t="s">
        <v>114</v>
      </c>
      <c r="BE89" s="187">
        <f>IF(N89="základní",J89,0)</f>
        <v>0</v>
      </c>
      <c r="BF89" s="187">
        <f>IF(N89="snížená",J89,0)</f>
        <v>0</v>
      </c>
      <c r="BG89" s="187">
        <f>IF(N89="zákl. přenesená",J89,0)</f>
        <v>0</v>
      </c>
      <c r="BH89" s="187">
        <f>IF(N89="sníž. přenesená",J89,0)</f>
        <v>0</v>
      </c>
      <c r="BI89" s="187">
        <f>IF(N89="nulová",J89,0)</f>
        <v>0</v>
      </c>
      <c r="BJ89" s="19" t="s">
        <v>79</v>
      </c>
      <c r="BK89" s="187">
        <f>ROUND(I89*H89,2)</f>
        <v>0</v>
      </c>
      <c r="BL89" s="19" t="s">
        <v>122</v>
      </c>
      <c r="BM89" s="186" t="s">
        <v>130</v>
      </c>
    </row>
    <row r="90" spans="1:65" s="2" customFormat="1" ht="29.25">
      <c r="A90" s="36"/>
      <c r="B90" s="37"/>
      <c r="C90" s="38"/>
      <c r="D90" s="188" t="s">
        <v>124</v>
      </c>
      <c r="E90" s="38"/>
      <c r="F90" s="189" t="s">
        <v>131</v>
      </c>
      <c r="G90" s="38"/>
      <c r="H90" s="38"/>
      <c r="I90" s="190"/>
      <c r="J90" s="38"/>
      <c r="K90" s="38"/>
      <c r="L90" s="41"/>
      <c r="M90" s="191"/>
      <c r="N90" s="192"/>
      <c r="O90" s="66"/>
      <c r="P90" s="66"/>
      <c r="Q90" s="66"/>
      <c r="R90" s="66"/>
      <c r="S90" s="66"/>
      <c r="T90" s="67"/>
      <c r="U90" s="36"/>
      <c r="V90" s="36"/>
      <c r="W90" s="36"/>
      <c r="X90" s="36"/>
      <c r="Y90" s="36"/>
      <c r="Z90" s="36"/>
      <c r="AA90" s="36"/>
      <c r="AB90" s="36"/>
      <c r="AC90" s="36"/>
      <c r="AD90" s="36"/>
      <c r="AE90" s="36"/>
      <c r="AT90" s="19" t="s">
        <v>124</v>
      </c>
      <c r="AU90" s="19" t="s">
        <v>81</v>
      </c>
    </row>
    <row r="91" spans="1:65" s="12" customFormat="1" ht="22.9" customHeight="1">
      <c r="B91" s="159"/>
      <c r="C91" s="160"/>
      <c r="D91" s="161" t="s">
        <v>71</v>
      </c>
      <c r="E91" s="173" t="s">
        <v>132</v>
      </c>
      <c r="F91" s="173" t="s">
        <v>133</v>
      </c>
      <c r="G91" s="160"/>
      <c r="H91" s="160"/>
      <c r="I91" s="163"/>
      <c r="J91" s="174">
        <f>BK91</f>
        <v>0</v>
      </c>
      <c r="K91" s="160"/>
      <c r="L91" s="165"/>
      <c r="M91" s="166"/>
      <c r="N91" s="167"/>
      <c r="O91" s="167"/>
      <c r="P91" s="168">
        <f>SUM(P92:P93)</f>
        <v>0</v>
      </c>
      <c r="Q91" s="167"/>
      <c r="R91" s="168">
        <f>SUM(R92:R93)</f>
        <v>0</v>
      </c>
      <c r="S91" s="167"/>
      <c r="T91" s="169">
        <f>SUM(T92:T93)</f>
        <v>0</v>
      </c>
      <c r="AR91" s="170" t="s">
        <v>113</v>
      </c>
      <c r="AT91" s="171" t="s">
        <v>71</v>
      </c>
      <c r="AU91" s="171" t="s">
        <v>79</v>
      </c>
      <c r="AY91" s="170" t="s">
        <v>114</v>
      </c>
      <c r="BK91" s="172">
        <f>SUM(BK92:BK93)</f>
        <v>0</v>
      </c>
    </row>
    <row r="92" spans="1:65" s="2" customFormat="1" ht="24">
      <c r="A92" s="36"/>
      <c r="B92" s="37"/>
      <c r="C92" s="175" t="s">
        <v>134</v>
      </c>
      <c r="D92" s="175" t="s">
        <v>117</v>
      </c>
      <c r="E92" s="176" t="s">
        <v>135</v>
      </c>
      <c r="F92" s="177" t="s">
        <v>136</v>
      </c>
      <c r="G92" s="178" t="s">
        <v>120</v>
      </c>
      <c r="H92" s="179">
        <v>1</v>
      </c>
      <c r="I92" s="180"/>
      <c r="J92" s="181">
        <f>ROUND(I92*H92,2)</f>
        <v>0</v>
      </c>
      <c r="K92" s="177" t="s">
        <v>121</v>
      </c>
      <c r="L92" s="41"/>
      <c r="M92" s="182" t="s">
        <v>19</v>
      </c>
      <c r="N92" s="183" t="s">
        <v>43</v>
      </c>
      <c r="O92" s="66"/>
      <c r="P92" s="184">
        <f>O92*H92</f>
        <v>0</v>
      </c>
      <c r="Q92" s="184">
        <v>0</v>
      </c>
      <c r="R92" s="184">
        <f>Q92*H92</f>
        <v>0</v>
      </c>
      <c r="S92" s="184">
        <v>0</v>
      </c>
      <c r="T92" s="185">
        <f>S92*H92</f>
        <v>0</v>
      </c>
      <c r="U92" s="36"/>
      <c r="V92" s="36"/>
      <c r="W92" s="36"/>
      <c r="X92" s="36"/>
      <c r="Y92" s="36"/>
      <c r="Z92" s="36"/>
      <c r="AA92" s="36"/>
      <c r="AB92" s="36"/>
      <c r="AC92" s="36"/>
      <c r="AD92" s="36"/>
      <c r="AE92" s="36"/>
      <c r="AR92" s="186" t="s">
        <v>122</v>
      </c>
      <c r="AT92" s="186" t="s">
        <v>117</v>
      </c>
      <c r="AU92" s="186" t="s">
        <v>81</v>
      </c>
      <c r="AY92" s="19" t="s">
        <v>114</v>
      </c>
      <c r="BE92" s="187">
        <f>IF(N92="základní",J92,0)</f>
        <v>0</v>
      </c>
      <c r="BF92" s="187">
        <f>IF(N92="snížená",J92,0)</f>
        <v>0</v>
      </c>
      <c r="BG92" s="187">
        <f>IF(N92="zákl. přenesená",J92,0)</f>
        <v>0</v>
      </c>
      <c r="BH92" s="187">
        <f>IF(N92="sníž. přenesená",J92,0)</f>
        <v>0</v>
      </c>
      <c r="BI92" s="187">
        <f>IF(N92="nulová",J92,0)</f>
        <v>0</v>
      </c>
      <c r="BJ92" s="19" t="s">
        <v>79</v>
      </c>
      <c r="BK92" s="187">
        <f>ROUND(I92*H92,2)</f>
        <v>0</v>
      </c>
      <c r="BL92" s="19" t="s">
        <v>122</v>
      </c>
      <c r="BM92" s="186" t="s">
        <v>137</v>
      </c>
    </row>
    <row r="93" spans="1:65" s="2" customFormat="1" ht="29.25">
      <c r="A93" s="36"/>
      <c r="B93" s="37"/>
      <c r="C93" s="38"/>
      <c r="D93" s="188" t="s">
        <v>124</v>
      </c>
      <c r="E93" s="38"/>
      <c r="F93" s="189" t="s">
        <v>131</v>
      </c>
      <c r="G93" s="38"/>
      <c r="H93" s="38"/>
      <c r="I93" s="190"/>
      <c r="J93" s="38"/>
      <c r="K93" s="38"/>
      <c r="L93" s="41"/>
      <c r="M93" s="193"/>
      <c r="N93" s="194"/>
      <c r="O93" s="195"/>
      <c r="P93" s="195"/>
      <c r="Q93" s="195"/>
      <c r="R93" s="195"/>
      <c r="S93" s="195"/>
      <c r="T93" s="196"/>
      <c r="U93" s="36"/>
      <c r="V93" s="36"/>
      <c r="W93" s="36"/>
      <c r="X93" s="36"/>
      <c r="Y93" s="36"/>
      <c r="Z93" s="36"/>
      <c r="AA93" s="36"/>
      <c r="AB93" s="36"/>
      <c r="AC93" s="36"/>
      <c r="AD93" s="36"/>
      <c r="AE93" s="36"/>
      <c r="AT93" s="19" t="s">
        <v>124</v>
      </c>
      <c r="AU93" s="19" t="s">
        <v>81</v>
      </c>
    </row>
    <row r="94" spans="1:65" s="2" customFormat="1" ht="6.95" customHeight="1">
      <c r="A94" s="36"/>
      <c r="B94" s="49"/>
      <c r="C94" s="50"/>
      <c r="D94" s="50"/>
      <c r="E94" s="50"/>
      <c r="F94" s="50"/>
      <c r="G94" s="50"/>
      <c r="H94" s="50"/>
      <c r="I94" s="50"/>
      <c r="J94" s="50"/>
      <c r="K94" s="50"/>
      <c r="L94" s="41"/>
      <c r="M94" s="36"/>
      <c r="O94" s="36"/>
      <c r="P94" s="36"/>
      <c r="Q94" s="36"/>
      <c r="R94" s="36"/>
      <c r="S94" s="36"/>
      <c r="T94" s="36"/>
      <c r="U94" s="36"/>
      <c r="V94" s="36"/>
      <c r="W94" s="36"/>
      <c r="X94" s="36"/>
      <c r="Y94" s="36"/>
      <c r="Z94" s="36"/>
      <c r="AA94" s="36"/>
      <c r="AB94" s="36"/>
      <c r="AC94" s="36"/>
      <c r="AD94" s="36"/>
      <c r="AE94" s="36"/>
    </row>
  </sheetData>
  <sheetProtection algorithmName="SHA-512" hashValue="vYWvEJbj4YQeLZTC8IcKU6UnQlqf+XYNiz4lQogkZymb0UcbFKS7SZPPaJLUW2euhQHCSq2YYF8Xj0Z43prEbQ==" saltValue="qeeTQIeQFscjgt07eIP/2LWP3TQhvuBGSRYfFToMHwO4sM6pew1EIBjG2iDmGVf7QGsZXNmvwNW3vVE8yRQwfA==" spinCount="100000" sheet="1" objects="1" scenarios="1" formatColumns="0" formatRows="0" autoFilter="0"/>
  <autoFilter ref="C82:K93" xr:uid="{00000000-0009-0000-0000-000001000000}"/>
  <mergeCells count="9">
    <mergeCell ref="E50:H50"/>
    <mergeCell ref="E73:H73"/>
    <mergeCell ref="E75:H75"/>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BM325"/>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75"/>
      <c r="M2" s="375"/>
      <c r="N2" s="375"/>
      <c r="O2" s="375"/>
      <c r="P2" s="375"/>
      <c r="Q2" s="375"/>
      <c r="R2" s="375"/>
      <c r="S2" s="375"/>
      <c r="T2" s="375"/>
      <c r="U2" s="375"/>
      <c r="V2" s="375"/>
      <c r="AT2" s="19" t="s">
        <v>84</v>
      </c>
    </row>
    <row r="3" spans="1:46" s="1" customFormat="1" ht="6.95" customHeight="1">
      <c r="B3" s="103"/>
      <c r="C3" s="104"/>
      <c r="D3" s="104"/>
      <c r="E3" s="104"/>
      <c r="F3" s="104"/>
      <c r="G3" s="104"/>
      <c r="H3" s="104"/>
      <c r="I3" s="104"/>
      <c r="J3" s="104"/>
      <c r="K3" s="104"/>
      <c r="L3" s="22"/>
      <c r="AT3" s="19" t="s">
        <v>81</v>
      </c>
    </row>
    <row r="4" spans="1:46" s="1" customFormat="1" ht="24.95" customHeight="1">
      <c r="B4" s="22"/>
      <c r="D4" s="105" t="s">
        <v>88</v>
      </c>
      <c r="L4" s="22"/>
      <c r="M4" s="106" t="s">
        <v>10</v>
      </c>
      <c r="AT4" s="19" t="s">
        <v>4</v>
      </c>
    </row>
    <row r="5" spans="1:46" s="1" customFormat="1" ht="6.95" customHeight="1">
      <c r="B5" s="22"/>
      <c r="L5" s="22"/>
    </row>
    <row r="6" spans="1:46" s="1" customFormat="1" ht="12" customHeight="1">
      <c r="B6" s="22"/>
      <c r="D6" s="107" t="s">
        <v>16</v>
      </c>
      <c r="L6" s="22"/>
    </row>
    <row r="7" spans="1:46" s="1" customFormat="1" ht="16.5" customHeight="1">
      <c r="B7" s="22"/>
      <c r="E7" s="376" t="str">
        <f>'Rekapitulace stavby'!K6</f>
        <v>Město bez bariér - ZŠ Horní Slavkov, Školní 786 - Učebna IT</v>
      </c>
      <c r="F7" s="377"/>
      <c r="G7" s="377"/>
      <c r="H7" s="377"/>
      <c r="L7" s="22"/>
    </row>
    <row r="8" spans="1:46" s="2" customFormat="1" ht="12" customHeight="1">
      <c r="A8" s="36"/>
      <c r="B8" s="41"/>
      <c r="C8" s="36"/>
      <c r="D8" s="107" t="s">
        <v>89</v>
      </c>
      <c r="E8" s="36"/>
      <c r="F8" s="36"/>
      <c r="G8" s="36"/>
      <c r="H8" s="36"/>
      <c r="I8" s="36"/>
      <c r="J8" s="36"/>
      <c r="K8" s="36"/>
      <c r="L8" s="108"/>
      <c r="S8" s="36"/>
      <c r="T8" s="36"/>
      <c r="U8" s="36"/>
      <c r="V8" s="36"/>
      <c r="W8" s="36"/>
      <c r="X8" s="36"/>
      <c r="Y8" s="36"/>
      <c r="Z8" s="36"/>
      <c r="AA8" s="36"/>
      <c r="AB8" s="36"/>
      <c r="AC8" s="36"/>
      <c r="AD8" s="36"/>
      <c r="AE8" s="36"/>
    </row>
    <row r="9" spans="1:46" s="2" customFormat="1" ht="16.5" customHeight="1">
      <c r="A9" s="36"/>
      <c r="B9" s="41"/>
      <c r="C9" s="36"/>
      <c r="D9" s="36"/>
      <c r="E9" s="378" t="s">
        <v>138</v>
      </c>
      <c r="F9" s="379"/>
      <c r="G9" s="379"/>
      <c r="H9" s="379"/>
      <c r="I9" s="36"/>
      <c r="J9" s="36"/>
      <c r="K9" s="36"/>
      <c r="L9" s="108"/>
      <c r="S9" s="36"/>
      <c r="T9" s="36"/>
      <c r="U9" s="36"/>
      <c r="V9" s="36"/>
      <c r="W9" s="36"/>
      <c r="X9" s="36"/>
      <c r="Y9" s="36"/>
      <c r="Z9" s="36"/>
      <c r="AA9" s="36"/>
      <c r="AB9" s="36"/>
      <c r="AC9" s="36"/>
      <c r="AD9" s="36"/>
      <c r="AE9" s="36"/>
    </row>
    <row r="10" spans="1:46" s="2" customFormat="1" ht="11.25">
      <c r="A10" s="36"/>
      <c r="B10" s="41"/>
      <c r="C10" s="36"/>
      <c r="D10" s="36"/>
      <c r="E10" s="36"/>
      <c r="F10" s="36"/>
      <c r="G10" s="36"/>
      <c r="H10" s="36"/>
      <c r="I10" s="36"/>
      <c r="J10" s="36"/>
      <c r="K10" s="36"/>
      <c r="L10" s="108"/>
      <c r="S10" s="36"/>
      <c r="T10" s="36"/>
      <c r="U10" s="36"/>
      <c r="V10" s="36"/>
      <c r="W10" s="36"/>
      <c r="X10" s="36"/>
      <c r="Y10" s="36"/>
      <c r="Z10" s="36"/>
      <c r="AA10" s="36"/>
      <c r="AB10" s="36"/>
      <c r="AC10" s="36"/>
      <c r="AD10" s="36"/>
      <c r="AE10" s="36"/>
    </row>
    <row r="11" spans="1:46" s="2" customFormat="1" ht="12" customHeight="1">
      <c r="A11" s="36"/>
      <c r="B11" s="41"/>
      <c r="C11" s="36"/>
      <c r="D11" s="107" t="s">
        <v>18</v>
      </c>
      <c r="E11" s="36"/>
      <c r="F11" s="109" t="s">
        <v>19</v>
      </c>
      <c r="G11" s="36"/>
      <c r="H11" s="36"/>
      <c r="I11" s="107" t="s">
        <v>20</v>
      </c>
      <c r="J11" s="109" t="s">
        <v>19</v>
      </c>
      <c r="K11" s="36"/>
      <c r="L11" s="108"/>
      <c r="S11" s="36"/>
      <c r="T11" s="36"/>
      <c r="U11" s="36"/>
      <c r="V11" s="36"/>
      <c r="W11" s="36"/>
      <c r="X11" s="36"/>
      <c r="Y11" s="36"/>
      <c r="Z11" s="36"/>
      <c r="AA11" s="36"/>
      <c r="AB11" s="36"/>
      <c r="AC11" s="36"/>
      <c r="AD11" s="36"/>
      <c r="AE11" s="36"/>
    </row>
    <row r="12" spans="1:46" s="2" customFormat="1" ht="12" customHeight="1">
      <c r="A12" s="36"/>
      <c r="B12" s="41"/>
      <c r="C12" s="36"/>
      <c r="D12" s="107" t="s">
        <v>21</v>
      </c>
      <c r="E12" s="36"/>
      <c r="F12" s="109" t="s">
        <v>22</v>
      </c>
      <c r="G12" s="36"/>
      <c r="H12" s="36"/>
      <c r="I12" s="107" t="s">
        <v>23</v>
      </c>
      <c r="J12" s="110" t="str">
        <f>'Rekapitulace stavby'!AN8</f>
        <v>17. 2. 2021</v>
      </c>
      <c r="K12" s="36"/>
      <c r="L12" s="108"/>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36"/>
      <c r="J13" s="36"/>
      <c r="K13" s="36"/>
      <c r="L13" s="108"/>
      <c r="S13" s="36"/>
      <c r="T13" s="36"/>
      <c r="U13" s="36"/>
      <c r="V13" s="36"/>
      <c r="W13" s="36"/>
      <c r="X13" s="36"/>
      <c r="Y13" s="36"/>
      <c r="Z13" s="36"/>
      <c r="AA13" s="36"/>
      <c r="AB13" s="36"/>
      <c r="AC13" s="36"/>
      <c r="AD13" s="36"/>
      <c r="AE13" s="36"/>
    </row>
    <row r="14" spans="1:46" s="2" customFormat="1" ht="12" customHeight="1">
      <c r="A14" s="36"/>
      <c r="B14" s="41"/>
      <c r="C14" s="36"/>
      <c r="D14" s="107" t="s">
        <v>25</v>
      </c>
      <c r="E14" s="36"/>
      <c r="F14" s="36"/>
      <c r="G14" s="36"/>
      <c r="H14" s="36"/>
      <c r="I14" s="107" t="s">
        <v>26</v>
      </c>
      <c r="J14" s="109" t="s">
        <v>19</v>
      </c>
      <c r="K14" s="36"/>
      <c r="L14" s="108"/>
      <c r="S14" s="36"/>
      <c r="T14" s="36"/>
      <c r="U14" s="36"/>
      <c r="V14" s="36"/>
      <c r="W14" s="36"/>
      <c r="X14" s="36"/>
      <c r="Y14" s="36"/>
      <c r="Z14" s="36"/>
      <c r="AA14" s="36"/>
      <c r="AB14" s="36"/>
      <c r="AC14" s="36"/>
      <c r="AD14" s="36"/>
      <c r="AE14" s="36"/>
    </row>
    <row r="15" spans="1:46" s="2" customFormat="1" ht="18" customHeight="1">
      <c r="A15" s="36"/>
      <c r="B15" s="41"/>
      <c r="C15" s="36"/>
      <c r="D15" s="36"/>
      <c r="E15" s="109" t="s">
        <v>27</v>
      </c>
      <c r="F15" s="36"/>
      <c r="G15" s="36"/>
      <c r="H15" s="36"/>
      <c r="I15" s="107" t="s">
        <v>28</v>
      </c>
      <c r="J15" s="109" t="s">
        <v>19</v>
      </c>
      <c r="K15" s="36"/>
      <c r="L15" s="108"/>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36"/>
      <c r="J16" s="36"/>
      <c r="K16" s="36"/>
      <c r="L16" s="108"/>
      <c r="S16" s="36"/>
      <c r="T16" s="36"/>
      <c r="U16" s="36"/>
      <c r="V16" s="36"/>
      <c r="W16" s="36"/>
      <c r="X16" s="36"/>
      <c r="Y16" s="36"/>
      <c r="Z16" s="36"/>
      <c r="AA16" s="36"/>
      <c r="AB16" s="36"/>
      <c r="AC16" s="36"/>
      <c r="AD16" s="36"/>
      <c r="AE16" s="36"/>
    </row>
    <row r="17" spans="1:31" s="2" customFormat="1" ht="12" customHeight="1">
      <c r="A17" s="36"/>
      <c r="B17" s="41"/>
      <c r="C17" s="36"/>
      <c r="D17" s="107" t="s">
        <v>29</v>
      </c>
      <c r="E17" s="36"/>
      <c r="F17" s="36"/>
      <c r="G17" s="36"/>
      <c r="H17" s="36"/>
      <c r="I17" s="107" t="s">
        <v>26</v>
      </c>
      <c r="J17" s="32" t="str">
        <f>'Rekapitulace stavby'!AN13</f>
        <v>Vyplň údaj</v>
      </c>
      <c r="K17" s="36"/>
      <c r="L17" s="108"/>
      <c r="S17" s="36"/>
      <c r="T17" s="36"/>
      <c r="U17" s="36"/>
      <c r="V17" s="36"/>
      <c r="W17" s="36"/>
      <c r="X17" s="36"/>
      <c r="Y17" s="36"/>
      <c r="Z17" s="36"/>
      <c r="AA17" s="36"/>
      <c r="AB17" s="36"/>
      <c r="AC17" s="36"/>
      <c r="AD17" s="36"/>
      <c r="AE17" s="36"/>
    </row>
    <row r="18" spans="1:31" s="2" customFormat="1" ht="18" customHeight="1">
      <c r="A18" s="36"/>
      <c r="B18" s="41"/>
      <c r="C18" s="36"/>
      <c r="D18" s="36"/>
      <c r="E18" s="380" t="str">
        <f>'Rekapitulace stavby'!E14</f>
        <v>Vyplň údaj</v>
      </c>
      <c r="F18" s="381"/>
      <c r="G18" s="381"/>
      <c r="H18" s="381"/>
      <c r="I18" s="107" t="s">
        <v>28</v>
      </c>
      <c r="J18" s="32" t="str">
        <f>'Rekapitulace stavby'!AN14</f>
        <v>Vyplň údaj</v>
      </c>
      <c r="K18" s="36"/>
      <c r="L18" s="108"/>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36"/>
      <c r="J19" s="36"/>
      <c r="K19" s="36"/>
      <c r="L19" s="108"/>
      <c r="S19" s="36"/>
      <c r="T19" s="36"/>
      <c r="U19" s="36"/>
      <c r="V19" s="36"/>
      <c r="W19" s="36"/>
      <c r="X19" s="36"/>
      <c r="Y19" s="36"/>
      <c r="Z19" s="36"/>
      <c r="AA19" s="36"/>
      <c r="AB19" s="36"/>
      <c r="AC19" s="36"/>
      <c r="AD19" s="36"/>
      <c r="AE19" s="36"/>
    </row>
    <row r="20" spans="1:31" s="2" customFormat="1" ht="12" customHeight="1">
      <c r="A20" s="36"/>
      <c r="B20" s="41"/>
      <c r="C20" s="36"/>
      <c r="D20" s="107" t="s">
        <v>31</v>
      </c>
      <c r="E20" s="36"/>
      <c r="F20" s="36"/>
      <c r="G20" s="36"/>
      <c r="H20" s="36"/>
      <c r="I20" s="107" t="s">
        <v>26</v>
      </c>
      <c r="J20" s="109" t="s">
        <v>19</v>
      </c>
      <c r="K20" s="36"/>
      <c r="L20" s="108"/>
      <c r="S20" s="36"/>
      <c r="T20" s="36"/>
      <c r="U20" s="36"/>
      <c r="V20" s="36"/>
      <c r="W20" s="36"/>
      <c r="X20" s="36"/>
      <c r="Y20" s="36"/>
      <c r="Z20" s="36"/>
      <c r="AA20" s="36"/>
      <c r="AB20" s="36"/>
      <c r="AC20" s="36"/>
      <c r="AD20" s="36"/>
      <c r="AE20" s="36"/>
    </row>
    <row r="21" spans="1:31" s="2" customFormat="1" ht="18" customHeight="1">
      <c r="A21" s="36"/>
      <c r="B21" s="41"/>
      <c r="C21" s="36"/>
      <c r="D21" s="36"/>
      <c r="E21" s="109" t="s">
        <v>32</v>
      </c>
      <c r="F21" s="36"/>
      <c r="G21" s="36"/>
      <c r="H21" s="36"/>
      <c r="I21" s="107" t="s">
        <v>28</v>
      </c>
      <c r="J21" s="109" t="s">
        <v>19</v>
      </c>
      <c r="K21" s="36"/>
      <c r="L21" s="108"/>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36"/>
      <c r="J22" s="36"/>
      <c r="K22" s="36"/>
      <c r="L22" s="108"/>
      <c r="S22" s="36"/>
      <c r="T22" s="36"/>
      <c r="U22" s="36"/>
      <c r="V22" s="36"/>
      <c r="W22" s="36"/>
      <c r="X22" s="36"/>
      <c r="Y22" s="36"/>
      <c r="Z22" s="36"/>
      <c r="AA22" s="36"/>
      <c r="AB22" s="36"/>
      <c r="AC22" s="36"/>
      <c r="AD22" s="36"/>
      <c r="AE22" s="36"/>
    </row>
    <row r="23" spans="1:31" s="2" customFormat="1" ht="12" customHeight="1">
      <c r="A23" s="36"/>
      <c r="B23" s="41"/>
      <c r="C23" s="36"/>
      <c r="D23" s="107" t="s">
        <v>34</v>
      </c>
      <c r="E23" s="36"/>
      <c r="F23" s="36"/>
      <c r="G23" s="36"/>
      <c r="H23" s="36"/>
      <c r="I23" s="107" t="s">
        <v>26</v>
      </c>
      <c r="J23" s="109" t="s">
        <v>19</v>
      </c>
      <c r="K23" s="36"/>
      <c r="L23" s="108"/>
      <c r="S23" s="36"/>
      <c r="T23" s="36"/>
      <c r="U23" s="36"/>
      <c r="V23" s="36"/>
      <c r="W23" s="36"/>
      <c r="X23" s="36"/>
      <c r="Y23" s="36"/>
      <c r="Z23" s="36"/>
      <c r="AA23" s="36"/>
      <c r="AB23" s="36"/>
      <c r="AC23" s="36"/>
      <c r="AD23" s="36"/>
      <c r="AE23" s="36"/>
    </row>
    <row r="24" spans="1:31" s="2" customFormat="1" ht="18" customHeight="1">
      <c r="A24" s="36"/>
      <c r="B24" s="41"/>
      <c r="C24" s="36"/>
      <c r="D24" s="36"/>
      <c r="E24" s="109" t="s">
        <v>35</v>
      </c>
      <c r="F24" s="36"/>
      <c r="G24" s="36"/>
      <c r="H24" s="36"/>
      <c r="I24" s="107" t="s">
        <v>28</v>
      </c>
      <c r="J24" s="109" t="s">
        <v>19</v>
      </c>
      <c r="K24" s="36"/>
      <c r="L24" s="108"/>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36"/>
      <c r="J25" s="36"/>
      <c r="K25" s="36"/>
      <c r="L25" s="108"/>
      <c r="S25" s="36"/>
      <c r="T25" s="36"/>
      <c r="U25" s="36"/>
      <c r="V25" s="36"/>
      <c r="W25" s="36"/>
      <c r="X25" s="36"/>
      <c r="Y25" s="36"/>
      <c r="Z25" s="36"/>
      <c r="AA25" s="36"/>
      <c r="AB25" s="36"/>
      <c r="AC25" s="36"/>
      <c r="AD25" s="36"/>
      <c r="AE25" s="36"/>
    </row>
    <row r="26" spans="1:31" s="2" customFormat="1" ht="12" customHeight="1">
      <c r="A26" s="36"/>
      <c r="B26" s="41"/>
      <c r="C26" s="36"/>
      <c r="D26" s="107" t="s">
        <v>36</v>
      </c>
      <c r="E26" s="36"/>
      <c r="F26" s="36"/>
      <c r="G26" s="36"/>
      <c r="H26" s="36"/>
      <c r="I26" s="36"/>
      <c r="J26" s="36"/>
      <c r="K26" s="36"/>
      <c r="L26" s="108"/>
      <c r="S26" s="36"/>
      <c r="T26" s="36"/>
      <c r="U26" s="36"/>
      <c r="V26" s="36"/>
      <c r="W26" s="36"/>
      <c r="X26" s="36"/>
      <c r="Y26" s="36"/>
      <c r="Z26" s="36"/>
      <c r="AA26" s="36"/>
      <c r="AB26" s="36"/>
      <c r="AC26" s="36"/>
      <c r="AD26" s="36"/>
      <c r="AE26" s="36"/>
    </row>
    <row r="27" spans="1:31" s="8" customFormat="1" ht="16.5" customHeight="1">
      <c r="A27" s="111"/>
      <c r="B27" s="112"/>
      <c r="C27" s="111"/>
      <c r="D27" s="111"/>
      <c r="E27" s="382" t="s">
        <v>19</v>
      </c>
      <c r="F27" s="382"/>
      <c r="G27" s="382"/>
      <c r="H27" s="382"/>
      <c r="I27" s="111"/>
      <c r="J27" s="111"/>
      <c r="K27" s="111"/>
      <c r="L27" s="113"/>
      <c r="S27" s="111"/>
      <c r="T27" s="111"/>
      <c r="U27" s="111"/>
      <c r="V27" s="111"/>
      <c r="W27" s="111"/>
      <c r="X27" s="111"/>
      <c r="Y27" s="111"/>
      <c r="Z27" s="111"/>
      <c r="AA27" s="111"/>
      <c r="AB27" s="111"/>
      <c r="AC27" s="111"/>
      <c r="AD27" s="111"/>
      <c r="AE27" s="111"/>
    </row>
    <row r="28" spans="1:31" s="2" customFormat="1" ht="6.95" customHeight="1">
      <c r="A28" s="36"/>
      <c r="B28" s="41"/>
      <c r="C28" s="36"/>
      <c r="D28" s="36"/>
      <c r="E28" s="36"/>
      <c r="F28" s="36"/>
      <c r="G28" s="36"/>
      <c r="H28" s="36"/>
      <c r="I28" s="36"/>
      <c r="J28" s="36"/>
      <c r="K28" s="36"/>
      <c r="L28" s="108"/>
      <c r="S28" s="36"/>
      <c r="T28" s="36"/>
      <c r="U28" s="36"/>
      <c r="V28" s="36"/>
      <c r="W28" s="36"/>
      <c r="X28" s="36"/>
      <c r="Y28" s="36"/>
      <c r="Z28" s="36"/>
      <c r="AA28" s="36"/>
      <c r="AB28" s="36"/>
      <c r="AC28" s="36"/>
      <c r="AD28" s="36"/>
      <c r="AE28" s="36"/>
    </row>
    <row r="29" spans="1:31" s="2" customFormat="1" ht="6.95" customHeight="1">
      <c r="A29" s="36"/>
      <c r="B29" s="41"/>
      <c r="C29" s="36"/>
      <c r="D29" s="114"/>
      <c r="E29" s="114"/>
      <c r="F29" s="114"/>
      <c r="G29" s="114"/>
      <c r="H29" s="114"/>
      <c r="I29" s="114"/>
      <c r="J29" s="114"/>
      <c r="K29" s="114"/>
      <c r="L29" s="108"/>
      <c r="S29" s="36"/>
      <c r="T29" s="36"/>
      <c r="U29" s="36"/>
      <c r="V29" s="36"/>
      <c r="W29" s="36"/>
      <c r="X29" s="36"/>
      <c r="Y29" s="36"/>
      <c r="Z29" s="36"/>
      <c r="AA29" s="36"/>
      <c r="AB29" s="36"/>
      <c r="AC29" s="36"/>
      <c r="AD29" s="36"/>
      <c r="AE29" s="36"/>
    </row>
    <row r="30" spans="1:31" s="2" customFormat="1" ht="25.35" customHeight="1">
      <c r="A30" s="36"/>
      <c r="B30" s="41"/>
      <c r="C30" s="36"/>
      <c r="D30" s="115" t="s">
        <v>38</v>
      </c>
      <c r="E30" s="36"/>
      <c r="F30" s="36"/>
      <c r="G30" s="36"/>
      <c r="H30" s="36"/>
      <c r="I30" s="36"/>
      <c r="J30" s="116">
        <f>ROUND(J94, 2)</f>
        <v>0</v>
      </c>
      <c r="K30" s="36"/>
      <c r="L30" s="108"/>
      <c r="S30" s="36"/>
      <c r="T30" s="36"/>
      <c r="U30" s="36"/>
      <c r="V30" s="36"/>
      <c r="W30" s="36"/>
      <c r="X30" s="36"/>
      <c r="Y30" s="36"/>
      <c r="Z30" s="36"/>
      <c r="AA30" s="36"/>
      <c r="AB30" s="36"/>
      <c r="AC30" s="36"/>
      <c r="AD30" s="36"/>
      <c r="AE30" s="36"/>
    </row>
    <row r="31" spans="1:31" s="2" customFormat="1" ht="6.95" customHeight="1">
      <c r="A31" s="36"/>
      <c r="B31" s="41"/>
      <c r="C31" s="36"/>
      <c r="D31" s="114"/>
      <c r="E31" s="114"/>
      <c r="F31" s="114"/>
      <c r="G31" s="114"/>
      <c r="H31" s="114"/>
      <c r="I31" s="114"/>
      <c r="J31" s="114"/>
      <c r="K31" s="114"/>
      <c r="L31" s="108"/>
      <c r="S31" s="36"/>
      <c r="T31" s="36"/>
      <c r="U31" s="36"/>
      <c r="V31" s="36"/>
      <c r="W31" s="36"/>
      <c r="X31" s="36"/>
      <c r="Y31" s="36"/>
      <c r="Z31" s="36"/>
      <c r="AA31" s="36"/>
      <c r="AB31" s="36"/>
      <c r="AC31" s="36"/>
      <c r="AD31" s="36"/>
      <c r="AE31" s="36"/>
    </row>
    <row r="32" spans="1:31" s="2" customFormat="1" ht="14.45" customHeight="1">
      <c r="A32" s="36"/>
      <c r="B32" s="41"/>
      <c r="C32" s="36"/>
      <c r="D32" s="36"/>
      <c r="E32" s="36"/>
      <c r="F32" s="117" t="s">
        <v>40</v>
      </c>
      <c r="G32" s="36"/>
      <c r="H32" s="36"/>
      <c r="I32" s="117" t="s">
        <v>39</v>
      </c>
      <c r="J32" s="117" t="s">
        <v>41</v>
      </c>
      <c r="K32" s="36"/>
      <c r="L32" s="108"/>
      <c r="S32" s="36"/>
      <c r="T32" s="36"/>
      <c r="U32" s="36"/>
      <c r="V32" s="36"/>
      <c r="W32" s="36"/>
      <c r="X32" s="36"/>
      <c r="Y32" s="36"/>
      <c r="Z32" s="36"/>
      <c r="AA32" s="36"/>
      <c r="AB32" s="36"/>
      <c r="AC32" s="36"/>
      <c r="AD32" s="36"/>
      <c r="AE32" s="36"/>
    </row>
    <row r="33" spans="1:31" s="2" customFormat="1" ht="14.45" customHeight="1">
      <c r="A33" s="36"/>
      <c r="B33" s="41"/>
      <c r="C33" s="36"/>
      <c r="D33" s="118" t="s">
        <v>42</v>
      </c>
      <c r="E33" s="107" t="s">
        <v>43</v>
      </c>
      <c r="F33" s="119">
        <f>ROUND((SUM(BE94:BE324)),  2)</f>
        <v>0</v>
      </c>
      <c r="G33" s="36"/>
      <c r="H33" s="36"/>
      <c r="I33" s="120">
        <v>0.21</v>
      </c>
      <c r="J33" s="119">
        <f>ROUND(((SUM(BE94:BE324))*I33),  2)</f>
        <v>0</v>
      </c>
      <c r="K33" s="36"/>
      <c r="L33" s="108"/>
      <c r="S33" s="36"/>
      <c r="T33" s="36"/>
      <c r="U33" s="36"/>
      <c r="V33" s="36"/>
      <c r="W33" s="36"/>
      <c r="X33" s="36"/>
      <c r="Y33" s="36"/>
      <c r="Z33" s="36"/>
      <c r="AA33" s="36"/>
      <c r="AB33" s="36"/>
      <c r="AC33" s="36"/>
      <c r="AD33" s="36"/>
      <c r="AE33" s="36"/>
    </row>
    <row r="34" spans="1:31" s="2" customFormat="1" ht="14.45" customHeight="1">
      <c r="A34" s="36"/>
      <c r="B34" s="41"/>
      <c r="C34" s="36"/>
      <c r="D34" s="36"/>
      <c r="E34" s="107" t="s">
        <v>44</v>
      </c>
      <c r="F34" s="119">
        <f>ROUND((SUM(BF94:BF324)),  2)</f>
        <v>0</v>
      </c>
      <c r="G34" s="36"/>
      <c r="H34" s="36"/>
      <c r="I34" s="120">
        <v>0.15</v>
      </c>
      <c r="J34" s="119">
        <f>ROUND(((SUM(BF94:BF324))*I34),  2)</f>
        <v>0</v>
      </c>
      <c r="K34" s="36"/>
      <c r="L34" s="108"/>
      <c r="S34" s="36"/>
      <c r="T34" s="36"/>
      <c r="U34" s="36"/>
      <c r="V34" s="36"/>
      <c r="W34" s="36"/>
      <c r="X34" s="36"/>
      <c r="Y34" s="36"/>
      <c r="Z34" s="36"/>
      <c r="AA34" s="36"/>
      <c r="AB34" s="36"/>
      <c r="AC34" s="36"/>
      <c r="AD34" s="36"/>
      <c r="AE34" s="36"/>
    </row>
    <row r="35" spans="1:31" s="2" customFormat="1" ht="14.45" hidden="1" customHeight="1">
      <c r="A35" s="36"/>
      <c r="B35" s="41"/>
      <c r="C35" s="36"/>
      <c r="D35" s="36"/>
      <c r="E35" s="107" t="s">
        <v>45</v>
      </c>
      <c r="F35" s="119">
        <f>ROUND((SUM(BG94:BG324)),  2)</f>
        <v>0</v>
      </c>
      <c r="G35" s="36"/>
      <c r="H35" s="36"/>
      <c r="I35" s="120">
        <v>0.21</v>
      </c>
      <c r="J35" s="119">
        <f>0</f>
        <v>0</v>
      </c>
      <c r="K35" s="36"/>
      <c r="L35" s="108"/>
      <c r="S35" s="36"/>
      <c r="T35" s="36"/>
      <c r="U35" s="36"/>
      <c r="V35" s="36"/>
      <c r="W35" s="36"/>
      <c r="X35" s="36"/>
      <c r="Y35" s="36"/>
      <c r="Z35" s="36"/>
      <c r="AA35" s="36"/>
      <c r="AB35" s="36"/>
      <c r="AC35" s="36"/>
      <c r="AD35" s="36"/>
      <c r="AE35" s="36"/>
    </row>
    <row r="36" spans="1:31" s="2" customFormat="1" ht="14.45" hidden="1" customHeight="1">
      <c r="A36" s="36"/>
      <c r="B36" s="41"/>
      <c r="C36" s="36"/>
      <c r="D36" s="36"/>
      <c r="E36" s="107" t="s">
        <v>46</v>
      </c>
      <c r="F36" s="119">
        <f>ROUND((SUM(BH94:BH324)),  2)</f>
        <v>0</v>
      </c>
      <c r="G36" s="36"/>
      <c r="H36" s="36"/>
      <c r="I36" s="120">
        <v>0.15</v>
      </c>
      <c r="J36" s="119">
        <f>0</f>
        <v>0</v>
      </c>
      <c r="K36" s="36"/>
      <c r="L36" s="108"/>
      <c r="S36" s="36"/>
      <c r="T36" s="36"/>
      <c r="U36" s="36"/>
      <c r="V36" s="36"/>
      <c r="W36" s="36"/>
      <c r="X36" s="36"/>
      <c r="Y36" s="36"/>
      <c r="Z36" s="36"/>
      <c r="AA36" s="36"/>
      <c r="AB36" s="36"/>
      <c r="AC36" s="36"/>
      <c r="AD36" s="36"/>
      <c r="AE36" s="36"/>
    </row>
    <row r="37" spans="1:31" s="2" customFormat="1" ht="14.45" hidden="1" customHeight="1">
      <c r="A37" s="36"/>
      <c r="B37" s="41"/>
      <c r="C37" s="36"/>
      <c r="D37" s="36"/>
      <c r="E37" s="107" t="s">
        <v>47</v>
      </c>
      <c r="F37" s="119">
        <f>ROUND((SUM(BI94:BI324)),  2)</f>
        <v>0</v>
      </c>
      <c r="G37" s="36"/>
      <c r="H37" s="36"/>
      <c r="I37" s="120">
        <v>0</v>
      </c>
      <c r="J37" s="119">
        <f>0</f>
        <v>0</v>
      </c>
      <c r="K37" s="36"/>
      <c r="L37" s="108"/>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36"/>
      <c r="J38" s="36"/>
      <c r="K38" s="36"/>
      <c r="L38" s="108"/>
      <c r="S38" s="36"/>
      <c r="T38" s="36"/>
      <c r="U38" s="36"/>
      <c r="V38" s="36"/>
      <c r="W38" s="36"/>
      <c r="X38" s="36"/>
      <c r="Y38" s="36"/>
      <c r="Z38" s="36"/>
      <c r="AA38" s="36"/>
      <c r="AB38" s="36"/>
      <c r="AC38" s="36"/>
      <c r="AD38" s="36"/>
      <c r="AE38" s="36"/>
    </row>
    <row r="39" spans="1:31" s="2" customFormat="1" ht="25.35" customHeight="1">
      <c r="A39" s="36"/>
      <c r="B39" s="41"/>
      <c r="C39" s="121"/>
      <c r="D39" s="122" t="s">
        <v>48</v>
      </c>
      <c r="E39" s="123"/>
      <c r="F39" s="123"/>
      <c r="G39" s="124" t="s">
        <v>49</v>
      </c>
      <c r="H39" s="125" t="s">
        <v>50</v>
      </c>
      <c r="I39" s="123"/>
      <c r="J39" s="126">
        <f>SUM(J30:J37)</f>
        <v>0</v>
      </c>
      <c r="K39" s="127"/>
      <c r="L39" s="108"/>
      <c r="S39" s="36"/>
      <c r="T39" s="36"/>
      <c r="U39" s="36"/>
      <c r="V39" s="36"/>
      <c r="W39" s="36"/>
      <c r="X39" s="36"/>
      <c r="Y39" s="36"/>
      <c r="Z39" s="36"/>
      <c r="AA39" s="36"/>
      <c r="AB39" s="36"/>
      <c r="AC39" s="36"/>
      <c r="AD39" s="36"/>
      <c r="AE39" s="36"/>
    </row>
    <row r="40" spans="1:31" s="2" customFormat="1" ht="14.45" customHeight="1">
      <c r="A40" s="36"/>
      <c r="B40" s="128"/>
      <c r="C40" s="129"/>
      <c r="D40" s="129"/>
      <c r="E40" s="129"/>
      <c r="F40" s="129"/>
      <c r="G40" s="129"/>
      <c r="H40" s="129"/>
      <c r="I40" s="129"/>
      <c r="J40" s="129"/>
      <c r="K40" s="129"/>
      <c r="L40" s="108"/>
      <c r="S40" s="36"/>
      <c r="T40" s="36"/>
      <c r="U40" s="36"/>
      <c r="V40" s="36"/>
      <c r="W40" s="36"/>
      <c r="X40" s="36"/>
      <c r="Y40" s="36"/>
      <c r="Z40" s="36"/>
      <c r="AA40" s="36"/>
      <c r="AB40" s="36"/>
      <c r="AC40" s="36"/>
      <c r="AD40" s="36"/>
      <c r="AE40" s="36"/>
    </row>
    <row r="44" spans="1:31" s="2" customFormat="1" ht="6.95" customHeight="1">
      <c r="A44" s="36"/>
      <c r="B44" s="130"/>
      <c r="C44" s="131"/>
      <c r="D44" s="131"/>
      <c r="E44" s="131"/>
      <c r="F44" s="131"/>
      <c r="G44" s="131"/>
      <c r="H44" s="131"/>
      <c r="I44" s="131"/>
      <c r="J44" s="131"/>
      <c r="K44" s="131"/>
      <c r="L44" s="108"/>
      <c r="S44" s="36"/>
      <c r="T44" s="36"/>
      <c r="U44" s="36"/>
      <c r="V44" s="36"/>
      <c r="W44" s="36"/>
      <c r="X44" s="36"/>
      <c r="Y44" s="36"/>
      <c r="Z44" s="36"/>
      <c r="AA44" s="36"/>
      <c r="AB44" s="36"/>
      <c r="AC44" s="36"/>
      <c r="AD44" s="36"/>
      <c r="AE44" s="36"/>
    </row>
    <row r="45" spans="1:31" s="2" customFormat="1" ht="24.95" customHeight="1">
      <c r="A45" s="36"/>
      <c r="B45" s="37"/>
      <c r="C45" s="25" t="s">
        <v>91</v>
      </c>
      <c r="D45" s="38"/>
      <c r="E45" s="38"/>
      <c r="F45" s="38"/>
      <c r="G45" s="38"/>
      <c r="H45" s="38"/>
      <c r="I45" s="38"/>
      <c r="J45" s="38"/>
      <c r="K45" s="38"/>
      <c r="L45" s="108"/>
      <c r="S45" s="36"/>
      <c r="T45" s="36"/>
      <c r="U45" s="36"/>
      <c r="V45" s="36"/>
      <c r="W45" s="36"/>
      <c r="X45" s="36"/>
      <c r="Y45" s="36"/>
      <c r="Z45" s="36"/>
      <c r="AA45" s="36"/>
      <c r="AB45" s="36"/>
      <c r="AC45" s="36"/>
      <c r="AD45" s="36"/>
      <c r="AE45" s="36"/>
    </row>
    <row r="46" spans="1:31" s="2" customFormat="1" ht="6.95" customHeight="1">
      <c r="A46" s="36"/>
      <c r="B46" s="37"/>
      <c r="C46" s="38"/>
      <c r="D46" s="38"/>
      <c r="E46" s="38"/>
      <c r="F46" s="38"/>
      <c r="G46" s="38"/>
      <c r="H46" s="38"/>
      <c r="I46" s="38"/>
      <c r="J46" s="38"/>
      <c r="K46" s="38"/>
      <c r="L46" s="108"/>
      <c r="S46" s="36"/>
      <c r="T46" s="36"/>
      <c r="U46" s="36"/>
      <c r="V46" s="36"/>
      <c r="W46" s="36"/>
      <c r="X46" s="36"/>
      <c r="Y46" s="36"/>
      <c r="Z46" s="36"/>
      <c r="AA46" s="36"/>
      <c r="AB46" s="36"/>
      <c r="AC46" s="36"/>
      <c r="AD46" s="36"/>
      <c r="AE46" s="36"/>
    </row>
    <row r="47" spans="1:31" s="2" customFormat="1" ht="12" customHeight="1">
      <c r="A47" s="36"/>
      <c r="B47" s="37"/>
      <c r="C47" s="31" t="s">
        <v>16</v>
      </c>
      <c r="D47" s="38"/>
      <c r="E47" s="38"/>
      <c r="F47" s="38"/>
      <c r="G47" s="38"/>
      <c r="H47" s="38"/>
      <c r="I47" s="38"/>
      <c r="J47" s="38"/>
      <c r="K47" s="38"/>
      <c r="L47" s="108"/>
      <c r="S47" s="36"/>
      <c r="T47" s="36"/>
      <c r="U47" s="36"/>
      <c r="V47" s="36"/>
      <c r="W47" s="36"/>
      <c r="X47" s="36"/>
      <c r="Y47" s="36"/>
      <c r="Z47" s="36"/>
      <c r="AA47" s="36"/>
      <c r="AB47" s="36"/>
      <c r="AC47" s="36"/>
      <c r="AD47" s="36"/>
      <c r="AE47" s="36"/>
    </row>
    <row r="48" spans="1:31" s="2" customFormat="1" ht="16.5" customHeight="1">
      <c r="A48" s="36"/>
      <c r="B48" s="37"/>
      <c r="C48" s="38"/>
      <c r="D48" s="38"/>
      <c r="E48" s="383" t="str">
        <f>E7</f>
        <v>Město bez bariér - ZŠ Horní Slavkov, Školní 786 - Učebna IT</v>
      </c>
      <c r="F48" s="384"/>
      <c r="G48" s="384"/>
      <c r="H48" s="384"/>
      <c r="I48" s="38"/>
      <c r="J48" s="38"/>
      <c r="K48" s="38"/>
      <c r="L48" s="108"/>
      <c r="S48" s="36"/>
      <c r="T48" s="36"/>
      <c r="U48" s="36"/>
      <c r="V48" s="36"/>
      <c r="W48" s="36"/>
      <c r="X48" s="36"/>
      <c r="Y48" s="36"/>
      <c r="Z48" s="36"/>
      <c r="AA48" s="36"/>
      <c r="AB48" s="36"/>
      <c r="AC48" s="36"/>
      <c r="AD48" s="36"/>
      <c r="AE48" s="36"/>
    </row>
    <row r="49" spans="1:47" s="2" customFormat="1" ht="12" customHeight="1">
      <c r="A49" s="36"/>
      <c r="B49" s="37"/>
      <c r="C49" s="31" t="s">
        <v>89</v>
      </c>
      <c r="D49" s="38"/>
      <c r="E49" s="38"/>
      <c r="F49" s="38"/>
      <c r="G49" s="38"/>
      <c r="H49" s="38"/>
      <c r="I49" s="38"/>
      <c r="J49" s="38"/>
      <c r="K49" s="38"/>
      <c r="L49" s="108"/>
      <c r="S49" s="36"/>
      <c r="T49" s="36"/>
      <c r="U49" s="36"/>
      <c r="V49" s="36"/>
      <c r="W49" s="36"/>
      <c r="X49" s="36"/>
      <c r="Y49" s="36"/>
      <c r="Z49" s="36"/>
      <c r="AA49" s="36"/>
      <c r="AB49" s="36"/>
      <c r="AC49" s="36"/>
      <c r="AD49" s="36"/>
      <c r="AE49" s="36"/>
    </row>
    <row r="50" spans="1:47" s="2" customFormat="1" ht="16.5" customHeight="1">
      <c r="A50" s="36"/>
      <c r="B50" s="37"/>
      <c r="C50" s="38"/>
      <c r="D50" s="38"/>
      <c r="E50" s="355" t="str">
        <f>E9</f>
        <v>01 - Stavební část</v>
      </c>
      <c r="F50" s="385"/>
      <c r="G50" s="385"/>
      <c r="H50" s="385"/>
      <c r="I50" s="38"/>
      <c r="J50" s="38"/>
      <c r="K50" s="38"/>
      <c r="L50" s="108"/>
      <c r="S50" s="36"/>
      <c r="T50" s="36"/>
      <c r="U50" s="36"/>
      <c r="V50" s="36"/>
      <c r="W50" s="36"/>
      <c r="X50" s="36"/>
      <c r="Y50" s="36"/>
      <c r="Z50" s="36"/>
      <c r="AA50" s="36"/>
      <c r="AB50" s="36"/>
      <c r="AC50" s="36"/>
      <c r="AD50" s="36"/>
      <c r="AE50" s="36"/>
    </row>
    <row r="51" spans="1:47" s="2" customFormat="1" ht="6.95" customHeight="1">
      <c r="A51" s="36"/>
      <c r="B51" s="37"/>
      <c r="C51" s="38"/>
      <c r="D51" s="38"/>
      <c r="E51" s="38"/>
      <c r="F51" s="38"/>
      <c r="G51" s="38"/>
      <c r="H51" s="38"/>
      <c r="I51" s="38"/>
      <c r="J51" s="38"/>
      <c r="K51" s="38"/>
      <c r="L51" s="108"/>
      <c r="S51" s="36"/>
      <c r="T51" s="36"/>
      <c r="U51" s="36"/>
      <c r="V51" s="36"/>
      <c r="W51" s="36"/>
      <c r="X51" s="36"/>
      <c r="Y51" s="36"/>
      <c r="Z51" s="36"/>
      <c r="AA51" s="36"/>
      <c r="AB51" s="36"/>
      <c r="AC51" s="36"/>
      <c r="AD51" s="36"/>
      <c r="AE51" s="36"/>
    </row>
    <row r="52" spans="1:47" s="2" customFormat="1" ht="12" customHeight="1">
      <c r="A52" s="36"/>
      <c r="B52" s="37"/>
      <c r="C52" s="31" t="s">
        <v>21</v>
      </c>
      <c r="D52" s="38"/>
      <c r="E52" s="38"/>
      <c r="F52" s="29" t="str">
        <f>F12</f>
        <v>ZŠ Horní Slavkov, Školní 786</v>
      </c>
      <c r="G52" s="38"/>
      <c r="H52" s="38"/>
      <c r="I52" s="31" t="s">
        <v>23</v>
      </c>
      <c r="J52" s="61" t="str">
        <f>IF(J12="","",J12)</f>
        <v>17. 2. 2021</v>
      </c>
      <c r="K52" s="38"/>
      <c r="L52" s="108"/>
      <c r="S52" s="36"/>
      <c r="T52" s="36"/>
      <c r="U52" s="36"/>
      <c r="V52" s="36"/>
      <c r="W52" s="36"/>
      <c r="X52" s="36"/>
      <c r="Y52" s="36"/>
      <c r="Z52" s="36"/>
      <c r="AA52" s="36"/>
      <c r="AB52" s="36"/>
      <c r="AC52" s="36"/>
      <c r="AD52" s="36"/>
      <c r="AE52" s="36"/>
    </row>
    <row r="53" spans="1:47" s="2" customFormat="1" ht="6.95" customHeight="1">
      <c r="A53" s="36"/>
      <c r="B53" s="37"/>
      <c r="C53" s="38"/>
      <c r="D53" s="38"/>
      <c r="E53" s="38"/>
      <c r="F53" s="38"/>
      <c r="G53" s="38"/>
      <c r="H53" s="38"/>
      <c r="I53" s="38"/>
      <c r="J53" s="38"/>
      <c r="K53" s="38"/>
      <c r="L53" s="108"/>
      <c r="S53" s="36"/>
      <c r="T53" s="36"/>
      <c r="U53" s="36"/>
      <c r="V53" s="36"/>
      <c r="W53" s="36"/>
      <c r="X53" s="36"/>
      <c r="Y53" s="36"/>
      <c r="Z53" s="36"/>
      <c r="AA53" s="36"/>
      <c r="AB53" s="36"/>
      <c r="AC53" s="36"/>
      <c r="AD53" s="36"/>
      <c r="AE53" s="36"/>
    </row>
    <row r="54" spans="1:47" s="2" customFormat="1" ht="15.2" customHeight="1">
      <c r="A54" s="36"/>
      <c r="B54" s="37"/>
      <c r="C54" s="31" t="s">
        <v>25</v>
      </c>
      <c r="D54" s="38"/>
      <c r="E54" s="38"/>
      <c r="F54" s="29" t="str">
        <f>E15</f>
        <v>Město Horní Slavkov</v>
      </c>
      <c r="G54" s="38"/>
      <c r="H54" s="38"/>
      <c r="I54" s="31" t="s">
        <v>31</v>
      </c>
      <c r="J54" s="34" t="str">
        <f>E21</f>
        <v>CENTRASTAV, s.r.o.</v>
      </c>
      <c r="K54" s="38"/>
      <c r="L54" s="108"/>
      <c r="S54" s="36"/>
      <c r="T54" s="36"/>
      <c r="U54" s="36"/>
      <c r="V54" s="36"/>
      <c r="W54" s="36"/>
      <c r="X54" s="36"/>
      <c r="Y54" s="36"/>
      <c r="Z54" s="36"/>
      <c r="AA54" s="36"/>
      <c r="AB54" s="36"/>
      <c r="AC54" s="36"/>
      <c r="AD54" s="36"/>
      <c r="AE54" s="36"/>
    </row>
    <row r="55" spans="1:47" s="2" customFormat="1" ht="15.2" customHeight="1">
      <c r="A55" s="36"/>
      <c r="B55" s="37"/>
      <c r="C55" s="31" t="s">
        <v>29</v>
      </c>
      <c r="D55" s="38"/>
      <c r="E55" s="38"/>
      <c r="F55" s="29" t="str">
        <f>IF(E18="","",E18)</f>
        <v>Vyplň údaj</v>
      </c>
      <c r="G55" s="38"/>
      <c r="H55" s="38"/>
      <c r="I55" s="31" t="s">
        <v>34</v>
      </c>
      <c r="J55" s="34" t="str">
        <f>E24</f>
        <v>Michal Kubelka</v>
      </c>
      <c r="K55" s="38"/>
      <c r="L55" s="108"/>
      <c r="S55" s="36"/>
      <c r="T55" s="36"/>
      <c r="U55" s="36"/>
      <c r="V55" s="36"/>
      <c r="W55" s="36"/>
      <c r="X55" s="36"/>
      <c r="Y55" s="36"/>
      <c r="Z55" s="36"/>
      <c r="AA55" s="36"/>
      <c r="AB55" s="36"/>
      <c r="AC55" s="36"/>
      <c r="AD55" s="36"/>
      <c r="AE55" s="36"/>
    </row>
    <row r="56" spans="1:47" s="2" customFormat="1" ht="10.35" customHeight="1">
      <c r="A56" s="36"/>
      <c r="B56" s="37"/>
      <c r="C56" s="38"/>
      <c r="D56" s="38"/>
      <c r="E56" s="38"/>
      <c r="F56" s="38"/>
      <c r="G56" s="38"/>
      <c r="H56" s="38"/>
      <c r="I56" s="38"/>
      <c r="J56" s="38"/>
      <c r="K56" s="38"/>
      <c r="L56" s="108"/>
      <c r="S56" s="36"/>
      <c r="T56" s="36"/>
      <c r="U56" s="36"/>
      <c r="V56" s="36"/>
      <c r="W56" s="36"/>
      <c r="X56" s="36"/>
      <c r="Y56" s="36"/>
      <c r="Z56" s="36"/>
      <c r="AA56" s="36"/>
      <c r="AB56" s="36"/>
      <c r="AC56" s="36"/>
      <c r="AD56" s="36"/>
      <c r="AE56" s="36"/>
    </row>
    <row r="57" spans="1:47" s="2" customFormat="1" ht="29.25" customHeight="1">
      <c r="A57" s="36"/>
      <c r="B57" s="37"/>
      <c r="C57" s="132" t="s">
        <v>92</v>
      </c>
      <c r="D57" s="133"/>
      <c r="E57" s="133"/>
      <c r="F57" s="133"/>
      <c r="G57" s="133"/>
      <c r="H57" s="133"/>
      <c r="I57" s="133"/>
      <c r="J57" s="134" t="s">
        <v>93</v>
      </c>
      <c r="K57" s="133"/>
      <c r="L57" s="108"/>
      <c r="S57" s="36"/>
      <c r="T57" s="36"/>
      <c r="U57" s="36"/>
      <c r="V57" s="36"/>
      <c r="W57" s="36"/>
      <c r="X57" s="36"/>
      <c r="Y57" s="36"/>
      <c r="Z57" s="36"/>
      <c r="AA57" s="36"/>
      <c r="AB57" s="36"/>
      <c r="AC57" s="36"/>
      <c r="AD57" s="36"/>
      <c r="AE57" s="36"/>
    </row>
    <row r="58" spans="1:47" s="2" customFormat="1" ht="10.35" customHeight="1">
      <c r="A58" s="36"/>
      <c r="B58" s="37"/>
      <c r="C58" s="38"/>
      <c r="D58" s="38"/>
      <c r="E58" s="38"/>
      <c r="F58" s="38"/>
      <c r="G58" s="38"/>
      <c r="H58" s="38"/>
      <c r="I58" s="38"/>
      <c r="J58" s="38"/>
      <c r="K58" s="38"/>
      <c r="L58" s="108"/>
      <c r="S58" s="36"/>
      <c r="T58" s="36"/>
      <c r="U58" s="36"/>
      <c r="V58" s="36"/>
      <c r="W58" s="36"/>
      <c r="X58" s="36"/>
      <c r="Y58" s="36"/>
      <c r="Z58" s="36"/>
      <c r="AA58" s="36"/>
      <c r="AB58" s="36"/>
      <c r="AC58" s="36"/>
      <c r="AD58" s="36"/>
      <c r="AE58" s="36"/>
    </row>
    <row r="59" spans="1:47" s="2" customFormat="1" ht="22.9" customHeight="1">
      <c r="A59" s="36"/>
      <c r="B59" s="37"/>
      <c r="C59" s="135" t="s">
        <v>70</v>
      </c>
      <c r="D59" s="38"/>
      <c r="E59" s="38"/>
      <c r="F59" s="38"/>
      <c r="G59" s="38"/>
      <c r="H59" s="38"/>
      <c r="I59" s="38"/>
      <c r="J59" s="79">
        <f>J94</f>
        <v>0</v>
      </c>
      <c r="K59" s="38"/>
      <c r="L59" s="108"/>
      <c r="S59" s="36"/>
      <c r="T59" s="36"/>
      <c r="U59" s="36"/>
      <c r="V59" s="36"/>
      <c r="W59" s="36"/>
      <c r="X59" s="36"/>
      <c r="Y59" s="36"/>
      <c r="Z59" s="36"/>
      <c r="AA59" s="36"/>
      <c r="AB59" s="36"/>
      <c r="AC59" s="36"/>
      <c r="AD59" s="36"/>
      <c r="AE59" s="36"/>
      <c r="AU59" s="19" t="s">
        <v>94</v>
      </c>
    </row>
    <row r="60" spans="1:47" s="9" customFormat="1" ht="24.95" customHeight="1">
      <c r="B60" s="136"/>
      <c r="C60" s="137"/>
      <c r="D60" s="138" t="s">
        <v>139</v>
      </c>
      <c r="E60" s="139"/>
      <c r="F60" s="139"/>
      <c r="G60" s="139"/>
      <c r="H60" s="139"/>
      <c r="I60" s="139"/>
      <c r="J60" s="140">
        <f>J95</f>
        <v>0</v>
      </c>
      <c r="K60" s="137"/>
      <c r="L60" s="141"/>
    </row>
    <row r="61" spans="1:47" s="10" customFormat="1" ht="19.899999999999999" customHeight="1">
      <c r="B61" s="142"/>
      <c r="C61" s="143"/>
      <c r="D61" s="144" t="s">
        <v>140</v>
      </c>
      <c r="E61" s="145"/>
      <c r="F61" s="145"/>
      <c r="G61" s="145"/>
      <c r="H61" s="145"/>
      <c r="I61" s="145"/>
      <c r="J61" s="146">
        <f>J96</f>
        <v>0</v>
      </c>
      <c r="K61" s="143"/>
      <c r="L61" s="147"/>
    </row>
    <row r="62" spans="1:47" s="10" customFormat="1" ht="19.899999999999999" customHeight="1">
      <c r="B62" s="142"/>
      <c r="C62" s="143"/>
      <c r="D62" s="144" t="s">
        <v>141</v>
      </c>
      <c r="E62" s="145"/>
      <c r="F62" s="145"/>
      <c r="G62" s="145"/>
      <c r="H62" s="145"/>
      <c r="I62" s="145"/>
      <c r="J62" s="146">
        <f>J103</f>
        <v>0</v>
      </c>
      <c r="K62" s="143"/>
      <c r="L62" s="147"/>
    </row>
    <row r="63" spans="1:47" s="10" customFormat="1" ht="19.899999999999999" customHeight="1">
      <c r="B63" s="142"/>
      <c r="C63" s="143"/>
      <c r="D63" s="144" t="s">
        <v>142</v>
      </c>
      <c r="E63" s="145"/>
      <c r="F63" s="145"/>
      <c r="G63" s="145"/>
      <c r="H63" s="145"/>
      <c r="I63" s="145"/>
      <c r="J63" s="146">
        <f>J157</f>
        <v>0</v>
      </c>
      <c r="K63" s="143"/>
      <c r="L63" s="147"/>
    </row>
    <row r="64" spans="1:47" s="10" customFormat="1" ht="19.899999999999999" customHeight="1">
      <c r="B64" s="142"/>
      <c r="C64" s="143"/>
      <c r="D64" s="144" t="s">
        <v>143</v>
      </c>
      <c r="E64" s="145"/>
      <c r="F64" s="145"/>
      <c r="G64" s="145"/>
      <c r="H64" s="145"/>
      <c r="I64" s="145"/>
      <c r="J64" s="146">
        <f>J193</f>
        <v>0</v>
      </c>
      <c r="K64" s="143"/>
      <c r="L64" s="147"/>
    </row>
    <row r="65" spans="1:31" s="10" customFormat="1" ht="19.899999999999999" customHeight="1">
      <c r="B65" s="142"/>
      <c r="C65" s="143"/>
      <c r="D65" s="144" t="s">
        <v>144</v>
      </c>
      <c r="E65" s="145"/>
      <c r="F65" s="145"/>
      <c r="G65" s="145"/>
      <c r="H65" s="145"/>
      <c r="I65" s="145"/>
      <c r="J65" s="146">
        <f>J205</f>
        <v>0</v>
      </c>
      <c r="K65" s="143"/>
      <c r="L65" s="147"/>
    </row>
    <row r="66" spans="1:31" s="9" customFormat="1" ht="24.95" customHeight="1">
      <c r="B66" s="136"/>
      <c r="C66" s="137"/>
      <c r="D66" s="138" t="s">
        <v>145</v>
      </c>
      <c r="E66" s="139"/>
      <c r="F66" s="139"/>
      <c r="G66" s="139"/>
      <c r="H66" s="139"/>
      <c r="I66" s="139"/>
      <c r="J66" s="140">
        <f>J208</f>
        <v>0</v>
      </c>
      <c r="K66" s="137"/>
      <c r="L66" s="141"/>
    </row>
    <row r="67" spans="1:31" s="10" customFormat="1" ht="19.899999999999999" customHeight="1">
      <c r="B67" s="142"/>
      <c r="C67" s="143"/>
      <c r="D67" s="144" t="s">
        <v>146</v>
      </c>
      <c r="E67" s="145"/>
      <c r="F67" s="145"/>
      <c r="G67" s="145"/>
      <c r="H67" s="145"/>
      <c r="I67" s="145"/>
      <c r="J67" s="146">
        <f>J209</f>
        <v>0</v>
      </c>
      <c r="K67" s="143"/>
      <c r="L67" s="147"/>
    </row>
    <row r="68" spans="1:31" s="10" customFormat="1" ht="19.899999999999999" customHeight="1">
      <c r="B68" s="142"/>
      <c r="C68" s="143"/>
      <c r="D68" s="144" t="s">
        <v>147</v>
      </c>
      <c r="E68" s="145"/>
      <c r="F68" s="145"/>
      <c r="G68" s="145"/>
      <c r="H68" s="145"/>
      <c r="I68" s="145"/>
      <c r="J68" s="146">
        <f>J213</f>
        <v>0</v>
      </c>
      <c r="K68" s="143"/>
      <c r="L68" s="147"/>
    </row>
    <row r="69" spans="1:31" s="10" customFormat="1" ht="19.899999999999999" customHeight="1">
      <c r="B69" s="142"/>
      <c r="C69" s="143"/>
      <c r="D69" s="144" t="s">
        <v>148</v>
      </c>
      <c r="E69" s="145"/>
      <c r="F69" s="145"/>
      <c r="G69" s="145"/>
      <c r="H69" s="145"/>
      <c r="I69" s="145"/>
      <c r="J69" s="146">
        <f>J226</f>
        <v>0</v>
      </c>
      <c r="K69" s="143"/>
      <c r="L69" s="147"/>
    </row>
    <row r="70" spans="1:31" s="10" customFormat="1" ht="19.899999999999999" customHeight="1">
      <c r="B70" s="142"/>
      <c r="C70" s="143"/>
      <c r="D70" s="144" t="s">
        <v>149</v>
      </c>
      <c r="E70" s="145"/>
      <c r="F70" s="145"/>
      <c r="G70" s="145"/>
      <c r="H70" s="145"/>
      <c r="I70" s="145"/>
      <c r="J70" s="146">
        <f>J233</f>
        <v>0</v>
      </c>
      <c r="K70" s="143"/>
      <c r="L70" s="147"/>
    </row>
    <row r="71" spans="1:31" s="10" customFormat="1" ht="19.899999999999999" customHeight="1">
      <c r="B71" s="142"/>
      <c r="C71" s="143"/>
      <c r="D71" s="144" t="s">
        <v>150</v>
      </c>
      <c r="E71" s="145"/>
      <c r="F71" s="145"/>
      <c r="G71" s="145"/>
      <c r="H71" s="145"/>
      <c r="I71" s="145"/>
      <c r="J71" s="146">
        <f>J247</f>
        <v>0</v>
      </c>
      <c r="K71" s="143"/>
      <c r="L71" s="147"/>
    </row>
    <row r="72" spans="1:31" s="10" customFormat="1" ht="19.899999999999999" customHeight="1">
      <c r="B72" s="142"/>
      <c r="C72" s="143"/>
      <c r="D72" s="144" t="s">
        <v>151</v>
      </c>
      <c r="E72" s="145"/>
      <c r="F72" s="145"/>
      <c r="G72" s="145"/>
      <c r="H72" s="145"/>
      <c r="I72" s="145"/>
      <c r="J72" s="146">
        <f>J271</f>
        <v>0</v>
      </c>
      <c r="K72" s="143"/>
      <c r="L72" s="147"/>
    </row>
    <row r="73" spans="1:31" s="10" customFormat="1" ht="19.899999999999999" customHeight="1">
      <c r="B73" s="142"/>
      <c r="C73" s="143"/>
      <c r="D73" s="144" t="s">
        <v>152</v>
      </c>
      <c r="E73" s="145"/>
      <c r="F73" s="145"/>
      <c r="G73" s="145"/>
      <c r="H73" s="145"/>
      <c r="I73" s="145"/>
      <c r="J73" s="146">
        <f>J286</f>
        <v>0</v>
      </c>
      <c r="K73" s="143"/>
      <c r="L73" s="147"/>
    </row>
    <row r="74" spans="1:31" s="10" customFormat="1" ht="19.899999999999999" customHeight="1">
      <c r="B74" s="142"/>
      <c r="C74" s="143"/>
      <c r="D74" s="144" t="s">
        <v>153</v>
      </c>
      <c r="E74" s="145"/>
      <c r="F74" s="145"/>
      <c r="G74" s="145"/>
      <c r="H74" s="145"/>
      <c r="I74" s="145"/>
      <c r="J74" s="146">
        <f>J302</f>
        <v>0</v>
      </c>
      <c r="K74" s="143"/>
      <c r="L74" s="147"/>
    </row>
    <row r="75" spans="1:31" s="2" customFormat="1" ht="21.75" customHeight="1">
      <c r="A75" s="36"/>
      <c r="B75" s="37"/>
      <c r="C75" s="38"/>
      <c r="D75" s="38"/>
      <c r="E75" s="38"/>
      <c r="F75" s="38"/>
      <c r="G75" s="38"/>
      <c r="H75" s="38"/>
      <c r="I75" s="38"/>
      <c r="J75" s="38"/>
      <c r="K75" s="38"/>
      <c r="L75" s="108"/>
      <c r="S75" s="36"/>
      <c r="T75" s="36"/>
      <c r="U75" s="36"/>
      <c r="V75" s="36"/>
      <c r="W75" s="36"/>
      <c r="X75" s="36"/>
      <c r="Y75" s="36"/>
      <c r="Z75" s="36"/>
      <c r="AA75" s="36"/>
      <c r="AB75" s="36"/>
      <c r="AC75" s="36"/>
      <c r="AD75" s="36"/>
      <c r="AE75" s="36"/>
    </row>
    <row r="76" spans="1:31" s="2" customFormat="1" ht="6.95" customHeight="1">
      <c r="A76" s="36"/>
      <c r="B76" s="49"/>
      <c r="C76" s="50"/>
      <c r="D76" s="50"/>
      <c r="E76" s="50"/>
      <c r="F76" s="50"/>
      <c r="G76" s="50"/>
      <c r="H76" s="50"/>
      <c r="I76" s="50"/>
      <c r="J76" s="50"/>
      <c r="K76" s="50"/>
      <c r="L76" s="108"/>
      <c r="S76" s="36"/>
      <c r="T76" s="36"/>
      <c r="U76" s="36"/>
      <c r="V76" s="36"/>
      <c r="W76" s="36"/>
      <c r="X76" s="36"/>
      <c r="Y76" s="36"/>
      <c r="Z76" s="36"/>
      <c r="AA76" s="36"/>
      <c r="AB76" s="36"/>
      <c r="AC76" s="36"/>
      <c r="AD76" s="36"/>
      <c r="AE76" s="36"/>
    </row>
    <row r="80" spans="1:31" s="2" customFormat="1" ht="6.95" customHeight="1">
      <c r="A80" s="36"/>
      <c r="B80" s="51"/>
      <c r="C80" s="52"/>
      <c r="D80" s="52"/>
      <c r="E80" s="52"/>
      <c r="F80" s="52"/>
      <c r="G80" s="52"/>
      <c r="H80" s="52"/>
      <c r="I80" s="52"/>
      <c r="J80" s="52"/>
      <c r="K80" s="52"/>
      <c r="L80" s="108"/>
      <c r="S80" s="36"/>
      <c r="T80" s="36"/>
      <c r="U80" s="36"/>
      <c r="V80" s="36"/>
      <c r="W80" s="36"/>
      <c r="X80" s="36"/>
      <c r="Y80" s="36"/>
      <c r="Z80" s="36"/>
      <c r="AA80" s="36"/>
      <c r="AB80" s="36"/>
      <c r="AC80" s="36"/>
      <c r="AD80" s="36"/>
      <c r="AE80" s="36"/>
    </row>
    <row r="81" spans="1:63" s="2" customFormat="1" ht="24.95" customHeight="1">
      <c r="A81" s="36"/>
      <c r="B81" s="37"/>
      <c r="C81" s="25" t="s">
        <v>99</v>
      </c>
      <c r="D81" s="38"/>
      <c r="E81" s="38"/>
      <c r="F81" s="38"/>
      <c r="G81" s="38"/>
      <c r="H81" s="38"/>
      <c r="I81" s="38"/>
      <c r="J81" s="38"/>
      <c r="K81" s="38"/>
      <c r="L81" s="108"/>
      <c r="S81" s="36"/>
      <c r="T81" s="36"/>
      <c r="U81" s="36"/>
      <c r="V81" s="36"/>
      <c r="W81" s="36"/>
      <c r="X81" s="36"/>
      <c r="Y81" s="36"/>
      <c r="Z81" s="36"/>
      <c r="AA81" s="36"/>
      <c r="AB81" s="36"/>
      <c r="AC81" s="36"/>
      <c r="AD81" s="36"/>
      <c r="AE81" s="36"/>
    </row>
    <row r="82" spans="1:63" s="2" customFormat="1" ht="6.95" customHeight="1">
      <c r="A82" s="36"/>
      <c r="B82" s="37"/>
      <c r="C82" s="38"/>
      <c r="D82" s="38"/>
      <c r="E82" s="38"/>
      <c r="F82" s="38"/>
      <c r="G82" s="38"/>
      <c r="H82" s="38"/>
      <c r="I82" s="38"/>
      <c r="J82" s="38"/>
      <c r="K82" s="38"/>
      <c r="L82" s="108"/>
      <c r="S82" s="36"/>
      <c r="T82" s="36"/>
      <c r="U82" s="36"/>
      <c r="V82" s="36"/>
      <c r="W82" s="36"/>
      <c r="X82" s="36"/>
      <c r="Y82" s="36"/>
      <c r="Z82" s="36"/>
      <c r="AA82" s="36"/>
      <c r="AB82" s="36"/>
      <c r="AC82" s="36"/>
      <c r="AD82" s="36"/>
      <c r="AE82" s="36"/>
    </row>
    <row r="83" spans="1:63" s="2" customFormat="1" ht="12" customHeight="1">
      <c r="A83" s="36"/>
      <c r="B83" s="37"/>
      <c r="C83" s="31" t="s">
        <v>16</v>
      </c>
      <c r="D83" s="38"/>
      <c r="E83" s="38"/>
      <c r="F83" s="38"/>
      <c r="G83" s="38"/>
      <c r="H83" s="38"/>
      <c r="I83" s="38"/>
      <c r="J83" s="38"/>
      <c r="K83" s="38"/>
      <c r="L83" s="108"/>
      <c r="S83" s="36"/>
      <c r="T83" s="36"/>
      <c r="U83" s="36"/>
      <c r="V83" s="36"/>
      <c r="W83" s="36"/>
      <c r="X83" s="36"/>
      <c r="Y83" s="36"/>
      <c r="Z83" s="36"/>
      <c r="AA83" s="36"/>
      <c r="AB83" s="36"/>
      <c r="AC83" s="36"/>
      <c r="AD83" s="36"/>
      <c r="AE83" s="36"/>
    </row>
    <row r="84" spans="1:63" s="2" customFormat="1" ht="16.5" customHeight="1">
      <c r="A84" s="36"/>
      <c r="B84" s="37"/>
      <c r="C84" s="38"/>
      <c r="D84" s="38"/>
      <c r="E84" s="383" t="str">
        <f>E7</f>
        <v>Město bez bariér - ZŠ Horní Slavkov, Školní 786 - Učebna IT</v>
      </c>
      <c r="F84" s="384"/>
      <c r="G84" s="384"/>
      <c r="H84" s="384"/>
      <c r="I84" s="38"/>
      <c r="J84" s="38"/>
      <c r="K84" s="38"/>
      <c r="L84" s="108"/>
      <c r="S84" s="36"/>
      <c r="T84" s="36"/>
      <c r="U84" s="36"/>
      <c r="V84" s="36"/>
      <c r="W84" s="36"/>
      <c r="X84" s="36"/>
      <c r="Y84" s="36"/>
      <c r="Z84" s="36"/>
      <c r="AA84" s="36"/>
      <c r="AB84" s="36"/>
      <c r="AC84" s="36"/>
      <c r="AD84" s="36"/>
      <c r="AE84" s="36"/>
    </row>
    <row r="85" spans="1:63" s="2" customFormat="1" ht="12" customHeight="1">
      <c r="A85" s="36"/>
      <c r="B85" s="37"/>
      <c r="C85" s="31" t="s">
        <v>89</v>
      </c>
      <c r="D85" s="38"/>
      <c r="E85" s="38"/>
      <c r="F85" s="38"/>
      <c r="G85" s="38"/>
      <c r="H85" s="38"/>
      <c r="I85" s="38"/>
      <c r="J85" s="38"/>
      <c r="K85" s="38"/>
      <c r="L85" s="108"/>
      <c r="S85" s="36"/>
      <c r="T85" s="36"/>
      <c r="U85" s="36"/>
      <c r="V85" s="36"/>
      <c r="W85" s="36"/>
      <c r="X85" s="36"/>
      <c r="Y85" s="36"/>
      <c r="Z85" s="36"/>
      <c r="AA85" s="36"/>
      <c r="AB85" s="36"/>
      <c r="AC85" s="36"/>
      <c r="AD85" s="36"/>
      <c r="AE85" s="36"/>
    </row>
    <row r="86" spans="1:63" s="2" customFormat="1" ht="16.5" customHeight="1">
      <c r="A86" s="36"/>
      <c r="B86" s="37"/>
      <c r="C86" s="38"/>
      <c r="D86" s="38"/>
      <c r="E86" s="355" t="str">
        <f>E9</f>
        <v>01 - Stavební část</v>
      </c>
      <c r="F86" s="385"/>
      <c r="G86" s="385"/>
      <c r="H86" s="385"/>
      <c r="I86" s="38"/>
      <c r="J86" s="38"/>
      <c r="K86" s="38"/>
      <c r="L86" s="108"/>
      <c r="S86" s="36"/>
      <c r="T86" s="36"/>
      <c r="U86" s="36"/>
      <c r="V86" s="36"/>
      <c r="W86" s="36"/>
      <c r="X86" s="36"/>
      <c r="Y86" s="36"/>
      <c r="Z86" s="36"/>
      <c r="AA86" s="36"/>
      <c r="AB86" s="36"/>
      <c r="AC86" s="36"/>
      <c r="AD86" s="36"/>
      <c r="AE86" s="36"/>
    </row>
    <row r="87" spans="1:63" s="2" customFormat="1" ht="6.95" customHeight="1">
      <c r="A87" s="36"/>
      <c r="B87" s="37"/>
      <c r="C87" s="38"/>
      <c r="D87" s="38"/>
      <c r="E87" s="38"/>
      <c r="F87" s="38"/>
      <c r="G87" s="38"/>
      <c r="H87" s="38"/>
      <c r="I87" s="38"/>
      <c r="J87" s="38"/>
      <c r="K87" s="38"/>
      <c r="L87" s="108"/>
      <c r="S87" s="36"/>
      <c r="T87" s="36"/>
      <c r="U87" s="36"/>
      <c r="V87" s="36"/>
      <c r="W87" s="36"/>
      <c r="X87" s="36"/>
      <c r="Y87" s="36"/>
      <c r="Z87" s="36"/>
      <c r="AA87" s="36"/>
      <c r="AB87" s="36"/>
      <c r="AC87" s="36"/>
      <c r="AD87" s="36"/>
      <c r="AE87" s="36"/>
    </row>
    <row r="88" spans="1:63" s="2" customFormat="1" ht="12" customHeight="1">
      <c r="A88" s="36"/>
      <c r="B88" s="37"/>
      <c r="C88" s="31" t="s">
        <v>21</v>
      </c>
      <c r="D88" s="38"/>
      <c r="E88" s="38"/>
      <c r="F88" s="29" t="str">
        <f>F12</f>
        <v>ZŠ Horní Slavkov, Školní 786</v>
      </c>
      <c r="G88" s="38"/>
      <c r="H88" s="38"/>
      <c r="I88" s="31" t="s">
        <v>23</v>
      </c>
      <c r="J88" s="61" t="str">
        <f>IF(J12="","",J12)</f>
        <v>17. 2. 2021</v>
      </c>
      <c r="K88" s="38"/>
      <c r="L88" s="108"/>
      <c r="S88" s="36"/>
      <c r="T88" s="36"/>
      <c r="U88" s="36"/>
      <c r="V88" s="36"/>
      <c r="W88" s="36"/>
      <c r="X88" s="36"/>
      <c r="Y88" s="36"/>
      <c r="Z88" s="36"/>
      <c r="AA88" s="36"/>
      <c r="AB88" s="36"/>
      <c r="AC88" s="36"/>
      <c r="AD88" s="36"/>
      <c r="AE88" s="36"/>
    </row>
    <row r="89" spans="1:63" s="2" customFormat="1" ht="6.95" customHeight="1">
      <c r="A89" s="36"/>
      <c r="B89" s="37"/>
      <c r="C89" s="38"/>
      <c r="D89" s="38"/>
      <c r="E89" s="38"/>
      <c r="F89" s="38"/>
      <c r="G89" s="38"/>
      <c r="H89" s="38"/>
      <c r="I89" s="38"/>
      <c r="J89" s="38"/>
      <c r="K89" s="38"/>
      <c r="L89" s="108"/>
      <c r="S89" s="36"/>
      <c r="T89" s="36"/>
      <c r="U89" s="36"/>
      <c r="V89" s="36"/>
      <c r="W89" s="36"/>
      <c r="X89" s="36"/>
      <c r="Y89" s="36"/>
      <c r="Z89" s="36"/>
      <c r="AA89" s="36"/>
      <c r="AB89" s="36"/>
      <c r="AC89" s="36"/>
      <c r="AD89" s="36"/>
      <c r="AE89" s="36"/>
    </row>
    <row r="90" spans="1:63" s="2" customFormat="1" ht="15.2" customHeight="1">
      <c r="A90" s="36"/>
      <c r="B90" s="37"/>
      <c r="C90" s="31" t="s">
        <v>25</v>
      </c>
      <c r="D90" s="38"/>
      <c r="E90" s="38"/>
      <c r="F90" s="29" t="str">
        <f>E15</f>
        <v>Město Horní Slavkov</v>
      </c>
      <c r="G90" s="38"/>
      <c r="H90" s="38"/>
      <c r="I90" s="31" t="s">
        <v>31</v>
      </c>
      <c r="J90" s="34" t="str">
        <f>E21</f>
        <v>CENTRASTAV, s.r.o.</v>
      </c>
      <c r="K90" s="38"/>
      <c r="L90" s="108"/>
      <c r="S90" s="36"/>
      <c r="T90" s="36"/>
      <c r="U90" s="36"/>
      <c r="V90" s="36"/>
      <c r="W90" s="36"/>
      <c r="X90" s="36"/>
      <c r="Y90" s="36"/>
      <c r="Z90" s="36"/>
      <c r="AA90" s="36"/>
      <c r="AB90" s="36"/>
      <c r="AC90" s="36"/>
      <c r="AD90" s="36"/>
      <c r="AE90" s="36"/>
    </row>
    <row r="91" spans="1:63" s="2" customFormat="1" ht="15.2" customHeight="1">
      <c r="A91" s="36"/>
      <c r="B91" s="37"/>
      <c r="C91" s="31" t="s">
        <v>29</v>
      </c>
      <c r="D91" s="38"/>
      <c r="E91" s="38"/>
      <c r="F91" s="29" t="str">
        <f>IF(E18="","",E18)</f>
        <v>Vyplň údaj</v>
      </c>
      <c r="G91" s="38"/>
      <c r="H91" s="38"/>
      <c r="I91" s="31" t="s">
        <v>34</v>
      </c>
      <c r="J91" s="34" t="str">
        <f>E24</f>
        <v>Michal Kubelka</v>
      </c>
      <c r="K91" s="38"/>
      <c r="L91" s="108"/>
      <c r="S91" s="36"/>
      <c r="T91" s="36"/>
      <c r="U91" s="36"/>
      <c r="V91" s="36"/>
      <c r="W91" s="36"/>
      <c r="X91" s="36"/>
      <c r="Y91" s="36"/>
      <c r="Z91" s="36"/>
      <c r="AA91" s="36"/>
      <c r="AB91" s="36"/>
      <c r="AC91" s="36"/>
      <c r="AD91" s="36"/>
      <c r="AE91" s="36"/>
    </row>
    <row r="92" spans="1:63" s="2" customFormat="1" ht="10.35" customHeight="1">
      <c r="A92" s="36"/>
      <c r="B92" s="37"/>
      <c r="C92" s="38"/>
      <c r="D92" s="38"/>
      <c r="E92" s="38"/>
      <c r="F92" s="38"/>
      <c r="G92" s="38"/>
      <c r="H92" s="38"/>
      <c r="I92" s="38"/>
      <c r="J92" s="38"/>
      <c r="K92" s="38"/>
      <c r="L92" s="108"/>
      <c r="S92" s="36"/>
      <c r="T92" s="36"/>
      <c r="U92" s="36"/>
      <c r="V92" s="36"/>
      <c r="W92" s="36"/>
      <c r="X92" s="36"/>
      <c r="Y92" s="36"/>
      <c r="Z92" s="36"/>
      <c r="AA92" s="36"/>
      <c r="AB92" s="36"/>
      <c r="AC92" s="36"/>
      <c r="AD92" s="36"/>
      <c r="AE92" s="36"/>
    </row>
    <row r="93" spans="1:63" s="11" customFormat="1" ht="29.25" customHeight="1">
      <c r="A93" s="148"/>
      <c r="B93" s="149"/>
      <c r="C93" s="150" t="s">
        <v>100</v>
      </c>
      <c r="D93" s="151" t="s">
        <v>57</v>
      </c>
      <c r="E93" s="151" t="s">
        <v>53</v>
      </c>
      <c r="F93" s="151" t="s">
        <v>54</v>
      </c>
      <c r="G93" s="151" t="s">
        <v>101</v>
      </c>
      <c r="H93" s="151" t="s">
        <v>102</v>
      </c>
      <c r="I93" s="151" t="s">
        <v>103</v>
      </c>
      <c r="J93" s="151" t="s">
        <v>93</v>
      </c>
      <c r="K93" s="152" t="s">
        <v>104</v>
      </c>
      <c r="L93" s="153"/>
      <c r="M93" s="70" t="s">
        <v>19</v>
      </c>
      <c r="N93" s="71" t="s">
        <v>42</v>
      </c>
      <c r="O93" s="71" t="s">
        <v>105</v>
      </c>
      <c r="P93" s="71" t="s">
        <v>106</v>
      </c>
      <c r="Q93" s="71" t="s">
        <v>107</v>
      </c>
      <c r="R93" s="71" t="s">
        <v>108</v>
      </c>
      <c r="S93" s="71" t="s">
        <v>109</v>
      </c>
      <c r="T93" s="72" t="s">
        <v>110</v>
      </c>
      <c r="U93" s="148"/>
      <c r="V93" s="148"/>
      <c r="W93" s="148"/>
      <c r="X93" s="148"/>
      <c r="Y93" s="148"/>
      <c r="Z93" s="148"/>
      <c r="AA93" s="148"/>
      <c r="AB93" s="148"/>
      <c r="AC93" s="148"/>
      <c r="AD93" s="148"/>
      <c r="AE93" s="148"/>
    </row>
    <row r="94" spans="1:63" s="2" customFormat="1" ht="22.9" customHeight="1">
      <c r="A94" s="36"/>
      <c r="B94" s="37"/>
      <c r="C94" s="77" t="s">
        <v>111</v>
      </c>
      <c r="D94" s="38"/>
      <c r="E94" s="38"/>
      <c r="F94" s="38"/>
      <c r="G94" s="38"/>
      <c r="H94" s="38"/>
      <c r="I94" s="38"/>
      <c r="J94" s="154">
        <f>BK94</f>
        <v>0</v>
      </c>
      <c r="K94" s="38"/>
      <c r="L94" s="41"/>
      <c r="M94" s="73"/>
      <c r="N94" s="155"/>
      <c r="O94" s="74"/>
      <c r="P94" s="156">
        <f>P95+P208</f>
        <v>0</v>
      </c>
      <c r="Q94" s="74"/>
      <c r="R94" s="156">
        <f>R95+R208</f>
        <v>9.0495863800000027</v>
      </c>
      <c r="S94" s="74"/>
      <c r="T94" s="157">
        <f>T95+T208</f>
        <v>4.0783722400000002</v>
      </c>
      <c r="U94" s="36"/>
      <c r="V94" s="36"/>
      <c r="W94" s="36"/>
      <c r="X94" s="36"/>
      <c r="Y94" s="36"/>
      <c r="Z94" s="36"/>
      <c r="AA94" s="36"/>
      <c r="AB94" s="36"/>
      <c r="AC94" s="36"/>
      <c r="AD94" s="36"/>
      <c r="AE94" s="36"/>
      <c r="AT94" s="19" t="s">
        <v>71</v>
      </c>
      <c r="AU94" s="19" t="s">
        <v>94</v>
      </c>
      <c r="BK94" s="158">
        <f>BK95+BK208</f>
        <v>0</v>
      </c>
    </row>
    <row r="95" spans="1:63" s="12" customFormat="1" ht="25.9" customHeight="1">
      <c r="B95" s="159"/>
      <c r="C95" s="160"/>
      <c r="D95" s="161" t="s">
        <v>71</v>
      </c>
      <c r="E95" s="162" t="s">
        <v>154</v>
      </c>
      <c r="F95" s="162" t="s">
        <v>155</v>
      </c>
      <c r="G95" s="160"/>
      <c r="H95" s="160"/>
      <c r="I95" s="163"/>
      <c r="J95" s="164">
        <f>BK95</f>
        <v>0</v>
      </c>
      <c r="K95" s="160"/>
      <c r="L95" s="165"/>
      <c r="M95" s="166"/>
      <c r="N95" s="167"/>
      <c r="O95" s="167"/>
      <c r="P95" s="168">
        <f>P96+P103+P157+P193+P205</f>
        <v>0</v>
      </c>
      <c r="Q95" s="167"/>
      <c r="R95" s="168">
        <f>R96+R103+R157+R193+R205</f>
        <v>7.8916301600000018</v>
      </c>
      <c r="S95" s="167"/>
      <c r="T95" s="169">
        <f>T96+T103+T157+T193+T205</f>
        <v>3.793876</v>
      </c>
      <c r="AR95" s="170" t="s">
        <v>79</v>
      </c>
      <c r="AT95" s="171" t="s">
        <v>71</v>
      </c>
      <c r="AU95" s="171" t="s">
        <v>72</v>
      </c>
      <c r="AY95" s="170" t="s">
        <v>114</v>
      </c>
      <c r="BK95" s="172">
        <f>BK96+BK103+BK157+BK193+BK205</f>
        <v>0</v>
      </c>
    </row>
    <row r="96" spans="1:63" s="12" customFormat="1" ht="22.9" customHeight="1">
      <c r="B96" s="159"/>
      <c r="C96" s="160"/>
      <c r="D96" s="161" t="s">
        <v>71</v>
      </c>
      <c r="E96" s="173" t="s">
        <v>134</v>
      </c>
      <c r="F96" s="173" t="s">
        <v>156</v>
      </c>
      <c r="G96" s="160"/>
      <c r="H96" s="160"/>
      <c r="I96" s="163"/>
      <c r="J96" s="174">
        <f>BK96</f>
        <v>0</v>
      </c>
      <c r="K96" s="160"/>
      <c r="L96" s="165"/>
      <c r="M96" s="166"/>
      <c r="N96" s="167"/>
      <c r="O96" s="167"/>
      <c r="P96" s="168">
        <f>SUM(P97:P102)</f>
        <v>0</v>
      </c>
      <c r="Q96" s="167"/>
      <c r="R96" s="168">
        <f>SUM(R97:R102)</f>
        <v>7.0852159999999997E-2</v>
      </c>
      <c r="S96" s="167"/>
      <c r="T96" s="169">
        <f>SUM(T97:T102)</f>
        <v>0</v>
      </c>
      <c r="AR96" s="170" t="s">
        <v>79</v>
      </c>
      <c r="AT96" s="171" t="s">
        <v>71</v>
      </c>
      <c r="AU96" s="171" t="s">
        <v>79</v>
      </c>
      <c r="AY96" s="170" t="s">
        <v>114</v>
      </c>
      <c r="BK96" s="172">
        <f>SUM(BK97:BK102)</f>
        <v>0</v>
      </c>
    </row>
    <row r="97" spans="1:65" s="2" customFormat="1" ht="16.5" customHeight="1">
      <c r="A97" s="36"/>
      <c r="B97" s="37"/>
      <c r="C97" s="175" t="s">
        <v>79</v>
      </c>
      <c r="D97" s="175" t="s">
        <v>117</v>
      </c>
      <c r="E97" s="176" t="s">
        <v>157</v>
      </c>
      <c r="F97" s="177" t="s">
        <v>158</v>
      </c>
      <c r="G97" s="178" t="s">
        <v>159</v>
      </c>
      <c r="H97" s="179">
        <v>1.4E-2</v>
      </c>
      <c r="I97" s="180"/>
      <c r="J97" s="181">
        <f>ROUND(I97*H97,2)</f>
        <v>0</v>
      </c>
      <c r="K97" s="177" t="s">
        <v>121</v>
      </c>
      <c r="L97" s="41"/>
      <c r="M97" s="182" t="s">
        <v>19</v>
      </c>
      <c r="N97" s="183" t="s">
        <v>43</v>
      </c>
      <c r="O97" s="66"/>
      <c r="P97" s="184">
        <f>O97*H97</f>
        <v>0</v>
      </c>
      <c r="Q97" s="184">
        <v>1.0900000000000001</v>
      </c>
      <c r="R97" s="184">
        <f>Q97*H97</f>
        <v>1.5260000000000001E-2</v>
      </c>
      <c r="S97" s="184">
        <v>0</v>
      </c>
      <c r="T97" s="185">
        <f>S97*H97</f>
        <v>0</v>
      </c>
      <c r="U97" s="36"/>
      <c r="V97" s="36"/>
      <c r="W97" s="36"/>
      <c r="X97" s="36"/>
      <c r="Y97" s="36"/>
      <c r="Z97" s="36"/>
      <c r="AA97" s="36"/>
      <c r="AB97" s="36"/>
      <c r="AC97" s="36"/>
      <c r="AD97" s="36"/>
      <c r="AE97" s="36"/>
      <c r="AR97" s="186" t="s">
        <v>160</v>
      </c>
      <c r="AT97" s="186" t="s">
        <v>117</v>
      </c>
      <c r="AU97" s="186" t="s">
        <v>81</v>
      </c>
      <c r="AY97" s="19" t="s">
        <v>114</v>
      </c>
      <c r="BE97" s="187">
        <f>IF(N97="základní",J97,0)</f>
        <v>0</v>
      </c>
      <c r="BF97" s="187">
        <f>IF(N97="snížená",J97,0)</f>
        <v>0</v>
      </c>
      <c r="BG97" s="187">
        <f>IF(N97="zákl. přenesená",J97,0)</f>
        <v>0</v>
      </c>
      <c r="BH97" s="187">
        <f>IF(N97="sníž. přenesená",J97,0)</f>
        <v>0</v>
      </c>
      <c r="BI97" s="187">
        <f>IF(N97="nulová",J97,0)</f>
        <v>0</v>
      </c>
      <c r="BJ97" s="19" t="s">
        <v>79</v>
      </c>
      <c r="BK97" s="187">
        <f>ROUND(I97*H97,2)</f>
        <v>0</v>
      </c>
      <c r="BL97" s="19" t="s">
        <v>160</v>
      </c>
      <c r="BM97" s="186" t="s">
        <v>161</v>
      </c>
    </row>
    <row r="98" spans="1:65" s="2" customFormat="1" ht="39">
      <c r="A98" s="36"/>
      <c r="B98" s="37"/>
      <c r="C98" s="38"/>
      <c r="D98" s="188" t="s">
        <v>124</v>
      </c>
      <c r="E98" s="38"/>
      <c r="F98" s="189" t="s">
        <v>162</v>
      </c>
      <c r="G98" s="38"/>
      <c r="H98" s="38"/>
      <c r="I98" s="190"/>
      <c r="J98" s="38"/>
      <c r="K98" s="38"/>
      <c r="L98" s="41"/>
      <c r="M98" s="191"/>
      <c r="N98" s="192"/>
      <c r="O98" s="66"/>
      <c r="P98" s="66"/>
      <c r="Q98" s="66"/>
      <c r="R98" s="66"/>
      <c r="S98" s="66"/>
      <c r="T98" s="67"/>
      <c r="U98" s="36"/>
      <c r="V98" s="36"/>
      <c r="W98" s="36"/>
      <c r="X98" s="36"/>
      <c r="Y98" s="36"/>
      <c r="Z98" s="36"/>
      <c r="AA98" s="36"/>
      <c r="AB98" s="36"/>
      <c r="AC98" s="36"/>
      <c r="AD98" s="36"/>
      <c r="AE98" s="36"/>
      <c r="AT98" s="19" t="s">
        <v>124</v>
      </c>
      <c r="AU98" s="19" t="s">
        <v>81</v>
      </c>
    </row>
    <row r="99" spans="1:65" s="13" customFormat="1" ht="11.25">
      <c r="B99" s="197"/>
      <c r="C99" s="198"/>
      <c r="D99" s="188" t="s">
        <v>163</v>
      </c>
      <c r="E99" s="199" t="s">
        <v>19</v>
      </c>
      <c r="F99" s="200" t="s">
        <v>164</v>
      </c>
      <c r="G99" s="198"/>
      <c r="H99" s="199" t="s">
        <v>19</v>
      </c>
      <c r="I99" s="201"/>
      <c r="J99" s="198"/>
      <c r="K99" s="198"/>
      <c r="L99" s="202"/>
      <c r="M99" s="203"/>
      <c r="N99" s="204"/>
      <c r="O99" s="204"/>
      <c r="P99" s="204"/>
      <c r="Q99" s="204"/>
      <c r="R99" s="204"/>
      <c r="S99" s="204"/>
      <c r="T99" s="205"/>
      <c r="AT99" s="206" t="s">
        <v>163</v>
      </c>
      <c r="AU99" s="206" t="s">
        <v>81</v>
      </c>
      <c r="AV99" s="13" t="s">
        <v>79</v>
      </c>
      <c r="AW99" s="13" t="s">
        <v>33</v>
      </c>
      <c r="AX99" s="13" t="s">
        <v>72</v>
      </c>
      <c r="AY99" s="206" t="s">
        <v>114</v>
      </c>
    </row>
    <row r="100" spans="1:65" s="14" customFormat="1" ht="11.25">
      <c r="B100" s="207"/>
      <c r="C100" s="208"/>
      <c r="D100" s="188" t="s">
        <v>163</v>
      </c>
      <c r="E100" s="209" t="s">
        <v>19</v>
      </c>
      <c r="F100" s="210" t="s">
        <v>165</v>
      </c>
      <c r="G100" s="208"/>
      <c r="H100" s="211">
        <v>1.4E-2</v>
      </c>
      <c r="I100" s="212"/>
      <c r="J100" s="208"/>
      <c r="K100" s="208"/>
      <c r="L100" s="213"/>
      <c r="M100" s="214"/>
      <c r="N100" s="215"/>
      <c r="O100" s="215"/>
      <c r="P100" s="215"/>
      <c r="Q100" s="215"/>
      <c r="R100" s="215"/>
      <c r="S100" s="215"/>
      <c r="T100" s="216"/>
      <c r="AT100" s="217" t="s">
        <v>163</v>
      </c>
      <c r="AU100" s="217" t="s">
        <v>81</v>
      </c>
      <c r="AV100" s="14" t="s">
        <v>81</v>
      </c>
      <c r="AW100" s="14" t="s">
        <v>33</v>
      </c>
      <c r="AX100" s="14" t="s">
        <v>79</v>
      </c>
      <c r="AY100" s="217" t="s">
        <v>114</v>
      </c>
    </row>
    <row r="101" spans="1:65" s="2" customFormat="1" ht="21.75" customHeight="1">
      <c r="A101" s="36"/>
      <c r="B101" s="37"/>
      <c r="C101" s="175" t="s">
        <v>81</v>
      </c>
      <c r="D101" s="175" t="s">
        <v>117</v>
      </c>
      <c r="E101" s="176" t="s">
        <v>166</v>
      </c>
      <c r="F101" s="177" t="s">
        <v>167</v>
      </c>
      <c r="G101" s="178" t="s">
        <v>168</v>
      </c>
      <c r="H101" s="179">
        <v>0.312</v>
      </c>
      <c r="I101" s="180"/>
      <c r="J101" s="181">
        <f>ROUND(I101*H101,2)</f>
        <v>0</v>
      </c>
      <c r="K101" s="177" t="s">
        <v>121</v>
      </c>
      <c r="L101" s="41"/>
      <c r="M101" s="182" t="s">
        <v>19</v>
      </c>
      <c r="N101" s="183" t="s">
        <v>43</v>
      </c>
      <c r="O101" s="66"/>
      <c r="P101" s="184">
        <f>O101*H101</f>
        <v>0</v>
      </c>
      <c r="Q101" s="184">
        <v>0.17818000000000001</v>
      </c>
      <c r="R101" s="184">
        <f>Q101*H101</f>
        <v>5.5592160000000002E-2</v>
      </c>
      <c r="S101" s="184">
        <v>0</v>
      </c>
      <c r="T101" s="185">
        <f>S101*H101</f>
        <v>0</v>
      </c>
      <c r="U101" s="36"/>
      <c r="V101" s="36"/>
      <c r="W101" s="36"/>
      <c r="X101" s="36"/>
      <c r="Y101" s="36"/>
      <c r="Z101" s="36"/>
      <c r="AA101" s="36"/>
      <c r="AB101" s="36"/>
      <c r="AC101" s="36"/>
      <c r="AD101" s="36"/>
      <c r="AE101" s="36"/>
      <c r="AR101" s="186" t="s">
        <v>160</v>
      </c>
      <c r="AT101" s="186" t="s">
        <v>117</v>
      </c>
      <c r="AU101" s="186" t="s">
        <v>81</v>
      </c>
      <c r="AY101" s="19" t="s">
        <v>114</v>
      </c>
      <c r="BE101" s="187">
        <f>IF(N101="základní",J101,0)</f>
        <v>0</v>
      </c>
      <c r="BF101" s="187">
        <f>IF(N101="snížená",J101,0)</f>
        <v>0</v>
      </c>
      <c r="BG101" s="187">
        <f>IF(N101="zákl. přenesená",J101,0)</f>
        <v>0</v>
      </c>
      <c r="BH101" s="187">
        <f>IF(N101="sníž. přenesená",J101,0)</f>
        <v>0</v>
      </c>
      <c r="BI101" s="187">
        <f>IF(N101="nulová",J101,0)</f>
        <v>0</v>
      </c>
      <c r="BJ101" s="19" t="s">
        <v>79</v>
      </c>
      <c r="BK101" s="187">
        <f>ROUND(I101*H101,2)</f>
        <v>0</v>
      </c>
      <c r="BL101" s="19" t="s">
        <v>160</v>
      </c>
      <c r="BM101" s="186" t="s">
        <v>169</v>
      </c>
    </row>
    <row r="102" spans="1:65" s="14" customFormat="1" ht="11.25">
      <c r="B102" s="207"/>
      <c r="C102" s="208"/>
      <c r="D102" s="188" t="s">
        <v>163</v>
      </c>
      <c r="E102" s="209" t="s">
        <v>19</v>
      </c>
      <c r="F102" s="210" t="s">
        <v>170</v>
      </c>
      <c r="G102" s="208"/>
      <c r="H102" s="211">
        <v>0.312</v>
      </c>
      <c r="I102" s="212"/>
      <c r="J102" s="208"/>
      <c r="K102" s="208"/>
      <c r="L102" s="213"/>
      <c r="M102" s="214"/>
      <c r="N102" s="215"/>
      <c r="O102" s="215"/>
      <c r="P102" s="215"/>
      <c r="Q102" s="215"/>
      <c r="R102" s="215"/>
      <c r="S102" s="215"/>
      <c r="T102" s="216"/>
      <c r="AT102" s="217" t="s">
        <v>163</v>
      </c>
      <c r="AU102" s="217" t="s">
        <v>81</v>
      </c>
      <c r="AV102" s="14" t="s">
        <v>81</v>
      </c>
      <c r="AW102" s="14" t="s">
        <v>33</v>
      </c>
      <c r="AX102" s="14" t="s">
        <v>79</v>
      </c>
      <c r="AY102" s="217" t="s">
        <v>114</v>
      </c>
    </row>
    <row r="103" spans="1:65" s="12" customFormat="1" ht="22.9" customHeight="1">
      <c r="B103" s="159"/>
      <c r="C103" s="160"/>
      <c r="D103" s="161" t="s">
        <v>71</v>
      </c>
      <c r="E103" s="173" t="s">
        <v>171</v>
      </c>
      <c r="F103" s="173" t="s">
        <v>172</v>
      </c>
      <c r="G103" s="160"/>
      <c r="H103" s="160"/>
      <c r="I103" s="163"/>
      <c r="J103" s="174">
        <f>BK103</f>
        <v>0</v>
      </c>
      <c r="K103" s="160"/>
      <c r="L103" s="165"/>
      <c r="M103" s="166"/>
      <c r="N103" s="167"/>
      <c r="O103" s="167"/>
      <c r="P103" s="168">
        <f>SUM(P104:P156)</f>
        <v>0</v>
      </c>
      <c r="Q103" s="167"/>
      <c r="R103" s="168">
        <f>SUM(R104:R156)</f>
        <v>7.7949938000000012</v>
      </c>
      <c r="S103" s="167"/>
      <c r="T103" s="169">
        <f>SUM(T104:T156)</f>
        <v>0</v>
      </c>
      <c r="AR103" s="170" t="s">
        <v>79</v>
      </c>
      <c r="AT103" s="171" t="s">
        <v>71</v>
      </c>
      <c r="AU103" s="171" t="s">
        <v>79</v>
      </c>
      <c r="AY103" s="170" t="s">
        <v>114</v>
      </c>
      <c r="BK103" s="172">
        <f>SUM(BK104:BK156)</f>
        <v>0</v>
      </c>
    </row>
    <row r="104" spans="1:65" s="2" customFormat="1" ht="21.75" customHeight="1">
      <c r="A104" s="36"/>
      <c r="B104" s="37"/>
      <c r="C104" s="175" t="s">
        <v>134</v>
      </c>
      <c r="D104" s="175" t="s">
        <v>117</v>
      </c>
      <c r="E104" s="176" t="s">
        <v>173</v>
      </c>
      <c r="F104" s="177" t="s">
        <v>174</v>
      </c>
      <c r="G104" s="178" t="s">
        <v>168</v>
      </c>
      <c r="H104" s="179">
        <v>80</v>
      </c>
      <c r="I104" s="180"/>
      <c r="J104" s="181">
        <f>ROUND(I104*H104,2)</f>
        <v>0</v>
      </c>
      <c r="K104" s="177" t="s">
        <v>121</v>
      </c>
      <c r="L104" s="41"/>
      <c r="M104" s="182" t="s">
        <v>19</v>
      </c>
      <c r="N104" s="183" t="s">
        <v>43</v>
      </c>
      <c r="O104" s="66"/>
      <c r="P104" s="184">
        <f>O104*H104</f>
        <v>0</v>
      </c>
      <c r="Q104" s="184">
        <v>0</v>
      </c>
      <c r="R104" s="184">
        <f>Q104*H104</f>
        <v>0</v>
      </c>
      <c r="S104" s="184">
        <v>0</v>
      </c>
      <c r="T104" s="185">
        <f>S104*H104</f>
        <v>0</v>
      </c>
      <c r="U104" s="36"/>
      <c r="V104" s="36"/>
      <c r="W104" s="36"/>
      <c r="X104" s="36"/>
      <c r="Y104" s="36"/>
      <c r="Z104" s="36"/>
      <c r="AA104" s="36"/>
      <c r="AB104" s="36"/>
      <c r="AC104" s="36"/>
      <c r="AD104" s="36"/>
      <c r="AE104" s="36"/>
      <c r="AR104" s="186" t="s">
        <v>160</v>
      </c>
      <c r="AT104" s="186" t="s">
        <v>117</v>
      </c>
      <c r="AU104" s="186" t="s">
        <v>81</v>
      </c>
      <c r="AY104" s="19" t="s">
        <v>114</v>
      </c>
      <c r="BE104" s="187">
        <f>IF(N104="základní",J104,0)</f>
        <v>0</v>
      </c>
      <c r="BF104" s="187">
        <f>IF(N104="snížená",J104,0)</f>
        <v>0</v>
      </c>
      <c r="BG104" s="187">
        <f>IF(N104="zákl. přenesená",J104,0)</f>
        <v>0</v>
      </c>
      <c r="BH104" s="187">
        <f>IF(N104="sníž. přenesená",J104,0)</f>
        <v>0</v>
      </c>
      <c r="BI104" s="187">
        <f>IF(N104="nulová",J104,0)</f>
        <v>0</v>
      </c>
      <c r="BJ104" s="19" t="s">
        <v>79</v>
      </c>
      <c r="BK104" s="187">
        <f>ROUND(I104*H104,2)</f>
        <v>0</v>
      </c>
      <c r="BL104" s="19" t="s">
        <v>160</v>
      </c>
      <c r="BM104" s="186" t="s">
        <v>175</v>
      </c>
    </row>
    <row r="105" spans="1:65" s="2" customFormat="1" ht="39">
      <c r="A105" s="36"/>
      <c r="B105" s="37"/>
      <c r="C105" s="38"/>
      <c r="D105" s="188" t="s">
        <v>124</v>
      </c>
      <c r="E105" s="38"/>
      <c r="F105" s="189" t="s">
        <v>176</v>
      </c>
      <c r="G105" s="38"/>
      <c r="H105" s="38"/>
      <c r="I105" s="190"/>
      <c r="J105" s="38"/>
      <c r="K105" s="38"/>
      <c r="L105" s="41"/>
      <c r="M105" s="191"/>
      <c r="N105" s="192"/>
      <c r="O105" s="66"/>
      <c r="P105" s="66"/>
      <c r="Q105" s="66"/>
      <c r="R105" s="66"/>
      <c r="S105" s="66"/>
      <c r="T105" s="67"/>
      <c r="U105" s="36"/>
      <c r="V105" s="36"/>
      <c r="W105" s="36"/>
      <c r="X105" s="36"/>
      <c r="Y105" s="36"/>
      <c r="Z105" s="36"/>
      <c r="AA105" s="36"/>
      <c r="AB105" s="36"/>
      <c r="AC105" s="36"/>
      <c r="AD105" s="36"/>
      <c r="AE105" s="36"/>
      <c r="AT105" s="19" t="s">
        <v>124</v>
      </c>
      <c r="AU105" s="19" t="s">
        <v>81</v>
      </c>
    </row>
    <row r="106" spans="1:65" s="13" customFormat="1" ht="11.25">
      <c r="B106" s="197"/>
      <c r="C106" s="198"/>
      <c r="D106" s="188" t="s">
        <v>163</v>
      </c>
      <c r="E106" s="199" t="s">
        <v>19</v>
      </c>
      <c r="F106" s="200" t="s">
        <v>177</v>
      </c>
      <c r="G106" s="198"/>
      <c r="H106" s="199" t="s">
        <v>19</v>
      </c>
      <c r="I106" s="201"/>
      <c r="J106" s="198"/>
      <c r="K106" s="198"/>
      <c r="L106" s="202"/>
      <c r="M106" s="203"/>
      <c r="N106" s="204"/>
      <c r="O106" s="204"/>
      <c r="P106" s="204"/>
      <c r="Q106" s="204"/>
      <c r="R106" s="204"/>
      <c r="S106" s="204"/>
      <c r="T106" s="205"/>
      <c r="AT106" s="206" t="s">
        <v>163</v>
      </c>
      <c r="AU106" s="206" t="s">
        <v>81</v>
      </c>
      <c r="AV106" s="13" t="s">
        <v>79</v>
      </c>
      <c r="AW106" s="13" t="s">
        <v>33</v>
      </c>
      <c r="AX106" s="13" t="s">
        <v>72</v>
      </c>
      <c r="AY106" s="206" t="s">
        <v>114</v>
      </c>
    </row>
    <row r="107" spans="1:65" s="14" customFormat="1" ht="11.25">
      <c r="B107" s="207"/>
      <c r="C107" s="208"/>
      <c r="D107" s="188" t="s">
        <v>163</v>
      </c>
      <c r="E107" s="209" t="s">
        <v>19</v>
      </c>
      <c r="F107" s="210" t="s">
        <v>178</v>
      </c>
      <c r="G107" s="208"/>
      <c r="H107" s="211">
        <v>10</v>
      </c>
      <c r="I107" s="212"/>
      <c r="J107" s="208"/>
      <c r="K107" s="208"/>
      <c r="L107" s="213"/>
      <c r="M107" s="214"/>
      <c r="N107" s="215"/>
      <c r="O107" s="215"/>
      <c r="P107" s="215"/>
      <c r="Q107" s="215"/>
      <c r="R107" s="215"/>
      <c r="S107" s="215"/>
      <c r="T107" s="216"/>
      <c r="AT107" s="217" t="s">
        <v>163</v>
      </c>
      <c r="AU107" s="217" t="s">
        <v>81</v>
      </c>
      <c r="AV107" s="14" t="s">
        <v>81</v>
      </c>
      <c r="AW107" s="14" t="s">
        <v>33</v>
      </c>
      <c r="AX107" s="14" t="s">
        <v>72</v>
      </c>
      <c r="AY107" s="217" t="s">
        <v>114</v>
      </c>
    </row>
    <row r="108" spans="1:65" s="13" customFormat="1" ht="11.25">
      <c r="B108" s="197"/>
      <c r="C108" s="198"/>
      <c r="D108" s="188" t="s">
        <v>163</v>
      </c>
      <c r="E108" s="199" t="s">
        <v>19</v>
      </c>
      <c r="F108" s="200" t="s">
        <v>179</v>
      </c>
      <c r="G108" s="198"/>
      <c r="H108" s="199" t="s">
        <v>19</v>
      </c>
      <c r="I108" s="201"/>
      <c r="J108" s="198"/>
      <c r="K108" s="198"/>
      <c r="L108" s="202"/>
      <c r="M108" s="203"/>
      <c r="N108" s="204"/>
      <c r="O108" s="204"/>
      <c r="P108" s="204"/>
      <c r="Q108" s="204"/>
      <c r="R108" s="204"/>
      <c r="S108" s="204"/>
      <c r="T108" s="205"/>
      <c r="AT108" s="206" t="s">
        <v>163</v>
      </c>
      <c r="AU108" s="206" t="s">
        <v>81</v>
      </c>
      <c r="AV108" s="13" t="s">
        <v>79</v>
      </c>
      <c r="AW108" s="13" t="s">
        <v>33</v>
      </c>
      <c r="AX108" s="13" t="s">
        <v>72</v>
      </c>
      <c r="AY108" s="206" t="s">
        <v>114</v>
      </c>
    </row>
    <row r="109" spans="1:65" s="14" customFormat="1" ht="11.25">
      <c r="B109" s="207"/>
      <c r="C109" s="208"/>
      <c r="D109" s="188" t="s">
        <v>163</v>
      </c>
      <c r="E109" s="209" t="s">
        <v>19</v>
      </c>
      <c r="F109" s="210" t="s">
        <v>180</v>
      </c>
      <c r="G109" s="208"/>
      <c r="H109" s="211">
        <v>70</v>
      </c>
      <c r="I109" s="212"/>
      <c r="J109" s="208"/>
      <c r="K109" s="208"/>
      <c r="L109" s="213"/>
      <c r="M109" s="214"/>
      <c r="N109" s="215"/>
      <c r="O109" s="215"/>
      <c r="P109" s="215"/>
      <c r="Q109" s="215"/>
      <c r="R109" s="215"/>
      <c r="S109" s="215"/>
      <c r="T109" s="216"/>
      <c r="AT109" s="217" t="s">
        <v>163</v>
      </c>
      <c r="AU109" s="217" t="s">
        <v>81</v>
      </c>
      <c r="AV109" s="14" t="s">
        <v>81</v>
      </c>
      <c r="AW109" s="14" t="s">
        <v>33</v>
      </c>
      <c r="AX109" s="14" t="s">
        <v>72</v>
      </c>
      <c r="AY109" s="217" t="s">
        <v>114</v>
      </c>
    </row>
    <row r="110" spans="1:65" s="15" customFormat="1" ht="11.25">
      <c r="B110" s="218"/>
      <c r="C110" s="219"/>
      <c r="D110" s="188" t="s">
        <v>163</v>
      </c>
      <c r="E110" s="220" t="s">
        <v>19</v>
      </c>
      <c r="F110" s="221" t="s">
        <v>181</v>
      </c>
      <c r="G110" s="219"/>
      <c r="H110" s="222">
        <v>80</v>
      </c>
      <c r="I110" s="223"/>
      <c r="J110" s="219"/>
      <c r="K110" s="219"/>
      <c r="L110" s="224"/>
      <c r="M110" s="225"/>
      <c r="N110" s="226"/>
      <c r="O110" s="226"/>
      <c r="P110" s="226"/>
      <c r="Q110" s="226"/>
      <c r="R110" s="226"/>
      <c r="S110" s="226"/>
      <c r="T110" s="227"/>
      <c r="AT110" s="228" t="s">
        <v>163</v>
      </c>
      <c r="AU110" s="228" t="s">
        <v>81</v>
      </c>
      <c r="AV110" s="15" t="s">
        <v>160</v>
      </c>
      <c r="AW110" s="15" t="s">
        <v>33</v>
      </c>
      <c r="AX110" s="15" t="s">
        <v>79</v>
      </c>
      <c r="AY110" s="228" t="s">
        <v>114</v>
      </c>
    </row>
    <row r="111" spans="1:65" s="2" customFormat="1" ht="24">
      <c r="A111" s="36"/>
      <c r="B111" s="37"/>
      <c r="C111" s="175" t="s">
        <v>160</v>
      </c>
      <c r="D111" s="175" t="s">
        <v>117</v>
      </c>
      <c r="E111" s="176" t="s">
        <v>182</v>
      </c>
      <c r="F111" s="177" t="s">
        <v>183</v>
      </c>
      <c r="G111" s="178" t="s">
        <v>168</v>
      </c>
      <c r="H111" s="179">
        <v>17.28</v>
      </c>
      <c r="I111" s="180"/>
      <c r="J111" s="181">
        <f>ROUND(I111*H111,2)</f>
        <v>0</v>
      </c>
      <c r="K111" s="177" t="s">
        <v>121</v>
      </c>
      <c r="L111" s="41"/>
      <c r="M111" s="182" t="s">
        <v>19</v>
      </c>
      <c r="N111" s="183" t="s">
        <v>43</v>
      </c>
      <c r="O111" s="66"/>
      <c r="P111" s="184">
        <f>O111*H111</f>
        <v>0</v>
      </c>
      <c r="Q111" s="184">
        <v>0</v>
      </c>
      <c r="R111" s="184">
        <f>Q111*H111</f>
        <v>0</v>
      </c>
      <c r="S111" s="184">
        <v>0</v>
      </c>
      <c r="T111" s="185">
        <f>S111*H111</f>
        <v>0</v>
      </c>
      <c r="U111" s="36"/>
      <c r="V111" s="36"/>
      <c r="W111" s="36"/>
      <c r="X111" s="36"/>
      <c r="Y111" s="36"/>
      <c r="Z111" s="36"/>
      <c r="AA111" s="36"/>
      <c r="AB111" s="36"/>
      <c r="AC111" s="36"/>
      <c r="AD111" s="36"/>
      <c r="AE111" s="36"/>
      <c r="AR111" s="186" t="s">
        <v>160</v>
      </c>
      <c r="AT111" s="186" t="s">
        <v>117</v>
      </c>
      <c r="AU111" s="186" t="s">
        <v>81</v>
      </c>
      <c r="AY111" s="19" t="s">
        <v>114</v>
      </c>
      <c r="BE111" s="187">
        <f>IF(N111="základní",J111,0)</f>
        <v>0</v>
      </c>
      <c r="BF111" s="187">
        <f>IF(N111="snížená",J111,0)</f>
        <v>0</v>
      </c>
      <c r="BG111" s="187">
        <f>IF(N111="zákl. přenesená",J111,0)</f>
        <v>0</v>
      </c>
      <c r="BH111" s="187">
        <f>IF(N111="sníž. přenesená",J111,0)</f>
        <v>0</v>
      </c>
      <c r="BI111" s="187">
        <f>IF(N111="nulová",J111,0)</f>
        <v>0</v>
      </c>
      <c r="BJ111" s="19" t="s">
        <v>79</v>
      </c>
      <c r="BK111" s="187">
        <f>ROUND(I111*H111,2)</f>
        <v>0</v>
      </c>
      <c r="BL111" s="19" t="s">
        <v>160</v>
      </c>
      <c r="BM111" s="186" t="s">
        <v>184</v>
      </c>
    </row>
    <row r="112" spans="1:65" s="2" customFormat="1" ht="39">
      <c r="A112" s="36"/>
      <c r="B112" s="37"/>
      <c r="C112" s="38"/>
      <c r="D112" s="188" t="s">
        <v>124</v>
      </c>
      <c r="E112" s="38"/>
      <c r="F112" s="189" t="s">
        <v>185</v>
      </c>
      <c r="G112" s="38"/>
      <c r="H112" s="38"/>
      <c r="I112" s="190"/>
      <c r="J112" s="38"/>
      <c r="K112" s="38"/>
      <c r="L112" s="41"/>
      <c r="M112" s="191"/>
      <c r="N112" s="192"/>
      <c r="O112" s="66"/>
      <c r="P112" s="66"/>
      <c r="Q112" s="66"/>
      <c r="R112" s="66"/>
      <c r="S112" s="66"/>
      <c r="T112" s="67"/>
      <c r="U112" s="36"/>
      <c r="V112" s="36"/>
      <c r="W112" s="36"/>
      <c r="X112" s="36"/>
      <c r="Y112" s="36"/>
      <c r="Z112" s="36"/>
      <c r="AA112" s="36"/>
      <c r="AB112" s="36"/>
      <c r="AC112" s="36"/>
      <c r="AD112" s="36"/>
      <c r="AE112" s="36"/>
      <c r="AT112" s="19" t="s">
        <v>124</v>
      </c>
      <c r="AU112" s="19" t="s">
        <v>81</v>
      </c>
    </row>
    <row r="113" spans="1:65" s="14" customFormat="1" ht="11.25">
      <c r="B113" s="207"/>
      <c r="C113" s="208"/>
      <c r="D113" s="188" t="s">
        <v>163</v>
      </c>
      <c r="E113" s="209" t="s">
        <v>19</v>
      </c>
      <c r="F113" s="210" t="s">
        <v>186</v>
      </c>
      <c r="G113" s="208"/>
      <c r="H113" s="211">
        <v>17.28</v>
      </c>
      <c r="I113" s="212"/>
      <c r="J113" s="208"/>
      <c r="K113" s="208"/>
      <c r="L113" s="213"/>
      <c r="M113" s="214"/>
      <c r="N113" s="215"/>
      <c r="O113" s="215"/>
      <c r="P113" s="215"/>
      <c r="Q113" s="215"/>
      <c r="R113" s="215"/>
      <c r="S113" s="215"/>
      <c r="T113" s="216"/>
      <c r="AT113" s="217" t="s">
        <v>163</v>
      </c>
      <c r="AU113" s="217" t="s">
        <v>81</v>
      </c>
      <c r="AV113" s="14" t="s">
        <v>81</v>
      </c>
      <c r="AW113" s="14" t="s">
        <v>33</v>
      </c>
      <c r="AX113" s="14" t="s">
        <v>79</v>
      </c>
      <c r="AY113" s="217" t="s">
        <v>114</v>
      </c>
    </row>
    <row r="114" spans="1:65" s="2" customFormat="1" ht="21.75" customHeight="1">
      <c r="A114" s="36"/>
      <c r="B114" s="37"/>
      <c r="C114" s="175" t="s">
        <v>113</v>
      </c>
      <c r="D114" s="175" t="s">
        <v>117</v>
      </c>
      <c r="E114" s="176" t="s">
        <v>187</v>
      </c>
      <c r="F114" s="177" t="s">
        <v>188</v>
      </c>
      <c r="G114" s="178" t="s">
        <v>168</v>
      </c>
      <c r="H114" s="179">
        <v>150.58000000000001</v>
      </c>
      <c r="I114" s="180"/>
      <c r="J114" s="181">
        <f>ROUND(I114*H114,2)</f>
        <v>0</v>
      </c>
      <c r="K114" s="177" t="s">
        <v>121</v>
      </c>
      <c r="L114" s="41"/>
      <c r="M114" s="182" t="s">
        <v>19</v>
      </c>
      <c r="N114" s="183" t="s">
        <v>43</v>
      </c>
      <c r="O114" s="66"/>
      <c r="P114" s="184">
        <f>O114*H114</f>
        <v>0</v>
      </c>
      <c r="Q114" s="184">
        <v>2.5999999999999998E-4</v>
      </c>
      <c r="R114" s="184">
        <f>Q114*H114</f>
        <v>3.9150799999999999E-2</v>
      </c>
      <c r="S114" s="184">
        <v>0</v>
      </c>
      <c r="T114" s="185">
        <f>S114*H114</f>
        <v>0</v>
      </c>
      <c r="U114" s="36"/>
      <c r="V114" s="36"/>
      <c r="W114" s="36"/>
      <c r="X114" s="36"/>
      <c r="Y114" s="36"/>
      <c r="Z114" s="36"/>
      <c r="AA114" s="36"/>
      <c r="AB114" s="36"/>
      <c r="AC114" s="36"/>
      <c r="AD114" s="36"/>
      <c r="AE114" s="36"/>
      <c r="AR114" s="186" t="s">
        <v>160</v>
      </c>
      <c r="AT114" s="186" t="s">
        <v>117</v>
      </c>
      <c r="AU114" s="186" t="s">
        <v>81</v>
      </c>
      <c r="AY114" s="19" t="s">
        <v>114</v>
      </c>
      <c r="BE114" s="187">
        <f>IF(N114="základní",J114,0)</f>
        <v>0</v>
      </c>
      <c r="BF114" s="187">
        <f>IF(N114="snížená",J114,0)</f>
        <v>0</v>
      </c>
      <c r="BG114" s="187">
        <f>IF(N114="zákl. přenesená",J114,0)</f>
        <v>0</v>
      </c>
      <c r="BH114" s="187">
        <f>IF(N114="sníž. přenesená",J114,0)</f>
        <v>0</v>
      </c>
      <c r="BI114" s="187">
        <f>IF(N114="nulová",J114,0)</f>
        <v>0</v>
      </c>
      <c r="BJ114" s="19" t="s">
        <v>79</v>
      </c>
      <c r="BK114" s="187">
        <f>ROUND(I114*H114,2)</f>
        <v>0</v>
      </c>
      <c r="BL114" s="19" t="s">
        <v>160</v>
      </c>
      <c r="BM114" s="186" t="s">
        <v>189</v>
      </c>
    </row>
    <row r="115" spans="1:65" s="13" customFormat="1" ht="11.25">
      <c r="B115" s="197"/>
      <c r="C115" s="198"/>
      <c r="D115" s="188" t="s">
        <v>163</v>
      </c>
      <c r="E115" s="199" t="s">
        <v>19</v>
      </c>
      <c r="F115" s="200" t="s">
        <v>190</v>
      </c>
      <c r="G115" s="198"/>
      <c r="H115" s="199" t="s">
        <v>19</v>
      </c>
      <c r="I115" s="201"/>
      <c r="J115" s="198"/>
      <c r="K115" s="198"/>
      <c r="L115" s="202"/>
      <c r="M115" s="203"/>
      <c r="N115" s="204"/>
      <c r="O115" s="204"/>
      <c r="P115" s="204"/>
      <c r="Q115" s="204"/>
      <c r="R115" s="204"/>
      <c r="S115" s="204"/>
      <c r="T115" s="205"/>
      <c r="AT115" s="206" t="s">
        <v>163</v>
      </c>
      <c r="AU115" s="206" t="s">
        <v>81</v>
      </c>
      <c r="AV115" s="13" t="s">
        <v>79</v>
      </c>
      <c r="AW115" s="13" t="s">
        <v>33</v>
      </c>
      <c r="AX115" s="13" t="s">
        <v>72</v>
      </c>
      <c r="AY115" s="206" t="s">
        <v>114</v>
      </c>
    </row>
    <row r="116" spans="1:65" s="14" customFormat="1" ht="11.25">
      <c r="B116" s="207"/>
      <c r="C116" s="208"/>
      <c r="D116" s="188" t="s">
        <v>163</v>
      </c>
      <c r="E116" s="209" t="s">
        <v>19</v>
      </c>
      <c r="F116" s="210" t="s">
        <v>191</v>
      </c>
      <c r="G116" s="208"/>
      <c r="H116" s="211">
        <v>75.290000000000006</v>
      </c>
      <c r="I116" s="212"/>
      <c r="J116" s="208"/>
      <c r="K116" s="208"/>
      <c r="L116" s="213"/>
      <c r="M116" s="214"/>
      <c r="N116" s="215"/>
      <c r="O116" s="215"/>
      <c r="P116" s="215"/>
      <c r="Q116" s="215"/>
      <c r="R116" s="215"/>
      <c r="S116" s="215"/>
      <c r="T116" s="216"/>
      <c r="AT116" s="217" t="s">
        <v>163</v>
      </c>
      <c r="AU116" s="217" t="s">
        <v>81</v>
      </c>
      <c r="AV116" s="14" t="s">
        <v>81</v>
      </c>
      <c r="AW116" s="14" t="s">
        <v>33</v>
      </c>
      <c r="AX116" s="14" t="s">
        <v>72</v>
      </c>
      <c r="AY116" s="217" t="s">
        <v>114</v>
      </c>
    </row>
    <row r="117" spans="1:65" s="13" customFormat="1" ht="11.25">
      <c r="B117" s="197"/>
      <c r="C117" s="198"/>
      <c r="D117" s="188" t="s">
        <v>163</v>
      </c>
      <c r="E117" s="199" t="s">
        <v>19</v>
      </c>
      <c r="F117" s="200" t="s">
        <v>192</v>
      </c>
      <c r="G117" s="198"/>
      <c r="H117" s="199" t="s">
        <v>19</v>
      </c>
      <c r="I117" s="201"/>
      <c r="J117" s="198"/>
      <c r="K117" s="198"/>
      <c r="L117" s="202"/>
      <c r="M117" s="203"/>
      <c r="N117" s="204"/>
      <c r="O117" s="204"/>
      <c r="P117" s="204"/>
      <c r="Q117" s="204"/>
      <c r="R117" s="204"/>
      <c r="S117" s="204"/>
      <c r="T117" s="205"/>
      <c r="AT117" s="206" t="s">
        <v>163</v>
      </c>
      <c r="AU117" s="206" t="s">
        <v>81</v>
      </c>
      <c r="AV117" s="13" t="s">
        <v>79</v>
      </c>
      <c r="AW117" s="13" t="s">
        <v>33</v>
      </c>
      <c r="AX117" s="13" t="s">
        <v>72</v>
      </c>
      <c r="AY117" s="206" t="s">
        <v>114</v>
      </c>
    </row>
    <row r="118" spans="1:65" s="14" customFormat="1" ht="11.25">
      <c r="B118" s="207"/>
      <c r="C118" s="208"/>
      <c r="D118" s="188" t="s">
        <v>163</v>
      </c>
      <c r="E118" s="209" t="s">
        <v>19</v>
      </c>
      <c r="F118" s="210" t="s">
        <v>193</v>
      </c>
      <c r="G118" s="208"/>
      <c r="H118" s="211">
        <v>75.290000000000006</v>
      </c>
      <c r="I118" s="212"/>
      <c r="J118" s="208"/>
      <c r="K118" s="208"/>
      <c r="L118" s="213"/>
      <c r="M118" s="214"/>
      <c r="N118" s="215"/>
      <c r="O118" s="215"/>
      <c r="P118" s="215"/>
      <c r="Q118" s="215"/>
      <c r="R118" s="215"/>
      <c r="S118" s="215"/>
      <c r="T118" s="216"/>
      <c r="AT118" s="217" t="s">
        <v>163</v>
      </c>
      <c r="AU118" s="217" t="s">
        <v>81</v>
      </c>
      <c r="AV118" s="14" t="s">
        <v>81</v>
      </c>
      <c r="AW118" s="14" t="s">
        <v>33</v>
      </c>
      <c r="AX118" s="14" t="s">
        <v>72</v>
      </c>
      <c r="AY118" s="217" t="s">
        <v>114</v>
      </c>
    </row>
    <row r="119" spans="1:65" s="15" customFormat="1" ht="11.25">
      <c r="B119" s="218"/>
      <c r="C119" s="219"/>
      <c r="D119" s="188" t="s">
        <v>163</v>
      </c>
      <c r="E119" s="220" t="s">
        <v>19</v>
      </c>
      <c r="F119" s="221" t="s">
        <v>181</v>
      </c>
      <c r="G119" s="219"/>
      <c r="H119" s="222">
        <v>150.58000000000001</v>
      </c>
      <c r="I119" s="223"/>
      <c r="J119" s="219"/>
      <c r="K119" s="219"/>
      <c r="L119" s="224"/>
      <c r="M119" s="225"/>
      <c r="N119" s="226"/>
      <c r="O119" s="226"/>
      <c r="P119" s="226"/>
      <c r="Q119" s="226"/>
      <c r="R119" s="226"/>
      <c r="S119" s="226"/>
      <c r="T119" s="227"/>
      <c r="AT119" s="228" t="s">
        <v>163</v>
      </c>
      <c r="AU119" s="228" t="s">
        <v>81</v>
      </c>
      <c r="AV119" s="15" t="s">
        <v>160</v>
      </c>
      <c r="AW119" s="15" t="s">
        <v>33</v>
      </c>
      <c r="AX119" s="15" t="s">
        <v>79</v>
      </c>
      <c r="AY119" s="228" t="s">
        <v>114</v>
      </c>
    </row>
    <row r="120" spans="1:65" s="2" customFormat="1" ht="24">
      <c r="A120" s="36"/>
      <c r="B120" s="37"/>
      <c r="C120" s="175" t="s">
        <v>171</v>
      </c>
      <c r="D120" s="175" t="s">
        <v>117</v>
      </c>
      <c r="E120" s="176" t="s">
        <v>194</v>
      </c>
      <c r="F120" s="177" t="s">
        <v>195</v>
      </c>
      <c r="G120" s="178" t="s">
        <v>168</v>
      </c>
      <c r="H120" s="179">
        <v>75.290000000000006</v>
      </c>
      <c r="I120" s="180"/>
      <c r="J120" s="181">
        <f>ROUND(I120*H120,2)</f>
        <v>0</v>
      </c>
      <c r="K120" s="177" t="s">
        <v>121</v>
      </c>
      <c r="L120" s="41"/>
      <c r="M120" s="182" t="s">
        <v>19</v>
      </c>
      <c r="N120" s="183" t="s">
        <v>43</v>
      </c>
      <c r="O120" s="66"/>
      <c r="P120" s="184">
        <f>O120*H120</f>
        <v>0</v>
      </c>
      <c r="Q120" s="184">
        <v>4.3800000000000002E-3</v>
      </c>
      <c r="R120" s="184">
        <f>Q120*H120</f>
        <v>0.32977020000000007</v>
      </c>
      <c r="S120" s="184">
        <v>0</v>
      </c>
      <c r="T120" s="185">
        <f>S120*H120</f>
        <v>0</v>
      </c>
      <c r="U120" s="36"/>
      <c r="V120" s="36"/>
      <c r="W120" s="36"/>
      <c r="X120" s="36"/>
      <c r="Y120" s="36"/>
      <c r="Z120" s="36"/>
      <c r="AA120" s="36"/>
      <c r="AB120" s="36"/>
      <c r="AC120" s="36"/>
      <c r="AD120" s="36"/>
      <c r="AE120" s="36"/>
      <c r="AR120" s="186" t="s">
        <v>160</v>
      </c>
      <c r="AT120" s="186" t="s">
        <v>117</v>
      </c>
      <c r="AU120" s="186" t="s">
        <v>81</v>
      </c>
      <c r="AY120" s="19" t="s">
        <v>114</v>
      </c>
      <c r="BE120" s="187">
        <f>IF(N120="základní",J120,0)</f>
        <v>0</v>
      </c>
      <c r="BF120" s="187">
        <f>IF(N120="snížená",J120,0)</f>
        <v>0</v>
      </c>
      <c r="BG120" s="187">
        <f>IF(N120="zákl. přenesená",J120,0)</f>
        <v>0</v>
      </c>
      <c r="BH120" s="187">
        <f>IF(N120="sníž. přenesená",J120,0)</f>
        <v>0</v>
      </c>
      <c r="BI120" s="187">
        <f>IF(N120="nulová",J120,0)</f>
        <v>0</v>
      </c>
      <c r="BJ120" s="19" t="s">
        <v>79</v>
      </c>
      <c r="BK120" s="187">
        <f>ROUND(I120*H120,2)</f>
        <v>0</v>
      </c>
      <c r="BL120" s="19" t="s">
        <v>160</v>
      </c>
      <c r="BM120" s="186" t="s">
        <v>196</v>
      </c>
    </row>
    <row r="121" spans="1:65" s="2" customFormat="1" ht="29.25">
      <c r="A121" s="36"/>
      <c r="B121" s="37"/>
      <c r="C121" s="38"/>
      <c r="D121" s="188" t="s">
        <v>124</v>
      </c>
      <c r="E121" s="38"/>
      <c r="F121" s="189" t="s">
        <v>197</v>
      </c>
      <c r="G121" s="38"/>
      <c r="H121" s="38"/>
      <c r="I121" s="190"/>
      <c r="J121" s="38"/>
      <c r="K121" s="38"/>
      <c r="L121" s="41"/>
      <c r="M121" s="191"/>
      <c r="N121" s="192"/>
      <c r="O121" s="66"/>
      <c r="P121" s="66"/>
      <c r="Q121" s="66"/>
      <c r="R121" s="66"/>
      <c r="S121" s="66"/>
      <c r="T121" s="67"/>
      <c r="U121" s="36"/>
      <c r="V121" s="36"/>
      <c r="W121" s="36"/>
      <c r="X121" s="36"/>
      <c r="Y121" s="36"/>
      <c r="Z121" s="36"/>
      <c r="AA121" s="36"/>
      <c r="AB121" s="36"/>
      <c r="AC121" s="36"/>
      <c r="AD121" s="36"/>
      <c r="AE121" s="36"/>
      <c r="AT121" s="19" t="s">
        <v>124</v>
      </c>
      <c r="AU121" s="19" t="s">
        <v>81</v>
      </c>
    </row>
    <row r="122" spans="1:65" s="2" customFormat="1" ht="16.5" customHeight="1">
      <c r="A122" s="36"/>
      <c r="B122" s="37"/>
      <c r="C122" s="175" t="s">
        <v>198</v>
      </c>
      <c r="D122" s="175" t="s">
        <v>117</v>
      </c>
      <c r="E122" s="176" t="s">
        <v>199</v>
      </c>
      <c r="F122" s="177" t="s">
        <v>200</v>
      </c>
      <c r="G122" s="178" t="s">
        <v>168</v>
      </c>
      <c r="H122" s="179">
        <v>75.290000000000006</v>
      </c>
      <c r="I122" s="180"/>
      <c r="J122" s="181">
        <f>ROUND(I122*H122,2)</f>
        <v>0</v>
      </c>
      <c r="K122" s="177" t="s">
        <v>121</v>
      </c>
      <c r="L122" s="41"/>
      <c r="M122" s="182" t="s">
        <v>19</v>
      </c>
      <c r="N122" s="183" t="s">
        <v>43</v>
      </c>
      <c r="O122" s="66"/>
      <c r="P122" s="184">
        <f>O122*H122</f>
        <v>0</v>
      </c>
      <c r="Q122" s="184">
        <v>3.0000000000000001E-3</v>
      </c>
      <c r="R122" s="184">
        <f>Q122*H122</f>
        <v>0.22587000000000002</v>
      </c>
      <c r="S122" s="184">
        <v>0</v>
      </c>
      <c r="T122" s="185">
        <f>S122*H122</f>
        <v>0</v>
      </c>
      <c r="U122" s="36"/>
      <c r="V122" s="36"/>
      <c r="W122" s="36"/>
      <c r="X122" s="36"/>
      <c r="Y122" s="36"/>
      <c r="Z122" s="36"/>
      <c r="AA122" s="36"/>
      <c r="AB122" s="36"/>
      <c r="AC122" s="36"/>
      <c r="AD122" s="36"/>
      <c r="AE122" s="36"/>
      <c r="AR122" s="186" t="s">
        <v>160</v>
      </c>
      <c r="AT122" s="186" t="s">
        <v>117</v>
      </c>
      <c r="AU122" s="186" t="s">
        <v>81</v>
      </c>
      <c r="AY122" s="19" t="s">
        <v>114</v>
      </c>
      <c r="BE122" s="187">
        <f>IF(N122="základní",J122,0)</f>
        <v>0</v>
      </c>
      <c r="BF122" s="187">
        <f>IF(N122="snížená",J122,0)</f>
        <v>0</v>
      </c>
      <c r="BG122" s="187">
        <f>IF(N122="zákl. přenesená",J122,0)</f>
        <v>0</v>
      </c>
      <c r="BH122" s="187">
        <f>IF(N122="sníž. přenesená",J122,0)</f>
        <v>0</v>
      </c>
      <c r="BI122" s="187">
        <f>IF(N122="nulová",J122,0)</f>
        <v>0</v>
      </c>
      <c r="BJ122" s="19" t="s">
        <v>79</v>
      </c>
      <c r="BK122" s="187">
        <f>ROUND(I122*H122,2)</f>
        <v>0</v>
      </c>
      <c r="BL122" s="19" t="s">
        <v>160</v>
      </c>
      <c r="BM122" s="186" t="s">
        <v>201</v>
      </c>
    </row>
    <row r="123" spans="1:65" s="2" customFormat="1" ht="21.75" customHeight="1">
      <c r="A123" s="36"/>
      <c r="B123" s="37"/>
      <c r="C123" s="175" t="s">
        <v>202</v>
      </c>
      <c r="D123" s="175" t="s">
        <v>117</v>
      </c>
      <c r="E123" s="176" t="s">
        <v>203</v>
      </c>
      <c r="F123" s="177" t="s">
        <v>204</v>
      </c>
      <c r="G123" s="178" t="s">
        <v>168</v>
      </c>
      <c r="H123" s="179">
        <v>218.03299999999999</v>
      </c>
      <c r="I123" s="180"/>
      <c r="J123" s="181">
        <f>ROUND(I123*H123,2)</f>
        <v>0</v>
      </c>
      <c r="K123" s="177" t="s">
        <v>121</v>
      </c>
      <c r="L123" s="41"/>
      <c r="M123" s="182" t="s">
        <v>19</v>
      </c>
      <c r="N123" s="183" t="s">
        <v>43</v>
      </c>
      <c r="O123" s="66"/>
      <c r="P123" s="184">
        <f>O123*H123</f>
        <v>0</v>
      </c>
      <c r="Q123" s="184">
        <v>2.5999999999999998E-4</v>
      </c>
      <c r="R123" s="184">
        <f>Q123*H123</f>
        <v>5.6688579999999988E-2</v>
      </c>
      <c r="S123" s="184">
        <v>0</v>
      </c>
      <c r="T123" s="185">
        <f>S123*H123</f>
        <v>0</v>
      </c>
      <c r="U123" s="36"/>
      <c r="V123" s="36"/>
      <c r="W123" s="36"/>
      <c r="X123" s="36"/>
      <c r="Y123" s="36"/>
      <c r="Z123" s="36"/>
      <c r="AA123" s="36"/>
      <c r="AB123" s="36"/>
      <c r="AC123" s="36"/>
      <c r="AD123" s="36"/>
      <c r="AE123" s="36"/>
      <c r="AR123" s="186" t="s">
        <v>160</v>
      </c>
      <c r="AT123" s="186" t="s">
        <v>117</v>
      </c>
      <c r="AU123" s="186" t="s">
        <v>81</v>
      </c>
      <c r="AY123" s="19" t="s">
        <v>114</v>
      </c>
      <c r="BE123" s="187">
        <f>IF(N123="základní",J123,0)</f>
        <v>0</v>
      </c>
      <c r="BF123" s="187">
        <f>IF(N123="snížená",J123,0)</f>
        <v>0</v>
      </c>
      <c r="BG123" s="187">
        <f>IF(N123="zákl. přenesená",J123,0)</f>
        <v>0</v>
      </c>
      <c r="BH123" s="187">
        <f>IF(N123="sníž. přenesená",J123,0)</f>
        <v>0</v>
      </c>
      <c r="BI123" s="187">
        <f>IF(N123="nulová",J123,0)</f>
        <v>0</v>
      </c>
      <c r="BJ123" s="19" t="s">
        <v>79</v>
      </c>
      <c r="BK123" s="187">
        <f>ROUND(I123*H123,2)</f>
        <v>0</v>
      </c>
      <c r="BL123" s="19" t="s">
        <v>160</v>
      </c>
      <c r="BM123" s="186" t="s">
        <v>205</v>
      </c>
    </row>
    <row r="124" spans="1:65" s="13" customFormat="1" ht="11.25">
      <c r="B124" s="197"/>
      <c r="C124" s="198"/>
      <c r="D124" s="188" t="s">
        <v>163</v>
      </c>
      <c r="E124" s="199" t="s">
        <v>19</v>
      </c>
      <c r="F124" s="200" t="s">
        <v>190</v>
      </c>
      <c r="G124" s="198"/>
      <c r="H124" s="199" t="s">
        <v>19</v>
      </c>
      <c r="I124" s="201"/>
      <c r="J124" s="198"/>
      <c r="K124" s="198"/>
      <c r="L124" s="202"/>
      <c r="M124" s="203"/>
      <c r="N124" s="204"/>
      <c r="O124" s="204"/>
      <c r="P124" s="204"/>
      <c r="Q124" s="204"/>
      <c r="R124" s="204"/>
      <c r="S124" s="204"/>
      <c r="T124" s="205"/>
      <c r="AT124" s="206" t="s">
        <v>163</v>
      </c>
      <c r="AU124" s="206" t="s">
        <v>81</v>
      </c>
      <c r="AV124" s="13" t="s">
        <v>79</v>
      </c>
      <c r="AW124" s="13" t="s">
        <v>33</v>
      </c>
      <c r="AX124" s="13" t="s">
        <v>72</v>
      </c>
      <c r="AY124" s="206" t="s">
        <v>114</v>
      </c>
    </row>
    <row r="125" spans="1:65" s="14" customFormat="1" ht="11.25">
      <c r="B125" s="207"/>
      <c r="C125" s="208"/>
      <c r="D125" s="188" t="s">
        <v>163</v>
      </c>
      <c r="E125" s="209" t="s">
        <v>19</v>
      </c>
      <c r="F125" s="210" t="s">
        <v>206</v>
      </c>
      <c r="G125" s="208"/>
      <c r="H125" s="211">
        <v>124.914</v>
      </c>
      <c r="I125" s="212"/>
      <c r="J125" s="208"/>
      <c r="K125" s="208"/>
      <c r="L125" s="213"/>
      <c r="M125" s="214"/>
      <c r="N125" s="215"/>
      <c r="O125" s="215"/>
      <c r="P125" s="215"/>
      <c r="Q125" s="215"/>
      <c r="R125" s="215"/>
      <c r="S125" s="215"/>
      <c r="T125" s="216"/>
      <c r="AT125" s="217" t="s">
        <v>163</v>
      </c>
      <c r="AU125" s="217" t="s">
        <v>81</v>
      </c>
      <c r="AV125" s="14" t="s">
        <v>81</v>
      </c>
      <c r="AW125" s="14" t="s">
        <v>33</v>
      </c>
      <c r="AX125" s="14" t="s">
        <v>72</v>
      </c>
      <c r="AY125" s="217" t="s">
        <v>114</v>
      </c>
    </row>
    <row r="126" spans="1:65" s="14" customFormat="1" ht="11.25">
      <c r="B126" s="207"/>
      <c r="C126" s="208"/>
      <c r="D126" s="188" t="s">
        <v>163</v>
      </c>
      <c r="E126" s="209" t="s">
        <v>19</v>
      </c>
      <c r="F126" s="210" t="s">
        <v>207</v>
      </c>
      <c r="G126" s="208"/>
      <c r="H126" s="211">
        <v>-17.28</v>
      </c>
      <c r="I126" s="212"/>
      <c r="J126" s="208"/>
      <c r="K126" s="208"/>
      <c r="L126" s="213"/>
      <c r="M126" s="214"/>
      <c r="N126" s="215"/>
      <c r="O126" s="215"/>
      <c r="P126" s="215"/>
      <c r="Q126" s="215"/>
      <c r="R126" s="215"/>
      <c r="S126" s="215"/>
      <c r="T126" s="216"/>
      <c r="AT126" s="217" t="s">
        <v>163</v>
      </c>
      <c r="AU126" s="217" t="s">
        <v>81</v>
      </c>
      <c r="AV126" s="14" t="s">
        <v>81</v>
      </c>
      <c r="AW126" s="14" t="s">
        <v>33</v>
      </c>
      <c r="AX126" s="14" t="s">
        <v>72</v>
      </c>
      <c r="AY126" s="217" t="s">
        <v>114</v>
      </c>
    </row>
    <row r="127" spans="1:65" s="14" customFormat="1" ht="11.25">
      <c r="B127" s="207"/>
      <c r="C127" s="208"/>
      <c r="D127" s="188" t="s">
        <v>163</v>
      </c>
      <c r="E127" s="209" t="s">
        <v>19</v>
      </c>
      <c r="F127" s="210" t="s">
        <v>208</v>
      </c>
      <c r="G127" s="208"/>
      <c r="H127" s="211">
        <v>5.4</v>
      </c>
      <c r="I127" s="212"/>
      <c r="J127" s="208"/>
      <c r="K127" s="208"/>
      <c r="L127" s="213"/>
      <c r="M127" s="214"/>
      <c r="N127" s="215"/>
      <c r="O127" s="215"/>
      <c r="P127" s="215"/>
      <c r="Q127" s="215"/>
      <c r="R127" s="215"/>
      <c r="S127" s="215"/>
      <c r="T127" s="216"/>
      <c r="AT127" s="217" t="s">
        <v>163</v>
      </c>
      <c r="AU127" s="217" t="s">
        <v>81</v>
      </c>
      <c r="AV127" s="14" t="s">
        <v>81</v>
      </c>
      <c r="AW127" s="14" t="s">
        <v>33</v>
      </c>
      <c r="AX127" s="14" t="s">
        <v>72</v>
      </c>
      <c r="AY127" s="217" t="s">
        <v>114</v>
      </c>
    </row>
    <row r="128" spans="1:65" s="14" customFormat="1" ht="11.25">
      <c r="B128" s="207"/>
      <c r="C128" s="208"/>
      <c r="D128" s="188" t="s">
        <v>163</v>
      </c>
      <c r="E128" s="209" t="s">
        <v>19</v>
      </c>
      <c r="F128" s="210" t="s">
        <v>209</v>
      </c>
      <c r="G128" s="208"/>
      <c r="H128" s="211">
        <v>-2.2949999999999999</v>
      </c>
      <c r="I128" s="212"/>
      <c r="J128" s="208"/>
      <c r="K128" s="208"/>
      <c r="L128" s="213"/>
      <c r="M128" s="214"/>
      <c r="N128" s="215"/>
      <c r="O128" s="215"/>
      <c r="P128" s="215"/>
      <c r="Q128" s="215"/>
      <c r="R128" s="215"/>
      <c r="S128" s="215"/>
      <c r="T128" s="216"/>
      <c r="AT128" s="217" t="s">
        <v>163</v>
      </c>
      <c r="AU128" s="217" t="s">
        <v>81</v>
      </c>
      <c r="AV128" s="14" t="s">
        <v>81</v>
      </c>
      <c r="AW128" s="14" t="s">
        <v>33</v>
      </c>
      <c r="AX128" s="14" t="s">
        <v>72</v>
      </c>
      <c r="AY128" s="217" t="s">
        <v>114</v>
      </c>
    </row>
    <row r="129" spans="1:65" s="14" customFormat="1" ht="11.25">
      <c r="B129" s="207"/>
      <c r="C129" s="208"/>
      <c r="D129" s="188" t="s">
        <v>163</v>
      </c>
      <c r="E129" s="209" t="s">
        <v>19</v>
      </c>
      <c r="F129" s="210" t="s">
        <v>210</v>
      </c>
      <c r="G129" s="208"/>
      <c r="H129" s="211">
        <v>-1.97</v>
      </c>
      <c r="I129" s="212"/>
      <c r="J129" s="208"/>
      <c r="K129" s="208"/>
      <c r="L129" s="213"/>
      <c r="M129" s="214"/>
      <c r="N129" s="215"/>
      <c r="O129" s="215"/>
      <c r="P129" s="215"/>
      <c r="Q129" s="215"/>
      <c r="R129" s="215"/>
      <c r="S129" s="215"/>
      <c r="T129" s="216"/>
      <c r="AT129" s="217" t="s">
        <v>163</v>
      </c>
      <c r="AU129" s="217" t="s">
        <v>81</v>
      </c>
      <c r="AV129" s="14" t="s">
        <v>81</v>
      </c>
      <c r="AW129" s="14" t="s">
        <v>33</v>
      </c>
      <c r="AX129" s="14" t="s">
        <v>72</v>
      </c>
      <c r="AY129" s="217" t="s">
        <v>114</v>
      </c>
    </row>
    <row r="130" spans="1:65" s="16" customFormat="1" ht="11.25">
      <c r="B130" s="229"/>
      <c r="C130" s="230"/>
      <c r="D130" s="188" t="s">
        <v>163</v>
      </c>
      <c r="E130" s="231" t="s">
        <v>19</v>
      </c>
      <c r="F130" s="232" t="s">
        <v>211</v>
      </c>
      <c r="G130" s="230"/>
      <c r="H130" s="233">
        <v>108.76900000000001</v>
      </c>
      <c r="I130" s="234"/>
      <c r="J130" s="230"/>
      <c r="K130" s="230"/>
      <c r="L130" s="235"/>
      <c r="M130" s="236"/>
      <c r="N130" s="237"/>
      <c r="O130" s="237"/>
      <c r="P130" s="237"/>
      <c r="Q130" s="237"/>
      <c r="R130" s="237"/>
      <c r="S130" s="237"/>
      <c r="T130" s="238"/>
      <c r="AT130" s="239" t="s">
        <v>163</v>
      </c>
      <c r="AU130" s="239" t="s">
        <v>81</v>
      </c>
      <c r="AV130" s="16" t="s">
        <v>134</v>
      </c>
      <c r="AW130" s="16" t="s">
        <v>33</v>
      </c>
      <c r="AX130" s="16" t="s">
        <v>72</v>
      </c>
      <c r="AY130" s="239" t="s">
        <v>114</v>
      </c>
    </row>
    <row r="131" spans="1:65" s="13" customFormat="1" ht="11.25">
      <c r="B131" s="197"/>
      <c r="C131" s="198"/>
      <c r="D131" s="188" t="s">
        <v>163</v>
      </c>
      <c r="E131" s="199" t="s">
        <v>19</v>
      </c>
      <c r="F131" s="200" t="s">
        <v>192</v>
      </c>
      <c r="G131" s="198"/>
      <c r="H131" s="199" t="s">
        <v>19</v>
      </c>
      <c r="I131" s="201"/>
      <c r="J131" s="198"/>
      <c r="K131" s="198"/>
      <c r="L131" s="202"/>
      <c r="M131" s="203"/>
      <c r="N131" s="204"/>
      <c r="O131" s="204"/>
      <c r="P131" s="204"/>
      <c r="Q131" s="204"/>
      <c r="R131" s="204"/>
      <c r="S131" s="204"/>
      <c r="T131" s="205"/>
      <c r="AT131" s="206" t="s">
        <v>163</v>
      </c>
      <c r="AU131" s="206" t="s">
        <v>81</v>
      </c>
      <c r="AV131" s="13" t="s">
        <v>79</v>
      </c>
      <c r="AW131" s="13" t="s">
        <v>33</v>
      </c>
      <c r="AX131" s="13" t="s">
        <v>72</v>
      </c>
      <c r="AY131" s="206" t="s">
        <v>114</v>
      </c>
    </row>
    <row r="132" spans="1:65" s="14" customFormat="1" ht="11.25">
      <c r="B132" s="207"/>
      <c r="C132" s="208"/>
      <c r="D132" s="188" t="s">
        <v>163</v>
      </c>
      <c r="E132" s="209" t="s">
        <v>19</v>
      </c>
      <c r="F132" s="210" t="s">
        <v>212</v>
      </c>
      <c r="G132" s="208"/>
      <c r="H132" s="211">
        <v>109.264</v>
      </c>
      <c r="I132" s="212"/>
      <c r="J132" s="208"/>
      <c r="K132" s="208"/>
      <c r="L132" s="213"/>
      <c r="M132" s="214"/>
      <c r="N132" s="215"/>
      <c r="O132" s="215"/>
      <c r="P132" s="215"/>
      <c r="Q132" s="215"/>
      <c r="R132" s="215"/>
      <c r="S132" s="215"/>
      <c r="T132" s="216"/>
      <c r="AT132" s="217" t="s">
        <v>163</v>
      </c>
      <c r="AU132" s="217" t="s">
        <v>81</v>
      </c>
      <c r="AV132" s="14" t="s">
        <v>81</v>
      </c>
      <c r="AW132" s="14" t="s">
        <v>33</v>
      </c>
      <c r="AX132" s="14" t="s">
        <v>72</v>
      </c>
      <c r="AY132" s="217" t="s">
        <v>114</v>
      </c>
    </row>
    <row r="133" spans="1:65" s="15" customFormat="1" ht="11.25">
      <c r="B133" s="218"/>
      <c r="C133" s="219"/>
      <c r="D133" s="188" t="s">
        <v>163</v>
      </c>
      <c r="E133" s="220" t="s">
        <v>19</v>
      </c>
      <c r="F133" s="221" t="s">
        <v>181</v>
      </c>
      <c r="G133" s="219"/>
      <c r="H133" s="222">
        <v>218.03300000000002</v>
      </c>
      <c r="I133" s="223"/>
      <c r="J133" s="219"/>
      <c r="K133" s="219"/>
      <c r="L133" s="224"/>
      <c r="M133" s="225"/>
      <c r="N133" s="226"/>
      <c r="O133" s="226"/>
      <c r="P133" s="226"/>
      <c r="Q133" s="226"/>
      <c r="R133" s="226"/>
      <c r="S133" s="226"/>
      <c r="T133" s="227"/>
      <c r="AT133" s="228" t="s">
        <v>163</v>
      </c>
      <c r="AU133" s="228" t="s">
        <v>81</v>
      </c>
      <c r="AV133" s="15" t="s">
        <v>160</v>
      </c>
      <c r="AW133" s="15" t="s">
        <v>33</v>
      </c>
      <c r="AX133" s="15" t="s">
        <v>79</v>
      </c>
      <c r="AY133" s="228" t="s">
        <v>114</v>
      </c>
    </row>
    <row r="134" spans="1:65" s="2" customFormat="1" ht="24">
      <c r="A134" s="36"/>
      <c r="B134" s="37"/>
      <c r="C134" s="175" t="s">
        <v>213</v>
      </c>
      <c r="D134" s="175" t="s">
        <v>117</v>
      </c>
      <c r="E134" s="176" t="s">
        <v>214</v>
      </c>
      <c r="F134" s="177" t="s">
        <v>215</v>
      </c>
      <c r="G134" s="178" t="s">
        <v>168</v>
      </c>
      <c r="H134" s="179">
        <v>108.76900000000001</v>
      </c>
      <c r="I134" s="180"/>
      <c r="J134" s="181">
        <f>ROUND(I134*H134,2)</f>
        <v>0</v>
      </c>
      <c r="K134" s="177" t="s">
        <v>121</v>
      </c>
      <c r="L134" s="41"/>
      <c r="M134" s="182" t="s">
        <v>19</v>
      </c>
      <c r="N134" s="183" t="s">
        <v>43</v>
      </c>
      <c r="O134" s="66"/>
      <c r="P134" s="184">
        <f>O134*H134</f>
        <v>0</v>
      </c>
      <c r="Q134" s="184">
        <v>4.3800000000000002E-3</v>
      </c>
      <c r="R134" s="184">
        <f>Q134*H134</f>
        <v>0.47640822000000005</v>
      </c>
      <c r="S134" s="184">
        <v>0</v>
      </c>
      <c r="T134" s="185">
        <f>S134*H134</f>
        <v>0</v>
      </c>
      <c r="U134" s="36"/>
      <c r="V134" s="36"/>
      <c r="W134" s="36"/>
      <c r="X134" s="36"/>
      <c r="Y134" s="36"/>
      <c r="Z134" s="36"/>
      <c r="AA134" s="36"/>
      <c r="AB134" s="36"/>
      <c r="AC134" s="36"/>
      <c r="AD134" s="36"/>
      <c r="AE134" s="36"/>
      <c r="AR134" s="186" t="s">
        <v>160</v>
      </c>
      <c r="AT134" s="186" t="s">
        <v>117</v>
      </c>
      <c r="AU134" s="186" t="s">
        <v>81</v>
      </c>
      <c r="AY134" s="19" t="s">
        <v>114</v>
      </c>
      <c r="BE134" s="187">
        <f>IF(N134="základní",J134,0)</f>
        <v>0</v>
      </c>
      <c r="BF134" s="187">
        <f>IF(N134="snížená",J134,0)</f>
        <v>0</v>
      </c>
      <c r="BG134" s="187">
        <f>IF(N134="zákl. přenesená",J134,0)</f>
        <v>0</v>
      </c>
      <c r="BH134" s="187">
        <f>IF(N134="sníž. přenesená",J134,0)</f>
        <v>0</v>
      </c>
      <c r="BI134" s="187">
        <f>IF(N134="nulová",J134,0)</f>
        <v>0</v>
      </c>
      <c r="BJ134" s="19" t="s">
        <v>79</v>
      </c>
      <c r="BK134" s="187">
        <f>ROUND(I134*H134,2)</f>
        <v>0</v>
      </c>
      <c r="BL134" s="19" t="s">
        <v>160</v>
      </c>
      <c r="BM134" s="186" t="s">
        <v>216</v>
      </c>
    </row>
    <row r="135" spans="1:65" s="2" customFormat="1" ht="29.25">
      <c r="A135" s="36"/>
      <c r="B135" s="37"/>
      <c r="C135" s="38"/>
      <c r="D135" s="188" t="s">
        <v>124</v>
      </c>
      <c r="E135" s="38"/>
      <c r="F135" s="189" t="s">
        <v>197</v>
      </c>
      <c r="G135" s="38"/>
      <c r="H135" s="38"/>
      <c r="I135" s="190"/>
      <c r="J135" s="38"/>
      <c r="K135" s="38"/>
      <c r="L135" s="41"/>
      <c r="M135" s="191"/>
      <c r="N135" s="192"/>
      <c r="O135" s="66"/>
      <c r="P135" s="66"/>
      <c r="Q135" s="66"/>
      <c r="R135" s="66"/>
      <c r="S135" s="66"/>
      <c r="T135" s="67"/>
      <c r="U135" s="36"/>
      <c r="V135" s="36"/>
      <c r="W135" s="36"/>
      <c r="X135" s="36"/>
      <c r="Y135" s="36"/>
      <c r="Z135" s="36"/>
      <c r="AA135" s="36"/>
      <c r="AB135" s="36"/>
      <c r="AC135" s="36"/>
      <c r="AD135" s="36"/>
      <c r="AE135" s="36"/>
      <c r="AT135" s="19" t="s">
        <v>124</v>
      </c>
      <c r="AU135" s="19" t="s">
        <v>81</v>
      </c>
    </row>
    <row r="136" spans="1:65" s="2" customFormat="1" ht="24">
      <c r="A136" s="36"/>
      <c r="B136" s="37"/>
      <c r="C136" s="175" t="s">
        <v>178</v>
      </c>
      <c r="D136" s="175" t="s">
        <v>117</v>
      </c>
      <c r="E136" s="176" t="s">
        <v>217</v>
      </c>
      <c r="F136" s="177" t="s">
        <v>218</v>
      </c>
      <c r="G136" s="178" t="s">
        <v>219</v>
      </c>
      <c r="H136" s="179">
        <v>62</v>
      </c>
      <c r="I136" s="180"/>
      <c r="J136" s="181">
        <f>ROUND(I136*H136,2)</f>
        <v>0</v>
      </c>
      <c r="K136" s="177" t="s">
        <v>121</v>
      </c>
      <c r="L136" s="41"/>
      <c r="M136" s="182" t="s">
        <v>19</v>
      </c>
      <c r="N136" s="183" t="s">
        <v>43</v>
      </c>
      <c r="O136" s="66"/>
      <c r="P136" s="184">
        <f>O136*H136</f>
        <v>0</v>
      </c>
      <c r="Q136" s="184">
        <v>0</v>
      </c>
      <c r="R136" s="184">
        <f>Q136*H136</f>
        <v>0</v>
      </c>
      <c r="S136" s="184">
        <v>0</v>
      </c>
      <c r="T136" s="185">
        <f>S136*H136</f>
        <v>0</v>
      </c>
      <c r="U136" s="36"/>
      <c r="V136" s="36"/>
      <c r="W136" s="36"/>
      <c r="X136" s="36"/>
      <c r="Y136" s="36"/>
      <c r="Z136" s="36"/>
      <c r="AA136" s="36"/>
      <c r="AB136" s="36"/>
      <c r="AC136" s="36"/>
      <c r="AD136" s="36"/>
      <c r="AE136" s="36"/>
      <c r="AR136" s="186" t="s">
        <v>160</v>
      </c>
      <c r="AT136" s="186" t="s">
        <v>117</v>
      </c>
      <c r="AU136" s="186" t="s">
        <v>81</v>
      </c>
      <c r="AY136" s="19" t="s">
        <v>114</v>
      </c>
      <c r="BE136" s="187">
        <f>IF(N136="základní",J136,0)</f>
        <v>0</v>
      </c>
      <c r="BF136" s="187">
        <f>IF(N136="snížená",J136,0)</f>
        <v>0</v>
      </c>
      <c r="BG136" s="187">
        <f>IF(N136="zákl. přenesená",J136,0)</f>
        <v>0</v>
      </c>
      <c r="BH136" s="187">
        <f>IF(N136="sníž. přenesená",J136,0)</f>
        <v>0</v>
      </c>
      <c r="BI136" s="187">
        <f>IF(N136="nulová",J136,0)</f>
        <v>0</v>
      </c>
      <c r="BJ136" s="19" t="s">
        <v>79</v>
      </c>
      <c r="BK136" s="187">
        <f>ROUND(I136*H136,2)</f>
        <v>0</v>
      </c>
      <c r="BL136" s="19" t="s">
        <v>160</v>
      </c>
      <c r="BM136" s="186" t="s">
        <v>220</v>
      </c>
    </row>
    <row r="137" spans="1:65" s="2" customFormat="1" ht="58.5">
      <c r="A137" s="36"/>
      <c r="B137" s="37"/>
      <c r="C137" s="38"/>
      <c r="D137" s="188" t="s">
        <v>124</v>
      </c>
      <c r="E137" s="38"/>
      <c r="F137" s="189" t="s">
        <v>221</v>
      </c>
      <c r="G137" s="38"/>
      <c r="H137" s="38"/>
      <c r="I137" s="190"/>
      <c r="J137" s="38"/>
      <c r="K137" s="38"/>
      <c r="L137" s="41"/>
      <c r="M137" s="191"/>
      <c r="N137" s="192"/>
      <c r="O137" s="66"/>
      <c r="P137" s="66"/>
      <c r="Q137" s="66"/>
      <c r="R137" s="66"/>
      <c r="S137" s="66"/>
      <c r="T137" s="67"/>
      <c r="U137" s="36"/>
      <c r="V137" s="36"/>
      <c r="W137" s="36"/>
      <c r="X137" s="36"/>
      <c r="Y137" s="36"/>
      <c r="Z137" s="36"/>
      <c r="AA137" s="36"/>
      <c r="AB137" s="36"/>
      <c r="AC137" s="36"/>
      <c r="AD137" s="36"/>
      <c r="AE137" s="36"/>
      <c r="AT137" s="19" t="s">
        <v>124</v>
      </c>
      <c r="AU137" s="19" t="s">
        <v>81</v>
      </c>
    </row>
    <row r="138" spans="1:65" s="14" customFormat="1" ht="11.25">
      <c r="B138" s="207"/>
      <c r="C138" s="208"/>
      <c r="D138" s="188" t="s">
        <v>163</v>
      </c>
      <c r="E138" s="209" t="s">
        <v>19</v>
      </c>
      <c r="F138" s="210" t="s">
        <v>222</v>
      </c>
      <c r="G138" s="208"/>
      <c r="H138" s="211">
        <v>36</v>
      </c>
      <c r="I138" s="212"/>
      <c r="J138" s="208"/>
      <c r="K138" s="208"/>
      <c r="L138" s="213"/>
      <c r="M138" s="214"/>
      <c r="N138" s="215"/>
      <c r="O138" s="215"/>
      <c r="P138" s="215"/>
      <c r="Q138" s="215"/>
      <c r="R138" s="215"/>
      <c r="S138" s="215"/>
      <c r="T138" s="216"/>
      <c r="AT138" s="217" t="s">
        <v>163</v>
      </c>
      <c r="AU138" s="217" t="s">
        <v>81</v>
      </c>
      <c r="AV138" s="14" t="s">
        <v>81</v>
      </c>
      <c r="AW138" s="14" t="s">
        <v>33</v>
      </c>
      <c r="AX138" s="14" t="s">
        <v>72</v>
      </c>
      <c r="AY138" s="217" t="s">
        <v>114</v>
      </c>
    </row>
    <row r="139" spans="1:65" s="14" customFormat="1" ht="11.25">
      <c r="B139" s="207"/>
      <c r="C139" s="208"/>
      <c r="D139" s="188" t="s">
        <v>163</v>
      </c>
      <c r="E139" s="209" t="s">
        <v>19</v>
      </c>
      <c r="F139" s="210" t="s">
        <v>223</v>
      </c>
      <c r="G139" s="208"/>
      <c r="H139" s="211">
        <v>26</v>
      </c>
      <c r="I139" s="212"/>
      <c r="J139" s="208"/>
      <c r="K139" s="208"/>
      <c r="L139" s="213"/>
      <c r="M139" s="214"/>
      <c r="N139" s="215"/>
      <c r="O139" s="215"/>
      <c r="P139" s="215"/>
      <c r="Q139" s="215"/>
      <c r="R139" s="215"/>
      <c r="S139" s="215"/>
      <c r="T139" s="216"/>
      <c r="AT139" s="217" t="s">
        <v>163</v>
      </c>
      <c r="AU139" s="217" t="s">
        <v>81</v>
      </c>
      <c r="AV139" s="14" t="s">
        <v>81</v>
      </c>
      <c r="AW139" s="14" t="s">
        <v>33</v>
      </c>
      <c r="AX139" s="14" t="s">
        <v>72</v>
      </c>
      <c r="AY139" s="217" t="s">
        <v>114</v>
      </c>
    </row>
    <row r="140" spans="1:65" s="15" customFormat="1" ht="11.25">
      <c r="B140" s="218"/>
      <c r="C140" s="219"/>
      <c r="D140" s="188" t="s">
        <v>163</v>
      </c>
      <c r="E140" s="220" t="s">
        <v>19</v>
      </c>
      <c r="F140" s="221" t="s">
        <v>181</v>
      </c>
      <c r="G140" s="219"/>
      <c r="H140" s="222">
        <v>62</v>
      </c>
      <c r="I140" s="223"/>
      <c r="J140" s="219"/>
      <c r="K140" s="219"/>
      <c r="L140" s="224"/>
      <c r="M140" s="225"/>
      <c r="N140" s="226"/>
      <c r="O140" s="226"/>
      <c r="P140" s="226"/>
      <c r="Q140" s="226"/>
      <c r="R140" s="226"/>
      <c r="S140" s="226"/>
      <c r="T140" s="227"/>
      <c r="AT140" s="228" t="s">
        <v>163</v>
      </c>
      <c r="AU140" s="228" t="s">
        <v>81</v>
      </c>
      <c r="AV140" s="15" t="s">
        <v>160</v>
      </c>
      <c r="AW140" s="15" t="s">
        <v>33</v>
      </c>
      <c r="AX140" s="15" t="s">
        <v>79</v>
      </c>
      <c r="AY140" s="228" t="s">
        <v>114</v>
      </c>
    </row>
    <row r="141" spans="1:65" s="2" customFormat="1" ht="16.5" customHeight="1">
      <c r="A141" s="36"/>
      <c r="B141" s="37"/>
      <c r="C141" s="240" t="s">
        <v>224</v>
      </c>
      <c r="D141" s="240" t="s">
        <v>225</v>
      </c>
      <c r="E141" s="241" t="s">
        <v>226</v>
      </c>
      <c r="F141" s="242" t="s">
        <v>227</v>
      </c>
      <c r="G141" s="243" t="s">
        <v>219</v>
      </c>
      <c r="H141" s="244">
        <v>71.3</v>
      </c>
      <c r="I141" s="245"/>
      <c r="J141" s="246">
        <f>ROUND(I141*H141,2)</f>
        <v>0</v>
      </c>
      <c r="K141" s="242" t="s">
        <v>121</v>
      </c>
      <c r="L141" s="247"/>
      <c r="M141" s="248" t="s">
        <v>19</v>
      </c>
      <c r="N141" s="249" t="s">
        <v>43</v>
      </c>
      <c r="O141" s="66"/>
      <c r="P141" s="184">
        <f>O141*H141</f>
        <v>0</v>
      </c>
      <c r="Q141" s="184">
        <v>1E-4</v>
      </c>
      <c r="R141" s="184">
        <f>Q141*H141</f>
        <v>7.1300000000000001E-3</v>
      </c>
      <c r="S141" s="184">
        <v>0</v>
      </c>
      <c r="T141" s="185">
        <f>S141*H141</f>
        <v>0</v>
      </c>
      <c r="U141" s="36"/>
      <c r="V141" s="36"/>
      <c r="W141" s="36"/>
      <c r="X141" s="36"/>
      <c r="Y141" s="36"/>
      <c r="Z141" s="36"/>
      <c r="AA141" s="36"/>
      <c r="AB141" s="36"/>
      <c r="AC141" s="36"/>
      <c r="AD141" s="36"/>
      <c r="AE141" s="36"/>
      <c r="AR141" s="186" t="s">
        <v>202</v>
      </c>
      <c r="AT141" s="186" t="s">
        <v>225</v>
      </c>
      <c r="AU141" s="186" t="s">
        <v>81</v>
      </c>
      <c r="AY141" s="19" t="s">
        <v>114</v>
      </c>
      <c r="BE141" s="187">
        <f>IF(N141="základní",J141,0)</f>
        <v>0</v>
      </c>
      <c r="BF141" s="187">
        <f>IF(N141="snížená",J141,0)</f>
        <v>0</v>
      </c>
      <c r="BG141" s="187">
        <f>IF(N141="zákl. přenesená",J141,0)</f>
        <v>0</v>
      </c>
      <c r="BH141" s="187">
        <f>IF(N141="sníž. přenesená",J141,0)</f>
        <v>0</v>
      </c>
      <c r="BI141" s="187">
        <f>IF(N141="nulová",J141,0)</f>
        <v>0</v>
      </c>
      <c r="BJ141" s="19" t="s">
        <v>79</v>
      </c>
      <c r="BK141" s="187">
        <f>ROUND(I141*H141,2)</f>
        <v>0</v>
      </c>
      <c r="BL141" s="19" t="s">
        <v>160</v>
      </c>
      <c r="BM141" s="186" t="s">
        <v>228</v>
      </c>
    </row>
    <row r="142" spans="1:65" s="14" customFormat="1" ht="11.25">
      <c r="B142" s="207"/>
      <c r="C142" s="208"/>
      <c r="D142" s="188" t="s">
        <v>163</v>
      </c>
      <c r="E142" s="208"/>
      <c r="F142" s="210" t="s">
        <v>229</v>
      </c>
      <c r="G142" s="208"/>
      <c r="H142" s="211">
        <v>71.3</v>
      </c>
      <c r="I142" s="212"/>
      <c r="J142" s="208"/>
      <c r="K142" s="208"/>
      <c r="L142" s="213"/>
      <c r="M142" s="214"/>
      <c r="N142" s="215"/>
      <c r="O142" s="215"/>
      <c r="P142" s="215"/>
      <c r="Q142" s="215"/>
      <c r="R142" s="215"/>
      <c r="S142" s="215"/>
      <c r="T142" s="216"/>
      <c r="AT142" s="217" t="s">
        <v>163</v>
      </c>
      <c r="AU142" s="217" t="s">
        <v>81</v>
      </c>
      <c r="AV142" s="14" t="s">
        <v>81</v>
      </c>
      <c r="AW142" s="14" t="s">
        <v>4</v>
      </c>
      <c r="AX142" s="14" t="s">
        <v>79</v>
      </c>
      <c r="AY142" s="217" t="s">
        <v>114</v>
      </c>
    </row>
    <row r="143" spans="1:65" s="2" customFormat="1" ht="16.5" customHeight="1">
      <c r="A143" s="36"/>
      <c r="B143" s="37"/>
      <c r="C143" s="175" t="s">
        <v>230</v>
      </c>
      <c r="D143" s="175" t="s">
        <v>117</v>
      </c>
      <c r="E143" s="176" t="s">
        <v>231</v>
      </c>
      <c r="F143" s="177" t="s">
        <v>232</v>
      </c>
      <c r="G143" s="178" t="s">
        <v>168</v>
      </c>
      <c r="H143" s="179">
        <v>108.76900000000001</v>
      </c>
      <c r="I143" s="180"/>
      <c r="J143" s="181">
        <f>ROUND(I143*H143,2)</f>
        <v>0</v>
      </c>
      <c r="K143" s="177" t="s">
        <v>121</v>
      </c>
      <c r="L143" s="41"/>
      <c r="M143" s="182" t="s">
        <v>19</v>
      </c>
      <c r="N143" s="183" t="s">
        <v>43</v>
      </c>
      <c r="O143" s="66"/>
      <c r="P143" s="184">
        <f>O143*H143</f>
        <v>0</v>
      </c>
      <c r="Q143" s="184">
        <v>3.0000000000000001E-3</v>
      </c>
      <c r="R143" s="184">
        <f>Q143*H143</f>
        <v>0.32630700000000001</v>
      </c>
      <c r="S143" s="184">
        <v>0</v>
      </c>
      <c r="T143" s="185">
        <f>S143*H143</f>
        <v>0</v>
      </c>
      <c r="U143" s="36"/>
      <c r="V143" s="36"/>
      <c r="W143" s="36"/>
      <c r="X143" s="36"/>
      <c r="Y143" s="36"/>
      <c r="Z143" s="36"/>
      <c r="AA143" s="36"/>
      <c r="AB143" s="36"/>
      <c r="AC143" s="36"/>
      <c r="AD143" s="36"/>
      <c r="AE143" s="36"/>
      <c r="AR143" s="186" t="s">
        <v>160</v>
      </c>
      <c r="AT143" s="186" t="s">
        <v>117</v>
      </c>
      <c r="AU143" s="186" t="s">
        <v>81</v>
      </c>
      <c r="AY143" s="19" t="s">
        <v>114</v>
      </c>
      <c r="BE143" s="187">
        <f>IF(N143="základní",J143,0)</f>
        <v>0</v>
      </c>
      <c r="BF143" s="187">
        <f>IF(N143="snížená",J143,0)</f>
        <v>0</v>
      </c>
      <c r="BG143" s="187">
        <f>IF(N143="zákl. přenesená",J143,0)</f>
        <v>0</v>
      </c>
      <c r="BH143" s="187">
        <f>IF(N143="sníž. přenesená",J143,0)</f>
        <v>0</v>
      </c>
      <c r="BI143" s="187">
        <f>IF(N143="nulová",J143,0)</f>
        <v>0</v>
      </c>
      <c r="BJ143" s="19" t="s">
        <v>79</v>
      </c>
      <c r="BK143" s="187">
        <f>ROUND(I143*H143,2)</f>
        <v>0</v>
      </c>
      <c r="BL143" s="19" t="s">
        <v>160</v>
      </c>
      <c r="BM143" s="186" t="s">
        <v>233</v>
      </c>
    </row>
    <row r="144" spans="1:65" s="2" customFormat="1" ht="16.5" customHeight="1">
      <c r="A144" s="36"/>
      <c r="B144" s="37"/>
      <c r="C144" s="175" t="s">
        <v>234</v>
      </c>
      <c r="D144" s="175" t="s">
        <v>117</v>
      </c>
      <c r="E144" s="176" t="s">
        <v>235</v>
      </c>
      <c r="F144" s="177" t="s">
        <v>236</v>
      </c>
      <c r="G144" s="178" t="s">
        <v>219</v>
      </c>
      <c r="H144" s="179">
        <v>9.8000000000000007</v>
      </c>
      <c r="I144" s="180"/>
      <c r="J144" s="181">
        <f>ROUND(I144*H144,2)</f>
        <v>0</v>
      </c>
      <c r="K144" s="177" t="s">
        <v>121</v>
      </c>
      <c r="L144" s="41"/>
      <c r="M144" s="182" t="s">
        <v>19</v>
      </c>
      <c r="N144" s="183" t="s">
        <v>43</v>
      </c>
      <c r="O144" s="66"/>
      <c r="P144" s="184">
        <f>O144*H144</f>
        <v>0</v>
      </c>
      <c r="Q144" s="184">
        <v>1.5E-3</v>
      </c>
      <c r="R144" s="184">
        <f>Q144*H144</f>
        <v>1.4700000000000001E-2</v>
      </c>
      <c r="S144" s="184">
        <v>0</v>
      </c>
      <c r="T144" s="185">
        <f>S144*H144</f>
        <v>0</v>
      </c>
      <c r="U144" s="36"/>
      <c r="V144" s="36"/>
      <c r="W144" s="36"/>
      <c r="X144" s="36"/>
      <c r="Y144" s="36"/>
      <c r="Z144" s="36"/>
      <c r="AA144" s="36"/>
      <c r="AB144" s="36"/>
      <c r="AC144" s="36"/>
      <c r="AD144" s="36"/>
      <c r="AE144" s="36"/>
      <c r="AR144" s="186" t="s">
        <v>160</v>
      </c>
      <c r="AT144" s="186" t="s">
        <v>117</v>
      </c>
      <c r="AU144" s="186" t="s">
        <v>81</v>
      </c>
      <c r="AY144" s="19" t="s">
        <v>114</v>
      </c>
      <c r="BE144" s="187">
        <f>IF(N144="základní",J144,0)</f>
        <v>0</v>
      </c>
      <c r="BF144" s="187">
        <f>IF(N144="snížená",J144,0)</f>
        <v>0</v>
      </c>
      <c r="BG144" s="187">
        <f>IF(N144="zákl. přenesená",J144,0)</f>
        <v>0</v>
      </c>
      <c r="BH144" s="187">
        <f>IF(N144="sníž. přenesená",J144,0)</f>
        <v>0</v>
      </c>
      <c r="BI144" s="187">
        <f>IF(N144="nulová",J144,0)</f>
        <v>0</v>
      </c>
      <c r="BJ144" s="19" t="s">
        <v>79</v>
      </c>
      <c r="BK144" s="187">
        <f>ROUND(I144*H144,2)</f>
        <v>0</v>
      </c>
      <c r="BL144" s="19" t="s">
        <v>160</v>
      </c>
      <c r="BM144" s="186" t="s">
        <v>237</v>
      </c>
    </row>
    <row r="145" spans="1:65" s="2" customFormat="1" ht="39">
      <c r="A145" s="36"/>
      <c r="B145" s="37"/>
      <c r="C145" s="38"/>
      <c r="D145" s="188" t="s">
        <v>124</v>
      </c>
      <c r="E145" s="38"/>
      <c r="F145" s="189" t="s">
        <v>238</v>
      </c>
      <c r="G145" s="38"/>
      <c r="H145" s="38"/>
      <c r="I145" s="190"/>
      <c r="J145" s="38"/>
      <c r="K145" s="38"/>
      <c r="L145" s="41"/>
      <c r="M145" s="191"/>
      <c r="N145" s="192"/>
      <c r="O145" s="66"/>
      <c r="P145" s="66"/>
      <c r="Q145" s="66"/>
      <c r="R145" s="66"/>
      <c r="S145" s="66"/>
      <c r="T145" s="67"/>
      <c r="U145" s="36"/>
      <c r="V145" s="36"/>
      <c r="W145" s="36"/>
      <c r="X145" s="36"/>
      <c r="Y145" s="36"/>
      <c r="Z145" s="36"/>
      <c r="AA145" s="36"/>
      <c r="AB145" s="36"/>
      <c r="AC145" s="36"/>
      <c r="AD145" s="36"/>
      <c r="AE145" s="36"/>
      <c r="AT145" s="19" t="s">
        <v>124</v>
      </c>
      <c r="AU145" s="19" t="s">
        <v>81</v>
      </c>
    </row>
    <row r="146" spans="1:65" s="14" customFormat="1" ht="11.25">
      <c r="B146" s="207"/>
      <c r="C146" s="208"/>
      <c r="D146" s="188" t="s">
        <v>163</v>
      </c>
      <c r="E146" s="209" t="s">
        <v>19</v>
      </c>
      <c r="F146" s="210" t="s">
        <v>239</v>
      </c>
      <c r="G146" s="208"/>
      <c r="H146" s="211">
        <v>9.8000000000000007</v>
      </c>
      <c r="I146" s="212"/>
      <c r="J146" s="208"/>
      <c r="K146" s="208"/>
      <c r="L146" s="213"/>
      <c r="M146" s="214"/>
      <c r="N146" s="215"/>
      <c r="O146" s="215"/>
      <c r="P146" s="215"/>
      <c r="Q146" s="215"/>
      <c r="R146" s="215"/>
      <c r="S146" s="215"/>
      <c r="T146" s="216"/>
      <c r="AT146" s="217" t="s">
        <v>163</v>
      </c>
      <c r="AU146" s="217" t="s">
        <v>81</v>
      </c>
      <c r="AV146" s="14" t="s">
        <v>81</v>
      </c>
      <c r="AW146" s="14" t="s">
        <v>33</v>
      </c>
      <c r="AX146" s="14" t="s">
        <v>79</v>
      </c>
      <c r="AY146" s="217" t="s">
        <v>114</v>
      </c>
    </row>
    <row r="147" spans="1:65" s="2" customFormat="1" ht="16.5" customHeight="1">
      <c r="A147" s="36"/>
      <c r="B147" s="37"/>
      <c r="C147" s="175" t="s">
        <v>240</v>
      </c>
      <c r="D147" s="175" t="s">
        <v>117</v>
      </c>
      <c r="E147" s="176" t="s">
        <v>241</v>
      </c>
      <c r="F147" s="177" t="s">
        <v>242</v>
      </c>
      <c r="G147" s="178" t="s">
        <v>120</v>
      </c>
      <c r="H147" s="179">
        <v>1</v>
      </c>
      <c r="I147" s="180"/>
      <c r="J147" s="181">
        <f>ROUND(I147*H147,2)</f>
        <v>0</v>
      </c>
      <c r="K147" s="177" t="s">
        <v>19</v>
      </c>
      <c r="L147" s="41"/>
      <c r="M147" s="182" t="s">
        <v>19</v>
      </c>
      <c r="N147" s="183" t="s">
        <v>43</v>
      </c>
      <c r="O147" s="66"/>
      <c r="P147" s="184">
        <f>O147*H147</f>
        <v>0</v>
      </c>
      <c r="Q147" s="184">
        <v>0</v>
      </c>
      <c r="R147" s="184">
        <f>Q147*H147</f>
        <v>0</v>
      </c>
      <c r="S147" s="184">
        <v>0</v>
      </c>
      <c r="T147" s="185">
        <f>S147*H147</f>
        <v>0</v>
      </c>
      <c r="U147" s="36"/>
      <c r="V147" s="36"/>
      <c r="W147" s="36"/>
      <c r="X147" s="36"/>
      <c r="Y147" s="36"/>
      <c r="Z147" s="36"/>
      <c r="AA147" s="36"/>
      <c r="AB147" s="36"/>
      <c r="AC147" s="36"/>
      <c r="AD147" s="36"/>
      <c r="AE147" s="36"/>
      <c r="AR147" s="186" t="s">
        <v>160</v>
      </c>
      <c r="AT147" s="186" t="s">
        <v>117</v>
      </c>
      <c r="AU147" s="186" t="s">
        <v>81</v>
      </c>
      <c r="AY147" s="19" t="s">
        <v>114</v>
      </c>
      <c r="BE147" s="187">
        <f>IF(N147="základní",J147,0)</f>
        <v>0</v>
      </c>
      <c r="BF147" s="187">
        <f>IF(N147="snížená",J147,0)</f>
        <v>0</v>
      </c>
      <c r="BG147" s="187">
        <f>IF(N147="zákl. přenesená",J147,0)</f>
        <v>0</v>
      </c>
      <c r="BH147" s="187">
        <f>IF(N147="sníž. přenesená",J147,0)</f>
        <v>0</v>
      </c>
      <c r="BI147" s="187">
        <f>IF(N147="nulová",J147,0)</f>
        <v>0</v>
      </c>
      <c r="BJ147" s="19" t="s">
        <v>79</v>
      </c>
      <c r="BK147" s="187">
        <f>ROUND(I147*H147,2)</f>
        <v>0</v>
      </c>
      <c r="BL147" s="19" t="s">
        <v>160</v>
      </c>
      <c r="BM147" s="186" t="s">
        <v>243</v>
      </c>
    </row>
    <row r="148" spans="1:65" s="2" customFormat="1" ht="24">
      <c r="A148" s="36"/>
      <c r="B148" s="37"/>
      <c r="C148" s="175" t="s">
        <v>8</v>
      </c>
      <c r="D148" s="175" t="s">
        <v>117</v>
      </c>
      <c r="E148" s="176" t="s">
        <v>244</v>
      </c>
      <c r="F148" s="177" t="s">
        <v>245</v>
      </c>
      <c r="G148" s="178" t="s">
        <v>168</v>
      </c>
      <c r="H148" s="179">
        <v>37.645000000000003</v>
      </c>
      <c r="I148" s="180"/>
      <c r="J148" s="181">
        <f>ROUND(I148*H148,2)</f>
        <v>0</v>
      </c>
      <c r="K148" s="177" t="s">
        <v>19</v>
      </c>
      <c r="L148" s="41"/>
      <c r="M148" s="182" t="s">
        <v>19</v>
      </c>
      <c r="N148" s="183" t="s">
        <v>43</v>
      </c>
      <c r="O148" s="66"/>
      <c r="P148" s="184">
        <f>O148*H148</f>
        <v>0</v>
      </c>
      <c r="Q148" s="184">
        <v>0.105</v>
      </c>
      <c r="R148" s="184">
        <f>Q148*H148</f>
        <v>3.952725</v>
      </c>
      <c r="S148" s="184">
        <v>0</v>
      </c>
      <c r="T148" s="185">
        <f>S148*H148</f>
        <v>0</v>
      </c>
      <c r="U148" s="36"/>
      <c r="V148" s="36"/>
      <c r="W148" s="36"/>
      <c r="X148" s="36"/>
      <c r="Y148" s="36"/>
      <c r="Z148" s="36"/>
      <c r="AA148" s="36"/>
      <c r="AB148" s="36"/>
      <c r="AC148" s="36"/>
      <c r="AD148" s="36"/>
      <c r="AE148" s="36"/>
      <c r="AR148" s="186" t="s">
        <v>160</v>
      </c>
      <c r="AT148" s="186" t="s">
        <v>117</v>
      </c>
      <c r="AU148" s="186" t="s">
        <v>81</v>
      </c>
      <c r="AY148" s="19" t="s">
        <v>114</v>
      </c>
      <c r="BE148" s="187">
        <f>IF(N148="základní",J148,0)</f>
        <v>0</v>
      </c>
      <c r="BF148" s="187">
        <f>IF(N148="snížená",J148,0)</f>
        <v>0</v>
      </c>
      <c r="BG148" s="187">
        <f>IF(N148="zákl. přenesená",J148,0)</f>
        <v>0</v>
      </c>
      <c r="BH148" s="187">
        <f>IF(N148="sníž. přenesená",J148,0)</f>
        <v>0</v>
      </c>
      <c r="BI148" s="187">
        <f>IF(N148="nulová",J148,0)</f>
        <v>0</v>
      </c>
      <c r="BJ148" s="19" t="s">
        <v>79</v>
      </c>
      <c r="BK148" s="187">
        <f>ROUND(I148*H148,2)</f>
        <v>0</v>
      </c>
      <c r="BL148" s="19" t="s">
        <v>160</v>
      </c>
      <c r="BM148" s="186" t="s">
        <v>246</v>
      </c>
    </row>
    <row r="149" spans="1:65" s="2" customFormat="1" ht="97.5">
      <c r="A149" s="36"/>
      <c r="B149" s="37"/>
      <c r="C149" s="38"/>
      <c r="D149" s="188" t="s">
        <v>124</v>
      </c>
      <c r="E149" s="38"/>
      <c r="F149" s="189" t="s">
        <v>247</v>
      </c>
      <c r="G149" s="38"/>
      <c r="H149" s="38"/>
      <c r="I149" s="190"/>
      <c r="J149" s="38"/>
      <c r="K149" s="38"/>
      <c r="L149" s="41"/>
      <c r="M149" s="191"/>
      <c r="N149" s="192"/>
      <c r="O149" s="66"/>
      <c r="P149" s="66"/>
      <c r="Q149" s="66"/>
      <c r="R149" s="66"/>
      <c r="S149" s="66"/>
      <c r="T149" s="67"/>
      <c r="U149" s="36"/>
      <c r="V149" s="36"/>
      <c r="W149" s="36"/>
      <c r="X149" s="36"/>
      <c r="Y149" s="36"/>
      <c r="Z149" s="36"/>
      <c r="AA149" s="36"/>
      <c r="AB149" s="36"/>
      <c r="AC149" s="36"/>
      <c r="AD149" s="36"/>
      <c r="AE149" s="36"/>
      <c r="AT149" s="19" t="s">
        <v>124</v>
      </c>
      <c r="AU149" s="19" t="s">
        <v>81</v>
      </c>
    </row>
    <row r="150" spans="1:65" s="13" customFormat="1" ht="11.25">
      <c r="B150" s="197"/>
      <c r="C150" s="198"/>
      <c r="D150" s="188" t="s">
        <v>163</v>
      </c>
      <c r="E150" s="199" t="s">
        <v>19</v>
      </c>
      <c r="F150" s="200" t="s">
        <v>248</v>
      </c>
      <c r="G150" s="198"/>
      <c r="H150" s="199" t="s">
        <v>19</v>
      </c>
      <c r="I150" s="201"/>
      <c r="J150" s="198"/>
      <c r="K150" s="198"/>
      <c r="L150" s="202"/>
      <c r="M150" s="203"/>
      <c r="N150" s="204"/>
      <c r="O150" s="204"/>
      <c r="P150" s="204"/>
      <c r="Q150" s="204"/>
      <c r="R150" s="204"/>
      <c r="S150" s="204"/>
      <c r="T150" s="205"/>
      <c r="AT150" s="206" t="s">
        <v>163</v>
      </c>
      <c r="AU150" s="206" t="s">
        <v>81</v>
      </c>
      <c r="AV150" s="13" t="s">
        <v>79</v>
      </c>
      <c r="AW150" s="13" t="s">
        <v>33</v>
      </c>
      <c r="AX150" s="13" t="s">
        <v>72</v>
      </c>
      <c r="AY150" s="206" t="s">
        <v>114</v>
      </c>
    </row>
    <row r="151" spans="1:65" s="14" customFormat="1" ht="11.25">
      <c r="B151" s="207"/>
      <c r="C151" s="208"/>
      <c r="D151" s="188" t="s">
        <v>163</v>
      </c>
      <c r="E151" s="209" t="s">
        <v>19</v>
      </c>
      <c r="F151" s="210" t="s">
        <v>249</v>
      </c>
      <c r="G151" s="208"/>
      <c r="H151" s="211">
        <v>37.645000000000003</v>
      </c>
      <c r="I151" s="212"/>
      <c r="J151" s="208"/>
      <c r="K151" s="208"/>
      <c r="L151" s="213"/>
      <c r="M151" s="214"/>
      <c r="N151" s="215"/>
      <c r="O151" s="215"/>
      <c r="P151" s="215"/>
      <c r="Q151" s="215"/>
      <c r="R151" s="215"/>
      <c r="S151" s="215"/>
      <c r="T151" s="216"/>
      <c r="AT151" s="217" t="s">
        <v>163</v>
      </c>
      <c r="AU151" s="217" t="s">
        <v>81</v>
      </c>
      <c r="AV151" s="14" t="s">
        <v>81</v>
      </c>
      <c r="AW151" s="14" t="s">
        <v>33</v>
      </c>
      <c r="AX151" s="14" t="s">
        <v>79</v>
      </c>
      <c r="AY151" s="217" t="s">
        <v>114</v>
      </c>
    </row>
    <row r="152" spans="1:65" s="2" customFormat="1" ht="21.75" customHeight="1">
      <c r="A152" s="36"/>
      <c r="B152" s="37"/>
      <c r="C152" s="175" t="s">
        <v>250</v>
      </c>
      <c r="D152" s="175" t="s">
        <v>117</v>
      </c>
      <c r="E152" s="176" t="s">
        <v>251</v>
      </c>
      <c r="F152" s="177" t="s">
        <v>252</v>
      </c>
      <c r="G152" s="178" t="s">
        <v>168</v>
      </c>
      <c r="H152" s="179">
        <v>75.290000000000006</v>
      </c>
      <c r="I152" s="180"/>
      <c r="J152" s="181">
        <f>ROUND(I152*H152,2)</f>
        <v>0</v>
      </c>
      <c r="K152" s="177" t="s">
        <v>121</v>
      </c>
      <c r="L152" s="41"/>
      <c r="M152" s="182" t="s">
        <v>19</v>
      </c>
      <c r="N152" s="183" t="s">
        <v>43</v>
      </c>
      <c r="O152" s="66"/>
      <c r="P152" s="184">
        <f>O152*H152</f>
        <v>0</v>
      </c>
      <c r="Q152" s="184">
        <v>3.0599999999999999E-2</v>
      </c>
      <c r="R152" s="184">
        <f>Q152*H152</f>
        <v>2.303874</v>
      </c>
      <c r="S152" s="184">
        <v>0</v>
      </c>
      <c r="T152" s="185">
        <f>S152*H152</f>
        <v>0</v>
      </c>
      <c r="U152" s="36"/>
      <c r="V152" s="36"/>
      <c r="W152" s="36"/>
      <c r="X152" s="36"/>
      <c r="Y152" s="36"/>
      <c r="Z152" s="36"/>
      <c r="AA152" s="36"/>
      <c r="AB152" s="36"/>
      <c r="AC152" s="36"/>
      <c r="AD152" s="36"/>
      <c r="AE152" s="36"/>
      <c r="AR152" s="186" t="s">
        <v>160</v>
      </c>
      <c r="AT152" s="186" t="s">
        <v>117</v>
      </c>
      <c r="AU152" s="186" t="s">
        <v>81</v>
      </c>
      <c r="AY152" s="19" t="s">
        <v>114</v>
      </c>
      <c r="BE152" s="187">
        <f>IF(N152="základní",J152,0)</f>
        <v>0</v>
      </c>
      <c r="BF152" s="187">
        <f>IF(N152="snížená",J152,0)</f>
        <v>0</v>
      </c>
      <c r="BG152" s="187">
        <f>IF(N152="zákl. přenesená",J152,0)</f>
        <v>0</v>
      </c>
      <c r="BH152" s="187">
        <f>IF(N152="sníž. přenesená",J152,0)</f>
        <v>0</v>
      </c>
      <c r="BI152" s="187">
        <f>IF(N152="nulová",J152,0)</f>
        <v>0</v>
      </c>
      <c r="BJ152" s="19" t="s">
        <v>79</v>
      </c>
      <c r="BK152" s="187">
        <f>ROUND(I152*H152,2)</f>
        <v>0</v>
      </c>
      <c r="BL152" s="19" t="s">
        <v>160</v>
      </c>
      <c r="BM152" s="186" t="s">
        <v>253</v>
      </c>
    </row>
    <row r="153" spans="1:65" s="14" customFormat="1" ht="11.25">
      <c r="B153" s="207"/>
      <c r="C153" s="208"/>
      <c r="D153" s="188" t="s">
        <v>163</v>
      </c>
      <c r="E153" s="209" t="s">
        <v>19</v>
      </c>
      <c r="F153" s="210" t="s">
        <v>191</v>
      </c>
      <c r="G153" s="208"/>
      <c r="H153" s="211">
        <v>75.290000000000006</v>
      </c>
      <c r="I153" s="212"/>
      <c r="J153" s="208"/>
      <c r="K153" s="208"/>
      <c r="L153" s="213"/>
      <c r="M153" s="214"/>
      <c r="N153" s="215"/>
      <c r="O153" s="215"/>
      <c r="P153" s="215"/>
      <c r="Q153" s="215"/>
      <c r="R153" s="215"/>
      <c r="S153" s="215"/>
      <c r="T153" s="216"/>
      <c r="AT153" s="217" t="s">
        <v>163</v>
      </c>
      <c r="AU153" s="217" t="s">
        <v>81</v>
      </c>
      <c r="AV153" s="14" t="s">
        <v>81</v>
      </c>
      <c r="AW153" s="14" t="s">
        <v>33</v>
      </c>
      <c r="AX153" s="14" t="s">
        <v>79</v>
      </c>
      <c r="AY153" s="217" t="s">
        <v>114</v>
      </c>
    </row>
    <row r="154" spans="1:65" s="2" customFormat="1" ht="24">
      <c r="A154" s="36"/>
      <c r="B154" s="37"/>
      <c r="C154" s="175" t="s">
        <v>254</v>
      </c>
      <c r="D154" s="175" t="s">
        <v>117</v>
      </c>
      <c r="E154" s="176" t="s">
        <v>255</v>
      </c>
      <c r="F154" s="177" t="s">
        <v>256</v>
      </c>
      <c r="G154" s="178" t="s">
        <v>257</v>
      </c>
      <c r="H154" s="179">
        <v>1</v>
      </c>
      <c r="I154" s="180"/>
      <c r="J154" s="181">
        <f>ROUND(I154*H154,2)</f>
        <v>0</v>
      </c>
      <c r="K154" s="177" t="s">
        <v>121</v>
      </c>
      <c r="L154" s="41"/>
      <c r="M154" s="182" t="s">
        <v>19</v>
      </c>
      <c r="N154" s="183" t="s">
        <v>43</v>
      </c>
      <c r="O154" s="66"/>
      <c r="P154" s="184">
        <f>O154*H154</f>
        <v>0</v>
      </c>
      <c r="Q154" s="184">
        <v>4.684E-2</v>
      </c>
      <c r="R154" s="184">
        <f>Q154*H154</f>
        <v>4.684E-2</v>
      </c>
      <c r="S154" s="184">
        <v>0</v>
      </c>
      <c r="T154" s="185">
        <f>S154*H154</f>
        <v>0</v>
      </c>
      <c r="U154" s="36"/>
      <c r="V154" s="36"/>
      <c r="W154" s="36"/>
      <c r="X154" s="36"/>
      <c r="Y154" s="36"/>
      <c r="Z154" s="36"/>
      <c r="AA154" s="36"/>
      <c r="AB154" s="36"/>
      <c r="AC154" s="36"/>
      <c r="AD154" s="36"/>
      <c r="AE154" s="36"/>
      <c r="AR154" s="186" t="s">
        <v>160</v>
      </c>
      <c r="AT154" s="186" t="s">
        <v>117</v>
      </c>
      <c r="AU154" s="186" t="s">
        <v>81</v>
      </c>
      <c r="AY154" s="19" t="s">
        <v>114</v>
      </c>
      <c r="BE154" s="187">
        <f>IF(N154="základní",J154,0)</f>
        <v>0</v>
      </c>
      <c r="BF154" s="187">
        <f>IF(N154="snížená",J154,0)</f>
        <v>0</v>
      </c>
      <c r="BG154" s="187">
        <f>IF(N154="zákl. přenesená",J154,0)</f>
        <v>0</v>
      </c>
      <c r="BH154" s="187">
        <f>IF(N154="sníž. přenesená",J154,0)</f>
        <v>0</v>
      </c>
      <c r="BI154" s="187">
        <f>IF(N154="nulová",J154,0)</f>
        <v>0</v>
      </c>
      <c r="BJ154" s="19" t="s">
        <v>79</v>
      </c>
      <c r="BK154" s="187">
        <f>ROUND(I154*H154,2)</f>
        <v>0</v>
      </c>
      <c r="BL154" s="19" t="s">
        <v>160</v>
      </c>
      <c r="BM154" s="186" t="s">
        <v>258</v>
      </c>
    </row>
    <row r="155" spans="1:65" s="2" customFormat="1" ht="29.25">
      <c r="A155" s="36"/>
      <c r="B155" s="37"/>
      <c r="C155" s="38"/>
      <c r="D155" s="188" t="s">
        <v>124</v>
      </c>
      <c r="E155" s="38"/>
      <c r="F155" s="189" t="s">
        <v>259</v>
      </c>
      <c r="G155" s="38"/>
      <c r="H155" s="38"/>
      <c r="I155" s="190"/>
      <c r="J155" s="38"/>
      <c r="K155" s="38"/>
      <c r="L155" s="41"/>
      <c r="M155" s="191"/>
      <c r="N155" s="192"/>
      <c r="O155" s="66"/>
      <c r="P155" s="66"/>
      <c r="Q155" s="66"/>
      <c r="R155" s="66"/>
      <c r="S155" s="66"/>
      <c r="T155" s="67"/>
      <c r="U155" s="36"/>
      <c r="V155" s="36"/>
      <c r="W155" s="36"/>
      <c r="X155" s="36"/>
      <c r="Y155" s="36"/>
      <c r="Z155" s="36"/>
      <c r="AA155" s="36"/>
      <c r="AB155" s="36"/>
      <c r="AC155" s="36"/>
      <c r="AD155" s="36"/>
      <c r="AE155" s="36"/>
      <c r="AT155" s="19" t="s">
        <v>124</v>
      </c>
      <c r="AU155" s="19" t="s">
        <v>81</v>
      </c>
    </row>
    <row r="156" spans="1:65" s="2" customFormat="1" ht="16.5" customHeight="1">
      <c r="A156" s="36"/>
      <c r="B156" s="37"/>
      <c r="C156" s="240" t="s">
        <v>260</v>
      </c>
      <c r="D156" s="240" t="s">
        <v>225</v>
      </c>
      <c r="E156" s="241" t="s">
        <v>261</v>
      </c>
      <c r="F156" s="242" t="s">
        <v>262</v>
      </c>
      <c r="G156" s="243" t="s">
        <v>257</v>
      </c>
      <c r="H156" s="244">
        <v>1</v>
      </c>
      <c r="I156" s="245"/>
      <c r="J156" s="246">
        <f>ROUND(I156*H156,2)</f>
        <v>0</v>
      </c>
      <c r="K156" s="242" t="s">
        <v>121</v>
      </c>
      <c r="L156" s="247"/>
      <c r="M156" s="248" t="s">
        <v>19</v>
      </c>
      <c r="N156" s="249" t="s">
        <v>43</v>
      </c>
      <c r="O156" s="66"/>
      <c r="P156" s="184">
        <f>O156*H156</f>
        <v>0</v>
      </c>
      <c r="Q156" s="184">
        <v>1.553E-2</v>
      </c>
      <c r="R156" s="184">
        <f>Q156*H156</f>
        <v>1.553E-2</v>
      </c>
      <c r="S156" s="184">
        <v>0</v>
      </c>
      <c r="T156" s="185">
        <f>S156*H156</f>
        <v>0</v>
      </c>
      <c r="U156" s="36"/>
      <c r="V156" s="36"/>
      <c r="W156" s="36"/>
      <c r="X156" s="36"/>
      <c r="Y156" s="36"/>
      <c r="Z156" s="36"/>
      <c r="AA156" s="36"/>
      <c r="AB156" s="36"/>
      <c r="AC156" s="36"/>
      <c r="AD156" s="36"/>
      <c r="AE156" s="36"/>
      <c r="AR156" s="186" t="s">
        <v>202</v>
      </c>
      <c r="AT156" s="186" t="s">
        <v>225</v>
      </c>
      <c r="AU156" s="186" t="s">
        <v>81</v>
      </c>
      <c r="AY156" s="19" t="s">
        <v>114</v>
      </c>
      <c r="BE156" s="187">
        <f>IF(N156="základní",J156,0)</f>
        <v>0</v>
      </c>
      <c r="BF156" s="187">
        <f>IF(N156="snížená",J156,0)</f>
        <v>0</v>
      </c>
      <c r="BG156" s="187">
        <f>IF(N156="zákl. přenesená",J156,0)</f>
        <v>0</v>
      </c>
      <c r="BH156" s="187">
        <f>IF(N156="sníž. přenesená",J156,0)</f>
        <v>0</v>
      </c>
      <c r="BI156" s="187">
        <f>IF(N156="nulová",J156,0)</f>
        <v>0</v>
      </c>
      <c r="BJ156" s="19" t="s">
        <v>79</v>
      </c>
      <c r="BK156" s="187">
        <f>ROUND(I156*H156,2)</f>
        <v>0</v>
      </c>
      <c r="BL156" s="19" t="s">
        <v>160</v>
      </c>
      <c r="BM156" s="186" t="s">
        <v>263</v>
      </c>
    </row>
    <row r="157" spans="1:65" s="12" customFormat="1" ht="22.9" customHeight="1">
      <c r="B157" s="159"/>
      <c r="C157" s="160"/>
      <c r="D157" s="161" t="s">
        <v>71</v>
      </c>
      <c r="E157" s="173" t="s">
        <v>213</v>
      </c>
      <c r="F157" s="173" t="s">
        <v>264</v>
      </c>
      <c r="G157" s="160"/>
      <c r="H157" s="160"/>
      <c r="I157" s="163"/>
      <c r="J157" s="174">
        <f>BK157</f>
        <v>0</v>
      </c>
      <c r="K157" s="160"/>
      <c r="L157" s="165"/>
      <c r="M157" s="166"/>
      <c r="N157" s="167"/>
      <c r="O157" s="167"/>
      <c r="P157" s="168">
        <f>SUM(P158:P192)</f>
        <v>0</v>
      </c>
      <c r="Q157" s="167"/>
      <c r="R157" s="168">
        <f>SUM(R158:R192)</f>
        <v>2.57842E-2</v>
      </c>
      <c r="S157" s="167"/>
      <c r="T157" s="169">
        <f>SUM(T158:T192)</f>
        <v>3.793876</v>
      </c>
      <c r="AR157" s="170" t="s">
        <v>79</v>
      </c>
      <c r="AT157" s="171" t="s">
        <v>71</v>
      </c>
      <c r="AU157" s="171" t="s">
        <v>79</v>
      </c>
      <c r="AY157" s="170" t="s">
        <v>114</v>
      </c>
      <c r="BK157" s="172">
        <f>SUM(BK158:BK192)</f>
        <v>0</v>
      </c>
    </row>
    <row r="158" spans="1:65" s="2" customFormat="1" ht="24">
      <c r="A158" s="36"/>
      <c r="B158" s="37"/>
      <c r="C158" s="175" t="s">
        <v>265</v>
      </c>
      <c r="D158" s="175" t="s">
        <v>117</v>
      </c>
      <c r="E158" s="176" t="s">
        <v>266</v>
      </c>
      <c r="F158" s="177" t="s">
        <v>267</v>
      </c>
      <c r="G158" s="178" t="s">
        <v>120</v>
      </c>
      <c r="H158" s="179">
        <v>1</v>
      </c>
      <c r="I158" s="180"/>
      <c r="J158" s="181">
        <f>ROUND(I158*H158,2)</f>
        <v>0</v>
      </c>
      <c r="K158" s="177" t="s">
        <v>19</v>
      </c>
      <c r="L158" s="41"/>
      <c r="M158" s="182" t="s">
        <v>19</v>
      </c>
      <c r="N158" s="183" t="s">
        <v>43</v>
      </c>
      <c r="O158" s="66"/>
      <c r="P158" s="184">
        <f>O158*H158</f>
        <v>0</v>
      </c>
      <c r="Q158" s="184">
        <v>0</v>
      </c>
      <c r="R158" s="184">
        <f>Q158*H158</f>
        <v>0</v>
      </c>
      <c r="S158" s="184">
        <v>0</v>
      </c>
      <c r="T158" s="185">
        <f>S158*H158</f>
        <v>0</v>
      </c>
      <c r="U158" s="36"/>
      <c r="V158" s="36"/>
      <c r="W158" s="36"/>
      <c r="X158" s="36"/>
      <c r="Y158" s="36"/>
      <c r="Z158" s="36"/>
      <c r="AA158" s="36"/>
      <c r="AB158" s="36"/>
      <c r="AC158" s="36"/>
      <c r="AD158" s="36"/>
      <c r="AE158" s="36"/>
      <c r="AR158" s="186" t="s">
        <v>160</v>
      </c>
      <c r="AT158" s="186" t="s">
        <v>117</v>
      </c>
      <c r="AU158" s="186" t="s">
        <v>81</v>
      </c>
      <c r="AY158" s="19" t="s">
        <v>114</v>
      </c>
      <c r="BE158" s="187">
        <f>IF(N158="základní",J158,0)</f>
        <v>0</v>
      </c>
      <c r="BF158" s="187">
        <f>IF(N158="snížená",J158,0)</f>
        <v>0</v>
      </c>
      <c r="BG158" s="187">
        <f>IF(N158="zákl. přenesená",J158,0)</f>
        <v>0</v>
      </c>
      <c r="BH158" s="187">
        <f>IF(N158="sníž. přenesená",J158,0)</f>
        <v>0</v>
      </c>
      <c r="BI158" s="187">
        <f>IF(N158="nulová",J158,0)</f>
        <v>0</v>
      </c>
      <c r="BJ158" s="19" t="s">
        <v>79</v>
      </c>
      <c r="BK158" s="187">
        <f>ROUND(I158*H158,2)</f>
        <v>0</v>
      </c>
      <c r="BL158" s="19" t="s">
        <v>160</v>
      </c>
      <c r="BM158" s="186" t="s">
        <v>268</v>
      </c>
    </row>
    <row r="159" spans="1:65" s="2" customFormat="1" ht="16.5" customHeight="1">
      <c r="A159" s="36"/>
      <c r="B159" s="37"/>
      <c r="C159" s="175" t="s">
        <v>269</v>
      </c>
      <c r="D159" s="175" t="s">
        <v>117</v>
      </c>
      <c r="E159" s="176" t="s">
        <v>270</v>
      </c>
      <c r="F159" s="177" t="s">
        <v>271</v>
      </c>
      <c r="G159" s="178" t="s">
        <v>120</v>
      </c>
      <c r="H159" s="179">
        <v>1</v>
      </c>
      <c r="I159" s="180"/>
      <c r="J159" s="181">
        <f>ROUND(I159*H159,2)</f>
        <v>0</v>
      </c>
      <c r="K159" s="177" t="s">
        <v>19</v>
      </c>
      <c r="L159" s="41"/>
      <c r="M159" s="182" t="s">
        <v>19</v>
      </c>
      <c r="N159" s="183" t="s">
        <v>43</v>
      </c>
      <c r="O159" s="66"/>
      <c r="P159" s="184">
        <f>O159*H159</f>
        <v>0</v>
      </c>
      <c r="Q159" s="184">
        <v>0</v>
      </c>
      <c r="R159" s="184">
        <f>Q159*H159</f>
        <v>0</v>
      </c>
      <c r="S159" s="184">
        <v>0</v>
      </c>
      <c r="T159" s="185">
        <f>S159*H159</f>
        <v>0</v>
      </c>
      <c r="U159" s="36"/>
      <c r="V159" s="36"/>
      <c r="W159" s="36"/>
      <c r="X159" s="36"/>
      <c r="Y159" s="36"/>
      <c r="Z159" s="36"/>
      <c r="AA159" s="36"/>
      <c r="AB159" s="36"/>
      <c r="AC159" s="36"/>
      <c r="AD159" s="36"/>
      <c r="AE159" s="36"/>
      <c r="AR159" s="186" t="s">
        <v>160</v>
      </c>
      <c r="AT159" s="186" t="s">
        <v>117</v>
      </c>
      <c r="AU159" s="186" t="s">
        <v>81</v>
      </c>
      <c r="AY159" s="19" t="s">
        <v>114</v>
      </c>
      <c r="BE159" s="187">
        <f>IF(N159="základní",J159,0)</f>
        <v>0</v>
      </c>
      <c r="BF159" s="187">
        <f>IF(N159="snížená",J159,0)</f>
        <v>0</v>
      </c>
      <c r="BG159" s="187">
        <f>IF(N159="zákl. přenesená",J159,0)</f>
        <v>0</v>
      </c>
      <c r="BH159" s="187">
        <f>IF(N159="sníž. přenesená",J159,0)</f>
        <v>0</v>
      </c>
      <c r="BI159" s="187">
        <f>IF(N159="nulová",J159,0)</f>
        <v>0</v>
      </c>
      <c r="BJ159" s="19" t="s">
        <v>79</v>
      </c>
      <c r="BK159" s="187">
        <f>ROUND(I159*H159,2)</f>
        <v>0</v>
      </c>
      <c r="BL159" s="19" t="s">
        <v>160</v>
      </c>
      <c r="BM159" s="186" t="s">
        <v>272</v>
      </c>
    </row>
    <row r="160" spans="1:65" s="2" customFormat="1" ht="16.5" customHeight="1">
      <c r="A160" s="36"/>
      <c r="B160" s="37"/>
      <c r="C160" s="175" t="s">
        <v>7</v>
      </c>
      <c r="D160" s="175" t="s">
        <v>117</v>
      </c>
      <c r="E160" s="176" t="s">
        <v>273</v>
      </c>
      <c r="F160" s="177" t="s">
        <v>274</v>
      </c>
      <c r="G160" s="178" t="s">
        <v>168</v>
      </c>
      <c r="H160" s="179">
        <v>37.645000000000003</v>
      </c>
      <c r="I160" s="180"/>
      <c r="J160" s="181">
        <f>ROUND(I160*H160,2)</f>
        <v>0</v>
      </c>
      <c r="K160" s="177" t="s">
        <v>121</v>
      </c>
      <c r="L160" s="41"/>
      <c r="M160" s="182" t="s">
        <v>19</v>
      </c>
      <c r="N160" s="183" t="s">
        <v>43</v>
      </c>
      <c r="O160" s="66"/>
      <c r="P160" s="184">
        <f>O160*H160</f>
        <v>0</v>
      </c>
      <c r="Q160" s="184">
        <v>0</v>
      </c>
      <c r="R160" s="184">
        <f>Q160*H160</f>
        <v>0</v>
      </c>
      <c r="S160" s="184">
        <v>0.09</v>
      </c>
      <c r="T160" s="185">
        <f>S160*H160</f>
        <v>3.3880500000000002</v>
      </c>
      <c r="U160" s="36"/>
      <c r="V160" s="36"/>
      <c r="W160" s="36"/>
      <c r="X160" s="36"/>
      <c r="Y160" s="36"/>
      <c r="Z160" s="36"/>
      <c r="AA160" s="36"/>
      <c r="AB160" s="36"/>
      <c r="AC160" s="36"/>
      <c r="AD160" s="36"/>
      <c r="AE160" s="36"/>
      <c r="AR160" s="186" t="s">
        <v>160</v>
      </c>
      <c r="AT160" s="186" t="s">
        <v>117</v>
      </c>
      <c r="AU160" s="186" t="s">
        <v>81</v>
      </c>
      <c r="AY160" s="19" t="s">
        <v>114</v>
      </c>
      <c r="BE160" s="187">
        <f>IF(N160="základní",J160,0)</f>
        <v>0</v>
      </c>
      <c r="BF160" s="187">
        <f>IF(N160="snížená",J160,0)</f>
        <v>0</v>
      </c>
      <c r="BG160" s="187">
        <f>IF(N160="zákl. přenesená",J160,0)</f>
        <v>0</v>
      </c>
      <c r="BH160" s="187">
        <f>IF(N160="sníž. přenesená",J160,0)</f>
        <v>0</v>
      </c>
      <c r="BI160" s="187">
        <f>IF(N160="nulová",J160,0)</f>
        <v>0</v>
      </c>
      <c r="BJ160" s="19" t="s">
        <v>79</v>
      </c>
      <c r="BK160" s="187">
        <f>ROUND(I160*H160,2)</f>
        <v>0</v>
      </c>
      <c r="BL160" s="19" t="s">
        <v>160</v>
      </c>
      <c r="BM160" s="186" t="s">
        <v>275</v>
      </c>
    </row>
    <row r="161" spans="1:65" s="13" customFormat="1" ht="11.25">
      <c r="B161" s="197"/>
      <c r="C161" s="198"/>
      <c r="D161" s="188" t="s">
        <v>163</v>
      </c>
      <c r="E161" s="199" t="s">
        <v>19</v>
      </c>
      <c r="F161" s="200" t="s">
        <v>276</v>
      </c>
      <c r="G161" s="198"/>
      <c r="H161" s="199" t="s">
        <v>19</v>
      </c>
      <c r="I161" s="201"/>
      <c r="J161" s="198"/>
      <c r="K161" s="198"/>
      <c r="L161" s="202"/>
      <c r="M161" s="203"/>
      <c r="N161" s="204"/>
      <c r="O161" s="204"/>
      <c r="P161" s="204"/>
      <c r="Q161" s="204"/>
      <c r="R161" s="204"/>
      <c r="S161" s="204"/>
      <c r="T161" s="205"/>
      <c r="AT161" s="206" t="s">
        <v>163</v>
      </c>
      <c r="AU161" s="206" t="s">
        <v>81</v>
      </c>
      <c r="AV161" s="13" t="s">
        <v>79</v>
      </c>
      <c r="AW161" s="13" t="s">
        <v>33</v>
      </c>
      <c r="AX161" s="13" t="s">
        <v>72</v>
      </c>
      <c r="AY161" s="206" t="s">
        <v>114</v>
      </c>
    </row>
    <row r="162" spans="1:65" s="14" customFormat="1" ht="11.25">
      <c r="B162" s="207"/>
      <c r="C162" s="208"/>
      <c r="D162" s="188" t="s">
        <v>163</v>
      </c>
      <c r="E162" s="209" t="s">
        <v>19</v>
      </c>
      <c r="F162" s="210" t="s">
        <v>249</v>
      </c>
      <c r="G162" s="208"/>
      <c r="H162" s="211">
        <v>37.645000000000003</v>
      </c>
      <c r="I162" s="212"/>
      <c r="J162" s="208"/>
      <c r="K162" s="208"/>
      <c r="L162" s="213"/>
      <c r="M162" s="214"/>
      <c r="N162" s="215"/>
      <c r="O162" s="215"/>
      <c r="P162" s="215"/>
      <c r="Q162" s="215"/>
      <c r="R162" s="215"/>
      <c r="S162" s="215"/>
      <c r="T162" s="216"/>
      <c r="AT162" s="217" t="s">
        <v>163</v>
      </c>
      <c r="AU162" s="217" t="s">
        <v>81</v>
      </c>
      <c r="AV162" s="14" t="s">
        <v>81</v>
      </c>
      <c r="AW162" s="14" t="s">
        <v>33</v>
      </c>
      <c r="AX162" s="14" t="s">
        <v>79</v>
      </c>
      <c r="AY162" s="217" t="s">
        <v>114</v>
      </c>
    </row>
    <row r="163" spans="1:65" s="2" customFormat="1" ht="16.5" customHeight="1">
      <c r="A163" s="36"/>
      <c r="B163" s="37"/>
      <c r="C163" s="175" t="s">
        <v>277</v>
      </c>
      <c r="D163" s="175" t="s">
        <v>117</v>
      </c>
      <c r="E163" s="176" t="s">
        <v>278</v>
      </c>
      <c r="F163" s="177" t="s">
        <v>279</v>
      </c>
      <c r="G163" s="178" t="s">
        <v>168</v>
      </c>
      <c r="H163" s="179">
        <v>75.290000000000006</v>
      </c>
      <c r="I163" s="180"/>
      <c r="J163" s="181">
        <f>ROUND(I163*H163,2)</f>
        <v>0</v>
      </c>
      <c r="K163" s="177" t="s">
        <v>121</v>
      </c>
      <c r="L163" s="41"/>
      <c r="M163" s="182" t="s">
        <v>19</v>
      </c>
      <c r="N163" s="183" t="s">
        <v>43</v>
      </c>
      <c r="O163" s="66"/>
      <c r="P163" s="184">
        <f>O163*H163</f>
        <v>0</v>
      </c>
      <c r="Q163" s="184">
        <v>0</v>
      </c>
      <c r="R163" s="184">
        <f>Q163*H163</f>
        <v>0</v>
      </c>
      <c r="S163" s="184">
        <v>0</v>
      </c>
      <c r="T163" s="185">
        <f>S163*H163</f>
        <v>0</v>
      </c>
      <c r="U163" s="36"/>
      <c r="V163" s="36"/>
      <c r="W163" s="36"/>
      <c r="X163" s="36"/>
      <c r="Y163" s="36"/>
      <c r="Z163" s="36"/>
      <c r="AA163" s="36"/>
      <c r="AB163" s="36"/>
      <c r="AC163" s="36"/>
      <c r="AD163" s="36"/>
      <c r="AE163" s="36"/>
      <c r="AR163" s="186" t="s">
        <v>160</v>
      </c>
      <c r="AT163" s="186" t="s">
        <v>117</v>
      </c>
      <c r="AU163" s="186" t="s">
        <v>81</v>
      </c>
      <c r="AY163" s="19" t="s">
        <v>114</v>
      </c>
      <c r="BE163" s="187">
        <f>IF(N163="základní",J163,0)</f>
        <v>0</v>
      </c>
      <c r="BF163" s="187">
        <f>IF(N163="snížená",J163,0)</f>
        <v>0</v>
      </c>
      <c r="BG163" s="187">
        <f>IF(N163="zákl. přenesená",J163,0)</f>
        <v>0</v>
      </c>
      <c r="BH163" s="187">
        <f>IF(N163="sníž. přenesená",J163,0)</f>
        <v>0</v>
      </c>
      <c r="BI163" s="187">
        <f>IF(N163="nulová",J163,0)</f>
        <v>0</v>
      </c>
      <c r="BJ163" s="19" t="s">
        <v>79</v>
      </c>
      <c r="BK163" s="187">
        <f>ROUND(I163*H163,2)</f>
        <v>0</v>
      </c>
      <c r="BL163" s="19" t="s">
        <v>160</v>
      </c>
      <c r="BM163" s="186" t="s">
        <v>280</v>
      </c>
    </row>
    <row r="164" spans="1:65" s="2" customFormat="1" ht="39">
      <c r="A164" s="36"/>
      <c r="B164" s="37"/>
      <c r="C164" s="38"/>
      <c r="D164" s="188" t="s">
        <v>124</v>
      </c>
      <c r="E164" s="38"/>
      <c r="F164" s="189" t="s">
        <v>281</v>
      </c>
      <c r="G164" s="38"/>
      <c r="H164" s="38"/>
      <c r="I164" s="190"/>
      <c r="J164" s="38"/>
      <c r="K164" s="38"/>
      <c r="L164" s="41"/>
      <c r="M164" s="191"/>
      <c r="N164" s="192"/>
      <c r="O164" s="66"/>
      <c r="P164" s="66"/>
      <c r="Q164" s="66"/>
      <c r="R164" s="66"/>
      <c r="S164" s="66"/>
      <c r="T164" s="67"/>
      <c r="U164" s="36"/>
      <c r="V164" s="36"/>
      <c r="W164" s="36"/>
      <c r="X164" s="36"/>
      <c r="Y164" s="36"/>
      <c r="Z164" s="36"/>
      <c r="AA164" s="36"/>
      <c r="AB164" s="36"/>
      <c r="AC164" s="36"/>
      <c r="AD164" s="36"/>
      <c r="AE164" s="36"/>
      <c r="AT164" s="19" t="s">
        <v>124</v>
      </c>
      <c r="AU164" s="19" t="s">
        <v>81</v>
      </c>
    </row>
    <row r="165" spans="1:65" s="13" customFormat="1" ht="11.25">
      <c r="B165" s="197"/>
      <c r="C165" s="198"/>
      <c r="D165" s="188" t="s">
        <v>163</v>
      </c>
      <c r="E165" s="199" t="s">
        <v>19</v>
      </c>
      <c r="F165" s="200" t="s">
        <v>282</v>
      </c>
      <c r="G165" s="198"/>
      <c r="H165" s="199" t="s">
        <v>19</v>
      </c>
      <c r="I165" s="201"/>
      <c r="J165" s="198"/>
      <c r="K165" s="198"/>
      <c r="L165" s="202"/>
      <c r="M165" s="203"/>
      <c r="N165" s="204"/>
      <c r="O165" s="204"/>
      <c r="P165" s="204"/>
      <c r="Q165" s="204"/>
      <c r="R165" s="204"/>
      <c r="S165" s="204"/>
      <c r="T165" s="205"/>
      <c r="AT165" s="206" t="s">
        <v>163</v>
      </c>
      <c r="AU165" s="206" t="s">
        <v>81</v>
      </c>
      <c r="AV165" s="13" t="s">
        <v>79</v>
      </c>
      <c r="AW165" s="13" t="s">
        <v>33</v>
      </c>
      <c r="AX165" s="13" t="s">
        <v>72</v>
      </c>
      <c r="AY165" s="206" t="s">
        <v>114</v>
      </c>
    </row>
    <row r="166" spans="1:65" s="14" customFormat="1" ht="11.25">
      <c r="B166" s="207"/>
      <c r="C166" s="208"/>
      <c r="D166" s="188" t="s">
        <v>163</v>
      </c>
      <c r="E166" s="209" t="s">
        <v>19</v>
      </c>
      <c r="F166" s="210" t="s">
        <v>193</v>
      </c>
      <c r="G166" s="208"/>
      <c r="H166" s="211">
        <v>75.290000000000006</v>
      </c>
      <c r="I166" s="212"/>
      <c r="J166" s="208"/>
      <c r="K166" s="208"/>
      <c r="L166" s="213"/>
      <c r="M166" s="214"/>
      <c r="N166" s="215"/>
      <c r="O166" s="215"/>
      <c r="P166" s="215"/>
      <c r="Q166" s="215"/>
      <c r="R166" s="215"/>
      <c r="S166" s="215"/>
      <c r="T166" s="216"/>
      <c r="AT166" s="217" t="s">
        <v>163</v>
      </c>
      <c r="AU166" s="217" t="s">
        <v>81</v>
      </c>
      <c r="AV166" s="14" t="s">
        <v>81</v>
      </c>
      <c r="AW166" s="14" t="s">
        <v>33</v>
      </c>
      <c r="AX166" s="14" t="s">
        <v>79</v>
      </c>
      <c r="AY166" s="217" t="s">
        <v>114</v>
      </c>
    </row>
    <row r="167" spans="1:65" s="2" customFormat="1" ht="16.5" customHeight="1">
      <c r="A167" s="36"/>
      <c r="B167" s="37"/>
      <c r="C167" s="175" t="s">
        <v>283</v>
      </c>
      <c r="D167" s="175" t="s">
        <v>117</v>
      </c>
      <c r="E167" s="176" t="s">
        <v>284</v>
      </c>
      <c r="F167" s="177" t="s">
        <v>285</v>
      </c>
      <c r="G167" s="178" t="s">
        <v>168</v>
      </c>
      <c r="H167" s="179">
        <v>150.58000000000001</v>
      </c>
      <c r="I167" s="180"/>
      <c r="J167" s="181">
        <f>ROUND(I167*H167,2)</f>
        <v>0</v>
      </c>
      <c r="K167" s="177" t="s">
        <v>121</v>
      </c>
      <c r="L167" s="41"/>
      <c r="M167" s="182" t="s">
        <v>19</v>
      </c>
      <c r="N167" s="183" t="s">
        <v>43</v>
      </c>
      <c r="O167" s="66"/>
      <c r="P167" s="184">
        <f>O167*H167</f>
        <v>0</v>
      </c>
      <c r="Q167" s="184">
        <v>0</v>
      </c>
      <c r="R167" s="184">
        <f>Q167*H167</f>
        <v>0</v>
      </c>
      <c r="S167" s="184">
        <v>0</v>
      </c>
      <c r="T167" s="185">
        <f>S167*H167</f>
        <v>0</v>
      </c>
      <c r="U167" s="36"/>
      <c r="V167" s="36"/>
      <c r="W167" s="36"/>
      <c r="X167" s="36"/>
      <c r="Y167" s="36"/>
      <c r="Z167" s="36"/>
      <c r="AA167" s="36"/>
      <c r="AB167" s="36"/>
      <c r="AC167" s="36"/>
      <c r="AD167" s="36"/>
      <c r="AE167" s="36"/>
      <c r="AR167" s="186" t="s">
        <v>160</v>
      </c>
      <c r="AT167" s="186" t="s">
        <v>117</v>
      </c>
      <c r="AU167" s="186" t="s">
        <v>81</v>
      </c>
      <c r="AY167" s="19" t="s">
        <v>114</v>
      </c>
      <c r="BE167" s="187">
        <f>IF(N167="základní",J167,0)</f>
        <v>0</v>
      </c>
      <c r="BF167" s="187">
        <f>IF(N167="snížená",J167,0)</f>
        <v>0</v>
      </c>
      <c r="BG167" s="187">
        <f>IF(N167="zákl. přenesená",J167,0)</f>
        <v>0</v>
      </c>
      <c r="BH167" s="187">
        <f>IF(N167="sníž. přenesená",J167,0)</f>
        <v>0</v>
      </c>
      <c r="BI167" s="187">
        <f>IF(N167="nulová",J167,0)</f>
        <v>0</v>
      </c>
      <c r="BJ167" s="19" t="s">
        <v>79</v>
      </c>
      <c r="BK167" s="187">
        <f>ROUND(I167*H167,2)</f>
        <v>0</v>
      </c>
      <c r="BL167" s="19" t="s">
        <v>160</v>
      </c>
      <c r="BM167" s="186" t="s">
        <v>286</v>
      </c>
    </row>
    <row r="168" spans="1:65" s="2" customFormat="1" ht="39">
      <c r="A168" s="36"/>
      <c r="B168" s="37"/>
      <c r="C168" s="38"/>
      <c r="D168" s="188" t="s">
        <v>124</v>
      </c>
      <c r="E168" s="38"/>
      <c r="F168" s="189" t="s">
        <v>281</v>
      </c>
      <c r="G168" s="38"/>
      <c r="H168" s="38"/>
      <c r="I168" s="190"/>
      <c r="J168" s="38"/>
      <c r="K168" s="38"/>
      <c r="L168" s="41"/>
      <c r="M168" s="191"/>
      <c r="N168" s="192"/>
      <c r="O168" s="66"/>
      <c r="P168" s="66"/>
      <c r="Q168" s="66"/>
      <c r="R168" s="66"/>
      <c r="S168" s="66"/>
      <c r="T168" s="67"/>
      <c r="U168" s="36"/>
      <c r="V168" s="36"/>
      <c r="W168" s="36"/>
      <c r="X168" s="36"/>
      <c r="Y168" s="36"/>
      <c r="Z168" s="36"/>
      <c r="AA168" s="36"/>
      <c r="AB168" s="36"/>
      <c r="AC168" s="36"/>
      <c r="AD168" s="36"/>
      <c r="AE168" s="36"/>
      <c r="AT168" s="19" t="s">
        <v>124</v>
      </c>
      <c r="AU168" s="19" t="s">
        <v>81</v>
      </c>
    </row>
    <row r="169" spans="1:65" s="14" customFormat="1" ht="11.25">
      <c r="B169" s="207"/>
      <c r="C169" s="208"/>
      <c r="D169" s="188" t="s">
        <v>163</v>
      </c>
      <c r="E169" s="209" t="s">
        <v>19</v>
      </c>
      <c r="F169" s="210" t="s">
        <v>287</v>
      </c>
      <c r="G169" s="208"/>
      <c r="H169" s="211">
        <v>150.58000000000001</v>
      </c>
      <c r="I169" s="212"/>
      <c r="J169" s="208"/>
      <c r="K169" s="208"/>
      <c r="L169" s="213"/>
      <c r="M169" s="214"/>
      <c r="N169" s="215"/>
      <c r="O169" s="215"/>
      <c r="P169" s="215"/>
      <c r="Q169" s="215"/>
      <c r="R169" s="215"/>
      <c r="S169" s="215"/>
      <c r="T169" s="216"/>
      <c r="AT169" s="217" t="s">
        <v>163</v>
      </c>
      <c r="AU169" s="217" t="s">
        <v>81</v>
      </c>
      <c r="AV169" s="14" t="s">
        <v>81</v>
      </c>
      <c r="AW169" s="14" t="s">
        <v>33</v>
      </c>
      <c r="AX169" s="14" t="s">
        <v>79</v>
      </c>
      <c r="AY169" s="217" t="s">
        <v>114</v>
      </c>
    </row>
    <row r="170" spans="1:65" s="2" customFormat="1" ht="24">
      <c r="A170" s="36"/>
      <c r="B170" s="37"/>
      <c r="C170" s="175" t="s">
        <v>288</v>
      </c>
      <c r="D170" s="175" t="s">
        <v>117</v>
      </c>
      <c r="E170" s="176" t="s">
        <v>289</v>
      </c>
      <c r="F170" s="177" t="s">
        <v>290</v>
      </c>
      <c r="G170" s="178" t="s">
        <v>168</v>
      </c>
      <c r="H170" s="179">
        <v>0.5</v>
      </c>
      <c r="I170" s="180"/>
      <c r="J170" s="181">
        <f>ROUND(I170*H170,2)</f>
        <v>0</v>
      </c>
      <c r="K170" s="177" t="s">
        <v>121</v>
      </c>
      <c r="L170" s="41"/>
      <c r="M170" s="182" t="s">
        <v>19</v>
      </c>
      <c r="N170" s="183" t="s">
        <v>43</v>
      </c>
      <c r="O170" s="66"/>
      <c r="P170" s="184">
        <f>O170*H170</f>
        <v>0</v>
      </c>
      <c r="Q170" s="184">
        <v>0</v>
      </c>
      <c r="R170" s="184">
        <f>Q170*H170</f>
        <v>0</v>
      </c>
      <c r="S170" s="184">
        <v>5.5E-2</v>
      </c>
      <c r="T170" s="185">
        <f>S170*H170</f>
        <v>2.75E-2</v>
      </c>
      <c r="U170" s="36"/>
      <c r="V170" s="36"/>
      <c r="W170" s="36"/>
      <c r="X170" s="36"/>
      <c r="Y170" s="36"/>
      <c r="Z170" s="36"/>
      <c r="AA170" s="36"/>
      <c r="AB170" s="36"/>
      <c r="AC170" s="36"/>
      <c r="AD170" s="36"/>
      <c r="AE170" s="36"/>
      <c r="AR170" s="186" t="s">
        <v>160</v>
      </c>
      <c r="AT170" s="186" t="s">
        <v>117</v>
      </c>
      <c r="AU170" s="186" t="s">
        <v>81</v>
      </c>
      <c r="AY170" s="19" t="s">
        <v>114</v>
      </c>
      <c r="BE170" s="187">
        <f>IF(N170="základní",J170,0)</f>
        <v>0</v>
      </c>
      <c r="BF170" s="187">
        <f>IF(N170="snížená",J170,0)</f>
        <v>0</v>
      </c>
      <c r="BG170" s="187">
        <f>IF(N170="zákl. přenesená",J170,0)</f>
        <v>0</v>
      </c>
      <c r="BH170" s="187">
        <f>IF(N170="sníž. přenesená",J170,0)</f>
        <v>0</v>
      </c>
      <c r="BI170" s="187">
        <f>IF(N170="nulová",J170,0)</f>
        <v>0</v>
      </c>
      <c r="BJ170" s="19" t="s">
        <v>79</v>
      </c>
      <c r="BK170" s="187">
        <f>ROUND(I170*H170,2)</f>
        <v>0</v>
      </c>
      <c r="BL170" s="19" t="s">
        <v>160</v>
      </c>
      <c r="BM170" s="186" t="s">
        <v>291</v>
      </c>
    </row>
    <row r="171" spans="1:65" s="13" customFormat="1" ht="11.25">
      <c r="B171" s="197"/>
      <c r="C171" s="198"/>
      <c r="D171" s="188" t="s">
        <v>163</v>
      </c>
      <c r="E171" s="199" t="s">
        <v>19</v>
      </c>
      <c r="F171" s="200" t="s">
        <v>292</v>
      </c>
      <c r="G171" s="198"/>
      <c r="H171" s="199" t="s">
        <v>19</v>
      </c>
      <c r="I171" s="201"/>
      <c r="J171" s="198"/>
      <c r="K171" s="198"/>
      <c r="L171" s="202"/>
      <c r="M171" s="203"/>
      <c r="N171" s="204"/>
      <c r="O171" s="204"/>
      <c r="P171" s="204"/>
      <c r="Q171" s="204"/>
      <c r="R171" s="204"/>
      <c r="S171" s="204"/>
      <c r="T171" s="205"/>
      <c r="AT171" s="206" t="s">
        <v>163</v>
      </c>
      <c r="AU171" s="206" t="s">
        <v>81</v>
      </c>
      <c r="AV171" s="13" t="s">
        <v>79</v>
      </c>
      <c r="AW171" s="13" t="s">
        <v>33</v>
      </c>
      <c r="AX171" s="13" t="s">
        <v>72</v>
      </c>
      <c r="AY171" s="206" t="s">
        <v>114</v>
      </c>
    </row>
    <row r="172" spans="1:65" s="14" customFormat="1" ht="11.25">
      <c r="B172" s="207"/>
      <c r="C172" s="208"/>
      <c r="D172" s="188" t="s">
        <v>163</v>
      </c>
      <c r="E172" s="209" t="s">
        <v>19</v>
      </c>
      <c r="F172" s="210" t="s">
        <v>293</v>
      </c>
      <c r="G172" s="208"/>
      <c r="H172" s="211">
        <v>0.5</v>
      </c>
      <c r="I172" s="212"/>
      <c r="J172" s="208"/>
      <c r="K172" s="208"/>
      <c r="L172" s="213"/>
      <c r="M172" s="214"/>
      <c r="N172" s="215"/>
      <c r="O172" s="215"/>
      <c r="P172" s="215"/>
      <c r="Q172" s="215"/>
      <c r="R172" s="215"/>
      <c r="S172" s="215"/>
      <c r="T172" s="216"/>
      <c r="AT172" s="217" t="s">
        <v>163</v>
      </c>
      <c r="AU172" s="217" t="s">
        <v>81</v>
      </c>
      <c r="AV172" s="14" t="s">
        <v>81</v>
      </c>
      <c r="AW172" s="14" t="s">
        <v>33</v>
      </c>
      <c r="AX172" s="14" t="s">
        <v>79</v>
      </c>
      <c r="AY172" s="217" t="s">
        <v>114</v>
      </c>
    </row>
    <row r="173" spans="1:65" s="2" customFormat="1" ht="24">
      <c r="A173" s="36"/>
      <c r="B173" s="37"/>
      <c r="C173" s="175" t="s">
        <v>294</v>
      </c>
      <c r="D173" s="175" t="s">
        <v>117</v>
      </c>
      <c r="E173" s="176" t="s">
        <v>295</v>
      </c>
      <c r="F173" s="177" t="s">
        <v>296</v>
      </c>
      <c r="G173" s="178" t="s">
        <v>168</v>
      </c>
      <c r="H173" s="179">
        <v>1.5760000000000001</v>
      </c>
      <c r="I173" s="180"/>
      <c r="J173" s="181">
        <f>ROUND(I173*H173,2)</f>
        <v>0</v>
      </c>
      <c r="K173" s="177" t="s">
        <v>121</v>
      </c>
      <c r="L173" s="41"/>
      <c r="M173" s="182" t="s">
        <v>19</v>
      </c>
      <c r="N173" s="183" t="s">
        <v>43</v>
      </c>
      <c r="O173" s="66"/>
      <c r="P173" s="184">
        <f>O173*H173</f>
        <v>0</v>
      </c>
      <c r="Q173" s="184">
        <v>0</v>
      </c>
      <c r="R173" s="184">
        <f>Q173*H173</f>
        <v>0</v>
      </c>
      <c r="S173" s="184">
        <v>7.5999999999999998E-2</v>
      </c>
      <c r="T173" s="185">
        <f>S173*H173</f>
        <v>0.11977600000000001</v>
      </c>
      <c r="U173" s="36"/>
      <c r="V173" s="36"/>
      <c r="W173" s="36"/>
      <c r="X173" s="36"/>
      <c r="Y173" s="36"/>
      <c r="Z173" s="36"/>
      <c r="AA173" s="36"/>
      <c r="AB173" s="36"/>
      <c r="AC173" s="36"/>
      <c r="AD173" s="36"/>
      <c r="AE173" s="36"/>
      <c r="AR173" s="186" t="s">
        <v>160</v>
      </c>
      <c r="AT173" s="186" t="s">
        <v>117</v>
      </c>
      <c r="AU173" s="186" t="s">
        <v>81</v>
      </c>
      <c r="AY173" s="19" t="s">
        <v>114</v>
      </c>
      <c r="BE173" s="187">
        <f>IF(N173="základní",J173,0)</f>
        <v>0</v>
      </c>
      <c r="BF173" s="187">
        <f>IF(N173="snížená",J173,0)</f>
        <v>0</v>
      </c>
      <c r="BG173" s="187">
        <f>IF(N173="zákl. přenesená",J173,0)</f>
        <v>0</v>
      </c>
      <c r="BH173" s="187">
        <f>IF(N173="sníž. přenesená",J173,0)</f>
        <v>0</v>
      </c>
      <c r="BI173" s="187">
        <f>IF(N173="nulová",J173,0)</f>
        <v>0</v>
      </c>
      <c r="BJ173" s="19" t="s">
        <v>79</v>
      </c>
      <c r="BK173" s="187">
        <f>ROUND(I173*H173,2)</f>
        <v>0</v>
      </c>
      <c r="BL173" s="19" t="s">
        <v>160</v>
      </c>
      <c r="BM173" s="186" t="s">
        <v>297</v>
      </c>
    </row>
    <row r="174" spans="1:65" s="2" customFormat="1" ht="39">
      <c r="A174" s="36"/>
      <c r="B174" s="37"/>
      <c r="C174" s="38"/>
      <c r="D174" s="188" t="s">
        <v>124</v>
      </c>
      <c r="E174" s="38"/>
      <c r="F174" s="189" t="s">
        <v>298</v>
      </c>
      <c r="G174" s="38"/>
      <c r="H174" s="38"/>
      <c r="I174" s="190"/>
      <c r="J174" s="38"/>
      <c r="K174" s="38"/>
      <c r="L174" s="41"/>
      <c r="M174" s="191"/>
      <c r="N174" s="192"/>
      <c r="O174" s="66"/>
      <c r="P174" s="66"/>
      <c r="Q174" s="66"/>
      <c r="R174" s="66"/>
      <c r="S174" s="66"/>
      <c r="T174" s="67"/>
      <c r="U174" s="36"/>
      <c r="V174" s="36"/>
      <c r="W174" s="36"/>
      <c r="X174" s="36"/>
      <c r="Y174" s="36"/>
      <c r="Z174" s="36"/>
      <c r="AA174" s="36"/>
      <c r="AB174" s="36"/>
      <c r="AC174" s="36"/>
      <c r="AD174" s="36"/>
      <c r="AE174" s="36"/>
      <c r="AT174" s="19" t="s">
        <v>124</v>
      </c>
      <c r="AU174" s="19" t="s">
        <v>81</v>
      </c>
    </row>
    <row r="175" spans="1:65" s="14" customFormat="1" ht="11.25">
      <c r="B175" s="207"/>
      <c r="C175" s="208"/>
      <c r="D175" s="188" t="s">
        <v>163</v>
      </c>
      <c r="E175" s="209" t="s">
        <v>19</v>
      </c>
      <c r="F175" s="210" t="s">
        <v>299</v>
      </c>
      <c r="G175" s="208"/>
      <c r="H175" s="211">
        <v>1.5760000000000001</v>
      </c>
      <c r="I175" s="212"/>
      <c r="J175" s="208"/>
      <c r="K175" s="208"/>
      <c r="L175" s="213"/>
      <c r="M175" s="214"/>
      <c r="N175" s="215"/>
      <c r="O175" s="215"/>
      <c r="P175" s="215"/>
      <c r="Q175" s="215"/>
      <c r="R175" s="215"/>
      <c r="S175" s="215"/>
      <c r="T175" s="216"/>
      <c r="AT175" s="217" t="s">
        <v>163</v>
      </c>
      <c r="AU175" s="217" t="s">
        <v>81</v>
      </c>
      <c r="AV175" s="14" t="s">
        <v>81</v>
      </c>
      <c r="AW175" s="14" t="s">
        <v>33</v>
      </c>
      <c r="AX175" s="14" t="s">
        <v>79</v>
      </c>
      <c r="AY175" s="217" t="s">
        <v>114</v>
      </c>
    </row>
    <row r="176" spans="1:65" s="2" customFormat="1" ht="24">
      <c r="A176" s="36"/>
      <c r="B176" s="37"/>
      <c r="C176" s="175" t="s">
        <v>300</v>
      </c>
      <c r="D176" s="175" t="s">
        <v>117</v>
      </c>
      <c r="E176" s="176" t="s">
        <v>301</v>
      </c>
      <c r="F176" s="177" t="s">
        <v>302</v>
      </c>
      <c r="G176" s="178" t="s">
        <v>219</v>
      </c>
      <c r="H176" s="179">
        <v>1.4</v>
      </c>
      <c r="I176" s="180"/>
      <c r="J176" s="181">
        <f>ROUND(I176*H176,2)</f>
        <v>0</v>
      </c>
      <c r="K176" s="177" t="s">
        <v>121</v>
      </c>
      <c r="L176" s="41"/>
      <c r="M176" s="182" t="s">
        <v>19</v>
      </c>
      <c r="N176" s="183" t="s">
        <v>43</v>
      </c>
      <c r="O176" s="66"/>
      <c r="P176" s="184">
        <f>O176*H176</f>
        <v>0</v>
      </c>
      <c r="Q176" s="184">
        <v>0</v>
      </c>
      <c r="R176" s="184">
        <f>Q176*H176</f>
        <v>0</v>
      </c>
      <c r="S176" s="184">
        <v>4.2000000000000003E-2</v>
      </c>
      <c r="T176" s="185">
        <f>S176*H176</f>
        <v>5.8799999999999998E-2</v>
      </c>
      <c r="U176" s="36"/>
      <c r="V176" s="36"/>
      <c r="W176" s="36"/>
      <c r="X176" s="36"/>
      <c r="Y176" s="36"/>
      <c r="Z176" s="36"/>
      <c r="AA176" s="36"/>
      <c r="AB176" s="36"/>
      <c r="AC176" s="36"/>
      <c r="AD176" s="36"/>
      <c r="AE176" s="36"/>
      <c r="AR176" s="186" t="s">
        <v>160</v>
      </c>
      <c r="AT176" s="186" t="s">
        <v>117</v>
      </c>
      <c r="AU176" s="186" t="s">
        <v>81</v>
      </c>
      <c r="AY176" s="19" t="s">
        <v>114</v>
      </c>
      <c r="BE176" s="187">
        <f>IF(N176="základní",J176,0)</f>
        <v>0</v>
      </c>
      <c r="BF176" s="187">
        <f>IF(N176="snížená",J176,0)</f>
        <v>0</v>
      </c>
      <c r="BG176" s="187">
        <f>IF(N176="zákl. přenesená",J176,0)</f>
        <v>0</v>
      </c>
      <c r="BH176" s="187">
        <f>IF(N176="sníž. přenesená",J176,0)</f>
        <v>0</v>
      </c>
      <c r="BI176" s="187">
        <f>IF(N176="nulová",J176,0)</f>
        <v>0</v>
      </c>
      <c r="BJ176" s="19" t="s">
        <v>79</v>
      </c>
      <c r="BK176" s="187">
        <f>ROUND(I176*H176,2)</f>
        <v>0</v>
      </c>
      <c r="BL176" s="19" t="s">
        <v>160</v>
      </c>
      <c r="BM176" s="186" t="s">
        <v>303</v>
      </c>
    </row>
    <row r="177" spans="1:65" s="2" customFormat="1" ht="24">
      <c r="A177" s="36"/>
      <c r="B177" s="37"/>
      <c r="C177" s="175" t="s">
        <v>304</v>
      </c>
      <c r="D177" s="175" t="s">
        <v>117</v>
      </c>
      <c r="E177" s="176" t="s">
        <v>305</v>
      </c>
      <c r="F177" s="177" t="s">
        <v>306</v>
      </c>
      <c r="G177" s="178" t="s">
        <v>219</v>
      </c>
      <c r="H177" s="179">
        <v>5.95</v>
      </c>
      <c r="I177" s="180"/>
      <c r="J177" s="181">
        <f>ROUND(I177*H177,2)</f>
        <v>0</v>
      </c>
      <c r="K177" s="177" t="s">
        <v>121</v>
      </c>
      <c r="L177" s="41"/>
      <c r="M177" s="182" t="s">
        <v>19</v>
      </c>
      <c r="N177" s="183" t="s">
        <v>43</v>
      </c>
      <c r="O177" s="66"/>
      <c r="P177" s="184">
        <f>O177*H177</f>
        <v>0</v>
      </c>
      <c r="Q177" s="184">
        <v>4.6999999999999999E-4</v>
      </c>
      <c r="R177" s="184">
        <f>Q177*H177</f>
        <v>2.7964999999999999E-3</v>
      </c>
      <c r="S177" s="184">
        <v>5.0000000000000001E-3</v>
      </c>
      <c r="T177" s="185">
        <f>S177*H177</f>
        <v>2.9750000000000002E-2</v>
      </c>
      <c r="U177" s="36"/>
      <c r="V177" s="36"/>
      <c r="W177" s="36"/>
      <c r="X177" s="36"/>
      <c r="Y177" s="36"/>
      <c r="Z177" s="36"/>
      <c r="AA177" s="36"/>
      <c r="AB177" s="36"/>
      <c r="AC177" s="36"/>
      <c r="AD177" s="36"/>
      <c r="AE177" s="36"/>
      <c r="AR177" s="186" t="s">
        <v>160</v>
      </c>
      <c r="AT177" s="186" t="s">
        <v>117</v>
      </c>
      <c r="AU177" s="186" t="s">
        <v>81</v>
      </c>
      <c r="AY177" s="19" t="s">
        <v>114</v>
      </c>
      <c r="BE177" s="187">
        <f>IF(N177="základní",J177,0)</f>
        <v>0</v>
      </c>
      <c r="BF177" s="187">
        <f>IF(N177="snížená",J177,0)</f>
        <v>0</v>
      </c>
      <c r="BG177" s="187">
        <f>IF(N177="zákl. přenesená",J177,0)</f>
        <v>0</v>
      </c>
      <c r="BH177" s="187">
        <f>IF(N177="sníž. přenesená",J177,0)</f>
        <v>0</v>
      </c>
      <c r="BI177" s="187">
        <f>IF(N177="nulová",J177,0)</f>
        <v>0</v>
      </c>
      <c r="BJ177" s="19" t="s">
        <v>79</v>
      </c>
      <c r="BK177" s="187">
        <f>ROUND(I177*H177,2)</f>
        <v>0</v>
      </c>
      <c r="BL177" s="19" t="s">
        <v>160</v>
      </c>
      <c r="BM177" s="186" t="s">
        <v>307</v>
      </c>
    </row>
    <row r="178" spans="1:65" s="2" customFormat="1" ht="48.75">
      <c r="A178" s="36"/>
      <c r="B178" s="37"/>
      <c r="C178" s="38"/>
      <c r="D178" s="188" t="s">
        <v>124</v>
      </c>
      <c r="E178" s="38"/>
      <c r="F178" s="189" t="s">
        <v>308</v>
      </c>
      <c r="G178" s="38"/>
      <c r="H178" s="38"/>
      <c r="I178" s="190"/>
      <c r="J178" s="38"/>
      <c r="K178" s="38"/>
      <c r="L178" s="41"/>
      <c r="M178" s="191"/>
      <c r="N178" s="192"/>
      <c r="O178" s="66"/>
      <c r="P178" s="66"/>
      <c r="Q178" s="66"/>
      <c r="R178" s="66"/>
      <c r="S178" s="66"/>
      <c r="T178" s="67"/>
      <c r="U178" s="36"/>
      <c r="V178" s="36"/>
      <c r="W178" s="36"/>
      <c r="X178" s="36"/>
      <c r="Y178" s="36"/>
      <c r="Z178" s="36"/>
      <c r="AA178" s="36"/>
      <c r="AB178" s="36"/>
      <c r="AC178" s="36"/>
      <c r="AD178" s="36"/>
      <c r="AE178" s="36"/>
      <c r="AT178" s="19" t="s">
        <v>124</v>
      </c>
      <c r="AU178" s="19" t="s">
        <v>81</v>
      </c>
    </row>
    <row r="179" spans="1:65" s="13" customFormat="1" ht="11.25">
      <c r="B179" s="197"/>
      <c r="C179" s="198"/>
      <c r="D179" s="188" t="s">
        <v>163</v>
      </c>
      <c r="E179" s="199" t="s">
        <v>19</v>
      </c>
      <c r="F179" s="200" t="s">
        <v>309</v>
      </c>
      <c r="G179" s="198"/>
      <c r="H179" s="199" t="s">
        <v>19</v>
      </c>
      <c r="I179" s="201"/>
      <c r="J179" s="198"/>
      <c r="K179" s="198"/>
      <c r="L179" s="202"/>
      <c r="M179" s="203"/>
      <c r="N179" s="204"/>
      <c r="O179" s="204"/>
      <c r="P179" s="204"/>
      <c r="Q179" s="204"/>
      <c r="R179" s="204"/>
      <c r="S179" s="204"/>
      <c r="T179" s="205"/>
      <c r="AT179" s="206" t="s">
        <v>163</v>
      </c>
      <c r="AU179" s="206" t="s">
        <v>81</v>
      </c>
      <c r="AV179" s="13" t="s">
        <v>79</v>
      </c>
      <c r="AW179" s="13" t="s">
        <v>33</v>
      </c>
      <c r="AX179" s="13" t="s">
        <v>72</v>
      </c>
      <c r="AY179" s="206" t="s">
        <v>114</v>
      </c>
    </row>
    <row r="180" spans="1:65" s="14" customFormat="1" ht="11.25">
      <c r="B180" s="207"/>
      <c r="C180" s="208"/>
      <c r="D180" s="188" t="s">
        <v>163</v>
      </c>
      <c r="E180" s="209" t="s">
        <v>19</v>
      </c>
      <c r="F180" s="210" t="s">
        <v>310</v>
      </c>
      <c r="G180" s="208"/>
      <c r="H180" s="211">
        <v>5.95</v>
      </c>
      <c r="I180" s="212"/>
      <c r="J180" s="208"/>
      <c r="K180" s="208"/>
      <c r="L180" s="213"/>
      <c r="M180" s="214"/>
      <c r="N180" s="215"/>
      <c r="O180" s="215"/>
      <c r="P180" s="215"/>
      <c r="Q180" s="215"/>
      <c r="R180" s="215"/>
      <c r="S180" s="215"/>
      <c r="T180" s="216"/>
      <c r="AT180" s="217" t="s">
        <v>163</v>
      </c>
      <c r="AU180" s="217" t="s">
        <v>81</v>
      </c>
      <c r="AV180" s="14" t="s">
        <v>81</v>
      </c>
      <c r="AW180" s="14" t="s">
        <v>33</v>
      </c>
      <c r="AX180" s="14" t="s">
        <v>79</v>
      </c>
      <c r="AY180" s="217" t="s">
        <v>114</v>
      </c>
    </row>
    <row r="181" spans="1:65" s="2" customFormat="1" ht="24">
      <c r="A181" s="36"/>
      <c r="B181" s="37"/>
      <c r="C181" s="175" t="s">
        <v>311</v>
      </c>
      <c r="D181" s="175" t="s">
        <v>117</v>
      </c>
      <c r="E181" s="176" t="s">
        <v>312</v>
      </c>
      <c r="F181" s="177" t="s">
        <v>313</v>
      </c>
      <c r="G181" s="178" t="s">
        <v>168</v>
      </c>
      <c r="H181" s="179">
        <v>2.5</v>
      </c>
      <c r="I181" s="180"/>
      <c r="J181" s="181">
        <f>ROUND(I181*H181,2)</f>
        <v>0</v>
      </c>
      <c r="K181" s="177" t="s">
        <v>121</v>
      </c>
      <c r="L181" s="41"/>
      <c r="M181" s="182" t="s">
        <v>19</v>
      </c>
      <c r="N181" s="183" t="s">
        <v>43</v>
      </c>
      <c r="O181" s="66"/>
      <c r="P181" s="184">
        <f>O181*H181</f>
        <v>0</v>
      </c>
      <c r="Q181" s="184">
        <v>0</v>
      </c>
      <c r="R181" s="184">
        <f>Q181*H181</f>
        <v>0</v>
      </c>
      <c r="S181" s="184">
        <v>6.8000000000000005E-2</v>
      </c>
      <c r="T181" s="185">
        <f>S181*H181</f>
        <v>0.17</v>
      </c>
      <c r="U181" s="36"/>
      <c r="V181" s="36"/>
      <c r="W181" s="36"/>
      <c r="X181" s="36"/>
      <c r="Y181" s="36"/>
      <c r="Z181" s="36"/>
      <c r="AA181" s="36"/>
      <c r="AB181" s="36"/>
      <c r="AC181" s="36"/>
      <c r="AD181" s="36"/>
      <c r="AE181" s="36"/>
      <c r="AR181" s="186" t="s">
        <v>160</v>
      </c>
      <c r="AT181" s="186" t="s">
        <v>117</v>
      </c>
      <c r="AU181" s="186" t="s">
        <v>81</v>
      </c>
      <c r="AY181" s="19" t="s">
        <v>114</v>
      </c>
      <c r="BE181" s="187">
        <f>IF(N181="základní",J181,0)</f>
        <v>0</v>
      </c>
      <c r="BF181" s="187">
        <f>IF(N181="snížená",J181,0)</f>
        <v>0</v>
      </c>
      <c r="BG181" s="187">
        <f>IF(N181="zákl. přenesená",J181,0)</f>
        <v>0</v>
      </c>
      <c r="BH181" s="187">
        <f>IF(N181="sníž. přenesená",J181,0)</f>
        <v>0</v>
      </c>
      <c r="BI181" s="187">
        <f>IF(N181="nulová",J181,0)</f>
        <v>0</v>
      </c>
      <c r="BJ181" s="19" t="s">
        <v>79</v>
      </c>
      <c r="BK181" s="187">
        <f>ROUND(I181*H181,2)</f>
        <v>0</v>
      </c>
      <c r="BL181" s="19" t="s">
        <v>160</v>
      </c>
      <c r="BM181" s="186" t="s">
        <v>314</v>
      </c>
    </row>
    <row r="182" spans="1:65" s="2" customFormat="1" ht="29.25">
      <c r="A182" s="36"/>
      <c r="B182" s="37"/>
      <c r="C182" s="38"/>
      <c r="D182" s="188" t="s">
        <v>124</v>
      </c>
      <c r="E182" s="38"/>
      <c r="F182" s="189" t="s">
        <v>315</v>
      </c>
      <c r="G182" s="38"/>
      <c r="H182" s="38"/>
      <c r="I182" s="190"/>
      <c r="J182" s="38"/>
      <c r="K182" s="38"/>
      <c r="L182" s="41"/>
      <c r="M182" s="191"/>
      <c r="N182" s="192"/>
      <c r="O182" s="66"/>
      <c r="P182" s="66"/>
      <c r="Q182" s="66"/>
      <c r="R182" s="66"/>
      <c r="S182" s="66"/>
      <c r="T182" s="67"/>
      <c r="U182" s="36"/>
      <c r="V182" s="36"/>
      <c r="W182" s="36"/>
      <c r="X182" s="36"/>
      <c r="Y182" s="36"/>
      <c r="Z182" s="36"/>
      <c r="AA182" s="36"/>
      <c r="AB182" s="36"/>
      <c r="AC182" s="36"/>
      <c r="AD182" s="36"/>
      <c r="AE182" s="36"/>
      <c r="AT182" s="19" t="s">
        <v>124</v>
      </c>
      <c r="AU182" s="19" t="s">
        <v>81</v>
      </c>
    </row>
    <row r="183" spans="1:65" s="13" customFormat="1" ht="11.25">
      <c r="B183" s="197"/>
      <c r="C183" s="198"/>
      <c r="D183" s="188" t="s">
        <v>163</v>
      </c>
      <c r="E183" s="199" t="s">
        <v>19</v>
      </c>
      <c r="F183" s="200" t="s">
        <v>316</v>
      </c>
      <c r="G183" s="198"/>
      <c r="H183" s="199" t="s">
        <v>19</v>
      </c>
      <c r="I183" s="201"/>
      <c r="J183" s="198"/>
      <c r="K183" s="198"/>
      <c r="L183" s="202"/>
      <c r="M183" s="203"/>
      <c r="N183" s="204"/>
      <c r="O183" s="204"/>
      <c r="P183" s="204"/>
      <c r="Q183" s="204"/>
      <c r="R183" s="204"/>
      <c r="S183" s="204"/>
      <c r="T183" s="205"/>
      <c r="AT183" s="206" t="s">
        <v>163</v>
      </c>
      <c r="AU183" s="206" t="s">
        <v>81</v>
      </c>
      <c r="AV183" s="13" t="s">
        <v>79</v>
      </c>
      <c r="AW183" s="13" t="s">
        <v>33</v>
      </c>
      <c r="AX183" s="13" t="s">
        <v>72</v>
      </c>
      <c r="AY183" s="206" t="s">
        <v>114</v>
      </c>
    </row>
    <row r="184" spans="1:65" s="14" customFormat="1" ht="11.25">
      <c r="B184" s="207"/>
      <c r="C184" s="208"/>
      <c r="D184" s="188" t="s">
        <v>163</v>
      </c>
      <c r="E184" s="209" t="s">
        <v>19</v>
      </c>
      <c r="F184" s="210" t="s">
        <v>317</v>
      </c>
      <c r="G184" s="208"/>
      <c r="H184" s="211">
        <v>2.5</v>
      </c>
      <c r="I184" s="212"/>
      <c r="J184" s="208"/>
      <c r="K184" s="208"/>
      <c r="L184" s="213"/>
      <c r="M184" s="214"/>
      <c r="N184" s="215"/>
      <c r="O184" s="215"/>
      <c r="P184" s="215"/>
      <c r="Q184" s="215"/>
      <c r="R184" s="215"/>
      <c r="S184" s="215"/>
      <c r="T184" s="216"/>
      <c r="AT184" s="217" t="s">
        <v>163</v>
      </c>
      <c r="AU184" s="217" t="s">
        <v>81</v>
      </c>
      <c r="AV184" s="14" t="s">
        <v>81</v>
      </c>
      <c r="AW184" s="14" t="s">
        <v>33</v>
      </c>
      <c r="AX184" s="14" t="s">
        <v>79</v>
      </c>
      <c r="AY184" s="217" t="s">
        <v>114</v>
      </c>
    </row>
    <row r="185" spans="1:65" s="2" customFormat="1" ht="24">
      <c r="A185" s="36"/>
      <c r="B185" s="37"/>
      <c r="C185" s="175" t="s">
        <v>318</v>
      </c>
      <c r="D185" s="175" t="s">
        <v>117</v>
      </c>
      <c r="E185" s="176" t="s">
        <v>319</v>
      </c>
      <c r="F185" s="177" t="s">
        <v>320</v>
      </c>
      <c r="G185" s="178" t="s">
        <v>168</v>
      </c>
      <c r="H185" s="179">
        <v>115.29</v>
      </c>
      <c r="I185" s="180"/>
      <c r="J185" s="181">
        <f>ROUND(I185*H185,2)</f>
        <v>0</v>
      </c>
      <c r="K185" s="177" t="s">
        <v>121</v>
      </c>
      <c r="L185" s="41"/>
      <c r="M185" s="182" t="s">
        <v>19</v>
      </c>
      <c r="N185" s="183" t="s">
        <v>43</v>
      </c>
      <c r="O185" s="66"/>
      <c r="P185" s="184">
        <f>O185*H185</f>
        <v>0</v>
      </c>
      <c r="Q185" s="184">
        <v>1.2999999999999999E-4</v>
      </c>
      <c r="R185" s="184">
        <f>Q185*H185</f>
        <v>1.49877E-2</v>
      </c>
      <c r="S185" s="184">
        <v>0</v>
      </c>
      <c r="T185" s="185">
        <f>S185*H185</f>
        <v>0</v>
      </c>
      <c r="U185" s="36"/>
      <c r="V185" s="36"/>
      <c r="W185" s="36"/>
      <c r="X185" s="36"/>
      <c r="Y185" s="36"/>
      <c r="Z185" s="36"/>
      <c r="AA185" s="36"/>
      <c r="AB185" s="36"/>
      <c r="AC185" s="36"/>
      <c r="AD185" s="36"/>
      <c r="AE185" s="36"/>
      <c r="AR185" s="186" t="s">
        <v>160</v>
      </c>
      <c r="AT185" s="186" t="s">
        <v>117</v>
      </c>
      <c r="AU185" s="186" t="s">
        <v>81</v>
      </c>
      <c r="AY185" s="19" t="s">
        <v>114</v>
      </c>
      <c r="BE185" s="187">
        <f>IF(N185="základní",J185,0)</f>
        <v>0</v>
      </c>
      <c r="BF185" s="187">
        <f>IF(N185="snížená",J185,0)</f>
        <v>0</v>
      </c>
      <c r="BG185" s="187">
        <f>IF(N185="zákl. přenesená",J185,0)</f>
        <v>0</v>
      </c>
      <c r="BH185" s="187">
        <f>IF(N185="sníž. přenesená",J185,0)</f>
        <v>0</v>
      </c>
      <c r="BI185" s="187">
        <f>IF(N185="nulová",J185,0)</f>
        <v>0</v>
      </c>
      <c r="BJ185" s="19" t="s">
        <v>79</v>
      </c>
      <c r="BK185" s="187">
        <f>ROUND(I185*H185,2)</f>
        <v>0</v>
      </c>
      <c r="BL185" s="19" t="s">
        <v>160</v>
      </c>
      <c r="BM185" s="186" t="s">
        <v>321</v>
      </c>
    </row>
    <row r="186" spans="1:65" s="2" customFormat="1" ht="48.75">
      <c r="A186" s="36"/>
      <c r="B186" s="37"/>
      <c r="C186" s="38"/>
      <c r="D186" s="188" t="s">
        <v>124</v>
      </c>
      <c r="E186" s="38"/>
      <c r="F186" s="189" t="s">
        <v>322</v>
      </c>
      <c r="G186" s="38"/>
      <c r="H186" s="38"/>
      <c r="I186" s="190"/>
      <c r="J186" s="38"/>
      <c r="K186" s="38"/>
      <c r="L186" s="41"/>
      <c r="M186" s="191"/>
      <c r="N186" s="192"/>
      <c r="O186" s="66"/>
      <c r="P186" s="66"/>
      <c r="Q186" s="66"/>
      <c r="R186" s="66"/>
      <c r="S186" s="66"/>
      <c r="T186" s="67"/>
      <c r="U186" s="36"/>
      <c r="V186" s="36"/>
      <c r="W186" s="36"/>
      <c r="X186" s="36"/>
      <c r="Y186" s="36"/>
      <c r="Z186" s="36"/>
      <c r="AA186" s="36"/>
      <c r="AB186" s="36"/>
      <c r="AC186" s="36"/>
      <c r="AD186" s="36"/>
      <c r="AE186" s="36"/>
      <c r="AT186" s="19" t="s">
        <v>124</v>
      </c>
      <c r="AU186" s="19" t="s">
        <v>81</v>
      </c>
    </row>
    <row r="187" spans="1:65" s="13" customFormat="1" ht="11.25">
      <c r="B187" s="197"/>
      <c r="C187" s="198"/>
      <c r="D187" s="188" t="s">
        <v>163</v>
      </c>
      <c r="E187" s="199" t="s">
        <v>19</v>
      </c>
      <c r="F187" s="200" t="s">
        <v>323</v>
      </c>
      <c r="G187" s="198"/>
      <c r="H187" s="199" t="s">
        <v>19</v>
      </c>
      <c r="I187" s="201"/>
      <c r="J187" s="198"/>
      <c r="K187" s="198"/>
      <c r="L187" s="202"/>
      <c r="M187" s="203"/>
      <c r="N187" s="204"/>
      <c r="O187" s="204"/>
      <c r="P187" s="204"/>
      <c r="Q187" s="204"/>
      <c r="R187" s="204"/>
      <c r="S187" s="204"/>
      <c r="T187" s="205"/>
      <c r="AT187" s="206" t="s">
        <v>163</v>
      </c>
      <c r="AU187" s="206" t="s">
        <v>81</v>
      </c>
      <c r="AV187" s="13" t="s">
        <v>79</v>
      </c>
      <c r="AW187" s="13" t="s">
        <v>33</v>
      </c>
      <c r="AX187" s="13" t="s">
        <v>72</v>
      </c>
      <c r="AY187" s="206" t="s">
        <v>114</v>
      </c>
    </row>
    <row r="188" spans="1:65" s="14" customFormat="1" ht="11.25">
      <c r="B188" s="207"/>
      <c r="C188" s="208"/>
      <c r="D188" s="188" t="s">
        <v>163</v>
      </c>
      <c r="E188" s="209" t="s">
        <v>19</v>
      </c>
      <c r="F188" s="210" t="s">
        <v>324</v>
      </c>
      <c r="G188" s="208"/>
      <c r="H188" s="211">
        <v>115.29</v>
      </c>
      <c r="I188" s="212"/>
      <c r="J188" s="208"/>
      <c r="K188" s="208"/>
      <c r="L188" s="213"/>
      <c r="M188" s="214"/>
      <c r="N188" s="215"/>
      <c r="O188" s="215"/>
      <c r="P188" s="215"/>
      <c r="Q188" s="215"/>
      <c r="R188" s="215"/>
      <c r="S188" s="215"/>
      <c r="T188" s="216"/>
      <c r="AT188" s="217" t="s">
        <v>163</v>
      </c>
      <c r="AU188" s="217" t="s">
        <v>81</v>
      </c>
      <c r="AV188" s="14" t="s">
        <v>81</v>
      </c>
      <c r="AW188" s="14" t="s">
        <v>33</v>
      </c>
      <c r="AX188" s="14" t="s">
        <v>79</v>
      </c>
      <c r="AY188" s="217" t="s">
        <v>114</v>
      </c>
    </row>
    <row r="189" spans="1:65" s="2" customFormat="1" ht="24">
      <c r="A189" s="36"/>
      <c r="B189" s="37"/>
      <c r="C189" s="175" t="s">
        <v>325</v>
      </c>
      <c r="D189" s="175" t="s">
        <v>117</v>
      </c>
      <c r="E189" s="176" t="s">
        <v>326</v>
      </c>
      <c r="F189" s="177" t="s">
        <v>327</v>
      </c>
      <c r="G189" s="178" t="s">
        <v>168</v>
      </c>
      <c r="H189" s="179">
        <v>200</v>
      </c>
      <c r="I189" s="180"/>
      <c r="J189" s="181">
        <f>ROUND(I189*H189,2)</f>
        <v>0</v>
      </c>
      <c r="K189" s="177" t="s">
        <v>121</v>
      </c>
      <c r="L189" s="41"/>
      <c r="M189" s="182" t="s">
        <v>19</v>
      </c>
      <c r="N189" s="183" t="s">
        <v>43</v>
      </c>
      <c r="O189" s="66"/>
      <c r="P189" s="184">
        <f>O189*H189</f>
        <v>0</v>
      </c>
      <c r="Q189" s="184">
        <v>4.0000000000000003E-5</v>
      </c>
      <c r="R189" s="184">
        <f>Q189*H189</f>
        <v>8.0000000000000002E-3</v>
      </c>
      <c r="S189" s="184">
        <v>0</v>
      </c>
      <c r="T189" s="185">
        <f>S189*H189</f>
        <v>0</v>
      </c>
      <c r="U189" s="36"/>
      <c r="V189" s="36"/>
      <c r="W189" s="36"/>
      <c r="X189" s="36"/>
      <c r="Y189" s="36"/>
      <c r="Z189" s="36"/>
      <c r="AA189" s="36"/>
      <c r="AB189" s="36"/>
      <c r="AC189" s="36"/>
      <c r="AD189" s="36"/>
      <c r="AE189" s="36"/>
      <c r="AR189" s="186" t="s">
        <v>160</v>
      </c>
      <c r="AT189" s="186" t="s">
        <v>117</v>
      </c>
      <c r="AU189" s="186" t="s">
        <v>81</v>
      </c>
      <c r="AY189" s="19" t="s">
        <v>114</v>
      </c>
      <c r="BE189" s="187">
        <f>IF(N189="základní",J189,0)</f>
        <v>0</v>
      </c>
      <c r="BF189" s="187">
        <f>IF(N189="snížená",J189,0)</f>
        <v>0</v>
      </c>
      <c r="BG189" s="187">
        <f>IF(N189="zákl. přenesená",J189,0)</f>
        <v>0</v>
      </c>
      <c r="BH189" s="187">
        <f>IF(N189="sníž. přenesená",J189,0)</f>
        <v>0</v>
      </c>
      <c r="BI189" s="187">
        <f>IF(N189="nulová",J189,0)</f>
        <v>0</v>
      </c>
      <c r="BJ189" s="19" t="s">
        <v>79</v>
      </c>
      <c r="BK189" s="187">
        <f>ROUND(I189*H189,2)</f>
        <v>0</v>
      </c>
      <c r="BL189" s="19" t="s">
        <v>160</v>
      </c>
      <c r="BM189" s="186" t="s">
        <v>328</v>
      </c>
    </row>
    <row r="190" spans="1:65" s="2" customFormat="1" ht="175.5">
      <c r="A190" s="36"/>
      <c r="B190" s="37"/>
      <c r="C190" s="38"/>
      <c r="D190" s="188" t="s">
        <v>124</v>
      </c>
      <c r="E190" s="38"/>
      <c r="F190" s="189" t="s">
        <v>329</v>
      </c>
      <c r="G190" s="38"/>
      <c r="H190" s="38"/>
      <c r="I190" s="190"/>
      <c r="J190" s="38"/>
      <c r="K190" s="38"/>
      <c r="L190" s="41"/>
      <c r="M190" s="191"/>
      <c r="N190" s="192"/>
      <c r="O190" s="66"/>
      <c r="P190" s="66"/>
      <c r="Q190" s="66"/>
      <c r="R190" s="66"/>
      <c r="S190" s="66"/>
      <c r="T190" s="67"/>
      <c r="U190" s="36"/>
      <c r="V190" s="36"/>
      <c r="W190" s="36"/>
      <c r="X190" s="36"/>
      <c r="Y190" s="36"/>
      <c r="Z190" s="36"/>
      <c r="AA190" s="36"/>
      <c r="AB190" s="36"/>
      <c r="AC190" s="36"/>
      <c r="AD190" s="36"/>
      <c r="AE190" s="36"/>
      <c r="AT190" s="19" t="s">
        <v>124</v>
      </c>
      <c r="AU190" s="19" t="s">
        <v>81</v>
      </c>
    </row>
    <row r="191" spans="1:65" s="13" customFormat="1" ht="11.25">
      <c r="B191" s="197"/>
      <c r="C191" s="198"/>
      <c r="D191" s="188" t="s">
        <v>163</v>
      </c>
      <c r="E191" s="199" t="s">
        <v>19</v>
      </c>
      <c r="F191" s="200" t="s">
        <v>323</v>
      </c>
      <c r="G191" s="198"/>
      <c r="H191" s="199" t="s">
        <v>19</v>
      </c>
      <c r="I191" s="201"/>
      <c r="J191" s="198"/>
      <c r="K191" s="198"/>
      <c r="L191" s="202"/>
      <c r="M191" s="203"/>
      <c r="N191" s="204"/>
      <c r="O191" s="204"/>
      <c r="P191" s="204"/>
      <c r="Q191" s="204"/>
      <c r="R191" s="204"/>
      <c r="S191" s="204"/>
      <c r="T191" s="205"/>
      <c r="AT191" s="206" t="s">
        <v>163</v>
      </c>
      <c r="AU191" s="206" t="s">
        <v>81</v>
      </c>
      <c r="AV191" s="13" t="s">
        <v>79</v>
      </c>
      <c r="AW191" s="13" t="s">
        <v>33</v>
      </c>
      <c r="AX191" s="13" t="s">
        <v>72</v>
      </c>
      <c r="AY191" s="206" t="s">
        <v>114</v>
      </c>
    </row>
    <row r="192" spans="1:65" s="14" customFormat="1" ht="11.25">
      <c r="B192" s="207"/>
      <c r="C192" s="208"/>
      <c r="D192" s="188" t="s">
        <v>163</v>
      </c>
      <c r="E192" s="209" t="s">
        <v>19</v>
      </c>
      <c r="F192" s="210" t="s">
        <v>330</v>
      </c>
      <c r="G192" s="208"/>
      <c r="H192" s="211">
        <v>200</v>
      </c>
      <c r="I192" s="212"/>
      <c r="J192" s="208"/>
      <c r="K192" s="208"/>
      <c r="L192" s="213"/>
      <c r="M192" s="214"/>
      <c r="N192" s="215"/>
      <c r="O192" s="215"/>
      <c r="P192" s="215"/>
      <c r="Q192" s="215"/>
      <c r="R192" s="215"/>
      <c r="S192" s="215"/>
      <c r="T192" s="216"/>
      <c r="AT192" s="217" t="s">
        <v>163</v>
      </c>
      <c r="AU192" s="217" t="s">
        <v>81</v>
      </c>
      <c r="AV192" s="14" t="s">
        <v>81</v>
      </c>
      <c r="AW192" s="14" t="s">
        <v>33</v>
      </c>
      <c r="AX192" s="14" t="s">
        <v>79</v>
      </c>
      <c r="AY192" s="217" t="s">
        <v>114</v>
      </c>
    </row>
    <row r="193" spans="1:65" s="12" customFormat="1" ht="22.9" customHeight="1">
      <c r="B193" s="159"/>
      <c r="C193" s="160"/>
      <c r="D193" s="161" t="s">
        <v>71</v>
      </c>
      <c r="E193" s="173" t="s">
        <v>331</v>
      </c>
      <c r="F193" s="173" t="s">
        <v>332</v>
      </c>
      <c r="G193" s="160"/>
      <c r="H193" s="160"/>
      <c r="I193" s="163"/>
      <c r="J193" s="174">
        <f>BK193</f>
        <v>0</v>
      </c>
      <c r="K193" s="160"/>
      <c r="L193" s="165"/>
      <c r="M193" s="166"/>
      <c r="N193" s="167"/>
      <c r="O193" s="167"/>
      <c r="P193" s="168">
        <f>SUM(P194:P204)</f>
        <v>0</v>
      </c>
      <c r="Q193" s="167"/>
      <c r="R193" s="168">
        <f>SUM(R194:R204)</f>
        <v>0</v>
      </c>
      <c r="S193" s="167"/>
      <c r="T193" s="169">
        <f>SUM(T194:T204)</f>
        <v>0</v>
      </c>
      <c r="AR193" s="170" t="s">
        <v>79</v>
      </c>
      <c r="AT193" s="171" t="s">
        <v>71</v>
      </c>
      <c r="AU193" s="171" t="s">
        <v>79</v>
      </c>
      <c r="AY193" s="170" t="s">
        <v>114</v>
      </c>
      <c r="BK193" s="172">
        <f>SUM(BK194:BK204)</f>
        <v>0</v>
      </c>
    </row>
    <row r="194" spans="1:65" s="2" customFormat="1" ht="24">
      <c r="A194" s="36"/>
      <c r="B194" s="37"/>
      <c r="C194" s="175" t="s">
        <v>333</v>
      </c>
      <c r="D194" s="175" t="s">
        <v>117</v>
      </c>
      <c r="E194" s="176" t="s">
        <v>334</v>
      </c>
      <c r="F194" s="177" t="s">
        <v>335</v>
      </c>
      <c r="G194" s="178" t="s">
        <v>159</v>
      </c>
      <c r="H194" s="179">
        <v>4.0780000000000003</v>
      </c>
      <c r="I194" s="180"/>
      <c r="J194" s="181">
        <f>ROUND(I194*H194,2)</f>
        <v>0</v>
      </c>
      <c r="K194" s="177" t="s">
        <v>121</v>
      </c>
      <c r="L194" s="41"/>
      <c r="M194" s="182" t="s">
        <v>19</v>
      </c>
      <c r="N194" s="183" t="s">
        <v>43</v>
      </c>
      <c r="O194" s="66"/>
      <c r="P194" s="184">
        <f>O194*H194</f>
        <v>0</v>
      </c>
      <c r="Q194" s="184">
        <v>0</v>
      </c>
      <c r="R194" s="184">
        <f>Q194*H194</f>
        <v>0</v>
      </c>
      <c r="S194" s="184">
        <v>0</v>
      </c>
      <c r="T194" s="185">
        <f>S194*H194</f>
        <v>0</v>
      </c>
      <c r="U194" s="36"/>
      <c r="V194" s="36"/>
      <c r="W194" s="36"/>
      <c r="X194" s="36"/>
      <c r="Y194" s="36"/>
      <c r="Z194" s="36"/>
      <c r="AA194" s="36"/>
      <c r="AB194" s="36"/>
      <c r="AC194" s="36"/>
      <c r="AD194" s="36"/>
      <c r="AE194" s="36"/>
      <c r="AR194" s="186" t="s">
        <v>160</v>
      </c>
      <c r="AT194" s="186" t="s">
        <v>117</v>
      </c>
      <c r="AU194" s="186" t="s">
        <v>81</v>
      </c>
      <c r="AY194" s="19" t="s">
        <v>114</v>
      </c>
      <c r="BE194" s="187">
        <f>IF(N194="základní",J194,0)</f>
        <v>0</v>
      </c>
      <c r="BF194" s="187">
        <f>IF(N194="snížená",J194,0)</f>
        <v>0</v>
      </c>
      <c r="BG194" s="187">
        <f>IF(N194="zákl. přenesená",J194,0)</f>
        <v>0</v>
      </c>
      <c r="BH194" s="187">
        <f>IF(N194="sníž. přenesená",J194,0)</f>
        <v>0</v>
      </c>
      <c r="BI194" s="187">
        <f>IF(N194="nulová",J194,0)</f>
        <v>0</v>
      </c>
      <c r="BJ194" s="19" t="s">
        <v>79</v>
      </c>
      <c r="BK194" s="187">
        <f>ROUND(I194*H194,2)</f>
        <v>0</v>
      </c>
      <c r="BL194" s="19" t="s">
        <v>160</v>
      </c>
      <c r="BM194" s="186" t="s">
        <v>336</v>
      </c>
    </row>
    <row r="195" spans="1:65" s="2" customFormat="1" ht="107.25">
      <c r="A195" s="36"/>
      <c r="B195" s="37"/>
      <c r="C195" s="38"/>
      <c r="D195" s="188" t="s">
        <v>124</v>
      </c>
      <c r="E195" s="38"/>
      <c r="F195" s="189" t="s">
        <v>337</v>
      </c>
      <c r="G195" s="38"/>
      <c r="H195" s="38"/>
      <c r="I195" s="190"/>
      <c r="J195" s="38"/>
      <c r="K195" s="38"/>
      <c r="L195" s="41"/>
      <c r="M195" s="191"/>
      <c r="N195" s="192"/>
      <c r="O195" s="66"/>
      <c r="P195" s="66"/>
      <c r="Q195" s="66"/>
      <c r="R195" s="66"/>
      <c r="S195" s="66"/>
      <c r="T195" s="67"/>
      <c r="U195" s="36"/>
      <c r="V195" s="36"/>
      <c r="W195" s="36"/>
      <c r="X195" s="36"/>
      <c r="Y195" s="36"/>
      <c r="Z195" s="36"/>
      <c r="AA195" s="36"/>
      <c r="AB195" s="36"/>
      <c r="AC195" s="36"/>
      <c r="AD195" s="36"/>
      <c r="AE195" s="36"/>
      <c r="AT195" s="19" t="s">
        <v>124</v>
      </c>
      <c r="AU195" s="19" t="s">
        <v>81</v>
      </c>
    </row>
    <row r="196" spans="1:65" s="2" customFormat="1" ht="16.5" customHeight="1">
      <c r="A196" s="36"/>
      <c r="B196" s="37"/>
      <c r="C196" s="175" t="s">
        <v>338</v>
      </c>
      <c r="D196" s="175" t="s">
        <v>117</v>
      </c>
      <c r="E196" s="176" t="s">
        <v>339</v>
      </c>
      <c r="F196" s="177" t="s">
        <v>340</v>
      </c>
      <c r="G196" s="178" t="s">
        <v>159</v>
      </c>
      <c r="H196" s="179">
        <v>4.0780000000000003</v>
      </c>
      <c r="I196" s="180"/>
      <c r="J196" s="181">
        <f>ROUND(I196*H196,2)</f>
        <v>0</v>
      </c>
      <c r="K196" s="177" t="s">
        <v>121</v>
      </c>
      <c r="L196" s="41"/>
      <c r="M196" s="182" t="s">
        <v>19</v>
      </c>
      <c r="N196" s="183" t="s">
        <v>43</v>
      </c>
      <c r="O196" s="66"/>
      <c r="P196" s="184">
        <f>O196*H196</f>
        <v>0</v>
      </c>
      <c r="Q196" s="184">
        <v>0</v>
      </c>
      <c r="R196" s="184">
        <f>Q196*H196</f>
        <v>0</v>
      </c>
      <c r="S196" s="184">
        <v>0</v>
      </c>
      <c r="T196" s="185">
        <f>S196*H196</f>
        <v>0</v>
      </c>
      <c r="U196" s="36"/>
      <c r="V196" s="36"/>
      <c r="W196" s="36"/>
      <c r="X196" s="36"/>
      <c r="Y196" s="36"/>
      <c r="Z196" s="36"/>
      <c r="AA196" s="36"/>
      <c r="AB196" s="36"/>
      <c r="AC196" s="36"/>
      <c r="AD196" s="36"/>
      <c r="AE196" s="36"/>
      <c r="AR196" s="186" t="s">
        <v>160</v>
      </c>
      <c r="AT196" s="186" t="s">
        <v>117</v>
      </c>
      <c r="AU196" s="186" t="s">
        <v>81</v>
      </c>
      <c r="AY196" s="19" t="s">
        <v>114</v>
      </c>
      <c r="BE196" s="187">
        <f>IF(N196="základní",J196,0)</f>
        <v>0</v>
      </c>
      <c r="BF196" s="187">
        <f>IF(N196="snížená",J196,0)</f>
        <v>0</v>
      </c>
      <c r="BG196" s="187">
        <f>IF(N196="zákl. přenesená",J196,0)</f>
        <v>0</v>
      </c>
      <c r="BH196" s="187">
        <f>IF(N196="sníž. přenesená",J196,0)</f>
        <v>0</v>
      </c>
      <c r="BI196" s="187">
        <f>IF(N196="nulová",J196,0)</f>
        <v>0</v>
      </c>
      <c r="BJ196" s="19" t="s">
        <v>79</v>
      </c>
      <c r="BK196" s="187">
        <f>ROUND(I196*H196,2)</f>
        <v>0</v>
      </c>
      <c r="BL196" s="19" t="s">
        <v>160</v>
      </c>
      <c r="BM196" s="186" t="s">
        <v>341</v>
      </c>
    </row>
    <row r="197" spans="1:65" s="2" customFormat="1" ht="39">
      <c r="A197" s="36"/>
      <c r="B197" s="37"/>
      <c r="C197" s="38"/>
      <c r="D197" s="188" t="s">
        <v>124</v>
      </c>
      <c r="E197" s="38"/>
      <c r="F197" s="189" t="s">
        <v>342</v>
      </c>
      <c r="G197" s="38"/>
      <c r="H197" s="38"/>
      <c r="I197" s="190"/>
      <c r="J197" s="38"/>
      <c r="K197" s="38"/>
      <c r="L197" s="41"/>
      <c r="M197" s="191"/>
      <c r="N197" s="192"/>
      <c r="O197" s="66"/>
      <c r="P197" s="66"/>
      <c r="Q197" s="66"/>
      <c r="R197" s="66"/>
      <c r="S197" s="66"/>
      <c r="T197" s="67"/>
      <c r="U197" s="36"/>
      <c r="V197" s="36"/>
      <c r="W197" s="36"/>
      <c r="X197" s="36"/>
      <c r="Y197" s="36"/>
      <c r="Z197" s="36"/>
      <c r="AA197" s="36"/>
      <c r="AB197" s="36"/>
      <c r="AC197" s="36"/>
      <c r="AD197" s="36"/>
      <c r="AE197" s="36"/>
      <c r="AT197" s="19" t="s">
        <v>124</v>
      </c>
      <c r="AU197" s="19" t="s">
        <v>81</v>
      </c>
    </row>
    <row r="198" spans="1:65" s="2" customFormat="1" ht="21.75" customHeight="1">
      <c r="A198" s="36"/>
      <c r="B198" s="37"/>
      <c r="C198" s="175" t="s">
        <v>343</v>
      </c>
      <c r="D198" s="175" t="s">
        <v>117</v>
      </c>
      <c r="E198" s="176" t="s">
        <v>344</v>
      </c>
      <c r="F198" s="177" t="s">
        <v>345</v>
      </c>
      <c r="G198" s="178" t="s">
        <v>159</v>
      </c>
      <c r="H198" s="179">
        <v>4.0780000000000003</v>
      </c>
      <c r="I198" s="180"/>
      <c r="J198" s="181">
        <f>ROUND(I198*H198,2)</f>
        <v>0</v>
      </c>
      <c r="K198" s="177" t="s">
        <v>121</v>
      </c>
      <c r="L198" s="41"/>
      <c r="M198" s="182" t="s">
        <v>19</v>
      </c>
      <c r="N198" s="183" t="s">
        <v>43</v>
      </c>
      <c r="O198" s="66"/>
      <c r="P198" s="184">
        <f>O198*H198</f>
        <v>0</v>
      </c>
      <c r="Q198" s="184">
        <v>0</v>
      </c>
      <c r="R198" s="184">
        <f>Q198*H198</f>
        <v>0</v>
      </c>
      <c r="S198" s="184">
        <v>0</v>
      </c>
      <c r="T198" s="185">
        <f>S198*H198</f>
        <v>0</v>
      </c>
      <c r="U198" s="36"/>
      <c r="V198" s="36"/>
      <c r="W198" s="36"/>
      <c r="X198" s="36"/>
      <c r="Y198" s="36"/>
      <c r="Z198" s="36"/>
      <c r="AA198" s="36"/>
      <c r="AB198" s="36"/>
      <c r="AC198" s="36"/>
      <c r="AD198" s="36"/>
      <c r="AE198" s="36"/>
      <c r="AR198" s="186" t="s">
        <v>160</v>
      </c>
      <c r="AT198" s="186" t="s">
        <v>117</v>
      </c>
      <c r="AU198" s="186" t="s">
        <v>81</v>
      </c>
      <c r="AY198" s="19" t="s">
        <v>114</v>
      </c>
      <c r="BE198" s="187">
        <f>IF(N198="základní",J198,0)</f>
        <v>0</v>
      </c>
      <c r="BF198" s="187">
        <f>IF(N198="snížená",J198,0)</f>
        <v>0</v>
      </c>
      <c r="BG198" s="187">
        <f>IF(N198="zákl. přenesená",J198,0)</f>
        <v>0</v>
      </c>
      <c r="BH198" s="187">
        <f>IF(N198="sníž. přenesená",J198,0)</f>
        <v>0</v>
      </c>
      <c r="BI198" s="187">
        <f>IF(N198="nulová",J198,0)</f>
        <v>0</v>
      </c>
      <c r="BJ198" s="19" t="s">
        <v>79</v>
      </c>
      <c r="BK198" s="187">
        <f>ROUND(I198*H198,2)</f>
        <v>0</v>
      </c>
      <c r="BL198" s="19" t="s">
        <v>160</v>
      </c>
      <c r="BM198" s="186" t="s">
        <v>346</v>
      </c>
    </row>
    <row r="199" spans="1:65" s="2" customFormat="1" ht="68.25">
      <c r="A199" s="36"/>
      <c r="B199" s="37"/>
      <c r="C199" s="38"/>
      <c r="D199" s="188" t="s">
        <v>124</v>
      </c>
      <c r="E199" s="38"/>
      <c r="F199" s="189" t="s">
        <v>347</v>
      </c>
      <c r="G199" s="38"/>
      <c r="H199" s="38"/>
      <c r="I199" s="190"/>
      <c r="J199" s="38"/>
      <c r="K199" s="38"/>
      <c r="L199" s="41"/>
      <c r="M199" s="191"/>
      <c r="N199" s="192"/>
      <c r="O199" s="66"/>
      <c r="P199" s="66"/>
      <c r="Q199" s="66"/>
      <c r="R199" s="66"/>
      <c r="S199" s="66"/>
      <c r="T199" s="67"/>
      <c r="U199" s="36"/>
      <c r="V199" s="36"/>
      <c r="W199" s="36"/>
      <c r="X199" s="36"/>
      <c r="Y199" s="36"/>
      <c r="Z199" s="36"/>
      <c r="AA199" s="36"/>
      <c r="AB199" s="36"/>
      <c r="AC199" s="36"/>
      <c r="AD199" s="36"/>
      <c r="AE199" s="36"/>
      <c r="AT199" s="19" t="s">
        <v>124</v>
      </c>
      <c r="AU199" s="19" t="s">
        <v>81</v>
      </c>
    </row>
    <row r="200" spans="1:65" s="2" customFormat="1" ht="24">
      <c r="A200" s="36"/>
      <c r="B200" s="37"/>
      <c r="C200" s="175" t="s">
        <v>348</v>
      </c>
      <c r="D200" s="175" t="s">
        <v>117</v>
      </c>
      <c r="E200" s="176" t="s">
        <v>349</v>
      </c>
      <c r="F200" s="177" t="s">
        <v>350</v>
      </c>
      <c r="G200" s="178" t="s">
        <v>159</v>
      </c>
      <c r="H200" s="179">
        <v>101.95</v>
      </c>
      <c r="I200" s="180"/>
      <c r="J200" s="181">
        <f>ROUND(I200*H200,2)</f>
        <v>0</v>
      </c>
      <c r="K200" s="177" t="s">
        <v>121</v>
      </c>
      <c r="L200" s="41"/>
      <c r="M200" s="182" t="s">
        <v>19</v>
      </c>
      <c r="N200" s="183" t="s">
        <v>43</v>
      </c>
      <c r="O200" s="66"/>
      <c r="P200" s="184">
        <f>O200*H200</f>
        <v>0</v>
      </c>
      <c r="Q200" s="184">
        <v>0</v>
      </c>
      <c r="R200" s="184">
        <f>Q200*H200</f>
        <v>0</v>
      </c>
      <c r="S200" s="184">
        <v>0</v>
      </c>
      <c r="T200" s="185">
        <f>S200*H200</f>
        <v>0</v>
      </c>
      <c r="U200" s="36"/>
      <c r="V200" s="36"/>
      <c r="W200" s="36"/>
      <c r="X200" s="36"/>
      <c r="Y200" s="36"/>
      <c r="Z200" s="36"/>
      <c r="AA200" s="36"/>
      <c r="AB200" s="36"/>
      <c r="AC200" s="36"/>
      <c r="AD200" s="36"/>
      <c r="AE200" s="36"/>
      <c r="AR200" s="186" t="s">
        <v>160</v>
      </c>
      <c r="AT200" s="186" t="s">
        <v>117</v>
      </c>
      <c r="AU200" s="186" t="s">
        <v>81</v>
      </c>
      <c r="AY200" s="19" t="s">
        <v>114</v>
      </c>
      <c r="BE200" s="187">
        <f>IF(N200="základní",J200,0)</f>
        <v>0</v>
      </c>
      <c r="BF200" s="187">
        <f>IF(N200="snížená",J200,0)</f>
        <v>0</v>
      </c>
      <c r="BG200" s="187">
        <f>IF(N200="zákl. přenesená",J200,0)</f>
        <v>0</v>
      </c>
      <c r="BH200" s="187">
        <f>IF(N200="sníž. přenesená",J200,0)</f>
        <v>0</v>
      </c>
      <c r="BI200" s="187">
        <f>IF(N200="nulová",J200,0)</f>
        <v>0</v>
      </c>
      <c r="BJ200" s="19" t="s">
        <v>79</v>
      </c>
      <c r="BK200" s="187">
        <f>ROUND(I200*H200,2)</f>
        <v>0</v>
      </c>
      <c r="BL200" s="19" t="s">
        <v>160</v>
      </c>
      <c r="BM200" s="186" t="s">
        <v>351</v>
      </c>
    </row>
    <row r="201" spans="1:65" s="2" customFormat="1" ht="68.25">
      <c r="A201" s="36"/>
      <c r="B201" s="37"/>
      <c r="C201" s="38"/>
      <c r="D201" s="188" t="s">
        <v>124</v>
      </c>
      <c r="E201" s="38"/>
      <c r="F201" s="189" t="s">
        <v>347</v>
      </c>
      <c r="G201" s="38"/>
      <c r="H201" s="38"/>
      <c r="I201" s="190"/>
      <c r="J201" s="38"/>
      <c r="K201" s="38"/>
      <c r="L201" s="41"/>
      <c r="M201" s="191"/>
      <c r="N201" s="192"/>
      <c r="O201" s="66"/>
      <c r="P201" s="66"/>
      <c r="Q201" s="66"/>
      <c r="R201" s="66"/>
      <c r="S201" s="66"/>
      <c r="T201" s="67"/>
      <c r="U201" s="36"/>
      <c r="V201" s="36"/>
      <c r="W201" s="36"/>
      <c r="X201" s="36"/>
      <c r="Y201" s="36"/>
      <c r="Z201" s="36"/>
      <c r="AA201" s="36"/>
      <c r="AB201" s="36"/>
      <c r="AC201" s="36"/>
      <c r="AD201" s="36"/>
      <c r="AE201" s="36"/>
      <c r="AT201" s="19" t="s">
        <v>124</v>
      </c>
      <c r="AU201" s="19" t="s">
        <v>81</v>
      </c>
    </row>
    <row r="202" spans="1:65" s="14" customFormat="1" ht="11.25">
      <c r="B202" s="207"/>
      <c r="C202" s="208"/>
      <c r="D202" s="188" t="s">
        <v>163</v>
      </c>
      <c r="E202" s="209" t="s">
        <v>19</v>
      </c>
      <c r="F202" s="210" t="s">
        <v>352</v>
      </c>
      <c r="G202" s="208"/>
      <c r="H202" s="211">
        <v>101.95</v>
      </c>
      <c r="I202" s="212"/>
      <c r="J202" s="208"/>
      <c r="K202" s="208"/>
      <c r="L202" s="213"/>
      <c r="M202" s="214"/>
      <c r="N202" s="215"/>
      <c r="O202" s="215"/>
      <c r="P202" s="215"/>
      <c r="Q202" s="215"/>
      <c r="R202" s="215"/>
      <c r="S202" s="215"/>
      <c r="T202" s="216"/>
      <c r="AT202" s="217" t="s">
        <v>163</v>
      </c>
      <c r="AU202" s="217" t="s">
        <v>81</v>
      </c>
      <c r="AV202" s="14" t="s">
        <v>81</v>
      </c>
      <c r="AW202" s="14" t="s">
        <v>33</v>
      </c>
      <c r="AX202" s="14" t="s">
        <v>79</v>
      </c>
      <c r="AY202" s="217" t="s">
        <v>114</v>
      </c>
    </row>
    <row r="203" spans="1:65" s="2" customFormat="1" ht="24">
      <c r="A203" s="36"/>
      <c r="B203" s="37"/>
      <c r="C203" s="175" t="s">
        <v>353</v>
      </c>
      <c r="D203" s="175" t="s">
        <v>117</v>
      </c>
      <c r="E203" s="176" t="s">
        <v>354</v>
      </c>
      <c r="F203" s="177" t="s">
        <v>355</v>
      </c>
      <c r="G203" s="178" t="s">
        <v>159</v>
      </c>
      <c r="H203" s="179">
        <v>4.0780000000000003</v>
      </c>
      <c r="I203" s="180"/>
      <c r="J203" s="181">
        <f>ROUND(I203*H203,2)</f>
        <v>0</v>
      </c>
      <c r="K203" s="177" t="s">
        <v>121</v>
      </c>
      <c r="L203" s="41"/>
      <c r="M203" s="182" t="s">
        <v>19</v>
      </c>
      <c r="N203" s="183" t="s">
        <v>43</v>
      </c>
      <c r="O203" s="66"/>
      <c r="P203" s="184">
        <f>O203*H203</f>
        <v>0</v>
      </c>
      <c r="Q203" s="184">
        <v>0</v>
      </c>
      <c r="R203" s="184">
        <f>Q203*H203</f>
        <v>0</v>
      </c>
      <c r="S203" s="184">
        <v>0</v>
      </c>
      <c r="T203" s="185">
        <f>S203*H203</f>
        <v>0</v>
      </c>
      <c r="U203" s="36"/>
      <c r="V203" s="36"/>
      <c r="W203" s="36"/>
      <c r="X203" s="36"/>
      <c r="Y203" s="36"/>
      <c r="Z203" s="36"/>
      <c r="AA203" s="36"/>
      <c r="AB203" s="36"/>
      <c r="AC203" s="36"/>
      <c r="AD203" s="36"/>
      <c r="AE203" s="36"/>
      <c r="AR203" s="186" t="s">
        <v>160</v>
      </c>
      <c r="AT203" s="186" t="s">
        <v>117</v>
      </c>
      <c r="AU203" s="186" t="s">
        <v>81</v>
      </c>
      <c r="AY203" s="19" t="s">
        <v>114</v>
      </c>
      <c r="BE203" s="187">
        <f>IF(N203="základní",J203,0)</f>
        <v>0</v>
      </c>
      <c r="BF203" s="187">
        <f>IF(N203="snížená",J203,0)</f>
        <v>0</v>
      </c>
      <c r="BG203" s="187">
        <f>IF(N203="zákl. přenesená",J203,0)</f>
        <v>0</v>
      </c>
      <c r="BH203" s="187">
        <f>IF(N203="sníž. přenesená",J203,0)</f>
        <v>0</v>
      </c>
      <c r="BI203" s="187">
        <f>IF(N203="nulová",J203,0)</f>
        <v>0</v>
      </c>
      <c r="BJ203" s="19" t="s">
        <v>79</v>
      </c>
      <c r="BK203" s="187">
        <f>ROUND(I203*H203,2)</f>
        <v>0</v>
      </c>
      <c r="BL203" s="19" t="s">
        <v>160</v>
      </c>
      <c r="BM203" s="186" t="s">
        <v>356</v>
      </c>
    </row>
    <row r="204" spans="1:65" s="2" customFormat="1" ht="58.5">
      <c r="A204" s="36"/>
      <c r="B204" s="37"/>
      <c r="C204" s="38"/>
      <c r="D204" s="188" t="s">
        <v>124</v>
      </c>
      <c r="E204" s="38"/>
      <c r="F204" s="189" t="s">
        <v>357</v>
      </c>
      <c r="G204" s="38"/>
      <c r="H204" s="38"/>
      <c r="I204" s="190"/>
      <c r="J204" s="38"/>
      <c r="K204" s="38"/>
      <c r="L204" s="41"/>
      <c r="M204" s="191"/>
      <c r="N204" s="192"/>
      <c r="O204" s="66"/>
      <c r="P204" s="66"/>
      <c r="Q204" s="66"/>
      <c r="R204" s="66"/>
      <c r="S204" s="66"/>
      <c r="T204" s="67"/>
      <c r="U204" s="36"/>
      <c r="V204" s="36"/>
      <c r="W204" s="36"/>
      <c r="X204" s="36"/>
      <c r="Y204" s="36"/>
      <c r="Z204" s="36"/>
      <c r="AA204" s="36"/>
      <c r="AB204" s="36"/>
      <c r="AC204" s="36"/>
      <c r="AD204" s="36"/>
      <c r="AE204" s="36"/>
      <c r="AT204" s="19" t="s">
        <v>124</v>
      </c>
      <c r="AU204" s="19" t="s">
        <v>81</v>
      </c>
    </row>
    <row r="205" spans="1:65" s="12" customFormat="1" ht="22.9" customHeight="1">
      <c r="B205" s="159"/>
      <c r="C205" s="160"/>
      <c r="D205" s="161" t="s">
        <v>71</v>
      </c>
      <c r="E205" s="173" t="s">
        <v>358</v>
      </c>
      <c r="F205" s="173" t="s">
        <v>359</v>
      </c>
      <c r="G205" s="160"/>
      <c r="H205" s="160"/>
      <c r="I205" s="163"/>
      <c r="J205" s="174">
        <f>BK205</f>
        <v>0</v>
      </c>
      <c r="K205" s="160"/>
      <c r="L205" s="165"/>
      <c r="M205" s="166"/>
      <c r="N205" s="167"/>
      <c r="O205" s="167"/>
      <c r="P205" s="168">
        <f>SUM(P206:P207)</f>
        <v>0</v>
      </c>
      <c r="Q205" s="167"/>
      <c r="R205" s="168">
        <f>SUM(R206:R207)</f>
        <v>0</v>
      </c>
      <c r="S205" s="167"/>
      <c r="T205" s="169">
        <f>SUM(T206:T207)</f>
        <v>0</v>
      </c>
      <c r="AR205" s="170" t="s">
        <v>79</v>
      </c>
      <c r="AT205" s="171" t="s">
        <v>71</v>
      </c>
      <c r="AU205" s="171" t="s">
        <v>79</v>
      </c>
      <c r="AY205" s="170" t="s">
        <v>114</v>
      </c>
      <c r="BK205" s="172">
        <f>SUM(BK206:BK207)</f>
        <v>0</v>
      </c>
    </row>
    <row r="206" spans="1:65" s="2" customFormat="1" ht="33" customHeight="1">
      <c r="A206" s="36"/>
      <c r="B206" s="37"/>
      <c r="C206" s="175" t="s">
        <v>360</v>
      </c>
      <c r="D206" s="175" t="s">
        <v>117</v>
      </c>
      <c r="E206" s="176" t="s">
        <v>361</v>
      </c>
      <c r="F206" s="177" t="s">
        <v>362</v>
      </c>
      <c r="G206" s="178" t="s">
        <v>159</v>
      </c>
      <c r="H206" s="179">
        <v>7.8920000000000003</v>
      </c>
      <c r="I206" s="180"/>
      <c r="J206" s="181">
        <f>ROUND(I206*H206,2)</f>
        <v>0</v>
      </c>
      <c r="K206" s="177" t="s">
        <v>121</v>
      </c>
      <c r="L206" s="41"/>
      <c r="M206" s="182" t="s">
        <v>19</v>
      </c>
      <c r="N206" s="183" t="s">
        <v>43</v>
      </c>
      <c r="O206" s="66"/>
      <c r="P206" s="184">
        <f>O206*H206</f>
        <v>0</v>
      </c>
      <c r="Q206" s="184">
        <v>0</v>
      </c>
      <c r="R206" s="184">
        <f>Q206*H206</f>
        <v>0</v>
      </c>
      <c r="S206" s="184">
        <v>0</v>
      </c>
      <c r="T206" s="185">
        <f>S206*H206</f>
        <v>0</v>
      </c>
      <c r="U206" s="36"/>
      <c r="V206" s="36"/>
      <c r="W206" s="36"/>
      <c r="X206" s="36"/>
      <c r="Y206" s="36"/>
      <c r="Z206" s="36"/>
      <c r="AA206" s="36"/>
      <c r="AB206" s="36"/>
      <c r="AC206" s="36"/>
      <c r="AD206" s="36"/>
      <c r="AE206" s="36"/>
      <c r="AR206" s="186" t="s">
        <v>160</v>
      </c>
      <c r="AT206" s="186" t="s">
        <v>117</v>
      </c>
      <c r="AU206" s="186" t="s">
        <v>81</v>
      </c>
      <c r="AY206" s="19" t="s">
        <v>114</v>
      </c>
      <c r="BE206" s="187">
        <f>IF(N206="základní",J206,0)</f>
        <v>0</v>
      </c>
      <c r="BF206" s="187">
        <f>IF(N206="snížená",J206,0)</f>
        <v>0</v>
      </c>
      <c r="BG206" s="187">
        <f>IF(N206="zákl. přenesená",J206,0)</f>
        <v>0</v>
      </c>
      <c r="BH206" s="187">
        <f>IF(N206="sníž. přenesená",J206,0)</f>
        <v>0</v>
      </c>
      <c r="BI206" s="187">
        <f>IF(N206="nulová",J206,0)</f>
        <v>0</v>
      </c>
      <c r="BJ206" s="19" t="s">
        <v>79</v>
      </c>
      <c r="BK206" s="187">
        <f>ROUND(I206*H206,2)</f>
        <v>0</v>
      </c>
      <c r="BL206" s="19" t="s">
        <v>160</v>
      </c>
      <c r="BM206" s="186" t="s">
        <v>363</v>
      </c>
    </row>
    <row r="207" spans="1:65" s="2" customFormat="1" ht="58.5">
      <c r="A207" s="36"/>
      <c r="B207" s="37"/>
      <c r="C207" s="38"/>
      <c r="D207" s="188" t="s">
        <v>124</v>
      </c>
      <c r="E207" s="38"/>
      <c r="F207" s="189" t="s">
        <v>364</v>
      </c>
      <c r="G207" s="38"/>
      <c r="H207" s="38"/>
      <c r="I207" s="190"/>
      <c r="J207" s="38"/>
      <c r="K207" s="38"/>
      <c r="L207" s="41"/>
      <c r="M207" s="191"/>
      <c r="N207" s="192"/>
      <c r="O207" s="66"/>
      <c r="P207" s="66"/>
      <c r="Q207" s="66"/>
      <c r="R207" s="66"/>
      <c r="S207" s="66"/>
      <c r="T207" s="67"/>
      <c r="U207" s="36"/>
      <c r="V207" s="36"/>
      <c r="W207" s="36"/>
      <c r="X207" s="36"/>
      <c r="Y207" s="36"/>
      <c r="Z207" s="36"/>
      <c r="AA207" s="36"/>
      <c r="AB207" s="36"/>
      <c r="AC207" s="36"/>
      <c r="AD207" s="36"/>
      <c r="AE207" s="36"/>
      <c r="AT207" s="19" t="s">
        <v>124</v>
      </c>
      <c r="AU207" s="19" t="s">
        <v>81</v>
      </c>
    </row>
    <row r="208" spans="1:65" s="12" customFormat="1" ht="25.9" customHeight="1">
      <c r="B208" s="159"/>
      <c r="C208" s="160"/>
      <c r="D208" s="161" t="s">
        <v>71</v>
      </c>
      <c r="E208" s="162" t="s">
        <v>365</v>
      </c>
      <c r="F208" s="162" t="s">
        <v>366</v>
      </c>
      <c r="G208" s="160"/>
      <c r="H208" s="160"/>
      <c r="I208" s="163"/>
      <c r="J208" s="164">
        <f>BK208</f>
        <v>0</v>
      </c>
      <c r="K208" s="160"/>
      <c r="L208" s="165"/>
      <c r="M208" s="166"/>
      <c r="N208" s="167"/>
      <c r="O208" s="167"/>
      <c r="P208" s="168">
        <f>P209+P213+P226+P233+P247+P271+P286+P302</f>
        <v>0</v>
      </c>
      <c r="Q208" s="167"/>
      <c r="R208" s="168">
        <f>R209+R213+R226+R233+R247+R271+R286+R302</f>
        <v>1.1579562200000002</v>
      </c>
      <c r="S208" s="167"/>
      <c r="T208" s="169">
        <f>T209+T213+T226+T233+T247+T271+T286+T302</f>
        <v>0.28449624000000001</v>
      </c>
      <c r="AR208" s="170" t="s">
        <v>81</v>
      </c>
      <c r="AT208" s="171" t="s">
        <v>71</v>
      </c>
      <c r="AU208" s="171" t="s">
        <v>72</v>
      </c>
      <c r="AY208" s="170" t="s">
        <v>114</v>
      </c>
      <c r="BK208" s="172">
        <f>BK209+BK213+BK226+BK233+BK247+BK271+BK286+BK302</f>
        <v>0</v>
      </c>
    </row>
    <row r="209" spans="1:65" s="12" customFormat="1" ht="22.9" customHeight="1">
      <c r="B209" s="159"/>
      <c r="C209" s="160"/>
      <c r="D209" s="161" t="s">
        <v>71</v>
      </c>
      <c r="E209" s="173" t="s">
        <v>367</v>
      </c>
      <c r="F209" s="173" t="s">
        <v>368</v>
      </c>
      <c r="G209" s="160"/>
      <c r="H209" s="160"/>
      <c r="I209" s="163"/>
      <c r="J209" s="174">
        <f>BK209</f>
        <v>0</v>
      </c>
      <c r="K209" s="160"/>
      <c r="L209" s="165"/>
      <c r="M209" s="166"/>
      <c r="N209" s="167"/>
      <c r="O209" s="167"/>
      <c r="P209" s="168">
        <f>SUM(P210:P212)</f>
        <v>0</v>
      </c>
      <c r="Q209" s="167"/>
      <c r="R209" s="168">
        <f>SUM(R210:R212)</f>
        <v>0</v>
      </c>
      <c r="S209" s="167"/>
      <c r="T209" s="169">
        <f>SUM(T210:T212)</f>
        <v>0</v>
      </c>
      <c r="AR209" s="170" t="s">
        <v>81</v>
      </c>
      <c r="AT209" s="171" t="s">
        <v>71</v>
      </c>
      <c r="AU209" s="171" t="s">
        <v>79</v>
      </c>
      <c r="AY209" s="170" t="s">
        <v>114</v>
      </c>
      <c r="BK209" s="172">
        <f>SUM(BK210:BK212)</f>
        <v>0</v>
      </c>
    </row>
    <row r="210" spans="1:65" s="2" customFormat="1" ht="16.5" customHeight="1">
      <c r="A210" s="36"/>
      <c r="B210" s="37"/>
      <c r="C210" s="175" t="s">
        <v>369</v>
      </c>
      <c r="D210" s="175" t="s">
        <v>117</v>
      </c>
      <c r="E210" s="176" t="s">
        <v>370</v>
      </c>
      <c r="F210" s="177" t="s">
        <v>371</v>
      </c>
      <c r="G210" s="178" t="s">
        <v>120</v>
      </c>
      <c r="H210" s="179">
        <v>1</v>
      </c>
      <c r="I210" s="180"/>
      <c r="J210" s="181">
        <f>ROUND(I210*H210,2)</f>
        <v>0</v>
      </c>
      <c r="K210" s="177" t="s">
        <v>19</v>
      </c>
      <c r="L210" s="41"/>
      <c r="M210" s="182" t="s">
        <v>19</v>
      </c>
      <c r="N210" s="183" t="s">
        <v>43</v>
      </c>
      <c r="O210" s="66"/>
      <c r="P210" s="184">
        <f>O210*H210</f>
        <v>0</v>
      </c>
      <c r="Q210" s="184">
        <v>0</v>
      </c>
      <c r="R210" s="184">
        <f>Q210*H210</f>
        <v>0</v>
      </c>
      <c r="S210" s="184">
        <v>0</v>
      </c>
      <c r="T210" s="185">
        <f>S210*H210</f>
        <v>0</v>
      </c>
      <c r="U210" s="36"/>
      <c r="V210" s="36"/>
      <c r="W210" s="36"/>
      <c r="X210" s="36"/>
      <c r="Y210" s="36"/>
      <c r="Z210" s="36"/>
      <c r="AA210" s="36"/>
      <c r="AB210" s="36"/>
      <c r="AC210" s="36"/>
      <c r="AD210" s="36"/>
      <c r="AE210" s="36"/>
      <c r="AR210" s="186" t="s">
        <v>250</v>
      </c>
      <c r="AT210" s="186" t="s">
        <v>117</v>
      </c>
      <c r="AU210" s="186" t="s">
        <v>81</v>
      </c>
      <c r="AY210" s="19" t="s">
        <v>114</v>
      </c>
      <c r="BE210" s="187">
        <f>IF(N210="základní",J210,0)</f>
        <v>0</v>
      </c>
      <c r="BF210" s="187">
        <f>IF(N210="snížená",J210,0)</f>
        <v>0</v>
      </c>
      <c r="BG210" s="187">
        <f>IF(N210="zákl. přenesená",J210,0)</f>
        <v>0</v>
      </c>
      <c r="BH210" s="187">
        <f>IF(N210="sníž. přenesená",J210,0)</f>
        <v>0</v>
      </c>
      <c r="BI210" s="187">
        <f>IF(N210="nulová",J210,0)</f>
        <v>0</v>
      </c>
      <c r="BJ210" s="19" t="s">
        <v>79</v>
      </c>
      <c r="BK210" s="187">
        <f>ROUND(I210*H210,2)</f>
        <v>0</v>
      </c>
      <c r="BL210" s="19" t="s">
        <v>250</v>
      </c>
      <c r="BM210" s="186" t="s">
        <v>372</v>
      </c>
    </row>
    <row r="211" spans="1:65" s="2" customFormat="1" ht="24">
      <c r="A211" s="36"/>
      <c r="B211" s="37"/>
      <c r="C211" s="175" t="s">
        <v>373</v>
      </c>
      <c r="D211" s="175" t="s">
        <v>117</v>
      </c>
      <c r="E211" s="176" t="s">
        <v>374</v>
      </c>
      <c r="F211" s="177" t="s">
        <v>375</v>
      </c>
      <c r="G211" s="178" t="s">
        <v>376</v>
      </c>
      <c r="H211" s="250"/>
      <c r="I211" s="180"/>
      <c r="J211" s="181">
        <f>ROUND(I211*H211,2)</f>
        <v>0</v>
      </c>
      <c r="K211" s="177" t="s">
        <v>121</v>
      </c>
      <c r="L211" s="41"/>
      <c r="M211" s="182" t="s">
        <v>19</v>
      </c>
      <c r="N211" s="183" t="s">
        <v>43</v>
      </c>
      <c r="O211" s="66"/>
      <c r="P211" s="184">
        <f>O211*H211</f>
        <v>0</v>
      </c>
      <c r="Q211" s="184">
        <v>0</v>
      </c>
      <c r="R211" s="184">
        <f>Q211*H211</f>
        <v>0</v>
      </c>
      <c r="S211" s="184">
        <v>0</v>
      </c>
      <c r="T211" s="185">
        <f>S211*H211</f>
        <v>0</v>
      </c>
      <c r="U211" s="36"/>
      <c r="V211" s="36"/>
      <c r="W211" s="36"/>
      <c r="X211" s="36"/>
      <c r="Y211" s="36"/>
      <c r="Z211" s="36"/>
      <c r="AA211" s="36"/>
      <c r="AB211" s="36"/>
      <c r="AC211" s="36"/>
      <c r="AD211" s="36"/>
      <c r="AE211" s="36"/>
      <c r="AR211" s="186" t="s">
        <v>250</v>
      </c>
      <c r="AT211" s="186" t="s">
        <v>117</v>
      </c>
      <c r="AU211" s="186" t="s">
        <v>81</v>
      </c>
      <c r="AY211" s="19" t="s">
        <v>114</v>
      </c>
      <c r="BE211" s="187">
        <f>IF(N211="základní",J211,0)</f>
        <v>0</v>
      </c>
      <c r="BF211" s="187">
        <f>IF(N211="snížená",J211,0)</f>
        <v>0</v>
      </c>
      <c r="BG211" s="187">
        <f>IF(N211="zákl. přenesená",J211,0)</f>
        <v>0</v>
      </c>
      <c r="BH211" s="187">
        <f>IF(N211="sníž. přenesená",J211,0)</f>
        <v>0</v>
      </c>
      <c r="BI211" s="187">
        <f>IF(N211="nulová",J211,0)</f>
        <v>0</v>
      </c>
      <c r="BJ211" s="19" t="s">
        <v>79</v>
      </c>
      <c r="BK211" s="187">
        <f>ROUND(I211*H211,2)</f>
        <v>0</v>
      </c>
      <c r="BL211" s="19" t="s">
        <v>250</v>
      </c>
      <c r="BM211" s="186" t="s">
        <v>377</v>
      </c>
    </row>
    <row r="212" spans="1:65" s="2" customFormat="1" ht="78">
      <c r="A212" s="36"/>
      <c r="B212" s="37"/>
      <c r="C212" s="38"/>
      <c r="D212" s="188" t="s">
        <v>124</v>
      </c>
      <c r="E212" s="38"/>
      <c r="F212" s="189" t="s">
        <v>378</v>
      </c>
      <c r="G212" s="38"/>
      <c r="H212" s="38"/>
      <c r="I212" s="190"/>
      <c r="J212" s="38"/>
      <c r="K212" s="38"/>
      <c r="L212" s="41"/>
      <c r="M212" s="191"/>
      <c r="N212" s="192"/>
      <c r="O212" s="66"/>
      <c r="P212" s="66"/>
      <c r="Q212" s="66"/>
      <c r="R212" s="66"/>
      <c r="S212" s="66"/>
      <c r="T212" s="67"/>
      <c r="U212" s="36"/>
      <c r="V212" s="36"/>
      <c r="W212" s="36"/>
      <c r="X212" s="36"/>
      <c r="Y212" s="36"/>
      <c r="Z212" s="36"/>
      <c r="AA212" s="36"/>
      <c r="AB212" s="36"/>
      <c r="AC212" s="36"/>
      <c r="AD212" s="36"/>
      <c r="AE212" s="36"/>
      <c r="AT212" s="19" t="s">
        <v>124</v>
      </c>
      <c r="AU212" s="19" t="s">
        <v>81</v>
      </c>
    </row>
    <row r="213" spans="1:65" s="12" customFormat="1" ht="22.9" customHeight="1">
      <c r="B213" s="159"/>
      <c r="C213" s="160"/>
      <c r="D213" s="161" t="s">
        <v>71</v>
      </c>
      <c r="E213" s="173" t="s">
        <v>379</v>
      </c>
      <c r="F213" s="173" t="s">
        <v>380</v>
      </c>
      <c r="G213" s="160"/>
      <c r="H213" s="160"/>
      <c r="I213" s="163"/>
      <c r="J213" s="174">
        <f>BK213</f>
        <v>0</v>
      </c>
      <c r="K213" s="160"/>
      <c r="L213" s="165"/>
      <c r="M213" s="166"/>
      <c r="N213" s="167"/>
      <c r="O213" s="167"/>
      <c r="P213" s="168">
        <f>SUM(P214:P225)</f>
        <v>0</v>
      </c>
      <c r="Q213" s="167"/>
      <c r="R213" s="168">
        <f>SUM(R214:R225)</f>
        <v>2.0250000000000001E-2</v>
      </c>
      <c r="S213" s="167"/>
      <c r="T213" s="169">
        <f>SUM(T214:T225)</f>
        <v>2.1870000000000001E-2</v>
      </c>
      <c r="AR213" s="170" t="s">
        <v>81</v>
      </c>
      <c r="AT213" s="171" t="s">
        <v>71</v>
      </c>
      <c r="AU213" s="171" t="s">
        <v>79</v>
      </c>
      <c r="AY213" s="170" t="s">
        <v>114</v>
      </c>
      <c r="BK213" s="172">
        <f>SUM(BK214:BK225)</f>
        <v>0</v>
      </c>
    </row>
    <row r="214" spans="1:65" s="2" customFormat="1" ht="16.5" customHeight="1">
      <c r="A214" s="36"/>
      <c r="B214" s="37"/>
      <c r="C214" s="175" t="s">
        <v>381</v>
      </c>
      <c r="D214" s="175" t="s">
        <v>117</v>
      </c>
      <c r="E214" s="176" t="s">
        <v>382</v>
      </c>
      <c r="F214" s="177" t="s">
        <v>383</v>
      </c>
      <c r="G214" s="178" t="s">
        <v>120</v>
      </c>
      <c r="H214" s="179">
        <v>1</v>
      </c>
      <c r="I214" s="180"/>
      <c r="J214" s="181">
        <f>ROUND(I214*H214,2)</f>
        <v>0</v>
      </c>
      <c r="K214" s="177" t="s">
        <v>121</v>
      </c>
      <c r="L214" s="41"/>
      <c r="M214" s="182" t="s">
        <v>19</v>
      </c>
      <c r="N214" s="183" t="s">
        <v>43</v>
      </c>
      <c r="O214" s="66"/>
      <c r="P214" s="184">
        <f>O214*H214</f>
        <v>0</v>
      </c>
      <c r="Q214" s="184">
        <v>0</v>
      </c>
      <c r="R214" s="184">
        <f>Q214*H214</f>
        <v>0</v>
      </c>
      <c r="S214" s="184">
        <v>1.9460000000000002E-2</v>
      </c>
      <c r="T214" s="185">
        <f>S214*H214</f>
        <v>1.9460000000000002E-2</v>
      </c>
      <c r="U214" s="36"/>
      <c r="V214" s="36"/>
      <c r="W214" s="36"/>
      <c r="X214" s="36"/>
      <c r="Y214" s="36"/>
      <c r="Z214" s="36"/>
      <c r="AA214" s="36"/>
      <c r="AB214" s="36"/>
      <c r="AC214" s="36"/>
      <c r="AD214" s="36"/>
      <c r="AE214" s="36"/>
      <c r="AR214" s="186" t="s">
        <v>250</v>
      </c>
      <c r="AT214" s="186" t="s">
        <v>117</v>
      </c>
      <c r="AU214" s="186" t="s">
        <v>81</v>
      </c>
      <c r="AY214" s="19" t="s">
        <v>114</v>
      </c>
      <c r="BE214" s="187">
        <f>IF(N214="základní",J214,0)</f>
        <v>0</v>
      </c>
      <c r="BF214" s="187">
        <f>IF(N214="snížená",J214,0)</f>
        <v>0</v>
      </c>
      <c r="BG214" s="187">
        <f>IF(N214="zákl. přenesená",J214,0)</f>
        <v>0</v>
      </c>
      <c r="BH214" s="187">
        <f>IF(N214="sníž. přenesená",J214,0)</f>
        <v>0</v>
      </c>
      <c r="BI214" s="187">
        <f>IF(N214="nulová",J214,0)</f>
        <v>0</v>
      </c>
      <c r="BJ214" s="19" t="s">
        <v>79</v>
      </c>
      <c r="BK214" s="187">
        <f>ROUND(I214*H214,2)</f>
        <v>0</v>
      </c>
      <c r="BL214" s="19" t="s">
        <v>250</v>
      </c>
      <c r="BM214" s="186" t="s">
        <v>384</v>
      </c>
    </row>
    <row r="215" spans="1:65" s="2" customFormat="1" ht="16.5" customHeight="1">
      <c r="A215" s="36"/>
      <c r="B215" s="37"/>
      <c r="C215" s="175" t="s">
        <v>385</v>
      </c>
      <c r="D215" s="175" t="s">
        <v>117</v>
      </c>
      <c r="E215" s="176" t="s">
        <v>386</v>
      </c>
      <c r="F215" s="177" t="s">
        <v>387</v>
      </c>
      <c r="G215" s="178" t="s">
        <v>120</v>
      </c>
      <c r="H215" s="179">
        <v>1</v>
      </c>
      <c r="I215" s="180"/>
      <c r="J215" s="181">
        <f>ROUND(I215*H215,2)</f>
        <v>0</v>
      </c>
      <c r="K215" s="177" t="s">
        <v>121</v>
      </c>
      <c r="L215" s="41"/>
      <c r="M215" s="182" t="s">
        <v>19</v>
      </c>
      <c r="N215" s="183" t="s">
        <v>43</v>
      </c>
      <c r="O215" s="66"/>
      <c r="P215" s="184">
        <f>O215*H215</f>
        <v>0</v>
      </c>
      <c r="Q215" s="184">
        <v>0</v>
      </c>
      <c r="R215" s="184">
        <f>Q215*H215</f>
        <v>0</v>
      </c>
      <c r="S215" s="184">
        <v>1.56E-3</v>
      </c>
      <c r="T215" s="185">
        <f>S215*H215</f>
        <v>1.56E-3</v>
      </c>
      <c r="U215" s="36"/>
      <c r="V215" s="36"/>
      <c r="W215" s="36"/>
      <c r="X215" s="36"/>
      <c r="Y215" s="36"/>
      <c r="Z215" s="36"/>
      <c r="AA215" s="36"/>
      <c r="AB215" s="36"/>
      <c r="AC215" s="36"/>
      <c r="AD215" s="36"/>
      <c r="AE215" s="36"/>
      <c r="AR215" s="186" t="s">
        <v>250</v>
      </c>
      <c r="AT215" s="186" t="s">
        <v>117</v>
      </c>
      <c r="AU215" s="186" t="s">
        <v>81</v>
      </c>
      <c r="AY215" s="19" t="s">
        <v>114</v>
      </c>
      <c r="BE215" s="187">
        <f>IF(N215="základní",J215,0)</f>
        <v>0</v>
      </c>
      <c r="BF215" s="187">
        <f>IF(N215="snížená",J215,0)</f>
        <v>0</v>
      </c>
      <c r="BG215" s="187">
        <f>IF(N215="zákl. přenesená",J215,0)</f>
        <v>0</v>
      </c>
      <c r="BH215" s="187">
        <f>IF(N215="sníž. přenesená",J215,0)</f>
        <v>0</v>
      </c>
      <c r="BI215" s="187">
        <f>IF(N215="nulová",J215,0)</f>
        <v>0</v>
      </c>
      <c r="BJ215" s="19" t="s">
        <v>79</v>
      </c>
      <c r="BK215" s="187">
        <f>ROUND(I215*H215,2)</f>
        <v>0</v>
      </c>
      <c r="BL215" s="19" t="s">
        <v>250</v>
      </c>
      <c r="BM215" s="186" t="s">
        <v>388</v>
      </c>
    </row>
    <row r="216" spans="1:65" s="2" customFormat="1" ht="16.5" customHeight="1">
      <c r="A216" s="36"/>
      <c r="B216" s="37"/>
      <c r="C216" s="175" t="s">
        <v>389</v>
      </c>
      <c r="D216" s="175" t="s">
        <v>117</v>
      </c>
      <c r="E216" s="176" t="s">
        <v>390</v>
      </c>
      <c r="F216" s="177" t="s">
        <v>391</v>
      </c>
      <c r="G216" s="178" t="s">
        <v>257</v>
      </c>
      <c r="H216" s="179">
        <v>1</v>
      </c>
      <c r="I216" s="180"/>
      <c r="J216" s="181">
        <f>ROUND(I216*H216,2)</f>
        <v>0</v>
      </c>
      <c r="K216" s="177" t="s">
        <v>121</v>
      </c>
      <c r="L216" s="41"/>
      <c r="M216" s="182" t="s">
        <v>19</v>
      </c>
      <c r="N216" s="183" t="s">
        <v>43</v>
      </c>
      <c r="O216" s="66"/>
      <c r="P216" s="184">
        <f>O216*H216</f>
        <v>0</v>
      </c>
      <c r="Q216" s="184">
        <v>0</v>
      </c>
      <c r="R216" s="184">
        <f>Q216*H216</f>
        <v>0</v>
      </c>
      <c r="S216" s="184">
        <v>8.4999999999999995E-4</v>
      </c>
      <c r="T216" s="185">
        <f>S216*H216</f>
        <v>8.4999999999999995E-4</v>
      </c>
      <c r="U216" s="36"/>
      <c r="V216" s="36"/>
      <c r="W216" s="36"/>
      <c r="X216" s="36"/>
      <c r="Y216" s="36"/>
      <c r="Z216" s="36"/>
      <c r="AA216" s="36"/>
      <c r="AB216" s="36"/>
      <c r="AC216" s="36"/>
      <c r="AD216" s="36"/>
      <c r="AE216" s="36"/>
      <c r="AR216" s="186" t="s">
        <v>250</v>
      </c>
      <c r="AT216" s="186" t="s">
        <v>117</v>
      </c>
      <c r="AU216" s="186" t="s">
        <v>81</v>
      </c>
      <c r="AY216" s="19" t="s">
        <v>114</v>
      </c>
      <c r="BE216" s="187">
        <f>IF(N216="základní",J216,0)</f>
        <v>0</v>
      </c>
      <c r="BF216" s="187">
        <f>IF(N216="snížená",J216,0)</f>
        <v>0</v>
      </c>
      <c r="BG216" s="187">
        <f>IF(N216="zákl. přenesená",J216,0)</f>
        <v>0</v>
      </c>
      <c r="BH216" s="187">
        <f>IF(N216="sníž. přenesená",J216,0)</f>
        <v>0</v>
      </c>
      <c r="BI216" s="187">
        <f>IF(N216="nulová",J216,0)</f>
        <v>0</v>
      </c>
      <c r="BJ216" s="19" t="s">
        <v>79</v>
      </c>
      <c r="BK216" s="187">
        <f>ROUND(I216*H216,2)</f>
        <v>0</v>
      </c>
      <c r="BL216" s="19" t="s">
        <v>250</v>
      </c>
      <c r="BM216" s="186" t="s">
        <v>392</v>
      </c>
    </row>
    <row r="217" spans="1:65" s="2" customFormat="1" ht="24">
      <c r="A217" s="36"/>
      <c r="B217" s="37"/>
      <c r="C217" s="175" t="s">
        <v>393</v>
      </c>
      <c r="D217" s="175" t="s">
        <v>117</v>
      </c>
      <c r="E217" s="176" t="s">
        <v>394</v>
      </c>
      <c r="F217" s="177" t="s">
        <v>395</v>
      </c>
      <c r="G217" s="178" t="s">
        <v>120</v>
      </c>
      <c r="H217" s="179">
        <v>1</v>
      </c>
      <c r="I217" s="180"/>
      <c r="J217" s="181">
        <f>ROUND(I217*H217,2)</f>
        <v>0</v>
      </c>
      <c r="K217" s="177" t="s">
        <v>121</v>
      </c>
      <c r="L217" s="41"/>
      <c r="M217" s="182" t="s">
        <v>19</v>
      </c>
      <c r="N217" s="183" t="s">
        <v>43</v>
      </c>
      <c r="O217" s="66"/>
      <c r="P217" s="184">
        <f>O217*H217</f>
        <v>0</v>
      </c>
      <c r="Q217" s="184">
        <v>1.7729999999999999E-2</v>
      </c>
      <c r="R217" s="184">
        <f>Q217*H217</f>
        <v>1.7729999999999999E-2</v>
      </c>
      <c r="S217" s="184">
        <v>0</v>
      </c>
      <c r="T217" s="185">
        <f>S217*H217</f>
        <v>0</v>
      </c>
      <c r="U217" s="36"/>
      <c r="V217" s="36"/>
      <c r="W217" s="36"/>
      <c r="X217" s="36"/>
      <c r="Y217" s="36"/>
      <c r="Z217" s="36"/>
      <c r="AA217" s="36"/>
      <c r="AB217" s="36"/>
      <c r="AC217" s="36"/>
      <c r="AD217" s="36"/>
      <c r="AE217" s="36"/>
      <c r="AR217" s="186" t="s">
        <v>250</v>
      </c>
      <c r="AT217" s="186" t="s">
        <v>117</v>
      </c>
      <c r="AU217" s="186" t="s">
        <v>81</v>
      </c>
      <c r="AY217" s="19" t="s">
        <v>114</v>
      </c>
      <c r="BE217" s="187">
        <f>IF(N217="základní",J217,0)</f>
        <v>0</v>
      </c>
      <c r="BF217" s="187">
        <f>IF(N217="snížená",J217,0)</f>
        <v>0</v>
      </c>
      <c r="BG217" s="187">
        <f>IF(N217="zákl. přenesená",J217,0)</f>
        <v>0</v>
      </c>
      <c r="BH217" s="187">
        <f>IF(N217="sníž. přenesená",J217,0)</f>
        <v>0</v>
      </c>
      <c r="BI217" s="187">
        <f>IF(N217="nulová",J217,0)</f>
        <v>0</v>
      </c>
      <c r="BJ217" s="19" t="s">
        <v>79</v>
      </c>
      <c r="BK217" s="187">
        <f>ROUND(I217*H217,2)</f>
        <v>0</v>
      </c>
      <c r="BL217" s="19" t="s">
        <v>250</v>
      </c>
      <c r="BM217" s="186" t="s">
        <v>396</v>
      </c>
    </row>
    <row r="218" spans="1:65" s="2" customFormat="1" ht="58.5">
      <c r="A218" s="36"/>
      <c r="B218" s="37"/>
      <c r="C218" s="38"/>
      <c r="D218" s="188" t="s">
        <v>124</v>
      </c>
      <c r="E218" s="38"/>
      <c r="F218" s="189" t="s">
        <v>397</v>
      </c>
      <c r="G218" s="38"/>
      <c r="H218" s="38"/>
      <c r="I218" s="190"/>
      <c r="J218" s="38"/>
      <c r="K218" s="38"/>
      <c r="L218" s="41"/>
      <c r="M218" s="191"/>
      <c r="N218" s="192"/>
      <c r="O218" s="66"/>
      <c r="P218" s="66"/>
      <c r="Q218" s="66"/>
      <c r="R218" s="66"/>
      <c r="S218" s="66"/>
      <c r="T218" s="67"/>
      <c r="U218" s="36"/>
      <c r="V218" s="36"/>
      <c r="W218" s="36"/>
      <c r="X218" s="36"/>
      <c r="Y218" s="36"/>
      <c r="Z218" s="36"/>
      <c r="AA218" s="36"/>
      <c r="AB218" s="36"/>
      <c r="AC218" s="36"/>
      <c r="AD218" s="36"/>
      <c r="AE218" s="36"/>
      <c r="AT218" s="19" t="s">
        <v>124</v>
      </c>
      <c r="AU218" s="19" t="s">
        <v>81</v>
      </c>
    </row>
    <row r="219" spans="1:65" s="2" customFormat="1" ht="16.5" customHeight="1">
      <c r="A219" s="36"/>
      <c r="B219" s="37"/>
      <c r="C219" s="175" t="s">
        <v>398</v>
      </c>
      <c r="D219" s="175" t="s">
        <v>117</v>
      </c>
      <c r="E219" s="176" t="s">
        <v>399</v>
      </c>
      <c r="F219" s="177" t="s">
        <v>400</v>
      </c>
      <c r="G219" s="178" t="s">
        <v>120</v>
      </c>
      <c r="H219" s="179">
        <v>1</v>
      </c>
      <c r="I219" s="180"/>
      <c r="J219" s="181">
        <f>ROUND(I219*H219,2)</f>
        <v>0</v>
      </c>
      <c r="K219" s="177" t="s">
        <v>121</v>
      </c>
      <c r="L219" s="41"/>
      <c r="M219" s="182" t="s">
        <v>19</v>
      </c>
      <c r="N219" s="183" t="s">
        <v>43</v>
      </c>
      <c r="O219" s="66"/>
      <c r="P219" s="184">
        <f>O219*H219</f>
        <v>0</v>
      </c>
      <c r="Q219" s="184">
        <v>1.8E-3</v>
      </c>
      <c r="R219" s="184">
        <f>Q219*H219</f>
        <v>1.8E-3</v>
      </c>
      <c r="S219" s="184">
        <v>0</v>
      </c>
      <c r="T219" s="185">
        <f>S219*H219</f>
        <v>0</v>
      </c>
      <c r="U219" s="36"/>
      <c r="V219" s="36"/>
      <c r="W219" s="36"/>
      <c r="X219" s="36"/>
      <c r="Y219" s="36"/>
      <c r="Z219" s="36"/>
      <c r="AA219" s="36"/>
      <c r="AB219" s="36"/>
      <c r="AC219" s="36"/>
      <c r="AD219" s="36"/>
      <c r="AE219" s="36"/>
      <c r="AR219" s="186" t="s">
        <v>250</v>
      </c>
      <c r="AT219" s="186" t="s">
        <v>117</v>
      </c>
      <c r="AU219" s="186" t="s">
        <v>81</v>
      </c>
      <c r="AY219" s="19" t="s">
        <v>114</v>
      </c>
      <c r="BE219" s="187">
        <f>IF(N219="základní",J219,0)</f>
        <v>0</v>
      </c>
      <c r="BF219" s="187">
        <f>IF(N219="snížená",J219,0)</f>
        <v>0</v>
      </c>
      <c r="BG219" s="187">
        <f>IF(N219="zákl. přenesená",J219,0)</f>
        <v>0</v>
      </c>
      <c r="BH219" s="187">
        <f>IF(N219="sníž. přenesená",J219,0)</f>
        <v>0</v>
      </c>
      <c r="BI219" s="187">
        <f>IF(N219="nulová",J219,0)</f>
        <v>0</v>
      </c>
      <c r="BJ219" s="19" t="s">
        <v>79</v>
      </c>
      <c r="BK219" s="187">
        <f>ROUND(I219*H219,2)</f>
        <v>0</v>
      </c>
      <c r="BL219" s="19" t="s">
        <v>250</v>
      </c>
      <c r="BM219" s="186" t="s">
        <v>401</v>
      </c>
    </row>
    <row r="220" spans="1:65" s="2" customFormat="1" ht="29.25">
      <c r="A220" s="36"/>
      <c r="B220" s="37"/>
      <c r="C220" s="38"/>
      <c r="D220" s="188" t="s">
        <v>124</v>
      </c>
      <c r="E220" s="38"/>
      <c r="F220" s="189" t="s">
        <v>402</v>
      </c>
      <c r="G220" s="38"/>
      <c r="H220" s="38"/>
      <c r="I220" s="190"/>
      <c r="J220" s="38"/>
      <c r="K220" s="38"/>
      <c r="L220" s="41"/>
      <c r="M220" s="191"/>
      <c r="N220" s="192"/>
      <c r="O220" s="66"/>
      <c r="P220" s="66"/>
      <c r="Q220" s="66"/>
      <c r="R220" s="66"/>
      <c r="S220" s="66"/>
      <c r="T220" s="67"/>
      <c r="U220" s="36"/>
      <c r="V220" s="36"/>
      <c r="W220" s="36"/>
      <c r="X220" s="36"/>
      <c r="Y220" s="36"/>
      <c r="Z220" s="36"/>
      <c r="AA220" s="36"/>
      <c r="AB220" s="36"/>
      <c r="AC220" s="36"/>
      <c r="AD220" s="36"/>
      <c r="AE220" s="36"/>
      <c r="AT220" s="19" t="s">
        <v>124</v>
      </c>
      <c r="AU220" s="19" t="s">
        <v>81</v>
      </c>
    </row>
    <row r="221" spans="1:65" s="2" customFormat="1" ht="16.5" customHeight="1">
      <c r="A221" s="36"/>
      <c r="B221" s="37"/>
      <c r="C221" s="175" t="s">
        <v>403</v>
      </c>
      <c r="D221" s="175" t="s">
        <v>117</v>
      </c>
      <c r="E221" s="176" t="s">
        <v>404</v>
      </c>
      <c r="F221" s="177" t="s">
        <v>405</v>
      </c>
      <c r="G221" s="178" t="s">
        <v>257</v>
      </c>
      <c r="H221" s="179">
        <v>1</v>
      </c>
      <c r="I221" s="180"/>
      <c r="J221" s="181">
        <f>ROUND(I221*H221,2)</f>
        <v>0</v>
      </c>
      <c r="K221" s="177" t="s">
        <v>121</v>
      </c>
      <c r="L221" s="41"/>
      <c r="M221" s="182" t="s">
        <v>19</v>
      </c>
      <c r="N221" s="183" t="s">
        <v>43</v>
      </c>
      <c r="O221" s="66"/>
      <c r="P221" s="184">
        <f>O221*H221</f>
        <v>0</v>
      </c>
      <c r="Q221" s="184">
        <v>2.4000000000000001E-4</v>
      </c>
      <c r="R221" s="184">
        <f>Q221*H221</f>
        <v>2.4000000000000001E-4</v>
      </c>
      <c r="S221" s="184">
        <v>0</v>
      </c>
      <c r="T221" s="185">
        <f>S221*H221</f>
        <v>0</v>
      </c>
      <c r="U221" s="36"/>
      <c r="V221" s="36"/>
      <c r="W221" s="36"/>
      <c r="X221" s="36"/>
      <c r="Y221" s="36"/>
      <c r="Z221" s="36"/>
      <c r="AA221" s="36"/>
      <c r="AB221" s="36"/>
      <c r="AC221" s="36"/>
      <c r="AD221" s="36"/>
      <c r="AE221" s="36"/>
      <c r="AR221" s="186" t="s">
        <v>250</v>
      </c>
      <c r="AT221" s="186" t="s">
        <v>117</v>
      </c>
      <c r="AU221" s="186" t="s">
        <v>81</v>
      </c>
      <c r="AY221" s="19" t="s">
        <v>114</v>
      </c>
      <c r="BE221" s="187">
        <f>IF(N221="základní",J221,0)</f>
        <v>0</v>
      </c>
      <c r="BF221" s="187">
        <f>IF(N221="snížená",J221,0)</f>
        <v>0</v>
      </c>
      <c r="BG221" s="187">
        <f>IF(N221="zákl. přenesená",J221,0)</f>
        <v>0</v>
      </c>
      <c r="BH221" s="187">
        <f>IF(N221="sníž. přenesená",J221,0)</f>
        <v>0</v>
      </c>
      <c r="BI221" s="187">
        <f>IF(N221="nulová",J221,0)</f>
        <v>0</v>
      </c>
      <c r="BJ221" s="19" t="s">
        <v>79</v>
      </c>
      <c r="BK221" s="187">
        <f>ROUND(I221*H221,2)</f>
        <v>0</v>
      </c>
      <c r="BL221" s="19" t="s">
        <v>250</v>
      </c>
      <c r="BM221" s="186" t="s">
        <v>406</v>
      </c>
    </row>
    <row r="222" spans="1:65" s="2" customFormat="1" ht="58.5">
      <c r="A222" s="36"/>
      <c r="B222" s="37"/>
      <c r="C222" s="38"/>
      <c r="D222" s="188" t="s">
        <v>124</v>
      </c>
      <c r="E222" s="38"/>
      <c r="F222" s="189" t="s">
        <v>407</v>
      </c>
      <c r="G222" s="38"/>
      <c r="H222" s="38"/>
      <c r="I222" s="190"/>
      <c r="J222" s="38"/>
      <c r="K222" s="38"/>
      <c r="L222" s="41"/>
      <c r="M222" s="191"/>
      <c r="N222" s="192"/>
      <c r="O222" s="66"/>
      <c r="P222" s="66"/>
      <c r="Q222" s="66"/>
      <c r="R222" s="66"/>
      <c r="S222" s="66"/>
      <c r="T222" s="67"/>
      <c r="U222" s="36"/>
      <c r="V222" s="36"/>
      <c r="W222" s="36"/>
      <c r="X222" s="36"/>
      <c r="Y222" s="36"/>
      <c r="Z222" s="36"/>
      <c r="AA222" s="36"/>
      <c r="AB222" s="36"/>
      <c r="AC222" s="36"/>
      <c r="AD222" s="36"/>
      <c r="AE222" s="36"/>
      <c r="AT222" s="19" t="s">
        <v>124</v>
      </c>
      <c r="AU222" s="19" t="s">
        <v>81</v>
      </c>
    </row>
    <row r="223" spans="1:65" s="2" customFormat="1" ht="16.5" customHeight="1">
      <c r="A223" s="36"/>
      <c r="B223" s="37"/>
      <c r="C223" s="175" t="s">
        <v>408</v>
      </c>
      <c r="D223" s="175" t="s">
        <v>117</v>
      </c>
      <c r="E223" s="176" t="s">
        <v>409</v>
      </c>
      <c r="F223" s="177" t="s">
        <v>410</v>
      </c>
      <c r="G223" s="178" t="s">
        <v>120</v>
      </c>
      <c r="H223" s="179">
        <v>2</v>
      </c>
      <c r="I223" s="180"/>
      <c r="J223" s="181">
        <f>ROUND(I223*H223,2)</f>
        <v>0</v>
      </c>
      <c r="K223" s="177" t="s">
        <v>121</v>
      </c>
      <c r="L223" s="41"/>
      <c r="M223" s="182" t="s">
        <v>19</v>
      </c>
      <c r="N223" s="183" t="s">
        <v>43</v>
      </c>
      <c r="O223" s="66"/>
      <c r="P223" s="184">
        <f>O223*H223</f>
        <v>0</v>
      </c>
      <c r="Q223" s="184">
        <v>2.4000000000000001E-4</v>
      </c>
      <c r="R223" s="184">
        <f>Q223*H223</f>
        <v>4.8000000000000001E-4</v>
      </c>
      <c r="S223" s="184">
        <v>0</v>
      </c>
      <c r="T223" s="185">
        <f>S223*H223</f>
        <v>0</v>
      </c>
      <c r="U223" s="36"/>
      <c r="V223" s="36"/>
      <c r="W223" s="36"/>
      <c r="X223" s="36"/>
      <c r="Y223" s="36"/>
      <c r="Z223" s="36"/>
      <c r="AA223" s="36"/>
      <c r="AB223" s="36"/>
      <c r="AC223" s="36"/>
      <c r="AD223" s="36"/>
      <c r="AE223" s="36"/>
      <c r="AR223" s="186" t="s">
        <v>250</v>
      </c>
      <c r="AT223" s="186" t="s">
        <v>117</v>
      </c>
      <c r="AU223" s="186" t="s">
        <v>81</v>
      </c>
      <c r="AY223" s="19" t="s">
        <v>114</v>
      </c>
      <c r="BE223" s="187">
        <f>IF(N223="základní",J223,0)</f>
        <v>0</v>
      </c>
      <c r="BF223" s="187">
        <f>IF(N223="snížená",J223,0)</f>
        <v>0</v>
      </c>
      <c r="BG223" s="187">
        <f>IF(N223="zákl. přenesená",J223,0)</f>
        <v>0</v>
      </c>
      <c r="BH223" s="187">
        <f>IF(N223="sníž. přenesená",J223,0)</f>
        <v>0</v>
      </c>
      <c r="BI223" s="187">
        <f>IF(N223="nulová",J223,0)</f>
        <v>0</v>
      </c>
      <c r="BJ223" s="19" t="s">
        <v>79</v>
      </c>
      <c r="BK223" s="187">
        <f>ROUND(I223*H223,2)</f>
        <v>0</v>
      </c>
      <c r="BL223" s="19" t="s">
        <v>250</v>
      </c>
      <c r="BM223" s="186" t="s">
        <v>411</v>
      </c>
    </row>
    <row r="224" spans="1:65" s="2" customFormat="1" ht="24">
      <c r="A224" s="36"/>
      <c r="B224" s="37"/>
      <c r="C224" s="175" t="s">
        <v>412</v>
      </c>
      <c r="D224" s="175" t="s">
        <v>117</v>
      </c>
      <c r="E224" s="176" t="s">
        <v>413</v>
      </c>
      <c r="F224" s="177" t="s">
        <v>414</v>
      </c>
      <c r="G224" s="178" t="s">
        <v>376</v>
      </c>
      <c r="H224" s="250"/>
      <c r="I224" s="180"/>
      <c r="J224" s="181">
        <f>ROUND(I224*H224,2)</f>
        <v>0</v>
      </c>
      <c r="K224" s="177" t="s">
        <v>121</v>
      </c>
      <c r="L224" s="41"/>
      <c r="M224" s="182" t="s">
        <v>19</v>
      </c>
      <c r="N224" s="183" t="s">
        <v>43</v>
      </c>
      <c r="O224" s="66"/>
      <c r="P224" s="184">
        <f>O224*H224</f>
        <v>0</v>
      </c>
      <c r="Q224" s="184">
        <v>0</v>
      </c>
      <c r="R224" s="184">
        <f>Q224*H224</f>
        <v>0</v>
      </c>
      <c r="S224" s="184">
        <v>0</v>
      </c>
      <c r="T224" s="185">
        <f>S224*H224</f>
        <v>0</v>
      </c>
      <c r="U224" s="36"/>
      <c r="V224" s="36"/>
      <c r="W224" s="36"/>
      <c r="X224" s="36"/>
      <c r="Y224" s="36"/>
      <c r="Z224" s="36"/>
      <c r="AA224" s="36"/>
      <c r="AB224" s="36"/>
      <c r="AC224" s="36"/>
      <c r="AD224" s="36"/>
      <c r="AE224" s="36"/>
      <c r="AR224" s="186" t="s">
        <v>250</v>
      </c>
      <c r="AT224" s="186" t="s">
        <v>117</v>
      </c>
      <c r="AU224" s="186" t="s">
        <v>81</v>
      </c>
      <c r="AY224" s="19" t="s">
        <v>114</v>
      </c>
      <c r="BE224" s="187">
        <f>IF(N224="základní",J224,0)</f>
        <v>0</v>
      </c>
      <c r="BF224" s="187">
        <f>IF(N224="snížená",J224,0)</f>
        <v>0</v>
      </c>
      <c r="BG224" s="187">
        <f>IF(N224="zákl. přenesená",J224,0)</f>
        <v>0</v>
      </c>
      <c r="BH224" s="187">
        <f>IF(N224="sníž. přenesená",J224,0)</f>
        <v>0</v>
      </c>
      <c r="BI224" s="187">
        <f>IF(N224="nulová",J224,0)</f>
        <v>0</v>
      </c>
      <c r="BJ224" s="19" t="s">
        <v>79</v>
      </c>
      <c r="BK224" s="187">
        <f>ROUND(I224*H224,2)</f>
        <v>0</v>
      </c>
      <c r="BL224" s="19" t="s">
        <v>250</v>
      </c>
      <c r="BM224" s="186" t="s">
        <v>415</v>
      </c>
    </row>
    <row r="225" spans="1:65" s="2" customFormat="1" ht="78">
      <c r="A225" s="36"/>
      <c r="B225" s="37"/>
      <c r="C225" s="38"/>
      <c r="D225" s="188" t="s">
        <v>124</v>
      </c>
      <c r="E225" s="38"/>
      <c r="F225" s="189" t="s">
        <v>416</v>
      </c>
      <c r="G225" s="38"/>
      <c r="H225" s="38"/>
      <c r="I225" s="190"/>
      <c r="J225" s="38"/>
      <c r="K225" s="38"/>
      <c r="L225" s="41"/>
      <c r="M225" s="191"/>
      <c r="N225" s="192"/>
      <c r="O225" s="66"/>
      <c r="P225" s="66"/>
      <c r="Q225" s="66"/>
      <c r="R225" s="66"/>
      <c r="S225" s="66"/>
      <c r="T225" s="67"/>
      <c r="U225" s="36"/>
      <c r="V225" s="36"/>
      <c r="W225" s="36"/>
      <c r="X225" s="36"/>
      <c r="Y225" s="36"/>
      <c r="Z225" s="36"/>
      <c r="AA225" s="36"/>
      <c r="AB225" s="36"/>
      <c r="AC225" s="36"/>
      <c r="AD225" s="36"/>
      <c r="AE225" s="36"/>
      <c r="AT225" s="19" t="s">
        <v>124</v>
      </c>
      <c r="AU225" s="19" t="s">
        <v>81</v>
      </c>
    </row>
    <row r="226" spans="1:65" s="12" customFormat="1" ht="22.9" customHeight="1">
      <c r="B226" s="159"/>
      <c r="C226" s="160"/>
      <c r="D226" s="161" t="s">
        <v>71</v>
      </c>
      <c r="E226" s="173" t="s">
        <v>417</v>
      </c>
      <c r="F226" s="173" t="s">
        <v>418</v>
      </c>
      <c r="G226" s="160"/>
      <c r="H226" s="160"/>
      <c r="I226" s="163"/>
      <c r="J226" s="174">
        <f>BK226</f>
        <v>0</v>
      </c>
      <c r="K226" s="160"/>
      <c r="L226" s="165"/>
      <c r="M226" s="166"/>
      <c r="N226" s="167"/>
      <c r="O226" s="167"/>
      <c r="P226" s="168">
        <f>SUM(P227:P232)</f>
        <v>0</v>
      </c>
      <c r="Q226" s="167"/>
      <c r="R226" s="168">
        <f>SUM(R227:R232)</f>
        <v>0.21109535000000001</v>
      </c>
      <c r="S226" s="167"/>
      <c r="T226" s="169">
        <f>SUM(T227:T232)</f>
        <v>0</v>
      </c>
      <c r="AR226" s="170" t="s">
        <v>81</v>
      </c>
      <c r="AT226" s="171" t="s">
        <v>71</v>
      </c>
      <c r="AU226" s="171" t="s">
        <v>79</v>
      </c>
      <c r="AY226" s="170" t="s">
        <v>114</v>
      </c>
      <c r="BK226" s="172">
        <f>SUM(BK227:BK232)</f>
        <v>0</v>
      </c>
    </row>
    <row r="227" spans="1:65" s="2" customFormat="1" ht="24">
      <c r="A227" s="36"/>
      <c r="B227" s="37"/>
      <c r="C227" s="175" t="s">
        <v>419</v>
      </c>
      <c r="D227" s="175" t="s">
        <v>117</v>
      </c>
      <c r="E227" s="176" t="s">
        <v>420</v>
      </c>
      <c r="F227" s="177" t="s">
        <v>421</v>
      </c>
      <c r="G227" s="178" t="s">
        <v>219</v>
      </c>
      <c r="H227" s="179">
        <v>28.565000000000001</v>
      </c>
      <c r="I227" s="180"/>
      <c r="J227" s="181">
        <f>ROUND(I227*H227,2)</f>
        <v>0</v>
      </c>
      <c r="K227" s="177" t="s">
        <v>121</v>
      </c>
      <c r="L227" s="41"/>
      <c r="M227" s="182" t="s">
        <v>19</v>
      </c>
      <c r="N227" s="183" t="s">
        <v>43</v>
      </c>
      <c r="O227" s="66"/>
      <c r="P227" s="184">
        <f>O227*H227</f>
        <v>0</v>
      </c>
      <c r="Q227" s="184">
        <v>7.3899999999999999E-3</v>
      </c>
      <c r="R227" s="184">
        <f>Q227*H227</f>
        <v>0.21109535000000001</v>
      </c>
      <c r="S227" s="184">
        <v>0</v>
      </c>
      <c r="T227" s="185">
        <f>S227*H227</f>
        <v>0</v>
      </c>
      <c r="U227" s="36"/>
      <c r="V227" s="36"/>
      <c r="W227" s="36"/>
      <c r="X227" s="36"/>
      <c r="Y227" s="36"/>
      <c r="Z227" s="36"/>
      <c r="AA227" s="36"/>
      <c r="AB227" s="36"/>
      <c r="AC227" s="36"/>
      <c r="AD227" s="36"/>
      <c r="AE227" s="36"/>
      <c r="AR227" s="186" t="s">
        <v>250</v>
      </c>
      <c r="AT227" s="186" t="s">
        <v>117</v>
      </c>
      <c r="AU227" s="186" t="s">
        <v>81</v>
      </c>
      <c r="AY227" s="19" t="s">
        <v>114</v>
      </c>
      <c r="BE227" s="187">
        <f>IF(N227="základní",J227,0)</f>
        <v>0</v>
      </c>
      <c r="BF227" s="187">
        <f>IF(N227="snížená",J227,0)</f>
        <v>0</v>
      </c>
      <c r="BG227" s="187">
        <f>IF(N227="zákl. přenesená",J227,0)</f>
        <v>0</v>
      </c>
      <c r="BH227" s="187">
        <f>IF(N227="sníž. přenesená",J227,0)</f>
        <v>0</v>
      </c>
      <c r="BI227" s="187">
        <f>IF(N227="nulová",J227,0)</f>
        <v>0</v>
      </c>
      <c r="BJ227" s="19" t="s">
        <v>79</v>
      </c>
      <c r="BK227" s="187">
        <f>ROUND(I227*H227,2)</f>
        <v>0</v>
      </c>
      <c r="BL227" s="19" t="s">
        <v>250</v>
      </c>
      <c r="BM227" s="186" t="s">
        <v>422</v>
      </c>
    </row>
    <row r="228" spans="1:65" s="2" customFormat="1" ht="126.75">
      <c r="A228" s="36"/>
      <c r="B228" s="37"/>
      <c r="C228" s="38"/>
      <c r="D228" s="188" t="s">
        <v>124</v>
      </c>
      <c r="E228" s="38"/>
      <c r="F228" s="189" t="s">
        <v>423</v>
      </c>
      <c r="G228" s="38"/>
      <c r="H228" s="38"/>
      <c r="I228" s="190"/>
      <c r="J228" s="38"/>
      <c r="K228" s="38"/>
      <c r="L228" s="41"/>
      <c r="M228" s="191"/>
      <c r="N228" s="192"/>
      <c r="O228" s="66"/>
      <c r="P228" s="66"/>
      <c r="Q228" s="66"/>
      <c r="R228" s="66"/>
      <c r="S228" s="66"/>
      <c r="T228" s="67"/>
      <c r="U228" s="36"/>
      <c r="V228" s="36"/>
      <c r="W228" s="36"/>
      <c r="X228" s="36"/>
      <c r="Y228" s="36"/>
      <c r="Z228" s="36"/>
      <c r="AA228" s="36"/>
      <c r="AB228" s="36"/>
      <c r="AC228" s="36"/>
      <c r="AD228" s="36"/>
      <c r="AE228" s="36"/>
      <c r="AT228" s="19" t="s">
        <v>124</v>
      </c>
      <c r="AU228" s="19" t="s">
        <v>81</v>
      </c>
    </row>
    <row r="229" spans="1:65" s="13" customFormat="1" ht="11.25">
      <c r="B229" s="197"/>
      <c r="C229" s="198"/>
      <c r="D229" s="188" t="s">
        <v>163</v>
      </c>
      <c r="E229" s="199" t="s">
        <v>19</v>
      </c>
      <c r="F229" s="200" t="s">
        <v>424</v>
      </c>
      <c r="G229" s="198"/>
      <c r="H229" s="199" t="s">
        <v>19</v>
      </c>
      <c r="I229" s="201"/>
      <c r="J229" s="198"/>
      <c r="K229" s="198"/>
      <c r="L229" s="202"/>
      <c r="M229" s="203"/>
      <c r="N229" s="204"/>
      <c r="O229" s="204"/>
      <c r="P229" s="204"/>
      <c r="Q229" s="204"/>
      <c r="R229" s="204"/>
      <c r="S229" s="204"/>
      <c r="T229" s="205"/>
      <c r="AT229" s="206" t="s">
        <v>163</v>
      </c>
      <c r="AU229" s="206" t="s">
        <v>81</v>
      </c>
      <c r="AV229" s="13" t="s">
        <v>79</v>
      </c>
      <c r="AW229" s="13" t="s">
        <v>33</v>
      </c>
      <c r="AX229" s="13" t="s">
        <v>72</v>
      </c>
      <c r="AY229" s="206" t="s">
        <v>114</v>
      </c>
    </row>
    <row r="230" spans="1:65" s="14" customFormat="1" ht="11.25">
      <c r="B230" s="207"/>
      <c r="C230" s="208"/>
      <c r="D230" s="188" t="s">
        <v>163</v>
      </c>
      <c r="E230" s="209" t="s">
        <v>19</v>
      </c>
      <c r="F230" s="210" t="s">
        <v>425</v>
      </c>
      <c r="G230" s="208"/>
      <c r="H230" s="211">
        <v>28.565000000000001</v>
      </c>
      <c r="I230" s="212"/>
      <c r="J230" s="208"/>
      <c r="K230" s="208"/>
      <c r="L230" s="213"/>
      <c r="M230" s="214"/>
      <c r="N230" s="215"/>
      <c r="O230" s="215"/>
      <c r="P230" s="215"/>
      <c r="Q230" s="215"/>
      <c r="R230" s="215"/>
      <c r="S230" s="215"/>
      <c r="T230" s="216"/>
      <c r="AT230" s="217" t="s">
        <v>163</v>
      </c>
      <c r="AU230" s="217" t="s">
        <v>81</v>
      </c>
      <c r="AV230" s="14" t="s">
        <v>81</v>
      </c>
      <c r="AW230" s="14" t="s">
        <v>33</v>
      </c>
      <c r="AX230" s="14" t="s">
        <v>79</v>
      </c>
      <c r="AY230" s="217" t="s">
        <v>114</v>
      </c>
    </row>
    <row r="231" spans="1:65" s="2" customFormat="1" ht="24">
      <c r="A231" s="36"/>
      <c r="B231" s="37"/>
      <c r="C231" s="175" t="s">
        <v>426</v>
      </c>
      <c r="D231" s="175" t="s">
        <v>117</v>
      </c>
      <c r="E231" s="176" t="s">
        <v>427</v>
      </c>
      <c r="F231" s="177" t="s">
        <v>428</v>
      </c>
      <c r="G231" s="178" t="s">
        <v>376</v>
      </c>
      <c r="H231" s="250"/>
      <c r="I231" s="180"/>
      <c r="J231" s="181">
        <f>ROUND(I231*H231,2)</f>
        <v>0</v>
      </c>
      <c r="K231" s="177" t="s">
        <v>121</v>
      </c>
      <c r="L231" s="41"/>
      <c r="M231" s="182" t="s">
        <v>19</v>
      </c>
      <c r="N231" s="183" t="s">
        <v>43</v>
      </c>
      <c r="O231" s="66"/>
      <c r="P231" s="184">
        <f>O231*H231</f>
        <v>0</v>
      </c>
      <c r="Q231" s="184">
        <v>0</v>
      </c>
      <c r="R231" s="184">
        <f>Q231*H231</f>
        <v>0</v>
      </c>
      <c r="S231" s="184">
        <v>0</v>
      </c>
      <c r="T231" s="185">
        <f>S231*H231</f>
        <v>0</v>
      </c>
      <c r="U231" s="36"/>
      <c r="V231" s="36"/>
      <c r="W231" s="36"/>
      <c r="X231" s="36"/>
      <c r="Y231" s="36"/>
      <c r="Z231" s="36"/>
      <c r="AA231" s="36"/>
      <c r="AB231" s="36"/>
      <c r="AC231" s="36"/>
      <c r="AD231" s="36"/>
      <c r="AE231" s="36"/>
      <c r="AR231" s="186" t="s">
        <v>250</v>
      </c>
      <c r="AT231" s="186" t="s">
        <v>117</v>
      </c>
      <c r="AU231" s="186" t="s">
        <v>81</v>
      </c>
      <c r="AY231" s="19" t="s">
        <v>114</v>
      </c>
      <c r="BE231" s="187">
        <f>IF(N231="základní",J231,0)</f>
        <v>0</v>
      </c>
      <c r="BF231" s="187">
        <f>IF(N231="snížená",J231,0)</f>
        <v>0</v>
      </c>
      <c r="BG231" s="187">
        <f>IF(N231="zákl. přenesená",J231,0)</f>
        <v>0</v>
      </c>
      <c r="BH231" s="187">
        <f>IF(N231="sníž. přenesená",J231,0)</f>
        <v>0</v>
      </c>
      <c r="BI231" s="187">
        <f>IF(N231="nulová",J231,0)</f>
        <v>0</v>
      </c>
      <c r="BJ231" s="19" t="s">
        <v>79</v>
      </c>
      <c r="BK231" s="187">
        <f>ROUND(I231*H231,2)</f>
        <v>0</v>
      </c>
      <c r="BL231" s="19" t="s">
        <v>250</v>
      </c>
      <c r="BM231" s="186" t="s">
        <v>429</v>
      </c>
    </row>
    <row r="232" spans="1:65" s="2" customFormat="1" ht="78">
      <c r="A232" s="36"/>
      <c r="B232" s="37"/>
      <c r="C232" s="38"/>
      <c r="D232" s="188" t="s">
        <v>124</v>
      </c>
      <c r="E232" s="38"/>
      <c r="F232" s="189" t="s">
        <v>430</v>
      </c>
      <c r="G232" s="38"/>
      <c r="H232" s="38"/>
      <c r="I232" s="190"/>
      <c r="J232" s="38"/>
      <c r="K232" s="38"/>
      <c r="L232" s="41"/>
      <c r="M232" s="191"/>
      <c r="N232" s="192"/>
      <c r="O232" s="66"/>
      <c r="P232" s="66"/>
      <c r="Q232" s="66"/>
      <c r="R232" s="66"/>
      <c r="S232" s="66"/>
      <c r="T232" s="67"/>
      <c r="U232" s="36"/>
      <c r="V232" s="36"/>
      <c r="W232" s="36"/>
      <c r="X232" s="36"/>
      <c r="Y232" s="36"/>
      <c r="Z232" s="36"/>
      <c r="AA232" s="36"/>
      <c r="AB232" s="36"/>
      <c r="AC232" s="36"/>
      <c r="AD232" s="36"/>
      <c r="AE232" s="36"/>
      <c r="AT232" s="19" t="s">
        <v>124</v>
      </c>
      <c r="AU232" s="19" t="s">
        <v>81</v>
      </c>
    </row>
    <row r="233" spans="1:65" s="12" customFormat="1" ht="22.9" customHeight="1">
      <c r="B233" s="159"/>
      <c r="C233" s="160"/>
      <c r="D233" s="161" t="s">
        <v>71</v>
      </c>
      <c r="E233" s="173" t="s">
        <v>431</v>
      </c>
      <c r="F233" s="173" t="s">
        <v>432</v>
      </c>
      <c r="G233" s="160"/>
      <c r="H233" s="160"/>
      <c r="I233" s="163"/>
      <c r="J233" s="174">
        <f>BK233</f>
        <v>0</v>
      </c>
      <c r="K233" s="160"/>
      <c r="L233" s="165"/>
      <c r="M233" s="166"/>
      <c r="N233" s="167"/>
      <c r="O233" s="167"/>
      <c r="P233" s="168">
        <f>SUM(P234:P246)</f>
        <v>0</v>
      </c>
      <c r="Q233" s="167"/>
      <c r="R233" s="168">
        <f>SUM(R234:R246)</f>
        <v>2.1850000000000001E-2</v>
      </c>
      <c r="S233" s="167"/>
      <c r="T233" s="169">
        <f>SUM(T234:T246)</f>
        <v>2.58E-2</v>
      </c>
      <c r="AR233" s="170" t="s">
        <v>81</v>
      </c>
      <c r="AT233" s="171" t="s">
        <v>71</v>
      </c>
      <c r="AU233" s="171" t="s">
        <v>79</v>
      </c>
      <c r="AY233" s="170" t="s">
        <v>114</v>
      </c>
      <c r="BK233" s="172">
        <f>SUM(BK234:BK246)</f>
        <v>0</v>
      </c>
    </row>
    <row r="234" spans="1:65" s="2" customFormat="1" ht="16.5" customHeight="1">
      <c r="A234" s="36"/>
      <c r="B234" s="37"/>
      <c r="C234" s="175" t="s">
        <v>433</v>
      </c>
      <c r="D234" s="175" t="s">
        <v>117</v>
      </c>
      <c r="E234" s="176" t="s">
        <v>434</v>
      </c>
      <c r="F234" s="177" t="s">
        <v>435</v>
      </c>
      <c r="G234" s="178" t="s">
        <v>257</v>
      </c>
      <c r="H234" s="179">
        <v>1</v>
      </c>
      <c r="I234" s="180"/>
      <c r="J234" s="181">
        <f>ROUND(I234*H234,2)</f>
        <v>0</v>
      </c>
      <c r="K234" s="177" t="s">
        <v>121</v>
      </c>
      <c r="L234" s="41"/>
      <c r="M234" s="182" t="s">
        <v>19</v>
      </c>
      <c r="N234" s="183" t="s">
        <v>43</v>
      </c>
      <c r="O234" s="66"/>
      <c r="P234" s="184">
        <f>O234*H234</f>
        <v>0</v>
      </c>
      <c r="Q234" s="184">
        <v>0</v>
      </c>
      <c r="R234" s="184">
        <f>Q234*H234</f>
        <v>0</v>
      </c>
      <c r="S234" s="184">
        <v>1.8E-3</v>
      </c>
      <c r="T234" s="185">
        <f>S234*H234</f>
        <v>1.8E-3</v>
      </c>
      <c r="U234" s="36"/>
      <c r="V234" s="36"/>
      <c r="W234" s="36"/>
      <c r="X234" s="36"/>
      <c r="Y234" s="36"/>
      <c r="Z234" s="36"/>
      <c r="AA234" s="36"/>
      <c r="AB234" s="36"/>
      <c r="AC234" s="36"/>
      <c r="AD234" s="36"/>
      <c r="AE234" s="36"/>
      <c r="AR234" s="186" t="s">
        <v>250</v>
      </c>
      <c r="AT234" s="186" t="s">
        <v>117</v>
      </c>
      <c r="AU234" s="186" t="s">
        <v>81</v>
      </c>
      <c r="AY234" s="19" t="s">
        <v>114</v>
      </c>
      <c r="BE234" s="187">
        <f>IF(N234="základní",J234,0)</f>
        <v>0</v>
      </c>
      <c r="BF234" s="187">
        <f>IF(N234="snížená",J234,0)</f>
        <v>0</v>
      </c>
      <c r="BG234" s="187">
        <f>IF(N234="zákl. přenesená",J234,0)</f>
        <v>0</v>
      </c>
      <c r="BH234" s="187">
        <f>IF(N234="sníž. přenesená",J234,0)</f>
        <v>0</v>
      </c>
      <c r="BI234" s="187">
        <f>IF(N234="nulová",J234,0)</f>
        <v>0</v>
      </c>
      <c r="BJ234" s="19" t="s">
        <v>79</v>
      </c>
      <c r="BK234" s="187">
        <f>ROUND(I234*H234,2)</f>
        <v>0</v>
      </c>
      <c r="BL234" s="19" t="s">
        <v>250</v>
      </c>
      <c r="BM234" s="186" t="s">
        <v>436</v>
      </c>
    </row>
    <row r="235" spans="1:65" s="2" customFormat="1" ht="24">
      <c r="A235" s="36"/>
      <c r="B235" s="37"/>
      <c r="C235" s="175" t="s">
        <v>437</v>
      </c>
      <c r="D235" s="175" t="s">
        <v>117</v>
      </c>
      <c r="E235" s="176" t="s">
        <v>438</v>
      </c>
      <c r="F235" s="177" t="s">
        <v>439</v>
      </c>
      <c r="G235" s="178" t="s">
        <v>257</v>
      </c>
      <c r="H235" s="179">
        <v>1</v>
      </c>
      <c r="I235" s="180"/>
      <c r="J235" s="181">
        <f>ROUND(I235*H235,2)</f>
        <v>0</v>
      </c>
      <c r="K235" s="177" t="s">
        <v>121</v>
      </c>
      <c r="L235" s="41"/>
      <c r="M235" s="182" t="s">
        <v>19</v>
      </c>
      <c r="N235" s="183" t="s">
        <v>43</v>
      </c>
      <c r="O235" s="66"/>
      <c r="P235" s="184">
        <f>O235*H235</f>
        <v>0</v>
      </c>
      <c r="Q235" s="184">
        <v>0</v>
      </c>
      <c r="R235" s="184">
        <f>Q235*H235</f>
        <v>0</v>
      </c>
      <c r="S235" s="184">
        <v>2.4E-2</v>
      </c>
      <c r="T235" s="185">
        <f>S235*H235</f>
        <v>2.4E-2</v>
      </c>
      <c r="U235" s="36"/>
      <c r="V235" s="36"/>
      <c r="W235" s="36"/>
      <c r="X235" s="36"/>
      <c r="Y235" s="36"/>
      <c r="Z235" s="36"/>
      <c r="AA235" s="36"/>
      <c r="AB235" s="36"/>
      <c r="AC235" s="36"/>
      <c r="AD235" s="36"/>
      <c r="AE235" s="36"/>
      <c r="AR235" s="186" t="s">
        <v>250</v>
      </c>
      <c r="AT235" s="186" t="s">
        <v>117</v>
      </c>
      <c r="AU235" s="186" t="s">
        <v>81</v>
      </c>
      <c r="AY235" s="19" t="s">
        <v>114</v>
      </c>
      <c r="BE235" s="187">
        <f>IF(N235="základní",J235,0)</f>
        <v>0</v>
      </c>
      <c r="BF235" s="187">
        <f>IF(N235="snížená",J235,0)</f>
        <v>0</v>
      </c>
      <c r="BG235" s="187">
        <f>IF(N235="zákl. přenesená",J235,0)</f>
        <v>0</v>
      </c>
      <c r="BH235" s="187">
        <f>IF(N235="sníž. přenesená",J235,0)</f>
        <v>0</v>
      </c>
      <c r="BI235" s="187">
        <f>IF(N235="nulová",J235,0)</f>
        <v>0</v>
      </c>
      <c r="BJ235" s="19" t="s">
        <v>79</v>
      </c>
      <c r="BK235" s="187">
        <f>ROUND(I235*H235,2)</f>
        <v>0</v>
      </c>
      <c r="BL235" s="19" t="s">
        <v>250</v>
      </c>
      <c r="BM235" s="186" t="s">
        <v>440</v>
      </c>
    </row>
    <row r="236" spans="1:65" s="2" customFormat="1" ht="29.25">
      <c r="A236" s="36"/>
      <c r="B236" s="37"/>
      <c r="C236" s="38"/>
      <c r="D236" s="188" t="s">
        <v>124</v>
      </c>
      <c r="E236" s="38"/>
      <c r="F236" s="189" t="s">
        <v>441</v>
      </c>
      <c r="G236" s="38"/>
      <c r="H236" s="38"/>
      <c r="I236" s="190"/>
      <c r="J236" s="38"/>
      <c r="K236" s="38"/>
      <c r="L236" s="41"/>
      <c r="M236" s="191"/>
      <c r="N236" s="192"/>
      <c r="O236" s="66"/>
      <c r="P236" s="66"/>
      <c r="Q236" s="66"/>
      <c r="R236" s="66"/>
      <c r="S236" s="66"/>
      <c r="T236" s="67"/>
      <c r="U236" s="36"/>
      <c r="V236" s="36"/>
      <c r="W236" s="36"/>
      <c r="X236" s="36"/>
      <c r="Y236" s="36"/>
      <c r="Z236" s="36"/>
      <c r="AA236" s="36"/>
      <c r="AB236" s="36"/>
      <c r="AC236" s="36"/>
      <c r="AD236" s="36"/>
      <c r="AE236" s="36"/>
      <c r="AT236" s="19" t="s">
        <v>124</v>
      </c>
      <c r="AU236" s="19" t="s">
        <v>81</v>
      </c>
    </row>
    <row r="237" spans="1:65" s="2" customFormat="1" ht="24">
      <c r="A237" s="36"/>
      <c r="B237" s="37"/>
      <c r="C237" s="175" t="s">
        <v>442</v>
      </c>
      <c r="D237" s="175" t="s">
        <v>117</v>
      </c>
      <c r="E237" s="176" t="s">
        <v>443</v>
      </c>
      <c r="F237" s="177" t="s">
        <v>444</v>
      </c>
      <c r="G237" s="178" t="s">
        <v>257</v>
      </c>
      <c r="H237" s="179">
        <v>1</v>
      </c>
      <c r="I237" s="180"/>
      <c r="J237" s="181">
        <f>ROUND(I237*H237,2)</f>
        <v>0</v>
      </c>
      <c r="K237" s="177" t="s">
        <v>121</v>
      </c>
      <c r="L237" s="41"/>
      <c r="M237" s="182" t="s">
        <v>19</v>
      </c>
      <c r="N237" s="183" t="s">
        <v>43</v>
      </c>
      <c r="O237" s="66"/>
      <c r="P237" s="184">
        <f>O237*H237</f>
        <v>0</v>
      </c>
      <c r="Q237" s="184">
        <v>0</v>
      </c>
      <c r="R237" s="184">
        <f>Q237*H237</f>
        <v>0</v>
      </c>
      <c r="S237" s="184">
        <v>0</v>
      </c>
      <c r="T237" s="185">
        <f>S237*H237</f>
        <v>0</v>
      </c>
      <c r="U237" s="36"/>
      <c r="V237" s="36"/>
      <c r="W237" s="36"/>
      <c r="X237" s="36"/>
      <c r="Y237" s="36"/>
      <c r="Z237" s="36"/>
      <c r="AA237" s="36"/>
      <c r="AB237" s="36"/>
      <c r="AC237" s="36"/>
      <c r="AD237" s="36"/>
      <c r="AE237" s="36"/>
      <c r="AR237" s="186" t="s">
        <v>250</v>
      </c>
      <c r="AT237" s="186" t="s">
        <v>117</v>
      </c>
      <c r="AU237" s="186" t="s">
        <v>81</v>
      </c>
      <c r="AY237" s="19" t="s">
        <v>114</v>
      </c>
      <c r="BE237" s="187">
        <f>IF(N237="základní",J237,0)</f>
        <v>0</v>
      </c>
      <c r="BF237" s="187">
        <f>IF(N237="snížená",J237,0)</f>
        <v>0</v>
      </c>
      <c r="BG237" s="187">
        <f>IF(N237="zákl. přenesená",J237,0)</f>
        <v>0</v>
      </c>
      <c r="BH237" s="187">
        <f>IF(N237="sníž. přenesená",J237,0)</f>
        <v>0</v>
      </c>
      <c r="BI237" s="187">
        <f>IF(N237="nulová",J237,0)</f>
        <v>0</v>
      </c>
      <c r="BJ237" s="19" t="s">
        <v>79</v>
      </c>
      <c r="BK237" s="187">
        <f>ROUND(I237*H237,2)</f>
        <v>0</v>
      </c>
      <c r="BL237" s="19" t="s">
        <v>250</v>
      </c>
      <c r="BM237" s="186" t="s">
        <v>445</v>
      </c>
    </row>
    <row r="238" spans="1:65" s="2" customFormat="1" ht="117">
      <c r="A238" s="36"/>
      <c r="B238" s="37"/>
      <c r="C238" s="38"/>
      <c r="D238" s="188" t="s">
        <v>124</v>
      </c>
      <c r="E238" s="38"/>
      <c r="F238" s="189" t="s">
        <v>446</v>
      </c>
      <c r="G238" s="38"/>
      <c r="H238" s="38"/>
      <c r="I238" s="190"/>
      <c r="J238" s="38"/>
      <c r="K238" s="38"/>
      <c r="L238" s="41"/>
      <c r="M238" s="191"/>
      <c r="N238" s="192"/>
      <c r="O238" s="66"/>
      <c r="P238" s="66"/>
      <c r="Q238" s="66"/>
      <c r="R238" s="66"/>
      <c r="S238" s="66"/>
      <c r="T238" s="67"/>
      <c r="U238" s="36"/>
      <c r="V238" s="36"/>
      <c r="W238" s="36"/>
      <c r="X238" s="36"/>
      <c r="Y238" s="36"/>
      <c r="Z238" s="36"/>
      <c r="AA238" s="36"/>
      <c r="AB238" s="36"/>
      <c r="AC238" s="36"/>
      <c r="AD238" s="36"/>
      <c r="AE238" s="36"/>
      <c r="AT238" s="19" t="s">
        <v>124</v>
      </c>
      <c r="AU238" s="19" t="s">
        <v>81</v>
      </c>
    </row>
    <row r="239" spans="1:65" s="2" customFormat="1" ht="16.5" customHeight="1">
      <c r="A239" s="36"/>
      <c r="B239" s="37"/>
      <c r="C239" s="240" t="s">
        <v>447</v>
      </c>
      <c r="D239" s="240" t="s">
        <v>225</v>
      </c>
      <c r="E239" s="241" t="s">
        <v>448</v>
      </c>
      <c r="F239" s="242" t="s">
        <v>449</v>
      </c>
      <c r="G239" s="243" t="s">
        <v>257</v>
      </c>
      <c r="H239" s="244">
        <v>1</v>
      </c>
      <c r="I239" s="245"/>
      <c r="J239" s="246">
        <f t="shared" ref="J239:J245" si="0">ROUND(I239*H239,2)</f>
        <v>0</v>
      </c>
      <c r="K239" s="242" t="s">
        <v>121</v>
      </c>
      <c r="L239" s="247"/>
      <c r="M239" s="248" t="s">
        <v>19</v>
      </c>
      <c r="N239" s="249" t="s">
        <v>43</v>
      </c>
      <c r="O239" s="66"/>
      <c r="P239" s="184">
        <f t="shared" ref="P239:P245" si="1">O239*H239</f>
        <v>0</v>
      </c>
      <c r="Q239" s="184">
        <v>2.0500000000000001E-2</v>
      </c>
      <c r="R239" s="184">
        <f t="shared" ref="R239:R245" si="2">Q239*H239</f>
        <v>2.0500000000000001E-2</v>
      </c>
      <c r="S239" s="184">
        <v>0</v>
      </c>
      <c r="T239" s="185">
        <f t="shared" ref="T239:T245" si="3">S239*H239</f>
        <v>0</v>
      </c>
      <c r="U239" s="36"/>
      <c r="V239" s="36"/>
      <c r="W239" s="36"/>
      <c r="X239" s="36"/>
      <c r="Y239" s="36"/>
      <c r="Z239" s="36"/>
      <c r="AA239" s="36"/>
      <c r="AB239" s="36"/>
      <c r="AC239" s="36"/>
      <c r="AD239" s="36"/>
      <c r="AE239" s="36"/>
      <c r="AR239" s="186" t="s">
        <v>338</v>
      </c>
      <c r="AT239" s="186" t="s">
        <v>225</v>
      </c>
      <c r="AU239" s="186" t="s">
        <v>81</v>
      </c>
      <c r="AY239" s="19" t="s">
        <v>114</v>
      </c>
      <c r="BE239" s="187">
        <f t="shared" ref="BE239:BE245" si="4">IF(N239="základní",J239,0)</f>
        <v>0</v>
      </c>
      <c r="BF239" s="187">
        <f t="shared" ref="BF239:BF245" si="5">IF(N239="snížená",J239,0)</f>
        <v>0</v>
      </c>
      <c r="BG239" s="187">
        <f t="shared" ref="BG239:BG245" si="6">IF(N239="zákl. přenesená",J239,0)</f>
        <v>0</v>
      </c>
      <c r="BH239" s="187">
        <f t="shared" ref="BH239:BH245" si="7">IF(N239="sníž. přenesená",J239,0)</f>
        <v>0</v>
      </c>
      <c r="BI239" s="187">
        <f t="shared" ref="BI239:BI245" si="8">IF(N239="nulová",J239,0)</f>
        <v>0</v>
      </c>
      <c r="BJ239" s="19" t="s">
        <v>79</v>
      </c>
      <c r="BK239" s="187">
        <f t="shared" ref="BK239:BK245" si="9">ROUND(I239*H239,2)</f>
        <v>0</v>
      </c>
      <c r="BL239" s="19" t="s">
        <v>250</v>
      </c>
      <c r="BM239" s="186" t="s">
        <v>450</v>
      </c>
    </row>
    <row r="240" spans="1:65" s="2" customFormat="1" ht="16.5" customHeight="1">
      <c r="A240" s="36"/>
      <c r="B240" s="37"/>
      <c r="C240" s="175" t="s">
        <v>451</v>
      </c>
      <c r="D240" s="175" t="s">
        <v>117</v>
      </c>
      <c r="E240" s="176" t="s">
        <v>452</v>
      </c>
      <c r="F240" s="177" t="s">
        <v>453</v>
      </c>
      <c r="G240" s="178" t="s">
        <v>257</v>
      </c>
      <c r="H240" s="179">
        <v>1</v>
      </c>
      <c r="I240" s="180"/>
      <c r="J240" s="181">
        <f t="shared" si="0"/>
        <v>0</v>
      </c>
      <c r="K240" s="177" t="s">
        <v>121</v>
      </c>
      <c r="L240" s="41"/>
      <c r="M240" s="182" t="s">
        <v>19</v>
      </c>
      <c r="N240" s="183" t="s">
        <v>43</v>
      </c>
      <c r="O240" s="66"/>
      <c r="P240" s="184">
        <f t="shared" si="1"/>
        <v>0</v>
      </c>
      <c r="Q240" s="184">
        <v>0</v>
      </c>
      <c r="R240" s="184">
        <f t="shared" si="2"/>
        <v>0</v>
      </c>
      <c r="S240" s="184">
        <v>0</v>
      </c>
      <c r="T240" s="185">
        <f t="shared" si="3"/>
        <v>0</v>
      </c>
      <c r="U240" s="36"/>
      <c r="V240" s="36"/>
      <c r="W240" s="36"/>
      <c r="X240" s="36"/>
      <c r="Y240" s="36"/>
      <c r="Z240" s="36"/>
      <c r="AA240" s="36"/>
      <c r="AB240" s="36"/>
      <c r="AC240" s="36"/>
      <c r="AD240" s="36"/>
      <c r="AE240" s="36"/>
      <c r="AR240" s="186" t="s">
        <v>250</v>
      </c>
      <c r="AT240" s="186" t="s">
        <v>117</v>
      </c>
      <c r="AU240" s="186" t="s">
        <v>81</v>
      </c>
      <c r="AY240" s="19" t="s">
        <v>114</v>
      </c>
      <c r="BE240" s="187">
        <f t="shared" si="4"/>
        <v>0</v>
      </c>
      <c r="BF240" s="187">
        <f t="shared" si="5"/>
        <v>0</v>
      </c>
      <c r="BG240" s="187">
        <f t="shared" si="6"/>
        <v>0</v>
      </c>
      <c r="BH240" s="187">
        <f t="shared" si="7"/>
        <v>0</v>
      </c>
      <c r="BI240" s="187">
        <f t="shared" si="8"/>
        <v>0</v>
      </c>
      <c r="BJ240" s="19" t="s">
        <v>79</v>
      </c>
      <c r="BK240" s="187">
        <f t="shared" si="9"/>
        <v>0</v>
      </c>
      <c r="BL240" s="19" t="s">
        <v>250</v>
      </c>
      <c r="BM240" s="186" t="s">
        <v>454</v>
      </c>
    </row>
    <row r="241" spans="1:65" s="2" customFormat="1" ht="16.5" customHeight="1">
      <c r="A241" s="36"/>
      <c r="B241" s="37"/>
      <c r="C241" s="240" t="s">
        <v>455</v>
      </c>
      <c r="D241" s="240" t="s">
        <v>225</v>
      </c>
      <c r="E241" s="241" t="s">
        <v>456</v>
      </c>
      <c r="F241" s="242" t="s">
        <v>457</v>
      </c>
      <c r="G241" s="243" t="s">
        <v>257</v>
      </c>
      <c r="H241" s="244">
        <v>1</v>
      </c>
      <c r="I241" s="245"/>
      <c r="J241" s="246">
        <f t="shared" si="0"/>
        <v>0</v>
      </c>
      <c r="K241" s="242" t="s">
        <v>121</v>
      </c>
      <c r="L241" s="247"/>
      <c r="M241" s="248" t="s">
        <v>19</v>
      </c>
      <c r="N241" s="249" t="s">
        <v>43</v>
      </c>
      <c r="O241" s="66"/>
      <c r="P241" s="184">
        <f t="shared" si="1"/>
        <v>0</v>
      </c>
      <c r="Q241" s="184">
        <v>1.4999999999999999E-4</v>
      </c>
      <c r="R241" s="184">
        <f t="shared" si="2"/>
        <v>1.4999999999999999E-4</v>
      </c>
      <c r="S241" s="184">
        <v>0</v>
      </c>
      <c r="T241" s="185">
        <f t="shared" si="3"/>
        <v>0</v>
      </c>
      <c r="U241" s="36"/>
      <c r="V241" s="36"/>
      <c r="W241" s="36"/>
      <c r="X241" s="36"/>
      <c r="Y241" s="36"/>
      <c r="Z241" s="36"/>
      <c r="AA241" s="36"/>
      <c r="AB241" s="36"/>
      <c r="AC241" s="36"/>
      <c r="AD241" s="36"/>
      <c r="AE241" s="36"/>
      <c r="AR241" s="186" t="s">
        <v>338</v>
      </c>
      <c r="AT241" s="186" t="s">
        <v>225</v>
      </c>
      <c r="AU241" s="186" t="s">
        <v>81</v>
      </c>
      <c r="AY241" s="19" t="s">
        <v>114</v>
      </c>
      <c r="BE241" s="187">
        <f t="shared" si="4"/>
        <v>0</v>
      </c>
      <c r="BF241" s="187">
        <f t="shared" si="5"/>
        <v>0</v>
      </c>
      <c r="BG241" s="187">
        <f t="shared" si="6"/>
        <v>0</v>
      </c>
      <c r="BH241" s="187">
        <f t="shared" si="7"/>
        <v>0</v>
      </c>
      <c r="BI241" s="187">
        <f t="shared" si="8"/>
        <v>0</v>
      </c>
      <c r="BJ241" s="19" t="s">
        <v>79</v>
      </c>
      <c r="BK241" s="187">
        <f t="shared" si="9"/>
        <v>0</v>
      </c>
      <c r="BL241" s="19" t="s">
        <v>250</v>
      </c>
      <c r="BM241" s="186" t="s">
        <v>458</v>
      </c>
    </row>
    <row r="242" spans="1:65" s="2" customFormat="1" ht="16.5" customHeight="1">
      <c r="A242" s="36"/>
      <c r="B242" s="37"/>
      <c r="C242" s="175" t="s">
        <v>459</v>
      </c>
      <c r="D242" s="175" t="s">
        <v>117</v>
      </c>
      <c r="E242" s="176" t="s">
        <v>460</v>
      </c>
      <c r="F242" s="177" t="s">
        <v>461</v>
      </c>
      <c r="G242" s="178" t="s">
        <v>257</v>
      </c>
      <c r="H242" s="179">
        <v>1</v>
      </c>
      <c r="I242" s="180"/>
      <c r="J242" s="181">
        <f t="shared" si="0"/>
        <v>0</v>
      </c>
      <c r="K242" s="177" t="s">
        <v>121</v>
      </c>
      <c r="L242" s="41"/>
      <c r="M242" s="182" t="s">
        <v>19</v>
      </c>
      <c r="N242" s="183" t="s">
        <v>43</v>
      </c>
      <c r="O242" s="66"/>
      <c r="P242" s="184">
        <f t="shared" si="1"/>
        <v>0</v>
      </c>
      <c r="Q242" s="184">
        <v>0</v>
      </c>
      <c r="R242" s="184">
        <f t="shared" si="2"/>
        <v>0</v>
      </c>
      <c r="S242" s="184">
        <v>0</v>
      </c>
      <c r="T242" s="185">
        <f t="shared" si="3"/>
        <v>0</v>
      </c>
      <c r="U242" s="36"/>
      <c r="V242" s="36"/>
      <c r="W242" s="36"/>
      <c r="X242" s="36"/>
      <c r="Y242" s="36"/>
      <c r="Z242" s="36"/>
      <c r="AA242" s="36"/>
      <c r="AB242" s="36"/>
      <c r="AC242" s="36"/>
      <c r="AD242" s="36"/>
      <c r="AE242" s="36"/>
      <c r="AR242" s="186" t="s">
        <v>250</v>
      </c>
      <c r="AT242" s="186" t="s">
        <v>117</v>
      </c>
      <c r="AU242" s="186" t="s">
        <v>81</v>
      </c>
      <c r="AY242" s="19" t="s">
        <v>114</v>
      </c>
      <c r="BE242" s="187">
        <f t="shared" si="4"/>
        <v>0</v>
      </c>
      <c r="BF242" s="187">
        <f t="shared" si="5"/>
        <v>0</v>
      </c>
      <c r="BG242" s="187">
        <f t="shared" si="6"/>
        <v>0</v>
      </c>
      <c r="BH242" s="187">
        <f t="shared" si="7"/>
        <v>0</v>
      </c>
      <c r="BI242" s="187">
        <f t="shared" si="8"/>
        <v>0</v>
      </c>
      <c r="BJ242" s="19" t="s">
        <v>79</v>
      </c>
      <c r="BK242" s="187">
        <f t="shared" si="9"/>
        <v>0</v>
      </c>
      <c r="BL242" s="19" t="s">
        <v>250</v>
      </c>
      <c r="BM242" s="186" t="s">
        <v>462</v>
      </c>
    </row>
    <row r="243" spans="1:65" s="2" customFormat="1" ht="16.5" customHeight="1">
      <c r="A243" s="36"/>
      <c r="B243" s="37"/>
      <c r="C243" s="240" t="s">
        <v>463</v>
      </c>
      <c r="D243" s="240" t="s">
        <v>225</v>
      </c>
      <c r="E243" s="241" t="s">
        <v>464</v>
      </c>
      <c r="F243" s="242" t="s">
        <v>465</v>
      </c>
      <c r="G243" s="243" t="s">
        <v>257</v>
      </c>
      <c r="H243" s="244">
        <v>1</v>
      </c>
      <c r="I243" s="245"/>
      <c r="J243" s="246">
        <f t="shared" si="0"/>
        <v>0</v>
      </c>
      <c r="K243" s="242" t="s">
        <v>121</v>
      </c>
      <c r="L243" s="247"/>
      <c r="M243" s="248" t="s">
        <v>19</v>
      </c>
      <c r="N243" s="249" t="s">
        <v>43</v>
      </c>
      <c r="O243" s="66"/>
      <c r="P243" s="184">
        <f t="shared" si="1"/>
        <v>0</v>
      </c>
      <c r="Q243" s="184">
        <v>1.1999999999999999E-3</v>
      </c>
      <c r="R243" s="184">
        <f t="shared" si="2"/>
        <v>1.1999999999999999E-3</v>
      </c>
      <c r="S243" s="184">
        <v>0</v>
      </c>
      <c r="T243" s="185">
        <f t="shared" si="3"/>
        <v>0</v>
      </c>
      <c r="U243" s="36"/>
      <c r="V243" s="36"/>
      <c r="W243" s="36"/>
      <c r="X243" s="36"/>
      <c r="Y243" s="36"/>
      <c r="Z243" s="36"/>
      <c r="AA243" s="36"/>
      <c r="AB243" s="36"/>
      <c r="AC243" s="36"/>
      <c r="AD243" s="36"/>
      <c r="AE243" s="36"/>
      <c r="AR243" s="186" t="s">
        <v>338</v>
      </c>
      <c r="AT243" s="186" t="s">
        <v>225</v>
      </c>
      <c r="AU243" s="186" t="s">
        <v>81</v>
      </c>
      <c r="AY243" s="19" t="s">
        <v>114</v>
      </c>
      <c r="BE243" s="187">
        <f t="shared" si="4"/>
        <v>0</v>
      </c>
      <c r="BF243" s="187">
        <f t="shared" si="5"/>
        <v>0</v>
      </c>
      <c r="BG243" s="187">
        <f t="shared" si="6"/>
        <v>0</v>
      </c>
      <c r="BH243" s="187">
        <f t="shared" si="7"/>
        <v>0</v>
      </c>
      <c r="BI243" s="187">
        <f t="shared" si="8"/>
        <v>0</v>
      </c>
      <c r="BJ243" s="19" t="s">
        <v>79</v>
      </c>
      <c r="BK243" s="187">
        <f t="shared" si="9"/>
        <v>0</v>
      </c>
      <c r="BL243" s="19" t="s">
        <v>250</v>
      </c>
      <c r="BM243" s="186" t="s">
        <v>466</v>
      </c>
    </row>
    <row r="244" spans="1:65" s="2" customFormat="1" ht="16.5" customHeight="1">
      <c r="A244" s="36"/>
      <c r="B244" s="37"/>
      <c r="C244" s="175" t="s">
        <v>467</v>
      </c>
      <c r="D244" s="175" t="s">
        <v>117</v>
      </c>
      <c r="E244" s="176" t="s">
        <v>468</v>
      </c>
      <c r="F244" s="177" t="s">
        <v>469</v>
      </c>
      <c r="G244" s="178" t="s">
        <v>257</v>
      </c>
      <c r="H244" s="179">
        <v>1</v>
      </c>
      <c r="I244" s="180"/>
      <c r="J244" s="181">
        <f t="shared" si="0"/>
        <v>0</v>
      </c>
      <c r="K244" s="177" t="s">
        <v>19</v>
      </c>
      <c r="L244" s="41"/>
      <c r="M244" s="182" t="s">
        <v>19</v>
      </c>
      <c r="N244" s="183" t="s">
        <v>43</v>
      </c>
      <c r="O244" s="66"/>
      <c r="P244" s="184">
        <f t="shared" si="1"/>
        <v>0</v>
      </c>
      <c r="Q244" s="184">
        <v>0</v>
      </c>
      <c r="R244" s="184">
        <f t="shared" si="2"/>
        <v>0</v>
      </c>
      <c r="S244" s="184">
        <v>0</v>
      </c>
      <c r="T244" s="185">
        <f t="shared" si="3"/>
        <v>0</v>
      </c>
      <c r="U244" s="36"/>
      <c r="V244" s="36"/>
      <c r="W244" s="36"/>
      <c r="X244" s="36"/>
      <c r="Y244" s="36"/>
      <c r="Z244" s="36"/>
      <c r="AA244" s="36"/>
      <c r="AB244" s="36"/>
      <c r="AC244" s="36"/>
      <c r="AD244" s="36"/>
      <c r="AE244" s="36"/>
      <c r="AR244" s="186" t="s">
        <v>250</v>
      </c>
      <c r="AT244" s="186" t="s">
        <v>117</v>
      </c>
      <c r="AU244" s="186" t="s">
        <v>81</v>
      </c>
      <c r="AY244" s="19" t="s">
        <v>114</v>
      </c>
      <c r="BE244" s="187">
        <f t="shared" si="4"/>
        <v>0</v>
      </c>
      <c r="BF244" s="187">
        <f t="shared" si="5"/>
        <v>0</v>
      </c>
      <c r="BG244" s="187">
        <f t="shared" si="6"/>
        <v>0</v>
      </c>
      <c r="BH244" s="187">
        <f t="shared" si="7"/>
        <v>0</v>
      </c>
      <c r="BI244" s="187">
        <f t="shared" si="8"/>
        <v>0</v>
      </c>
      <c r="BJ244" s="19" t="s">
        <v>79</v>
      </c>
      <c r="BK244" s="187">
        <f t="shared" si="9"/>
        <v>0</v>
      </c>
      <c r="BL244" s="19" t="s">
        <v>250</v>
      </c>
      <c r="BM244" s="186" t="s">
        <v>470</v>
      </c>
    </row>
    <row r="245" spans="1:65" s="2" customFormat="1" ht="24">
      <c r="A245" s="36"/>
      <c r="B245" s="37"/>
      <c r="C245" s="175" t="s">
        <v>471</v>
      </c>
      <c r="D245" s="175" t="s">
        <v>117</v>
      </c>
      <c r="E245" s="176" t="s">
        <v>472</v>
      </c>
      <c r="F245" s="177" t="s">
        <v>473</v>
      </c>
      <c r="G245" s="178" t="s">
        <v>376</v>
      </c>
      <c r="H245" s="250"/>
      <c r="I245" s="180"/>
      <c r="J245" s="181">
        <f t="shared" si="0"/>
        <v>0</v>
      </c>
      <c r="K245" s="177" t="s">
        <v>121</v>
      </c>
      <c r="L245" s="41"/>
      <c r="M245" s="182" t="s">
        <v>19</v>
      </c>
      <c r="N245" s="183" t="s">
        <v>43</v>
      </c>
      <c r="O245" s="66"/>
      <c r="P245" s="184">
        <f t="shared" si="1"/>
        <v>0</v>
      </c>
      <c r="Q245" s="184">
        <v>0</v>
      </c>
      <c r="R245" s="184">
        <f t="shared" si="2"/>
        <v>0</v>
      </c>
      <c r="S245" s="184">
        <v>0</v>
      </c>
      <c r="T245" s="185">
        <f t="shared" si="3"/>
        <v>0</v>
      </c>
      <c r="U245" s="36"/>
      <c r="V245" s="36"/>
      <c r="W245" s="36"/>
      <c r="X245" s="36"/>
      <c r="Y245" s="36"/>
      <c r="Z245" s="36"/>
      <c r="AA245" s="36"/>
      <c r="AB245" s="36"/>
      <c r="AC245" s="36"/>
      <c r="AD245" s="36"/>
      <c r="AE245" s="36"/>
      <c r="AR245" s="186" t="s">
        <v>250</v>
      </c>
      <c r="AT245" s="186" t="s">
        <v>117</v>
      </c>
      <c r="AU245" s="186" t="s">
        <v>81</v>
      </c>
      <c r="AY245" s="19" t="s">
        <v>114</v>
      </c>
      <c r="BE245" s="187">
        <f t="shared" si="4"/>
        <v>0</v>
      </c>
      <c r="BF245" s="187">
        <f t="shared" si="5"/>
        <v>0</v>
      </c>
      <c r="BG245" s="187">
        <f t="shared" si="6"/>
        <v>0</v>
      </c>
      <c r="BH245" s="187">
        <f t="shared" si="7"/>
        <v>0</v>
      </c>
      <c r="BI245" s="187">
        <f t="shared" si="8"/>
        <v>0</v>
      </c>
      <c r="BJ245" s="19" t="s">
        <v>79</v>
      </c>
      <c r="BK245" s="187">
        <f t="shared" si="9"/>
        <v>0</v>
      </c>
      <c r="BL245" s="19" t="s">
        <v>250</v>
      </c>
      <c r="BM245" s="186" t="s">
        <v>474</v>
      </c>
    </row>
    <row r="246" spans="1:65" s="2" customFormat="1" ht="78">
      <c r="A246" s="36"/>
      <c r="B246" s="37"/>
      <c r="C246" s="38"/>
      <c r="D246" s="188" t="s">
        <v>124</v>
      </c>
      <c r="E246" s="38"/>
      <c r="F246" s="189" t="s">
        <v>475</v>
      </c>
      <c r="G246" s="38"/>
      <c r="H246" s="38"/>
      <c r="I246" s="190"/>
      <c r="J246" s="38"/>
      <c r="K246" s="38"/>
      <c r="L246" s="41"/>
      <c r="M246" s="191"/>
      <c r="N246" s="192"/>
      <c r="O246" s="66"/>
      <c r="P246" s="66"/>
      <c r="Q246" s="66"/>
      <c r="R246" s="66"/>
      <c r="S246" s="66"/>
      <c r="T246" s="67"/>
      <c r="U246" s="36"/>
      <c r="V246" s="36"/>
      <c r="W246" s="36"/>
      <c r="X246" s="36"/>
      <c r="Y246" s="36"/>
      <c r="Z246" s="36"/>
      <c r="AA246" s="36"/>
      <c r="AB246" s="36"/>
      <c r="AC246" s="36"/>
      <c r="AD246" s="36"/>
      <c r="AE246" s="36"/>
      <c r="AT246" s="19" t="s">
        <v>124</v>
      </c>
      <c r="AU246" s="19" t="s">
        <v>81</v>
      </c>
    </row>
    <row r="247" spans="1:65" s="12" customFormat="1" ht="22.9" customHeight="1">
      <c r="B247" s="159"/>
      <c r="C247" s="160"/>
      <c r="D247" s="161" t="s">
        <v>71</v>
      </c>
      <c r="E247" s="173" t="s">
        <v>476</v>
      </c>
      <c r="F247" s="173" t="s">
        <v>477</v>
      </c>
      <c r="G247" s="160"/>
      <c r="H247" s="160"/>
      <c r="I247" s="163"/>
      <c r="J247" s="174">
        <f>BK247</f>
        <v>0</v>
      </c>
      <c r="K247" s="160"/>
      <c r="L247" s="165"/>
      <c r="M247" s="166"/>
      <c r="N247" s="167"/>
      <c r="O247" s="167"/>
      <c r="P247" s="168">
        <f>SUM(P248:P270)</f>
        <v>0</v>
      </c>
      <c r="Q247" s="167"/>
      <c r="R247" s="168">
        <f>SUM(R248:R270)</f>
        <v>0.67510725000000005</v>
      </c>
      <c r="S247" s="167"/>
      <c r="T247" s="169">
        <f>SUM(T248:T270)</f>
        <v>0.19948550000000004</v>
      </c>
      <c r="AR247" s="170" t="s">
        <v>81</v>
      </c>
      <c r="AT247" s="171" t="s">
        <v>71</v>
      </c>
      <c r="AU247" s="171" t="s">
        <v>79</v>
      </c>
      <c r="AY247" s="170" t="s">
        <v>114</v>
      </c>
      <c r="BK247" s="172">
        <f>SUM(BK248:BK270)</f>
        <v>0</v>
      </c>
    </row>
    <row r="248" spans="1:65" s="2" customFormat="1" ht="21.75" customHeight="1">
      <c r="A248" s="36"/>
      <c r="B248" s="37"/>
      <c r="C248" s="175" t="s">
        <v>478</v>
      </c>
      <c r="D248" s="175" t="s">
        <v>117</v>
      </c>
      <c r="E248" s="176" t="s">
        <v>479</v>
      </c>
      <c r="F248" s="177" t="s">
        <v>480</v>
      </c>
      <c r="G248" s="178" t="s">
        <v>168</v>
      </c>
      <c r="H248" s="179">
        <v>75.290000000000006</v>
      </c>
      <c r="I248" s="180"/>
      <c r="J248" s="181">
        <f>ROUND(I248*H248,2)</f>
        <v>0</v>
      </c>
      <c r="K248" s="177" t="s">
        <v>121</v>
      </c>
      <c r="L248" s="41"/>
      <c r="M248" s="182" t="s">
        <v>19</v>
      </c>
      <c r="N248" s="183" t="s">
        <v>43</v>
      </c>
      <c r="O248" s="66"/>
      <c r="P248" s="184">
        <f>O248*H248</f>
        <v>0</v>
      </c>
      <c r="Q248" s="184">
        <v>3.0000000000000001E-5</v>
      </c>
      <c r="R248" s="184">
        <f>Q248*H248</f>
        <v>2.2587000000000002E-3</v>
      </c>
      <c r="S248" s="184">
        <v>0</v>
      </c>
      <c r="T248" s="185">
        <f>S248*H248</f>
        <v>0</v>
      </c>
      <c r="U248" s="36"/>
      <c r="V248" s="36"/>
      <c r="W248" s="36"/>
      <c r="X248" s="36"/>
      <c r="Y248" s="36"/>
      <c r="Z248" s="36"/>
      <c r="AA248" s="36"/>
      <c r="AB248" s="36"/>
      <c r="AC248" s="36"/>
      <c r="AD248" s="36"/>
      <c r="AE248" s="36"/>
      <c r="AR248" s="186" t="s">
        <v>250</v>
      </c>
      <c r="AT248" s="186" t="s">
        <v>117</v>
      </c>
      <c r="AU248" s="186" t="s">
        <v>81</v>
      </c>
      <c r="AY248" s="19" t="s">
        <v>114</v>
      </c>
      <c r="BE248" s="187">
        <f>IF(N248="základní",J248,0)</f>
        <v>0</v>
      </c>
      <c r="BF248" s="187">
        <f>IF(N248="snížená",J248,0)</f>
        <v>0</v>
      </c>
      <c r="BG248" s="187">
        <f>IF(N248="zákl. přenesená",J248,0)</f>
        <v>0</v>
      </c>
      <c r="BH248" s="187">
        <f>IF(N248="sníž. přenesená",J248,0)</f>
        <v>0</v>
      </c>
      <c r="BI248" s="187">
        <f>IF(N248="nulová",J248,0)</f>
        <v>0</v>
      </c>
      <c r="BJ248" s="19" t="s">
        <v>79</v>
      </c>
      <c r="BK248" s="187">
        <f>ROUND(I248*H248,2)</f>
        <v>0</v>
      </c>
      <c r="BL248" s="19" t="s">
        <v>250</v>
      </c>
      <c r="BM248" s="186" t="s">
        <v>481</v>
      </c>
    </row>
    <row r="249" spans="1:65" s="2" customFormat="1" ht="39">
      <c r="A249" s="36"/>
      <c r="B249" s="37"/>
      <c r="C249" s="38"/>
      <c r="D249" s="188" t="s">
        <v>124</v>
      </c>
      <c r="E249" s="38"/>
      <c r="F249" s="189" t="s">
        <v>482</v>
      </c>
      <c r="G249" s="38"/>
      <c r="H249" s="38"/>
      <c r="I249" s="190"/>
      <c r="J249" s="38"/>
      <c r="K249" s="38"/>
      <c r="L249" s="41"/>
      <c r="M249" s="191"/>
      <c r="N249" s="192"/>
      <c r="O249" s="66"/>
      <c r="P249" s="66"/>
      <c r="Q249" s="66"/>
      <c r="R249" s="66"/>
      <c r="S249" s="66"/>
      <c r="T249" s="67"/>
      <c r="U249" s="36"/>
      <c r="V249" s="36"/>
      <c r="W249" s="36"/>
      <c r="X249" s="36"/>
      <c r="Y249" s="36"/>
      <c r="Z249" s="36"/>
      <c r="AA249" s="36"/>
      <c r="AB249" s="36"/>
      <c r="AC249" s="36"/>
      <c r="AD249" s="36"/>
      <c r="AE249" s="36"/>
      <c r="AT249" s="19" t="s">
        <v>124</v>
      </c>
      <c r="AU249" s="19" t="s">
        <v>81</v>
      </c>
    </row>
    <row r="250" spans="1:65" s="2" customFormat="1" ht="16.5" customHeight="1">
      <c r="A250" s="36"/>
      <c r="B250" s="37"/>
      <c r="C250" s="175" t="s">
        <v>483</v>
      </c>
      <c r="D250" s="175" t="s">
        <v>117</v>
      </c>
      <c r="E250" s="176" t="s">
        <v>484</v>
      </c>
      <c r="F250" s="177" t="s">
        <v>485</v>
      </c>
      <c r="G250" s="178" t="s">
        <v>168</v>
      </c>
      <c r="H250" s="179">
        <v>75.290000000000006</v>
      </c>
      <c r="I250" s="180"/>
      <c r="J250" s="181">
        <f>ROUND(I250*H250,2)</f>
        <v>0</v>
      </c>
      <c r="K250" s="177" t="s">
        <v>121</v>
      </c>
      <c r="L250" s="41"/>
      <c r="M250" s="182" t="s">
        <v>19</v>
      </c>
      <c r="N250" s="183" t="s">
        <v>43</v>
      </c>
      <c r="O250" s="66"/>
      <c r="P250" s="184">
        <f>O250*H250</f>
        <v>0</v>
      </c>
      <c r="Q250" s="184">
        <v>0</v>
      </c>
      <c r="R250" s="184">
        <f>Q250*H250</f>
        <v>0</v>
      </c>
      <c r="S250" s="184">
        <v>2.5000000000000001E-3</v>
      </c>
      <c r="T250" s="185">
        <f>S250*H250</f>
        <v>0.18822500000000003</v>
      </c>
      <c r="U250" s="36"/>
      <c r="V250" s="36"/>
      <c r="W250" s="36"/>
      <c r="X250" s="36"/>
      <c r="Y250" s="36"/>
      <c r="Z250" s="36"/>
      <c r="AA250" s="36"/>
      <c r="AB250" s="36"/>
      <c r="AC250" s="36"/>
      <c r="AD250" s="36"/>
      <c r="AE250" s="36"/>
      <c r="AR250" s="186" t="s">
        <v>250</v>
      </c>
      <c r="AT250" s="186" t="s">
        <v>117</v>
      </c>
      <c r="AU250" s="186" t="s">
        <v>81</v>
      </c>
      <c r="AY250" s="19" t="s">
        <v>114</v>
      </c>
      <c r="BE250" s="187">
        <f>IF(N250="základní",J250,0)</f>
        <v>0</v>
      </c>
      <c r="BF250" s="187">
        <f>IF(N250="snížená",J250,0)</f>
        <v>0</v>
      </c>
      <c r="BG250" s="187">
        <f>IF(N250="zákl. přenesená",J250,0)</f>
        <v>0</v>
      </c>
      <c r="BH250" s="187">
        <f>IF(N250="sníž. přenesená",J250,0)</f>
        <v>0</v>
      </c>
      <c r="BI250" s="187">
        <f>IF(N250="nulová",J250,0)</f>
        <v>0</v>
      </c>
      <c r="BJ250" s="19" t="s">
        <v>79</v>
      </c>
      <c r="BK250" s="187">
        <f>ROUND(I250*H250,2)</f>
        <v>0</v>
      </c>
      <c r="BL250" s="19" t="s">
        <v>250</v>
      </c>
      <c r="BM250" s="186" t="s">
        <v>486</v>
      </c>
    </row>
    <row r="251" spans="1:65" s="13" customFormat="1" ht="11.25">
      <c r="B251" s="197"/>
      <c r="C251" s="198"/>
      <c r="D251" s="188" t="s">
        <v>163</v>
      </c>
      <c r="E251" s="199" t="s">
        <v>19</v>
      </c>
      <c r="F251" s="200" t="s">
        <v>282</v>
      </c>
      <c r="G251" s="198"/>
      <c r="H251" s="199" t="s">
        <v>19</v>
      </c>
      <c r="I251" s="201"/>
      <c r="J251" s="198"/>
      <c r="K251" s="198"/>
      <c r="L251" s="202"/>
      <c r="M251" s="203"/>
      <c r="N251" s="204"/>
      <c r="O251" s="204"/>
      <c r="P251" s="204"/>
      <c r="Q251" s="204"/>
      <c r="R251" s="204"/>
      <c r="S251" s="204"/>
      <c r="T251" s="205"/>
      <c r="AT251" s="206" t="s">
        <v>163</v>
      </c>
      <c r="AU251" s="206" t="s">
        <v>81</v>
      </c>
      <c r="AV251" s="13" t="s">
        <v>79</v>
      </c>
      <c r="AW251" s="13" t="s">
        <v>33</v>
      </c>
      <c r="AX251" s="13" t="s">
        <v>72</v>
      </c>
      <c r="AY251" s="206" t="s">
        <v>114</v>
      </c>
    </row>
    <row r="252" spans="1:65" s="14" customFormat="1" ht="11.25">
      <c r="B252" s="207"/>
      <c r="C252" s="208"/>
      <c r="D252" s="188" t="s">
        <v>163</v>
      </c>
      <c r="E252" s="209" t="s">
        <v>19</v>
      </c>
      <c r="F252" s="210" t="s">
        <v>193</v>
      </c>
      <c r="G252" s="208"/>
      <c r="H252" s="211">
        <v>75.290000000000006</v>
      </c>
      <c r="I252" s="212"/>
      <c r="J252" s="208"/>
      <c r="K252" s="208"/>
      <c r="L252" s="213"/>
      <c r="M252" s="214"/>
      <c r="N252" s="215"/>
      <c r="O252" s="215"/>
      <c r="P252" s="215"/>
      <c r="Q252" s="215"/>
      <c r="R252" s="215"/>
      <c r="S252" s="215"/>
      <c r="T252" s="216"/>
      <c r="AT252" s="217" t="s">
        <v>163</v>
      </c>
      <c r="AU252" s="217" t="s">
        <v>81</v>
      </c>
      <c r="AV252" s="14" t="s">
        <v>81</v>
      </c>
      <c r="AW252" s="14" t="s">
        <v>33</v>
      </c>
      <c r="AX252" s="14" t="s">
        <v>79</v>
      </c>
      <c r="AY252" s="217" t="s">
        <v>114</v>
      </c>
    </row>
    <row r="253" spans="1:65" s="2" customFormat="1" ht="16.5" customHeight="1">
      <c r="A253" s="36"/>
      <c r="B253" s="37"/>
      <c r="C253" s="175" t="s">
        <v>487</v>
      </c>
      <c r="D253" s="175" t="s">
        <v>117</v>
      </c>
      <c r="E253" s="176" t="s">
        <v>488</v>
      </c>
      <c r="F253" s="177" t="s">
        <v>489</v>
      </c>
      <c r="G253" s="178" t="s">
        <v>219</v>
      </c>
      <c r="H253" s="179">
        <v>37.534999999999997</v>
      </c>
      <c r="I253" s="180"/>
      <c r="J253" s="181">
        <f>ROUND(I253*H253,2)</f>
        <v>0</v>
      </c>
      <c r="K253" s="177" t="s">
        <v>121</v>
      </c>
      <c r="L253" s="41"/>
      <c r="M253" s="182" t="s">
        <v>19</v>
      </c>
      <c r="N253" s="183" t="s">
        <v>43</v>
      </c>
      <c r="O253" s="66"/>
      <c r="P253" s="184">
        <f>O253*H253</f>
        <v>0</v>
      </c>
      <c r="Q253" s="184">
        <v>0</v>
      </c>
      <c r="R253" s="184">
        <f>Q253*H253</f>
        <v>0</v>
      </c>
      <c r="S253" s="184">
        <v>2.9999999999999997E-4</v>
      </c>
      <c r="T253" s="185">
        <f>S253*H253</f>
        <v>1.1260499999999998E-2</v>
      </c>
      <c r="U253" s="36"/>
      <c r="V253" s="36"/>
      <c r="W253" s="36"/>
      <c r="X253" s="36"/>
      <c r="Y253" s="36"/>
      <c r="Z253" s="36"/>
      <c r="AA253" s="36"/>
      <c r="AB253" s="36"/>
      <c r="AC253" s="36"/>
      <c r="AD253" s="36"/>
      <c r="AE253" s="36"/>
      <c r="AR253" s="186" t="s">
        <v>250</v>
      </c>
      <c r="AT253" s="186" t="s">
        <v>117</v>
      </c>
      <c r="AU253" s="186" t="s">
        <v>81</v>
      </c>
      <c r="AY253" s="19" t="s">
        <v>114</v>
      </c>
      <c r="BE253" s="187">
        <f>IF(N253="základní",J253,0)</f>
        <v>0</v>
      </c>
      <c r="BF253" s="187">
        <f>IF(N253="snížená",J253,0)</f>
        <v>0</v>
      </c>
      <c r="BG253" s="187">
        <f>IF(N253="zákl. přenesená",J253,0)</f>
        <v>0</v>
      </c>
      <c r="BH253" s="187">
        <f>IF(N253="sníž. přenesená",J253,0)</f>
        <v>0</v>
      </c>
      <c r="BI253" s="187">
        <f>IF(N253="nulová",J253,0)</f>
        <v>0</v>
      </c>
      <c r="BJ253" s="19" t="s">
        <v>79</v>
      </c>
      <c r="BK253" s="187">
        <f>ROUND(I253*H253,2)</f>
        <v>0</v>
      </c>
      <c r="BL253" s="19" t="s">
        <v>250</v>
      </c>
      <c r="BM253" s="186" t="s">
        <v>490</v>
      </c>
    </row>
    <row r="254" spans="1:65" s="14" customFormat="1" ht="11.25">
      <c r="B254" s="207"/>
      <c r="C254" s="208"/>
      <c r="D254" s="188" t="s">
        <v>163</v>
      </c>
      <c r="E254" s="209" t="s">
        <v>19</v>
      </c>
      <c r="F254" s="210" t="s">
        <v>491</v>
      </c>
      <c r="G254" s="208"/>
      <c r="H254" s="211">
        <v>37.534999999999997</v>
      </c>
      <c r="I254" s="212"/>
      <c r="J254" s="208"/>
      <c r="K254" s="208"/>
      <c r="L254" s="213"/>
      <c r="M254" s="214"/>
      <c r="N254" s="215"/>
      <c r="O254" s="215"/>
      <c r="P254" s="215"/>
      <c r="Q254" s="215"/>
      <c r="R254" s="215"/>
      <c r="S254" s="215"/>
      <c r="T254" s="216"/>
      <c r="AT254" s="217" t="s">
        <v>163</v>
      </c>
      <c r="AU254" s="217" t="s">
        <v>81</v>
      </c>
      <c r="AV254" s="14" t="s">
        <v>81</v>
      </c>
      <c r="AW254" s="14" t="s">
        <v>33</v>
      </c>
      <c r="AX254" s="14" t="s">
        <v>79</v>
      </c>
      <c r="AY254" s="217" t="s">
        <v>114</v>
      </c>
    </row>
    <row r="255" spans="1:65" s="2" customFormat="1" ht="16.5" customHeight="1">
      <c r="A255" s="36"/>
      <c r="B255" s="37"/>
      <c r="C255" s="175" t="s">
        <v>492</v>
      </c>
      <c r="D255" s="175" t="s">
        <v>117</v>
      </c>
      <c r="E255" s="176" t="s">
        <v>493</v>
      </c>
      <c r="F255" s="177" t="s">
        <v>494</v>
      </c>
      <c r="G255" s="178" t="s">
        <v>168</v>
      </c>
      <c r="H255" s="179">
        <v>75.290000000000006</v>
      </c>
      <c r="I255" s="180"/>
      <c r="J255" s="181">
        <f>ROUND(I255*H255,2)</f>
        <v>0</v>
      </c>
      <c r="K255" s="177" t="s">
        <v>121</v>
      </c>
      <c r="L255" s="41"/>
      <c r="M255" s="182" t="s">
        <v>19</v>
      </c>
      <c r="N255" s="183" t="s">
        <v>43</v>
      </c>
      <c r="O255" s="66"/>
      <c r="P255" s="184">
        <f>O255*H255</f>
        <v>0</v>
      </c>
      <c r="Q255" s="184">
        <v>2.9999999999999997E-4</v>
      </c>
      <c r="R255" s="184">
        <f>Q255*H255</f>
        <v>2.2586999999999999E-2</v>
      </c>
      <c r="S255" s="184">
        <v>0</v>
      </c>
      <c r="T255" s="185">
        <f>S255*H255</f>
        <v>0</v>
      </c>
      <c r="U255" s="36"/>
      <c r="V255" s="36"/>
      <c r="W255" s="36"/>
      <c r="X255" s="36"/>
      <c r="Y255" s="36"/>
      <c r="Z255" s="36"/>
      <c r="AA255" s="36"/>
      <c r="AB255" s="36"/>
      <c r="AC255" s="36"/>
      <c r="AD255" s="36"/>
      <c r="AE255" s="36"/>
      <c r="AR255" s="186" t="s">
        <v>250</v>
      </c>
      <c r="AT255" s="186" t="s">
        <v>117</v>
      </c>
      <c r="AU255" s="186" t="s">
        <v>81</v>
      </c>
      <c r="AY255" s="19" t="s">
        <v>114</v>
      </c>
      <c r="BE255" s="187">
        <f>IF(N255="základní",J255,0)</f>
        <v>0</v>
      </c>
      <c r="BF255" s="187">
        <f>IF(N255="snížená",J255,0)</f>
        <v>0</v>
      </c>
      <c r="BG255" s="187">
        <f>IF(N255="zákl. přenesená",J255,0)</f>
        <v>0</v>
      </c>
      <c r="BH255" s="187">
        <f>IF(N255="sníž. přenesená",J255,0)</f>
        <v>0</v>
      </c>
      <c r="BI255" s="187">
        <f>IF(N255="nulová",J255,0)</f>
        <v>0</v>
      </c>
      <c r="BJ255" s="19" t="s">
        <v>79</v>
      </c>
      <c r="BK255" s="187">
        <f>ROUND(I255*H255,2)</f>
        <v>0</v>
      </c>
      <c r="BL255" s="19" t="s">
        <v>250</v>
      </c>
      <c r="BM255" s="186" t="s">
        <v>495</v>
      </c>
    </row>
    <row r="256" spans="1:65" s="2" customFormat="1" ht="21.75" customHeight="1">
      <c r="A256" s="36"/>
      <c r="B256" s="37"/>
      <c r="C256" s="240" t="s">
        <v>496</v>
      </c>
      <c r="D256" s="240" t="s">
        <v>225</v>
      </c>
      <c r="E256" s="241" t="s">
        <v>497</v>
      </c>
      <c r="F256" s="242" t="s">
        <v>498</v>
      </c>
      <c r="G256" s="243" t="s">
        <v>168</v>
      </c>
      <c r="H256" s="244">
        <v>79.055000000000007</v>
      </c>
      <c r="I256" s="245"/>
      <c r="J256" s="246">
        <f>ROUND(I256*H256,2)</f>
        <v>0</v>
      </c>
      <c r="K256" s="242" t="s">
        <v>121</v>
      </c>
      <c r="L256" s="247"/>
      <c r="M256" s="248" t="s">
        <v>19</v>
      </c>
      <c r="N256" s="249" t="s">
        <v>43</v>
      </c>
      <c r="O256" s="66"/>
      <c r="P256" s="184">
        <f>O256*H256</f>
        <v>0</v>
      </c>
      <c r="Q256" s="184">
        <v>8.0000000000000002E-3</v>
      </c>
      <c r="R256" s="184">
        <f>Q256*H256</f>
        <v>0.63244000000000011</v>
      </c>
      <c r="S256" s="184">
        <v>0</v>
      </c>
      <c r="T256" s="185">
        <f>S256*H256</f>
        <v>0</v>
      </c>
      <c r="U256" s="36"/>
      <c r="V256" s="36"/>
      <c r="W256" s="36"/>
      <c r="X256" s="36"/>
      <c r="Y256" s="36"/>
      <c r="Z256" s="36"/>
      <c r="AA256" s="36"/>
      <c r="AB256" s="36"/>
      <c r="AC256" s="36"/>
      <c r="AD256" s="36"/>
      <c r="AE256" s="36"/>
      <c r="AR256" s="186" t="s">
        <v>338</v>
      </c>
      <c r="AT256" s="186" t="s">
        <v>225</v>
      </c>
      <c r="AU256" s="186" t="s">
        <v>81</v>
      </c>
      <c r="AY256" s="19" t="s">
        <v>114</v>
      </c>
      <c r="BE256" s="187">
        <f>IF(N256="základní",J256,0)</f>
        <v>0</v>
      </c>
      <c r="BF256" s="187">
        <f>IF(N256="snížená",J256,0)</f>
        <v>0</v>
      </c>
      <c r="BG256" s="187">
        <f>IF(N256="zákl. přenesená",J256,0)</f>
        <v>0</v>
      </c>
      <c r="BH256" s="187">
        <f>IF(N256="sníž. přenesená",J256,0)</f>
        <v>0</v>
      </c>
      <c r="BI256" s="187">
        <f>IF(N256="nulová",J256,0)</f>
        <v>0</v>
      </c>
      <c r="BJ256" s="19" t="s">
        <v>79</v>
      </c>
      <c r="BK256" s="187">
        <f>ROUND(I256*H256,2)</f>
        <v>0</v>
      </c>
      <c r="BL256" s="19" t="s">
        <v>250</v>
      </c>
      <c r="BM256" s="186" t="s">
        <v>499</v>
      </c>
    </row>
    <row r="257" spans="1:65" s="14" customFormat="1" ht="11.25">
      <c r="B257" s="207"/>
      <c r="C257" s="208"/>
      <c r="D257" s="188" t="s">
        <v>163</v>
      </c>
      <c r="E257" s="208"/>
      <c r="F257" s="210" t="s">
        <v>500</v>
      </c>
      <c r="G257" s="208"/>
      <c r="H257" s="211">
        <v>79.055000000000007</v>
      </c>
      <c r="I257" s="212"/>
      <c r="J257" s="208"/>
      <c r="K257" s="208"/>
      <c r="L257" s="213"/>
      <c r="M257" s="214"/>
      <c r="N257" s="215"/>
      <c r="O257" s="215"/>
      <c r="P257" s="215"/>
      <c r="Q257" s="215"/>
      <c r="R257" s="215"/>
      <c r="S257" s="215"/>
      <c r="T257" s="216"/>
      <c r="AT257" s="217" t="s">
        <v>163</v>
      </c>
      <c r="AU257" s="217" t="s">
        <v>81</v>
      </c>
      <c r="AV257" s="14" t="s">
        <v>81</v>
      </c>
      <c r="AW257" s="14" t="s">
        <v>4</v>
      </c>
      <c r="AX257" s="14" t="s">
        <v>79</v>
      </c>
      <c r="AY257" s="217" t="s">
        <v>114</v>
      </c>
    </row>
    <row r="258" spans="1:65" s="2" customFormat="1" ht="16.5" customHeight="1">
      <c r="A258" s="36"/>
      <c r="B258" s="37"/>
      <c r="C258" s="175" t="s">
        <v>501</v>
      </c>
      <c r="D258" s="175" t="s">
        <v>117</v>
      </c>
      <c r="E258" s="176" t="s">
        <v>502</v>
      </c>
      <c r="F258" s="177" t="s">
        <v>503</v>
      </c>
      <c r="G258" s="178" t="s">
        <v>219</v>
      </c>
      <c r="H258" s="179">
        <v>37.435000000000002</v>
      </c>
      <c r="I258" s="180"/>
      <c r="J258" s="181">
        <f>ROUND(I258*H258,2)</f>
        <v>0</v>
      </c>
      <c r="K258" s="177" t="s">
        <v>121</v>
      </c>
      <c r="L258" s="41"/>
      <c r="M258" s="182" t="s">
        <v>19</v>
      </c>
      <c r="N258" s="183" t="s">
        <v>43</v>
      </c>
      <c r="O258" s="66"/>
      <c r="P258" s="184">
        <f>O258*H258</f>
        <v>0</v>
      </c>
      <c r="Q258" s="184">
        <v>1.0000000000000001E-5</v>
      </c>
      <c r="R258" s="184">
        <f>Q258*H258</f>
        <v>3.7435000000000007E-4</v>
      </c>
      <c r="S258" s="184">
        <v>0</v>
      </c>
      <c r="T258" s="185">
        <f>S258*H258</f>
        <v>0</v>
      </c>
      <c r="U258" s="36"/>
      <c r="V258" s="36"/>
      <c r="W258" s="36"/>
      <c r="X258" s="36"/>
      <c r="Y258" s="36"/>
      <c r="Z258" s="36"/>
      <c r="AA258" s="36"/>
      <c r="AB258" s="36"/>
      <c r="AC258" s="36"/>
      <c r="AD258" s="36"/>
      <c r="AE258" s="36"/>
      <c r="AR258" s="186" t="s">
        <v>250</v>
      </c>
      <c r="AT258" s="186" t="s">
        <v>117</v>
      </c>
      <c r="AU258" s="186" t="s">
        <v>81</v>
      </c>
      <c r="AY258" s="19" t="s">
        <v>114</v>
      </c>
      <c r="BE258" s="187">
        <f>IF(N258="základní",J258,0)</f>
        <v>0</v>
      </c>
      <c r="BF258" s="187">
        <f>IF(N258="snížená",J258,0)</f>
        <v>0</v>
      </c>
      <c r="BG258" s="187">
        <f>IF(N258="zákl. přenesená",J258,0)</f>
        <v>0</v>
      </c>
      <c r="BH258" s="187">
        <f>IF(N258="sníž. přenesená",J258,0)</f>
        <v>0</v>
      </c>
      <c r="BI258" s="187">
        <f>IF(N258="nulová",J258,0)</f>
        <v>0</v>
      </c>
      <c r="BJ258" s="19" t="s">
        <v>79</v>
      </c>
      <c r="BK258" s="187">
        <f>ROUND(I258*H258,2)</f>
        <v>0</v>
      </c>
      <c r="BL258" s="19" t="s">
        <v>250</v>
      </c>
      <c r="BM258" s="186" t="s">
        <v>504</v>
      </c>
    </row>
    <row r="259" spans="1:65" s="14" customFormat="1" ht="11.25">
      <c r="B259" s="207"/>
      <c r="C259" s="208"/>
      <c r="D259" s="188" t="s">
        <v>163</v>
      </c>
      <c r="E259" s="209" t="s">
        <v>19</v>
      </c>
      <c r="F259" s="210" t="s">
        <v>505</v>
      </c>
      <c r="G259" s="208"/>
      <c r="H259" s="211">
        <v>37.435000000000002</v>
      </c>
      <c r="I259" s="212"/>
      <c r="J259" s="208"/>
      <c r="K259" s="208"/>
      <c r="L259" s="213"/>
      <c r="M259" s="214"/>
      <c r="N259" s="215"/>
      <c r="O259" s="215"/>
      <c r="P259" s="215"/>
      <c r="Q259" s="215"/>
      <c r="R259" s="215"/>
      <c r="S259" s="215"/>
      <c r="T259" s="216"/>
      <c r="AT259" s="217" t="s">
        <v>163</v>
      </c>
      <c r="AU259" s="217" t="s">
        <v>81</v>
      </c>
      <c r="AV259" s="14" t="s">
        <v>81</v>
      </c>
      <c r="AW259" s="14" t="s">
        <v>33</v>
      </c>
      <c r="AX259" s="14" t="s">
        <v>79</v>
      </c>
      <c r="AY259" s="217" t="s">
        <v>114</v>
      </c>
    </row>
    <row r="260" spans="1:65" s="2" customFormat="1" ht="24">
      <c r="A260" s="36"/>
      <c r="B260" s="37"/>
      <c r="C260" s="240" t="s">
        <v>506</v>
      </c>
      <c r="D260" s="240" t="s">
        <v>225</v>
      </c>
      <c r="E260" s="241" t="s">
        <v>507</v>
      </c>
      <c r="F260" s="242" t="s">
        <v>508</v>
      </c>
      <c r="G260" s="243" t="s">
        <v>219</v>
      </c>
      <c r="H260" s="244">
        <v>39.307000000000002</v>
      </c>
      <c r="I260" s="245"/>
      <c r="J260" s="246">
        <f>ROUND(I260*H260,2)</f>
        <v>0</v>
      </c>
      <c r="K260" s="242" t="s">
        <v>19</v>
      </c>
      <c r="L260" s="247"/>
      <c r="M260" s="248" t="s">
        <v>19</v>
      </c>
      <c r="N260" s="249" t="s">
        <v>43</v>
      </c>
      <c r="O260" s="66"/>
      <c r="P260" s="184">
        <f>O260*H260</f>
        <v>0</v>
      </c>
      <c r="Q260" s="184">
        <v>0</v>
      </c>
      <c r="R260" s="184">
        <f>Q260*H260</f>
        <v>0</v>
      </c>
      <c r="S260" s="184">
        <v>0</v>
      </c>
      <c r="T260" s="185">
        <f>S260*H260</f>
        <v>0</v>
      </c>
      <c r="U260" s="36"/>
      <c r="V260" s="36"/>
      <c r="W260" s="36"/>
      <c r="X260" s="36"/>
      <c r="Y260" s="36"/>
      <c r="Z260" s="36"/>
      <c r="AA260" s="36"/>
      <c r="AB260" s="36"/>
      <c r="AC260" s="36"/>
      <c r="AD260" s="36"/>
      <c r="AE260" s="36"/>
      <c r="AR260" s="186" t="s">
        <v>338</v>
      </c>
      <c r="AT260" s="186" t="s">
        <v>225</v>
      </c>
      <c r="AU260" s="186" t="s">
        <v>81</v>
      </c>
      <c r="AY260" s="19" t="s">
        <v>114</v>
      </c>
      <c r="BE260" s="187">
        <f>IF(N260="základní",J260,0)</f>
        <v>0</v>
      </c>
      <c r="BF260" s="187">
        <f>IF(N260="snížená",J260,0)</f>
        <v>0</v>
      </c>
      <c r="BG260" s="187">
        <f>IF(N260="zákl. přenesená",J260,0)</f>
        <v>0</v>
      </c>
      <c r="BH260" s="187">
        <f>IF(N260="sníž. přenesená",J260,0)</f>
        <v>0</v>
      </c>
      <c r="BI260" s="187">
        <f>IF(N260="nulová",J260,0)</f>
        <v>0</v>
      </c>
      <c r="BJ260" s="19" t="s">
        <v>79</v>
      </c>
      <c r="BK260" s="187">
        <f>ROUND(I260*H260,2)</f>
        <v>0</v>
      </c>
      <c r="BL260" s="19" t="s">
        <v>250</v>
      </c>
      <c r="BM260" s="186" t="s">
        <v>509</v>
      </c>
    </row>
    <row r="261" spans="1:65" s="14" customFormat="1" ht="11.25">
      <c r="B261" s="207"/>
      <c r="C261" s="208"/>
      <c r="D261" s="188" t="s">
        <v>163</v>
      </c>
      <c r="E261" s="208"/>
      <c r="F261" s="210" t="s">
        <v>510</v>
      </c>
      <c r="G261" s="208"/>
      <c r="H261" s="211">
        <v>39.307000000000002</v>
      </c>
      <c r="I261" s="212"/>
      <c r="J261" s="208"/>
      <c r="K261" s="208"/>
      <c r="L261" s="213"/>
      <c r="M261" s="214"/>
      <c r="N261" s="215"/>
      <c r="O261" s="215"/>
      <c r="P261" s="215"/>
      <c r="Q261" s="215"/>
      <c r="R261" s="215"/>
      <c r="S261" s="215"/>
      <c r="T261" s="216"/>
      <c r="AT261" s="217" t="s">
        <v>163</v>
      </c>
      <c r="AU261" s="217" t="s">
        <v>81</v>
      </c>
      <c r="AV261" s="14" t="s">
        <v>81</v>
      </c>
      <c r="AW261" s="14" t="s">
        <v>4</v>
      </c>
      <c r="AX261" s="14" t="s">
        <v>79</v>
      </c>
      <c r="AY261" s="217" t="s">
        <v>114</v>
      </c>
    </row>
    <row r="262" spans="1:65" s="2" customFormat="1" ht="16.5" customHeight="1">
      <c r="A262" s="36"/>
      <c r="B262" s="37"/>
      <c r="C262" s="175" t="s">
        <v>511</v>
      </c>
      <c r="D262" s="175" t="s">
        <v>117</v>
      </c>
      <c r="E262" s="176" t="s">
        <v>512</v>
      </c>
      <c r="F262" s="177" t="s">
        <v>513</v>
      </c>
      <c r="G262" s="178" t="s">
        <v>219</v>
      </c>
      <c r="H262" s="179">
        <v>37.435000000000002</v>
      </c>
      <c r="I262" s="180"/>
      <c r="J262" s="181">
        <f>ROUND(I262*H262,2)</f>
        <v>0</v>
      </c>
      <c r="K262" s="177" t="s">
        <v>121</v>
      </c>
      <c r="L262" s="41"/>
      <c r="M262" s="182" t="s">
        <v>19</v>
      </c>
      <c r="N262" s="183" t="s">
        <v>43</v>
      </c>
      <c r="O262" s="66"/>
      <c r="P262" s="184">
        <f>O262*H262</f>
        <v>0</v>
      </c>
      <c r="Q262" s="184">
        <v>0</v>
      </c>
      <c r="R262" s="184">
        <f>Q262*H262</f>
        <v>0</v>
      </c>
      <c r="S262" s="184">
        <v>0</v>
      </c>
      <c r="T262" s="185">
        <f>S262*H262</f>
        <v>0</v>
      </c>
      <c r="U262" s="36"/>
      <c r="V262" s="36"/>
      <c r="W262" s="36"/>
      <c r="X262" s="36"/>
      <c r="Y262" s="36"/>
      <c r="Z262" s="36"/>
      <c r="AA262" s="36"/>
      <c r="AB262" s="36"/>
      <c r="AC262" s="36"/>
      <c r="AD262" s="36"/>
      <c r="AE262" s="36"/>
      <c r="AR262" s="186" t="s">
        <v>250</v>
      </c>
      <c r="AT262" s="186" t="s">
        <v>117</v>
      </c>
      <c r="AU262" s="186" t="s">
        <v>81</v>
      </c>
      <c r="AY262" s="19" t="s">
        <v>114</v>
      </c>
      <c r="BE262" s="187">
        <f>IF(N262="základní",J262,0)</f>
        <v>0</v>
      </c>
      <c r="BF262" s="187">
        <f>IF(N262="snížená",J262,0)</f>
        <v>0</v>
      </c>
      <c r="BG262" s="187">
        <f>IF(N262="zákl. přenesená",J262,0)</f>
        <v>0</v>
      </c>
      <c r="BH262" s="187">
        <f>IF(N262="sníž. přenesená",J262,0)</f>
        <v>0</v>
      </c>
      <c r="BI262" s="187">
        <f>IF(N262="nulová",J262,0)</f>
        <v>0</v>
      </c>
      <c r="BJ262" s="19" t="s">
        <v>79</v>
      </c>
      <c r="BK262" s="187">
        <f>ROUND(I262*H262,2)</f>
        <v>0</v>
      </c>
      <c r="BL262" s="19" t="s">
        <v>250</v>
      </c>
      <c r="BM262" s="186" t="s">
        <v>514</v>
      </c>
    </row>
    <row r="263" spans="1:65" s="2" customFormat="1" ht="21.75" customHeight="1">
      <c r="A263" s="36"/>
      <c r="B263" s="37"/>
      <c r="C263" s="240" t="s">
        <v>515</v>
      </c>
      <c r="D263" s="240" t="s">
        <v>225</v>
      </c>
      <c r="E263" s="241" t="s">
        <v>497</v>
      </c>
      <c r="F263" s="242" t="s">
        <v>498</v>
      </c>
      <c r="G263" s="243" t="s">
        <v>168</v>
      </c>
      <c r="H263" s="244">
        <v>2.1619999999999999</v>
      </c>
      <c r="I263" s="245"/>
      <c r="J263" s="246">
        <f>ROUND(I263*H263,2)</f>
        <v>0</v>
      </c>
      <c r="K263" s="242" t="s">
        <v>121</v>
      </c>
      <c r="L263" s="247"/>
      <c r="M263" s="248" t="s">
        <v>19</v>
      </c>
      <c r="N263" s="249" t="s">
        <v>43</v>
      </c>
      <c r="O263" s="66"/>
      <c r="P263" s="184">
        <f>O263*H263</f>
        <v>0</v>
      </c>
      <c r="Q263" s="184">
        <v>8.0000000000000002E-3</v>
      </c>
      <c r="R263" s="184">
        <f>Q263*H263</f>
        <v>1.7295999999999999E-2</v>
      </c>
      <c r="S263" s="184">
        <v>0</v>
      </c>
      <c r="T263" s="185">
        <f>S263*H263</f>
        <v>0</v>
      </c>
      <c r="U263" s="36"/>
      <c r="V263" s="36"/>
      <c r="W263" s="36"/>
      <c r="X263" s="36"/>
      <c r="Y263" s="36"/>
      <c r="Z263" s="36"/>
      <c r="AA263" s="36"/>
      <c r="AB263" s="36"/>
      <c r="AC263" s="36"/>
      <c r="AD263" s="36"/>
      <c r="AE263" s="36"/>
      <c r="AR263" s="186" t="s">
        <v>338</v>
      </c>
      <c r="AT263" s="186" t="s">
        <v>225</v>
      </c>
      <c r="AU263" s="186" t="s">
        <v>81</v>
      </c>
      <c r="AY263" s="19" t="s">
        <v>114</v>
      </c>
      <c r="BE263" s="187">
        <f>IF(N263="základní",J263,0)</f>
        <v>0</v>
      </c>
      <c r="BF263" s="187">
        <f>IF(N263="snížená",J263,0)</f>
        <v>0</v>
      </c>
      <c r="BG263" s="187">
        <f>IF(N263="zákl. přenesená",J263,0)</f>
        <v>0</v>
      </c>
      <c r="BH263" s="187">
        <f>IF(N263="sníž. přenesená",J263,0)</f>
        <v>0</v>
      </c>
      <c r="BI263" s="187">
        <f>IF(N263="nulová",J263,0)</f>
        <v>0</v>
      </c>
      <c r="BJ263" s="19" t="s">
        <v>79</v>
      </c>
      <c r="BK263" s="187">
        <f>ROUND(I263*H263,2)</f>
        <v>0</v>
      </c>
      <c r="BL263" s="19" t="s">
        <v>250</v>
      </c>
      <c r="BM263" s="186" t="s">
        <v>516</v>
      </c>
    </row>
    <row r="264" spans="1:65" s="14" customFormat="1" ht="11.25">
      <c r="B264" s="207"/>
      <c r="C264" s="208"/>
      <c r="D264" s="188" t="s">
        <v>163</v>
      </c>
      <c r="E264" s="209" t="s">
        <v>19</v>
      </c>
      <c r="F264" s="210" t="s">
        <v>517</v>
      </c>
      <c r="G264" s="208"/>
      <c r="H264" s="211">
        <v>2.0590000000000002</v>
      </c>
      <c r="I264" s="212"/>
      <c r="J264" s="208"/>
      <c r="K264" s="208"/>
      <c r="L264" s="213"/>
      <c r="M264" s="214"/>
      <c r="N264" s="215"/>
      <c r="O264" s="215"/>
      <c r="P264" s="215"/>
      <c r="Q264" s="215"/>
      <c r="R264" s="215"/>
      <c r="S264" s="215"/>
      <c r="T264" s="216"/>
      <c r="AT264" s="217" t="s">
        <v>163</v>
      </c>
      <c r="AU264" s="217" t="s">
        <v>81</v>
      </c>
      <c r="AV264" s="14" t="s">
        <v>81</v>
      </c>
      <c r="AW264" s="14" t="s">
        <v>33</v>
      </c>
      <c r="AX264" s="14" t="s">
        <v>79</v>
      </c>
      <c r="AY264" s="217" t="s">
        <v>114</v>
      </c>
    </row>
    <row r="265" spans="1:65" s="14" customFormat="1" ht="11.25">
      <c r="B265" s="207"/>
      <c r="C265" s="208"/>
      <c r="D265" s="188" t="s">
        <v>163</v>
      </c>
      <c r="E265" s="208"/>
      <c r="F265" s="210" t="s">
        <v>518</v>
      </c>
      <c r="G265" s="208"/>
      <c r="H265" s="211">
        <v>2.1619999999999999</v>
      </c>
      <c r="I265" s="212"/>
      <c r="J265" s="208"/>
      <c r="K265" s="208"/>
      <c r="L265" s="213"/>
      <c r="M265" s="214"/>
      <c r="N265" s="215"/>
      <c r="O265" s="215"/>
      <c r="P265" s="215"/>
      <c r="Q265" s="215"/>
      <c r="R265" s="215"/>
      <c r="S265" s="215"/>
      <c r="T265" s="216"/>
      <c r="AT265" s="217" t="s">
        <v>163</v>
      </c>
      <c r="AU265" s="217" t="s">
        <v>81</v>
      </c>
      <c r="AV265" s="14" t="s">
        <v>81</v>
      </c>
      <c r="AW265" s="14" t="s">
        <v>4</v>
      </c>
      <c r="AX265" s="14" t="s">
        <v>79</v>
      </c>
      <c r="AY265" s="217" t="s">
        <v>114</v>
      </c>
    </row>
    <row r="266" spans="1:65" s="2" customFormat="1" ht="16.5" customHeight="1">
      <c r="A266" s="36"/>
      <c r="B266" s="37"/>
      <c r="C266" s="175" t="s">
        <v>519</v>
      </c>
      <c r="D266" s="175" t="s">
        <v>117</v>
      </c>
      <c r="E266" s="176" t="s">
        <v>520</v>
      </c>
      <c r="F266" s="177" t="s">
        <v>521</v>
      </c>
      <c r="G266" s="178" t="s">
        <v>219</v>
      </c>
      <c r="H266" s="179">
        <v>0.9</v>
      </c>
      <c r="I266" s="180"/>
      <c r="J266" s="181">
        <f>ROUND(I266*H266,2)</f>
        <v>0</v>
      </c>
      <c r="K266" s="177" t="s">
        <v>121</v>
      </c>
      <c r="L266" s="41"/>
      <c r="M266" s="182" t="s">
        <v>19</v>
      </c>
      <c r="N266" s="183" t="s">
        <v>43</v>
      </c>
      <c r="O266" s="66"/>
      <c r="P266" s="184">
        <f>O266*H266</f>
        <v>0</v>
      </c>
      <c r="Q266" s="184">
        <v>0</v>
      </c>
      <c r="R266" s="184">
        <f>Q266*H266</f>
        <v>0</v>
      </c>
      <c r="S266" s="184">
        <v>0</v>
      </c>
      <c r="T266" s="185">
        <f>S266*H266</f>
        <v>0</v>
      </c>
      <c r="U266" s="36"/>
      <c r="V266" s="36"/>
      <c r="W266" s="36"/>
      <c r="X266" s="36"/>
      <c r="Y266" s="36"/>
      <c r="Z266" s="36"/>
      <c r="AA266" s="36"/>
      <c r="AB266" s="36"/>
      <c r="AC266" s="36"/>
      <c r="AD266" s="36"/>
      <c r="AE266" s="36"/>
      <c r="AR266" s="186" t="s">
        <v>250</v>
      </c>
      <c r="AT266" s="186" t="s">
        <v>117</v>
      </c>
      <c r="AU266" s="186" t="s">
        <v>81</v>
      </c>
      <c r="AY266" s="19" t="s">
        <v>114</v>
      </c>
      <c r="BE266" s="187">
        <f>IF(N266="základní",J266,0)</f>
        <v>0</v>
      </c>
      <c r="BF266" s="187">
        <f>IF(N266="snížená",J266,0)</f>
        <v>0</v>
      </c>
      <c r="BG266" s="187">
        <f>IF(N266="zákl. přenesená",J266,0)</f>
        <v>0</v>
      </c>
      <c r="BH266" s="187">
        <f>IF(N266="sníž. přenesená",J266,0)</f>
        <v>0</v>
      </c>
      <c r="BI266" s="187">
        <f>IF(N266="nulová",J266,0)</f>
        <v>0</v>
      </c>
      <c r="BJ266" s="19" t="s">
        <v>79</v>
      </c>
      <c r="BK266" s="187">
        <f>ROUND(I266*H266,2)</f>
        <v>0</v>
      </c>
      <c r="BL266" s="19" t="s">
        <v>250</v>
      </c>
      <c r="BM266" s="186" t="s">
        <v>522</v>
      </c>
    </row>
    <row r="267" spans="1:65" s="2" customFormat="1" ht="16.5" customHeight="1">
      <c r="A267" s="36"/>
      <c r="B267" s="37"/>
      <c r="C267" s="240" t="s">
        <v>523</v>
      </c>
      <c r="D267" s="240" t="s">
        <v>225</v>
      </c>
      <c r="E267" s="241" t="s">
        <v>524</v>
      </c>
      <c r="F267" s="242" t="s">
        <v>525</v>
      </c>
      <c r="G267" s="243" t="s">
        <v>219</v>
      </c>
      <c r="H267" s="244">
        <v>0.94499999999999995</v>
      </c>
      <c r="I267" s="245"/>
      <c r="J267" s="246">
        <f>ROUND(I267*H267,2)</f>
        <v>0</v>
      </c>
      <c r="K267" s="242" t="s">
        <v>121</v>
      </c>
      <c r="L267" s="247"/>
      <c r="M267" s="248" t="s">
        <v>19</v>
      </c>
      <c r="N267" s="249" t="s">
        <v>43</v>
      </c>
      <c r="O267" s="66"/>
      <c r="P267" s="184">
        <f>O267*H267</f>
        <v>0</v>
      </c>
      <c r="Q267" s="184">
        <v>1.6000000000000001E-4</v>
      </c>
      <c r="R267" s="184">
        <f>Q267*H267</f>
        <v>1.5120000000000002E-4</v>
      </c>
      <c r="S267" s="184">
        <v>0</v>
      </c>
      <c r="T267" s="185">
        <f>S267*H267</f>
        <v>0</v>
      </c>
      <c r="U267" s="36"/>
      <c r="V267" s="36"/>
      <c r="W267" s="36"/>
      <c r="X267" s="36"/>
      <c r="Y267" s="36"/>
      <c r="Z267" s="36"/>
      <c r="AA267" s="36"/>
      <c r="AB267" s="36"/>
      <c r="AC267" s="36"/>
      <c r="AD267" s="36"/>
      <c r="AE267" s="36"/>
      <c r="AR267" s="186" t="s">
        <v>338</v>
      </c>
      <c r="AT267" s="186" t="s">
        <v>225</v>
      </c>
      <c r="AU267" s="186" t="s">
        <v>81</v>
      </c>
      <c r="AY267" s="19" t="s">
        <v>114</v>
      </c>
      <c r="BE267" s="187">
        <f>IF(N267="základní",J267,0)</f>
        <v>0</v>
      </c>
      <c r="BF267" s="187">
        <f>IF(N267="snížená",J267,0)</f>
        <v>0</v>
      </c>
      <c r="BG267" s="187">
        <f>IF(N267="zákl. přenesená",J267,0)</f>
        <v>0</v>
      </c>
      <c r="BH267" s="187">
        <f>IF(N267="sníž. přenesená",J267,0)</f>
        <v>0</v>
      </c>
      <c r="BI267" s="187">
        <f>IF(N267="nulová",J267,0)</f>
        <v>0</v>
      </c>
      <c r="BJ267" s="19" t="s">
        <v>79</v>
      </c>
      <c r="BK267" s="187">
        <f>ROUND(I267*H267,2)</f>
        <v>0</v>
      </c>
      <c r="BL267" s="19" t="s">
        <v>250</v>
      </c>
      <c r="BM267" s="186" t="s">
        <v>526</v>
      </c>
    </row>
    <row r="268" spans="1:65" s="14" customFormat="1" ht="11.25">
      <c r="B268" s="207"/>
      <c r="C268" s="208"/>
      <c r="D268" s="188" t="s">
        <v>163</v>
      </c>
      <c r="E268" s="208"/>
      <c r="F268" s="210" t="s">
        <v>527</v>
      </c>
      <c r="G268" s="208"/>
      <c r="H268" s="211">
        <v>0.94499999999999995</v>
      </c>
      <c r="I268" s="212"/>
      <c r="J268" s="208"/>
      <c r="K268" s="208"/>
      <c r="L268" s="213"/>
      <c r="M268" s="214"/>
      <c r="N268" s="215"/>
      <c r="O268" s="215"/>
      <c r="P268" s="215"/>
      <c r="Q268" s="215"/>
      <c r="R268" s="215"/>
      <c r="S268" s="215"/>
      <c r="T268" s="216"/>
      <c r="AT268" s="217" t="s">
        <v>163</v>
      </c>
      <c r="AU268" s="217" t="s">
        <v>81</v>
      </c>
      <c r="AV268" s="14" t="s">
        <v>81</v>
      </c>
      <c r="AW268" s="14" t="s">
        <v>4</v>
      </c>
      <c r="AX268" s="14" t="s">
        <v>79</v>
      </c>
      <c r="AY268" s="217" t="s">
        <v>114</v>
      </c>
    </row>
    <row r="269" spans="1:65" s="2" customFormat="1" ht="24">
      <c r="A269" s="36"/>
      <c r="B269" s="37"/>
      <c r="C269" s="175" t="s">
        <v>180</v>
      </c>
      <c r="D269" s="175" t="s">
        <v>117</v>
      </c>
      <c r="E269" s="176" t="s">
        <v>528</v>
      </c>
      <c r="F269" s="177" t="s">
        <v>529</v>
      </c>
      <c r="G269" s="178" t="s">
        <v>376</v>
      </c>
      <c r="H269" s="250"/>
      <c r="I269" s="180"/>
      <c r="J269" s="181">
        <f>ROUND(I269*H269,2)</f>
        <v>0</v>
      </c>
      <c r="K269" s="177" t="s">
        <v>121</v>
      </c>
      <c r="L269" s="41"/>
      <c r="M269" s="182" t="s">
        <v>19</v>
      </c>
      <c r="N269" s="183" t="s">
        <v>43</v>
      </c>
      <c r="O269" s="66"/>
      <c r="P269" s="184">
        <f>O269*H269</f>
        <v>0</v>
      </c>
      <c r="Q269" s="184">
        <v>0</v>
      </c>
      <c r="R269" s="184">
        <f>Q269*H269</f>
        <v>0</v>
      </c>
      <c r="S269" s="184">
        <v>0</v>
      </c>
      <c r="T269" s="185">
        <f>S269*H269</f>
        <v>0</v>
      </c>
      <c r="U269" s="36"/>
      <c r="V269" s="36"/>
      <c r="W269" s="36"/>
      <c r="X269" s="36"/>
      <c r="Y269" s="36"/>
      <c r="Z269" s="36"/>
      <c r="AA269" s="36"/>
      <c r="AB269" s="36"/>
      <c r="AC269" s="36"/>
      <c r="AD269" s="36"/>
      <c r="AE269" s="36"/>
      <c r="AR269" s="186" t="s">
        <v>250</v>
      </c>
      <c r="AT269" s="186" t="s">
        <v>117</v>
      </c>
      <c r="AU269" s="186" t="s">
        <v>81</v>
      </c>
      <c r="AY269" s="19" t="s">
        <v>114</v>
      </c>
      <c r="BE269" s="187">
        <f>IF(N269="základní",J269,0)</f>
        <v>0</v>
      </c>
      <c r="BF269" s="187">
        <f>IF(N269="snížená",J269,0)</f>
        <v>0</v>
      </c>
      <c r="BG269" s="187">
        <f>IF(N269="zákl. přenesená",J269,0)</f>
        <v>0</v>
      </c>
      <c r="BH269" s="187">
        <f>IF(N269="sníž. přenesená",J269,0)</f>
        <v>0</v>
      </c>
      <c r="BI269" s="187">
        <f>IF(N269="nulová",J269,0)</f>
        <v>0</v>
      </c>
      <c r="BJ269" s="19" t="s">
        <v>79</v>
      </c>
      <c r="BK269" s="187">
        <f>ROUND(I269*H269,2)</f>
        <v>0</v>
      </c>
      <c r="BL269" s="19" t="s">
        <v>250</v>
      </c>
      <c r="BM269" s="186" t="s">
        <v>530</v>
      </c>
    </row>
    <row r="270" spans="1:65" s="2" customFormat="1" ht="78">
      <c r="A270" s="36"/>
      <c r="B270" s="37"/>
      <c r="C270" s="38"/>
      <c r="D270" s="188" t="s">
        <v>124</v>
      </c>
      <c r="E270" s="38"/>
      <c r="F270" s="189" t="s">
        <v>475</v>
      </c>
      <c r="G270" s="38"/>
      <c r="H270" s="38"/>
      <c r="I270" s="190"/>
      <c r="J270" s="38"/>
      <c r="K270" s="38"/>
      <c r="L270" s="41"/>
      <c r="M270" s="191"/>
      <c r="N270" s="192"/>
      <c r="O270" s="66"/>
      <c r="P270" s="66"/>
      <c r="Q270" s="66"/>
      <c r="R270" s="66"/>
      <c r="S270" s="66"/>
      <c r="T270" s="67"/>
      <c r="U270" s="36"/>
      <c r="V270" s="36"/>
      <c r="W270" s="36"/>
      <c r="X270" s="36"/>
      <c r="Y270" s="36"/>
      <c r="Z270" s="36"/>
      <c r="AA270" s="36"/>
      <c r="AB270" s="36"/>
      <c r="AC270" s="36"/>
      <c r="AD270" s="36"/>
      <c r="AE270" s="36"/>
      <c r="AT270" s="19" t="s">
        <v>124</v>
      </c>
      <c r="AU270" s="19" t="s">
        <v>81</v>
      </c>
    </row>
    <row r="271" spans="1:65" s="12" customFormat="1" ht="22.9" customHeight="1">
      <c r="B271" s="159"/>
      <c r="C271" s="160"/>
      <c r="D271" s="161" t="s">
        <v>71</v>
      </c>
      <c r="E271" s="173" t="s">
        <v>531</v>
      </c>
      <c r="F271" s="173" t="s">
        <v>532</v>
      </c>
      <c r="G271" s="160"/>
      <c r="H271" s="160"/>
      <c r="I271" s="163"/>
      <c r="J271" s="174">
        <f>BK271</f>
        <v>0</v>
      </c>
      <c r="K271" s="160"/>
      <c r="L271" s="165"/>
      <c r="M271" s="166"/>
      <c r="N271" s="167"/>
      <c r="O271" s="167"/>
      <c r="P271" s="168">
        <f>SUM(P272:P285)</f>
        <v>0</v>
      </c>
      <c r="Q271" s="167"/>
      <c r="R271" s="168">
        <f>SUM(R272:R285)</f>
        <v>4.6928999999999992E-2</v>
      </c>
      <c r="S271" s="167"/>
      <c r="T271" s="169">
        <f>SUM(T272:T285)</f>
        <v>0</v>
      </c>
      <c r="AR271" s="170" t="s">
        <v>81</v>
      </c>
      <c r="AT271" s="171" t="s">
        <v>71</v>
      </c>
      <c r="AU271" s="171" t="s">
        <v>79</v>
      </c>
      <c r="AY271" s="170" t="s">
        <v>114</v>
      </c>
      <c r="BK271" s="172">
        <f>SUM(BK272:BK285)</f>
        <v>0</v>
      </c>
    </row>
    <row r="272" spans="1:65" s="2" customFormat="1" ht="16.5" customHeight="1">
      <c r="A272" s="36"/>
      <c r="B272" s="37"/>
      <c r="C272" s="175" t="s">
        <v>533</v>
      </c>
      <c r="D272" s="175" t="s">
        <v>117</v>
      </c>
      <c r="E272" s="176" t="s">
        <v>534</v>
      </c>
      <c r="F272" s="177" t="s">
        <v>535</v>
      </c>
      <c r="G272" s="178" t="s">
        <v>168</v>
      </c>
      <c r="H272" s="179">
        <v>2.2949999999999999</v>
      </c>
      <c r="I272" s="180"/>
      <c r="J272" s="181">
        <f>ROUND(I272*H272,2)</f>
        <v>0</v>
      </c>
      <c r="K272" s="177" t="s">
        <v>121</v>
      </c>
      <c r="L272" s="41"/>
      <c r="M272" s="182" t="s">
        <v>19</v>
      </c>
      <c r="N272" s="183" t="s">
        <v>43</v>
      </c>
      <c r="O272" s="66"/>
      <c r="P272" s="184">
        <f>O272*H272</f>
        <v>0</v>
      </c>
      <c r="Q272" s="184">
        <v>2.9999999999999997E-4</v>
      </c>
      <c r="R272" s="184">
        <f>Q272*H272</f>
        <v>6.8849999999999988E-4</v>
      </c>
      <c r="S272" s="184">
        <v>0</v>
      </c>
      <c r="T272" s="185">
        <f>S272*H272</f>
        <v>0</v>
      </c>
      <c r="U272" s="36"/>
      <c r="V272" s="36"/>
      <c r="W272" s="36"/>
      <c r="X272" s="36"/>
      <c r="Y272" s="36"/>
      <c r="Z272" s="36"/>
      <c r="AA272" s="36"/>
      <c r="AB272" s="36"/>
      <c r="AC272" s="36"/>
      <c r="AD272" s="36"/>
      <c r="AE272" s="36"/>
      <c r="AR272" s="186" t="s">
        <v>250</v>
      </c>
      <c r="AT272" s="186" t="s">
        <v>117</v>
      </c>
      <c r="AU272" s="186" t="s">
        <v>81</v>
      </c>
      <c r="AY272" s="19" t="s">
        <v>114</v>
      </c>
      <c r="BE272" s="187">
        <f>IF(N272="základní",J272,0)</f>
        <v>0</v>
      </c>
      <c r="BF272" s="187">
        <f>IF(N272="snížená",J272,0)</f>
        <v>0</v>
      </c>
      <c r="BG272" s="187">
        <f>IF(N272="zákl. přenesená",J272,0)</f>
        <v>0</v>
      </c>
      <c r="BH272" s="187">
        <f>IF(N272="sníž. přenesená",J272,0)</f>
        <v>0</v>
      </c>
      <c r="BI272" s="187">
        <f>IF(N272="nulová",J272,0)</f>
        <v>0</v>
      </c>
      <c r="BJ272" s="19" t="s">
        <v>79</v>
      </c>
      <c r="BK272" s="187">
        <f>ROUND(I272*H272,2)</f>
        <v>0</v>
      </c>
      <c r="BL272" s="19" t="s">
        <v>250</v>
      </c>
      <c r="BM272" s="186" t="s">
        <v>536</v>
      </c>
    </row>
    <row r="273" spans="1:65" s="2" customFormat="1" ht="68.25">
      <c r="A273" s="36"/>
      <c r="B273" s="37"/>
      <c r="C273" s="38"/>
      <c r="D273" s="188" t="s">
        <v>124</v>
      </c>
      <c r="E273" s="38"/>
      <c r="F273" s="189" t="s">
        <v>537</v>
      </c>
      <c r="G273" s="38"/>
      <c r="H273" s="38"/>
      <c r="I273" s="190"/>
      <c r="J273" s="38"/>
      <c r="K273" s="38"/>
      <c r="L273" s="41"/>
      <c r="M273" s="191"/>
      <c r="N273" s="192"/>
      <c r="O273" s="66"/>
      <c r="P273" s="66"/>
      <c r="Q273" s="66"/>
      <c r="R273" s="66"/>
      <c r="S273" s="66"/>
      <c r="T273" s="67"/>
      <c r="U273" s="36"/>
      <c r="V273" s="36"/>
      <c r="W273" s="36"/>
      <c r="X273" s="36"/>
      <c r="Y273" s="36"/>
      <c r="Z273" s="36"/>
      <c r="AA273" s="36"/>
      <c r="AB273" s="36"/>
      <c r="AC273" s="36"/>
      <c r="AD273" s="36"/>
      <c r="AE273" s="36"/>
      <c r="AT273" s="19" t="s">
        <v>124</v>
      </c>
      <c r="AU273" s="19" t="s">
        <v>81</v>
      </c>
    </row>
    <row r="274" spans="1:65" s="14" customFormat="1" ht="11.25">
      <c r="B274" s="207"/>
      <c r="C274" s="208"/>
      <c r="D274" s="188" t="s">
        <v>163</v>
      </c>
      <c r="E274" s="209" t="s">
        <v>19</v>
      </c>
      <c r="F274" s="210" t="s">
        <v>538</v>
      </c>
      <c r="G274" s="208"/>
      <c r="H274" s="211">
        <v>2.2949999999999999</v>
      </c>
      <c r="I274" s="212"/>
      <c r="J274" s="208"/>
      <c r="K274" s="208"/>
      <c r="L274" s="213"/>
      <c r="M274" s="214"/>
      <c r="N274" s="215"/>
      <c r="O274" s="215"/>
      <c r="P274" s="215"/>
      <c r="Q274" s="215"/>
      <c r="R274" s="215"/>
      <c r="S274" s="215"/>
      <c r="T274" s="216"/>
      <c r="AT274" s="217" t="s">
        <v>163</v>
      </c>
      <c r="AU274" s="217" t="s">
        <v>81</v>
      </c>
      <c r="AV274" s="14" t="s">
        <v>81</v>
      </c>
      <c r="AW274" s="14" t="s">
        <v>33</v>
      </c>
      <c r="AX274" s="14" t="s">
        <v>79</v>
      </c>
      <c r="AY274" s="217" t="s">
        <v>114</v>
      </c>
    </row>
    <row r="275" spans="1:65" s="2" customFormat="1" ht="24">
      <c r="A275" s="36"/>
      <c r="B275" s="37"/>
      <c r="C275" s="175" t="s">
        <v>539</v>
      </c>
      <c r="D275" s="175" t="s">
        <v>117</v>
      </c>
      <c r="E275" s="176" t="s">
        <v>540</v>
      </c>
      <c r="F275" s="177" t="s">
        <v>541</v>
      </c>
      <c r="G275" s="178" t="s">
        <v>168</v>
      </c>
      <c r="H275" s="179">
        <v>2.2949999999999999</v>
      </c>
      <c r="I275" s="180"/>
      <c r="J275" s="181">
        <f>ROUND(I275*H275,2)</f>
        <v>0</v>
      </c>
      <c r="K275" s="177" t="s">
        <v>121</v>
      </c>
      <c r="L275" s="41"/>
      <c r="M275" s="182" t="s">
        <v>19</v>
      </c>
      <c r="N275" s="183" t="s">
        <v>43</v>
      </c>
      <c r="O275" s="66"/>
      <c r="P275" s="184">
        <f>O275*H275</f>
        <v>0</v>
      </c>
      <c r="Q275" s="184">
        <v>5.1999999999999998E-3</v>
      </c>
      <c r="R275" s="184">
        <f>Q275*H275</f>
        <v>1.1933999999999998E-2</v>
      </c>
      <c r="S275" s="184">
        <v>0</v>
      </c>
      <c r="T275" s="185">
        <f>S275*H275</f>
        <v>0</v>
      </c>
      <c r="U275" s="36"/>
      <c r="V275" s="36"/>
      <c r="W275" s="36"/>
      <c r="X275" s="36"/>
      <c r="Y275" s="36"/>
      <c r="Z275" s="36"/>
      <c r="AA275" s="36"/>
      <c r="AB275" s="36"/>
      <c r="AC275" s="36"/>
      <c r="AD275" s="36"/>
      <c r="AE275" s="36"/>
      <c r="AR275" s="186" t="s">
        <v>250</v>
      </c>
      <c r="AT275" s="186" t="s">
        <v>117</v>
      </c>
      <c r="AU275" s="186" t="s">
        <v>81</v>
      </c>
      <c r="AY275" s="19" t="s">
        <v>114</v>
      </c>
      <c r="BE275" s="187">
        <f>IF(N275="základní",J275,0)</f>
        <v>0</v>
      </c>
      <c r="BF275" s="187">
        <f>IF(N275="snížená",J275,0)</f>
        <v>0</v>
      </c>
      <c r="BG275" s="187">
        <f>IF(N275="zákl. přenesená",J275,0)</f>
        <v>0</v>
      </c>
      <c r="BH275" s="187">
        <f>IF(N275="sníž. přenesená",J275,0)</f>
        <v>0</v>
      </c>
      <c r="BI275" s="187">
        <f>IF(N275="nulová",J275,0)</f>
        <v>0</v>
      </c>
      <c r="BJ275" s="19" t="s">
        <v>79</v>
      </c>
      <c r="BK275" s="187">
        <f>ROUND(I275*H275,2)</f>
        <v>0</v>
      </c>
      <c r="BL275" s="19" t="s">
        <v>250</v>
      </c>
      <c r="BM275" s="186" t="s">
        <v>542</v>
      </c>
    </row>
    <row r="276" spans="1:65" s="2" customFormat="1" ht="29.25">
      <c r="A276" s="36"/>
      <c r="B276" s="37"/>
      <c r="C276" s="38"/>
      <c r="D276" s="188" t="s">
        <v>124</v>
      </c>
      <c r="E276" s="38"/>
      <c r="F276" s="189" t="s">
        <v>543</v>
      </c>
      <c r="G276" s="38"/>
      <c r="H276" s="38"/>
      <c r="I276" s="190"/>
      <c r="J276" s="38"/>
      <c r="K276" s="38"/>
      <c r="L276" s="41"/>
      <c r="M276" s="191"/>
      <c r="N276" s="192"/>
      <c r="O276" s="66"/>
      <c r="P276" s="66"/>
      <c r="Q276" s="66"/>
      <c r="R276" s="66"/>
      <c r="S276" s="66"/>
      <c r="T276" s="67"/>
      <c r="U276" s="36"/>
      <c r="V276" s="36"/>
      <c r="W276" s="36"/>
      <c r="X276" s="36"/>
      <c r="Y276" s="36"/>
      <c r="Z276" s="36"/>
      <c r="AA276" s="36"/>
      <c r="AB276" s="36"/>
      <c r="AC276" s="36"/>
      <c r="AD276" s="36"/>
      <c r="AE276" s="36"/>
      <c r="AT276" s="19" t="s">
        <v>124</v>
      </c>
      <c r="AU276" s="19" t="s">
        <v>81</v>
      </c>
    </row>
    <row r="277" spans="1:65" s="2" customFormat="1" ht="16.5" customHeight="1">
      <c r="A277" s="36"/>
      <c r="B277" s="37"/>
      <c r="C277" s="240" t="s">
        <v>544</v>
      </c>
      <c r="D277" s="240" t="s">
        <v>225</v>
      </c>
      <c r="E277" s="241" t="s">
        <v>545</v>
      </c>
      <c r="F277" s="242" t="s">
        <v>546</v>
      </c>
      <c r="G277" s="243" t="s">
        <v>168</v>
      </c>
      <c r="H277" s="244">
        <v>2.5249999999999999</v>
      </c>
      <c r="I277" s="245"/>
      <c r="J277" s="246">
        <f>ROUND(I277*H277,2)</f>
        <v>0</v>
      </c>
      <c r="K277" s="242" t="s">
        <v>121</v>
      </c>
      <c r="L277" s="247"/>
      <c r="M277" s="248" t="s">
        <v>19</v>
      </c>
      <c r="N277" s="249" t="s">
        <v>43</v>
      </c>
      <c r="O277" s="66"/>
      <c r="P277" s="184">
        <f>O277*H277</f>
        <v>0</v>
      </c>
      <c r="Q277" s="184">
        <v>1.26E-2</v>
      </c>
      <c r="R277" s="184">
        <f>Q277*H277</f>
        <v>3.1814999999999996E-2</v>
      </c>
      <c r="S277" s="184">
        <v>0</v>
      </c>
      <c r="T277" s="185">
        <f>S277*H277</f>
        <v>0</v>
      </c>
      <c r="U277" s="36"/>
      <c r="V277" s="36"/>
      <c r="W277" s="36"/>
      <c r="X277" s="36"/>
      <c r="Y277" s="36"/>
      <c r="Z277" s="36"/>
      <c r="AA277" s="36"/>
      <c r="AB277" s="36"/>
      <c r="AC277" s="36"/>
      <c r="AD277" s="36"/>
      <c r="AE277" s="36"/>
      <c r="AR277" s="186" t="s">
        <v>338</v>
      </c>
      <c r="AT277" s="186" t="s">
        <v>225</v>
      </c>
      <c r="AU277" s="186" t="s">
        <v>81</v>
      </c>
      <c r="AY277" s="19" t="s">
        <v>114</v>
      </c>
      <c r="BE277" s="187">
        <f>IF(N277="základní",J277,0)</f>
        <v>0</v>
      </c>
      <c r="BF277" s="187">
        <f>IF(N277="snížená",J277,0)</f>
        <v>0</v>
      </c>
      <c r="BG277" s="187">
        <f>IF(N277="zákl. přenesená",J277,0)</f>
        <v>0</v>
      </c>
      <c r="BH277" s="187">
        <f>IF(N277="sníž. přenesená",J277,0)</f>
        <v>0</v>
      </c>
      <c r="BI277" s="187">
        <f>IF(N277="nulová",J277,0)</f>
        <v>0</v>
      </c>
      <c r="BJ277" s="19" t="s">
        <v>79</v>
      </c>
      <c r="BK277" s="187">
        <f>ROUND(I277*H277,2)</f>
        <v>0</v>
      </c>
      <c r="BL277" s="19" t="s">
        <v>250</v>
      </c>
      <c r="BM277" s="186" t="s">
        <v>547</v>
      </c>
    </row>
    <row r="278" spans="1:65" s="14" customFormat="1" ht="11.25">
      <c r="B278" s="207"/>
      <c r="C278" s="208"/>
      <c r="D278" s="188" t="s">
        <v>163</v>
      </c>
      <c r="E278" s="208"/>
      <c r="F278" s="210" t="s">
        <v>548</v>
      </c>
      <c r="G278" s="208"/>
      <c r="H278" s="211">
        <v>2.5249999999999999</v>
      </c>
      <c r="I278" s="212"/>
      <c r="J278" s="208"/>
      <c r="K278" s="208"/>
      <c r="L278" s="213"/>
      <c r="M278" s="214"/>
      <c r="N278" s="215"/>
      <c r="O278" s="215"/>
      <c r="P278" s="215"/>
      <c r="Q278" s="215"/>
      <c r="R278" s="215"/>
      <c r="S278" s="215"/>
      <c r="T278" s="216"/>
      <c r="AT278" s="217" t="s">
        <v>163</v>
      </c>
      <c r="AU278" s="217" t="s">
        <v>81</v>
      </c>
      <c r="AV278" s="14" t="s">
        <v>81</v>
      </c>
      <c r="AW278" s="14" t="s">
        <v>4</v>
      </c>
      <c r="AX278" s="14" t="s">
        <v>79</v>
      </c>
      <c r="AY278" s="217" t="s">
        <v>114</v>
      </c>
    </row>
    <row r="279" spans="1:65" s="2" customFormat="1" ht="16.5" customHeight="1">
      <c r="A279" s="36"/>
      <c r="B279" s="37"/>
      <c r="C279" s="175" t="s">
        <v>549</v>
      </c>
      <c r="D279" s="175" t="s">
        <v>117</v>
      </c>
      <c r="E279" s="176" t="s">
        <v>550</v>
      </c>
      <c r="F279" s="177" t="s">
        <v>551</v>
      </c>
      <c r="G279" s="178" t="s">
        <v>219</v>
      </c>
      <c r="H279" s="179">
        <v>4.875</v>
      </c>
      <c r="I279" s="180"/>
      <c r="J279" s="181">
        <f>ROUND(I279*H279,2)</f>
        <v>0</v>
      </c>
      <c r="K279" s="177" t="s">
        <v>121</v>
      </c>
      <c r="L279" s="41"/>
      <c r="M279" s="182" t="s">
        <v>19</v>
      </c>
      <c r="N279" s="183" t="s">
        <v>43</v>
      </c>
      <c r="O279" s="66"/>
      <c r="P279" s="184">
        <f>O279*H279</f>
        <v>0</v>
      </c>
      <c r="Q279" s="184">
        <v>5.0000000000000001E-4</v>
      </c>
      <c r="R279" s="184">
        <f>Q279*H279</f>
        <v>2.4375E-3</v>
      </c>
      <c r="S279" s="184">
        <v>0</v>
      </c>
      <c r="T279" s="185">
        <f>S279*H279</f>
        <v>0</v>
      </c>
      <c r="U279" s="36"/>
      <c r="V279" s="36"/>
      <c r="W279" s="36"/>
      <c r="X279" s="36"/>
      <c r="Y279" s="36"/>
      <c r="Z279" s="36"/>
      <c r="AA279" s="36"/>
      <c r="AB279" s="36"/>
      <c r="AC279" s="36"/>
      <c r="AD279" s="36"/>
      <c r="AE279" s="36"/>
      <c r="AR279" s="186" t="s">
        <v>250</v>
      </c>
      <c r="AT279" s="186" t="s">
        <v>117</v>
      </c>
      <c r="AU279" s="186" t="s">
        <v>81</v>
      </c>
      <c r="AY279" s="19" t="s">
        <v>114</v>
      </c>
      <c r="BE279" s="187">
        <f>IF(N279="základní",J279,0)</f>
        <v>0</v>
      </c>
      <c r="BF279" s="187">
        <f>IF(N279="snížená",J279,0)</f>
        <v>0</v>
      </c>
      <c r="BG279" s="187">
        <f>IF(N279="zákl. přenesená",J279,0)</f>
        <v>0</v>
      </c>
      <c r="BH279" s="187">
        <f>IF(N279="sníž. přenesená",J279,0)</f>
        <v>0</v>
      </c>
      <c r="BI279" s="187">
        <f>IF(N279="nulová",J279,0)</f>
        <v>0</v>
      </c>
      <c r="BJ279" s="19" t="s">
        <v>79</v>
      </c>
      <c r="BK279" s="187">
        <f>ROUND(I279*H279,2)</f>
        <v>0</v>
      </c>
      <c r="BL279" s="19" t="s">
        <v>250</v>
      </c>
      <c r="BM279" s="186" t="s">
        <v>552</v>
      </c>
    </row>
    <row r="280" spans="1:65" s="2" customFormat="1" ht="39">
      <c r="A280" s="36"/>
      <c r="B280" s="37"/>
      <c r="C280" s="38"/>
      <c r="D280" s="188" t="s">
        <v>124</v>
      </c>
      <c r="E280" s="38"/>
      <c r="F280" s="189" t="s">
        <v>553</v>
      </c>
      <c r="G280" s="38"/>
      <c r="H280" s="38"/>
      <c r="I280" s="190"/>
      <c r="J280" s="38"/>
      <c r="K280" s="38"/>
      <c r="L280" s="41"/>
      <c r="M280" s="191"/>
      <c r="N280" s="192"/>
      <c r="O280" s="66"/>
      <c r="P280" s="66"/>
      <c r="Q280" s="66"/>
      <c r="R280" s="66"/>
      <c r="S280" s="66"/>
      <c r="T280" s="67"/>
      <c r="U280" s="36"/>
      <c r="V280" s="36"/>
      <c r="W280" s="36"/>
      <c r="X280" s="36"/>
      <c r="Y280" s="36"/>
      <c r="Z280" s="36"/>
      <c r="AA280" s="36"/>
      <c r="AB280" s="36"/>
      <c r="AC280" s="36"/>
      <c r="AD280" s="36"/>
      <c r="AE280" s="36"/>
      <c r="AT280" s="19" t="s">
        <v>124</v>
      </c>
      <c r="AU280" s="19" t="s">
        <v>81</v>
      </c>
    </row>
    <row r="281" spans="1:65" s="14" customFormat="1" ht="11.25">
      <c r="B281" s="207"/>
      <c r="C281" s="208"/>
      <c r="D281" s="188" t="s">
        <v>163</v>
      </c>
      <c r="E281" s="209" t="s">
        <v>19</v>
      </c>
      <c r="F281" s="210" t="s">
        <v>554</v>
      </c>
      <c r="G281" s="208"/>
      <c r="H281" s="211">
        <v>4.875</v>
      </c>
      <c r="I281" s="212"/>
      <c r="J281" s="208"/>
      <c r="K281" s="208"/>
      <c r="L281" s="213"/>
      <c r="M281" s="214"/>
      <c r="N281" s="215"/>
      <c r="O281" s="215"/>
      <c r="P281" s="215"/>
      <c r="Q281" s="215"/>
      <c r="R281" s="215"/>
      <c r="S281" s="215"/>
      <c r="T281" s="216"/>
      <c r="AT281" s="217" t="s">
        <v>163</v>
      </c>
      <c r="AU281" s="217" t="s">
        <v>81</v>
      </c>
      <c r="AV281" s="14" t="s">
        <v>81</v>
      </c>
      <c r="AW281" s="14" t="s">
        <v>33</v>
      </c>
      <c r="AX281" s="14" t="s">
        <v>79</v>
      </c>
      <c r="AY281" s="217" t="s">
        <v>114</v>
      </c>
    </row>
    <row r="282" spans="1:65" s="2" customFormat="1" ht="16.5" customHeight="1">
      <c r="A282" s="36"/>
      <c r="B282" s="37"/>
      <c r="C282" s="175" t="s">
        <v>555</v>
      </c>
      <c r="D282" s="175" t="s">
        <v>117</v>
      </c>
      <c r="E282" s="176" t="s">
        <v>556</v>
      </c>
      <c r="F282" s="177" t="s">
        <v>557</v>
      </c>
      <c r="G282" s="178" t="s">
        <v>219</v>
      </c>
      <c r="H282" s="179">
        <v>1.8</v>
      </c>
      <c r="I282" s="180"/>
      <c r="J282" s="181">
        <f>ROUND(I282*H282,2)</f>
        <v>0</v>
      </c>
      <c r="K282" s="177" t="s">
        <v>121</v>
      </c>
      <c r="L282" s="41"/>
      <c r="M282" s="182" t="s">
        <v>19</v>
      </c>
      <c r="N282" s="183" t="s">
        <v>43</v>
      </c>
      <c r="O282" s="66"/>
      <c r="P282" s="184">
        <f>O282*H282</f>
        <v>0</v>
      </c>
      <c r="Q282" s="184">
        <v>3.0000000000000001E-5</v>
      </c>
      <c r="R282" s="184">
        <f>Q282*H282</f>
        <v>5.4000000000000005E-5</v>
      </c>
      <c r="S282" s="184">
        <v>0</v>
      </c>
      <c r="T282" s="185">
        <f>S282*H282</f>
        <v>0</v>
      </c>
      <c r="U282" s="36"/>
      <c r="V282" s="36"/>
      <c r="W282" s="36"/>
      <c r="X282" s="36"/>
      <c r="Y282" s="36"/>
      <c r="Z282" s="36"/>
      <c r="AA282" s="36"/>
      <c r="AB282" s="36"/>
      <c r="AC282" s="36"/>
      <c r="AD282" s="36"/>
      <c r="AE282" s="36"/>
      <c r="AR282" s="186" t="s">
        <v>250</v>
      </c>
      <c r="AT282" s="186" t="s">
        <v>117</v>
      </c>
      <c r="AU282" s="186" t="s">
        <v>81</v>
      </c>
      <c r="AY282" s="19" t="s">
        <v>114</v>
      </c>
      <c r="BE282" s="187">
        <f>IF(N282="základní",J282,0)</f>
        <v>0</v>
      </c>
      <c r="BF282" s="187">
        <f>IF(N282="snížená",J282,0)</f>
        <v>0</v>
      </c>
      <c r="BG282" s="187">
        <f>IF(N282="zákl. přenesená",J282,0)</f>
        <v>0</v>
      </c>
      <c r="BH282" s="187">
        <f>IF(N282="sníž. přenesená",J282,0)</f>
        <v>0</v>
      </c>
      <c r="BI282" s="187">
        <f>IF(N282="nulová",J282,0)</f>
        <v>0</v>
      </c>
      <c r="BJ282" s="19" t="s">
        <v>79</v>
      </c>
      <c r="BK282" s="187">
        <f>ROUND(I282*H282,2)</f>
        <v>0</v>
      </c>
      <c r="BL282" s="19" t="s">
        <v>250</v>
      </c>
      <c r="BM282" s="186" t="s">
        <v>558</v>
      </c>
    </row>
    <row r="283" spans="1:65" s="2" customFormat="1" ht="39">
      <c r="A283" s="36"/>
      <c r="B283" s="37"/>
      <c r="C283" s="38"/>
      <c r="D283" s="188" t="s">
        <v>124</v>
      </c>
      <c r="E283" s="38"/>
      <c r="F283" s="189" t="s">
        <v>553</v>
      </c>
      <c r="G283" s="38"/>
      <c r="H283" s="38"/>
      <c r="I283" s="190"/>
      <c r="J283" s="38"/>
      <c r="K283" s="38"/>
      <c r="L283" s="41"/>
      <c r="M283" s="191"/>
      <c r="N283" s="192"/>
      <c r="O283" s="66"/>
      <c r="P283" s="66"/>
      <c r="Q283" s="66"/>
      <c r="R283" s="66"/>
      <c r="S283" s="66"/>
      <c r="T283" s="67"/>
      <c r="U283" s="36"/>
      <c r="V283" s="36"/>
      <c r="W283" s="36"/>
      <c r="X283" s="36"/>
      <c r="Y283" s="36"/>
      <c r="Z283" s="36"/>
      <c r="AA283" s="36"/>
      <c r="AB283" s="36"/>
      <c r="AC283" s="36"/>
      <c r="AD283" s="36"/>
      <c r="AE283" s="36"/>
      <c r="AT283" s="19" t="s">
        <v>124</v>
      </c>
      <c r="AU283" s="19" t="s">
        <v>81</v>
      </c>
    </row>
    <row r="284" spans="1:65" s="2" customFormat="1" ht="24">
      <c r="A284" s="36"/>
      <c r="B284" s="37"/>
      <c r="C284" s="175" t="s">
        <v>559</v>
      </c>
      <c r="D284" s="175" t="s">
        <v>117</v>
      </c>
      <c r="E284" s="176" t="s">
        <v>560</v>
      </c>
      <c r="F284" s="177" t="s">
        <v>561</v>
      </c>
      <c r="G284" s="178" t="s">
        <v>376</v>
      </c>
      <c r="H284" s="250"/>
      <c r="I284" s="180"/>
      <c r="J284" s="181">
        <f>ROUND(I284*H284,2)</f>
        <v>0</v>
      </c>
      <c r="K284" s="177" t="s">
        <v>121</v>
      </c>
      <c r="L284" s="41"/>
      <c r="M284" s="182" t="s">
        <v>19</v>
      </c>
      <c r="N284" s="183" t="s">
        <v>43</v>
      </c>
      <c r="O284" s="66"/>
      <c r="P284" s="184">
        <f>O284*H284</f>
        <v>0</v>
      </c>
      <c r="Q284" s="184">
        <v>0</v>
      </c>
      <c r="R284" s="184">
        <f>Q284*H284</f>
        <v>0</v>
      </c>
      <c r="S284" s="184">
        <v>0</v>
      </c>
      <c r="T284" s="185">
        <f>S284*H284</f>
        <v>0</v>
      </c>
      <c r="U284" s="36"/>
      <c r="V284" s="36"/>
      <c r="W284" s="36"/>
      <c r="X284" s="36"/>
      <c r="Y284" s="36"/>
      <c r="Z284" s="36"/>
      <c r="AA284" s="36"/>
      <c r="AB284" s="36"/>
      <c r="AC284" s="36"/>
      <c r="AD284" s="36"/>
      <c r="AE284" s="36"/>
      <c r="AR284" s="186" t="s">
        <v>250</v>
      </c>
      <c r="AT284" s="186" t="s">
        <v>117</v>
      </c>
      <c r="AU284" s="186" t="s">
        <v>81</v>
      </c>
      <c r="AY284" s="19" t="s">
        <v>114</v>
      </c>
      <c r="BE284" s="187">
        <f>IF(N284="základní",J284,0)</f>
        <v>0</v>
      </c>
      <c r="BF284" s="187">
        <f>IF(N284="snížená",J284,0)</f>
        <v>0</v>
      </c>
      <c r="BG284" s="187">
        <f>IF(N284="zákl. přenesená",J284,0)</f>
        <v>0</v>
      </c>
      <c r="BH284" s="187">
        <f>IF(N284="sníž. přenesená",J284,0)</f>
        <v>0</v>
      </c>
      <c r="BI284" s="187">
        <f>IF(N284="nulová",J284,0)</f>
        <v>0</v>
      </c>
      <c r="BJ284" s="19" t="s">
        <v>79</v>
      </c>
      <c r="BK284" s="187">
        <f>ROUND(I284*H284,2)</f>
        <v>0</v>
      </c>
      <c r="BL284" s="19" t="s">
        <v>250</v>
      </c>
      <c r="BM284" s="186" t="s">
        <v>562</v>
      </c>
    </row>
    <row r="285" spans="1:65" s="2" customFormat="1" ht="78">
      <c r="A285" s="36"/>
      <c r="B285" s="37"/>
      <c r="C285" s="38"/>
      <c r="D285" s="188" t="s">
        <v>124</v>
      </c>
      <c r="E285" s="38"/>
      <c r="F285" s="189" t="s">
        <v>563</v>
      </c>
      <c r="G285" s="38"/>
      <c r="H285" s="38"/>
      <c r="I285" s="190"/>
      <c r="J285" s="38"/>
      <c r="K285" s="38"/>
      <c r="L285" s="41"/>
      <c r="M285" s="191"/>
      <c r="N285" s="192"/>
      <c r="O285" s="66"/>
      <c r="P285" s="66"/>
      <c r="Q285" s="66"/>
      <c r="R285" s="66"/>
      <c r="S285" s="66"/>
      <c r="T285" s="67"/>
      <c r="U285" s="36"/>
      <c r="V285" s="36"/>
      <c r="W285" s="36"/>
      <c r="X285" s="36"/>
      <c r="Y285" s="36"/>
      <c r="Z285" s="36"/>
      <c r="AA285" s="36"/>
      <c r="AB285" s="36"/>
      <c r="AC285" s="36"/>
      <c r="AD285" s="36"/>
      <c r="AE285" s="36"/>
      <c r="AT285" s="19" t="s">
        <v>124</v>
      </c>
      <c r="AU285" s="19" t="s">
        <v>81</v>
      </c>
    </row>
    <row r="286" spans="1:65" s="12" customFormat="1" ht="22.9" customHeight="1">
      <c r="B286" s="159"/>
      <c r="C286" s="160"/>
      <c r="D286" s="161" t="s">
        <v>71</v>
      </c>
      <c r="E286" s="173" t="s">
        <v>564</v>
      </c>
      <c r="F286" s="173" t="s">
        <v>565</v>
      </c>
      <c r="G286" s="160"/>
      <c r="H286" s="160"/>
      <c r="I286" s="163"/>
      <c r="J286" s="174">
        <f>BK286</f>
        <v>0</v>
      </c>
      <c r="K286" s="160"/>
      <c r="L286" s="165"/>
      <c r="M286" s="166"/>
      <c r="N286" s="167"/>
      <c r="O286" s="167"/>
      <c r="P286" s="168">
        <f>SUM(P287:P301)</f>
        <v>0</v>
      </c>
      <c r="Q286" s="167"/>
      <c r="R286" s="168">
        <f>SUM(R287:R301)</f>
        <v>3.1459999999999995E-4</v>
      </c>
      <c r="S286" s="167"/>
      <c r="T286" s="169">
        <f>SUM(T287:T301)</f>
        <v>0</v>
      </c>
      <c r="AR286" s="170" t="s">
        <v>81</v>
      </c>
      <c r="AT286" s="171" t="s">
        <v>71</v>
      </c>
      <c r="AU286" s="171" t="s">
        <v>79</v>
      </c>
      <c r="AY286" s="170" t="s">
        <v>114</v>
      </c>
      <c r="BK286" s="172">
        <f>SUM(BK287:BK301)</f>
        <v>0</v>
      </c>
    </row>
    <row r="287" spans="1:65" s="2" customFormat="1" ht="16.5" customHeight="1">
      <c r="A287" s="36"/>
      <c r="B287" s="37"/>
      <c r="C287" s="175" t="s">
        <v>566</v>
      </c>
      <c r="D287" s="175" t="s">
        <v>117</v>
      </c>
      <c r="E287" s="176" t="s">
        <v>567</v>
      </c>
      <c r="F287" s="177" t="s">
        <v>568</v>
      </c>
      <c r="G287" s="178" t="s">
        <v>168</v>
      </c>
      <c r="H287" s="179">
        <v>63.57</v>
      </c>
      <c r="I287" s="180"/>
      <c r="J287" s="181">
        <f>ROUND(I287*H287,2)</f>
        <v>0</v>
      </c>
      <c r="K287" s="177" t="s">
        <v>121</v>
      </c>
      <c r="L287" s="41"/>
      <c r="M287" s="182" t="s">
        <v>19</v>
      </c>
      <c r="N287" s="183" t="s">
        <v>43</v>
      </c>
      <c r="O287" s="66"/>
      <c r="P287" s="184">
        <f>O287*H287</f>
        <v>0</v>
      </c>
      <c r="Q287" s="184">
        <v>0</v>
      </c>
      <c r="R287" s="184">
        <f>Q287*H287</f>
        <v>0</v>
      </c>
      <c r="S287" s="184">
        <v>0</v>
      </c>
      <c r="T287" s="185">
        <f>S287*H287</f>
        <v>0</v>
      </c>
      <c r="U287" s="36"/>
      <c r="V287" s="36"/>
      <c r="W287" s="36"/>
      <c r="X287" s="36"/>
      <c r="Y287" s="36"/>
      <c r="Z287" s="36"/>
      <c r="AA287" s="36"/>
      <c r="AB287" s="36"/>
      <c r="AC287" s="36"/>
      <c r="AD287" s="36"/>
      <c r="AE287" s="36"/>
      <c r="AR287" s="186" t="s">
        <v>250</v>
      </c>
      <c r="AT287" s="186" t="s">
        <v>117</v>
      </c>
      <c r="AU287" s="186" t="s">
        <v>81</v>
      </c>
      <c r="AY287" s="19" t="s">
        <v>114</v>
      </c>
      <c r="BE287" s="187">
        <f>IF(N287="základní",J287,0)</f>
        <v>0</v>
      </c>
      <c r="BF287" s="187">
        <f>IF(N287="snížená",J287,0)</f>
        <v>0</v>
      </c>
      <c r="BG287" s="187">
        <f>IF(N287="zákl. přenesená",J287,0)</f>
        <v>0</v>
      </c>
      <c r="BH287" s="187">
        <f>IF(N287="sníž. přenesená",J287,0)</f>
        <v>0</v>
      </c>
      <c r="BI287" s="187">
        <f>IF(N287="nulová",J287,0)</f>
        <v>0</v>
      </c>
      <c r="BJ287" s="19" t="s">
        <v>79</v>
      </c>
      <c r="BK287" s="187">
        <f>ROUND(I287*H287,2)</f>
        <v>0</v>
      </c>
      <c r="BL287" s="19" t="s">
        <v>250</v>
      </c>
      <c r="BM287" s="186" t="s">
        <v>569</v>
      </c>
    </row>
    <row r="288" spans="1:65" s="13" customFormat="1" ht="11.25">
      <c r="B288" s="197"/>
      <c r="C288" s="198"/>
      <c r="D288" s="188" t="s">
        <v>163</v>
      </c>
      <c r="E288" s="199" t="s">
        <v>19</v>
      </c>
      <c r="F288" s="200" t="s">
        <v>570</v>
      </c>
      <c r="G288" s="198"/>
      <c r="H288" s="199" t="s">
        <v>19</v>
      </c>
      <c r="I288" s="201"/>
      <c r="J288" s="198"/>
      <c r="K288" s="198"/>
      <c r="L288" s="202"/>
      <c r="M288" s="203"/>
      <c r="N288" s="204"/>
      <c r="O288" s="204"/>
      <c r="P288" s="204"/>
      <c r="Q288" s="204"/>
      <c r="R288" s="204"/>
      <c r="S288" s="204"/>
      <c r="T288" s="205"/>
      <c r="AT288" s="206" t="s">
        <v>163</v>
      </c>
      <c r="AU288" s="206" t="s">
        <v>81</v>
      </c>
      <c r="AV288" s="13" t="s">
        <v>79</v>
      </c>
      <c r="AW288" s="13" t="s">
        <v>33</v>
      </c>
      <c r="AX288" s="13" t="s">
        <v>72</v>
      </c>
      <c r="AY288" s="206" t="s">
        <v>114</v>
      </c>
    </row>
    <row r="289" spans="1:65" s="14" customFormat="1" ht="11.25">
      <c r="B289" s="207"/>
      <c r="C289" s="208"/>
      <c r="D289" s="188" t="s">
        <v>163</v>
      </c>
      <c r="E289" s="209" t="s">
        <v>19</v>
      </c>
      <c r="F289" s="210" t="s">
        <v>571</v>
      </c>
      <c r="G289" s="208"/>
      <c r="H289" s="211">
        <v>75.069999999999993</v>
      </c>
      <c r="I289" s="212"/>
      <c r="J289" s="208"/>
      <c r="K289" s="208"/>
      <c r="L289" s="213"/>
      <c r="M289" s="214"/>
      <c r="N289" s="215"/>
      <c r="O289" s="215"/>
      <c r="P289" s="215"/>
      <c r="Q289" s="215"/>
      <c r="R289" s="215"/>
      <c r="S289" s="215"/>
      <c r="T289" s="216"/>
      <c r="AT289" s="217" t="s">
        <v>163</v>
      </c>
      <c r="AU289" s="217" t="s">
        <v>81</v>
      </c>
      <c r="AV289" s="14" t="s">
        <v>81</v>
      </c>
      <c r="AW289" s="14" t="s">
        <v>33</v>
      </c>
      <c r="AX289" s="14" t="s">
        <v>72</v>
      </c>
      <c r="AY289" s="217" t="s">
        <v>114</v>
      </c>
    </row>
    <row r="290" spans="1:65" s="14" customFormat="1" ht="11.25">
      <c r="B290" s="207"/>
      <c r="C290" s="208"/>
      <c r="D290" s="188" t="s">
        <v>163</v>
      </c>
      <c r="E290" s="209" t="s">
        <v>19</v>
      </c>
      <c r="F290" s="210" t="s">
        <v>572</v>
      </c>
      <c r="G290" s="208"/>
      <c r="H290" s="211">
        <v>-9</v>
      </c>
      <c r="I290" s="212"/>
      <c r="J290" s="208"/>
      <c r="K290" s="208"/>
      <c r="L290" s="213"/>
      <c r="M290" s="214"/>
      <c r="N290" s="215"/>
      <c r="O290" s="215"/>
      <c r="P290" s="215"/>
      <c r="Q290" s="215"/>
      <c r="R290" s="215"/>
      <c r="S290" s="215"/>
      <c r="T290" s="216"/>
      <c r="AT290" s="217" t="s">
        <v>163</v>
      </c>
      <c r="AU290" s="217" t="s">
        <v>81</v>
      </c>
      <c r="AV290" s="14" t="s">
        <v>81</v>
      </c>
      <c r="AW290" s="14" t="s">
        <v>33</v>
      </c>
      <c r="AX290" s="14" t="s">
        <v>72</v>
      </c>
      <c r="AY290" s="217" t="s">
        <v>114</v>
      </c>
    </row>
    <row r="291" spans="1:65" s="14" customFormat="1" ht="11.25">
      <c r="B291" s="207"/>
      <c r="C291" s="208"/>
      <c r="D291" s="188" t="s">
        <v>163</v>
      </c>
      <c r="E291" s="209" t="s">
        <v>19</v>
      </c>
      <c r="F291" s="210" t="s">
        <v>573</v>
      </c>
      <c r="G291" s="208"/>
      <c r="H291" s="211">
        <v>-2.5</v>
      </c>
      <c r="I291" s="212"/>
      <c r="J291" s="208"/>
      <c r="K291" s="208"/>
      <c r="L291" s="213"/>
      <c r="M291" s="214"/>
      <c r="N291" s="215"/>
      <c r="O291" s="215"/>
      <c r="P291" s="215"/>
      <c r="Q291" s="215"/>
      <c r="R291" s="215"/>
      <c r="S291" s="215"/>
      <c r="T291" s="216"/>
      <c r="AT291" s="217" t="s">
        <v>163</v>
      </c>
      <c r="AU291" s="217" t="s">
        <v>81</v>
      </c>
      <c r="AV291" s="14" t="s">
        <v>81</v>
      </c>
      <c r="AW291" s="14" t="s">
        <v>33</v>
      </c>
      <c r="AX291" s="14" t="s">
        <v>72</v>
      </c>
      <c r="AY291" s="217" t="s">
        <v>114</v>
      </c>
    </row>
    <row r="292" spans="1:65" s="15" customFormat="1" ht="11.25">
      <c r="B292" s="218"/>
      <c r="C292" s="219"/>
      <c r="D292" s="188" t="s">
        <v>163</v>
      </c>
      <c r="E292" s="220" t="s">
        <v>19</v>
      </c>
      <c r="F292" s="221" t="s">
        <v>181</v>
      </c>
      <c r="G292" s="219"/>
      <c r="H292" s="222">
        <v>63.569999999999993</v>
      </c>
      <c r="I292" s="223"/>
      <c r="J292" s="219"/>
      <c r="K292" s="219"/>
      <c r="L292" s="224"/>
      <c r="M292" s="225"/>
      <c r="N292" s="226"/>
      <c r="O292" s="226"/>
      <c r="P292" s="226"/>
      <c r="Q292" s="226"/>
      <c r="R292" s="226"/>
      <c r="S292" s="226"/>
      <c r="T292" s="227"/>
      <c r="AT292" s="228" t="s">
        <v>163</v>
      </c>
      <c r="AU292" s="228" t="s">
        <v>81</v>
      </c>
      <c r="AV292" s="15" t="s">
        <v>160</v>
      </c>
      <c r="AW292" s="15" t="s">
        <v>33</v>
      </c>
      <c r="AX292" s="15" t="s">
        <v>79</v>
      </c>
      <c r="AY292" s="228" t="s">
        <v>114</v>
      </c>
    </row>
    <row r="293" spans="1:65" s="2" customFormat="1" ht="16.5" customHeight="1">
      <c r="A293" s="36"/>
      <c r="B293" s="37"/>
      <c r="C293" s="175" t="s">
        <v>574</v>
      </c>
      <c r="D293" s="175" t="s">
        <v>117</v>
      </c>
      <c r="E293" s="176" t="s">
        <v>575</v>
      </c>
      <c r="F293" s="177" t="s">
        <v>576</v>
      </c>
      <c r="G293" s="178" t="s">
        <v>168</v>
      </c>
      <c r="H293" s="179">
        <v>63.575000000000003</v>
      </c>
      <c r="I293" s="180"/>
      <c r="J293" s="181">
        <f>ROUND(I293*H293,2)</f>
        <v>0</v>
      </c>
      <c r="K293" s="177" t="s">
        <v>19</v>
      </c>
      <c r="L293" s="41"/>
      <c r="M293" s="182" t="s">
        <v>19</v>
      </c>
      <c r="N293" s="183" t="s">
        <v>43</v>
      </c>
      <c r="O293" s="66"/>
      <c r="P293" s="184">
        <f>O293*H293</f>
        <v>0</v>
      </c>
      <c r="Q293" s="184">
        <v>0</v>
      </c>
      <c r="R293" s="184">
        <f>Q293*H293</f>
        <v>0</v>
      </c>
      <c r="S293" s="184">
        <v>0</v>
      </c>
      <c r="T293" s="185">
        <f>S293*H293</f>
        <v>0</v>
      </c>
      <c r="U293" s="36"/>
      <c r="V293" s="36"/>
      <c r="W293" s="36"/>
      <c r="X293" s="36"/>
      <c r="Y293" s="36"/>
      <c r="Z293" s="36"/>
      <c r="AA293" s="36"/>
      <c r="AB293" s="36"/>
      <c r="AC293" s="36"/>
      <c r="AD293" s="36"/>
      <c r="AE293" s="36"/>
      <c r="AR293" s="186" t="s">
        <v>250</v>
      </c>
      <c r="AT293" s="186" t="s">
        <v>117</v>
      </c>
      <c r="AU293" s="186" t="s">
        <v>81</v>
      </c>
      <c r="AY293" s="19" t="s">
        <v>114</v>
      </c>
      <c r="BE293" s="187">
        <f>IF(N293="základní",J293,0)</f>
        <v>0</v>
      </c>
      <c r="BF293" s="187">
        <f>IF(N293="snížená",J293,0)</f>
        <v>0</v>
      </c>
      <c r="BG293" s="187">
        <f>IF(N293="zákl. přenesená",J293,0)</f>
        <v>0</v>
      </c>
      <c r="BH293" s="187">
        <f>IF(N293="sníž. přenesená",J293,0)</f>
        <v>0</v>
      </c>
      <c r="BI293" s="187">
        <f>IF(N293="nulová",J293,0)</f>
        <v>0</v>
      </c>
      <c r="BJ293" s="19" t="s">
        <v>79</v>
      </c>
      <c r="BK293" s="187">
        <f>ROUND(I293*H293,2)</f>
        <v>0</v>
      </c>
      <c r="BL293" s="19" t="s">
        <v>250</v>
      </c>
      <c r="BM293" s="186" t="s">
        <v>577</v>
      </c>
    </row>
    <row r="294" spans="1:65" s="14" customFormat="1" ht="11.25">
      <c r="B294" s="207"/>
      <c r="C294" s="208"/>
      <c r="D294" s="188" t="s">
        <v>163</v>
      </c>
      <c r="E294" s="209" t="s">
        <v>19</v>
      </c>
      <c r="F294" s="210" t="s">
        <v>578</v>
      </c>
      <c r="G294" s="208"/>
      <c r="H294" s="211">
        <v>74.87</v>
      </c>
      <c r="I294" s="212"/>
      <c r="J294" s="208"/>
      <c r="K294" s="208"/>
      <c r="L294" s="213"/>
      <c r="M294" s="214"/>
      <c r="N294" s="215"/>
      <c r="O294" s="215"/>
      <c r="P294" s="215"/>
      <c r="Q294" s="215"/>
      <c r="R294" s="215"/>
      <c r="S294" s="215"/>
      <c r="T294" s="216"/>
      <c r="AT294" s="217" t="s">
        <v>163</v>
      </c>
      <c r="AU294" s="217" t="s">
        <v>81</v>
      </c>
      <c r="AV294" s="14" t="s">
        <v>81</v>
      </c>
      <c r="AW294" s="14" t="s">
        <v>33</v>
      </c>
      <c r="AX294" s="14" t="s">
        <v>72</v>
      </c>
      <c r="AY294" s="217" t="s">
        <v>114</v>
      </c>
    </row>
    <row r="295" spans="1:65" s="14" customFormat="1" ht="11.25">
      <c r="B295" s="207"/>
      <c r="C295" s="208"/>
      <c r="D295" s="188" t="s">
        <v>163</v>
      </c>
      <c r="E295" s="209" t="s">
        <v>19</v>
      </c>
      <c r="F295" s="210" t="s">
        <v>572</v>
      </c>
      <c r="G295" s="208"/>
      <c r="H295" s="211">
        <v>-9</v>
      </c>
      <c r="I295" s="212"/>
      <c r="J295" s="208"/>
      <c r="K295" s="208"/>
      <c r="L295" s="213"/>
      <c r="M295" s="214"/>
      <c r="N295" s="215"/>
      <c r="O295" s="215"/>
      <c r="P295" s="215"/>
      <c r="Q295" s="215"/>
      <c r="R295" s="215"/>
      <c r="S295" s="215"/>
      <c r="T295" s="216"/>
      <c r="AT295" s="217" t="s">
        <v>163</v>
      </c>
      <c r="AU295" s="217" t="s">
        <v>81</v>
      </c>
      <c r="AV295" s="14" t="s">
        <v>81</v>
      </c>
      <c r="AW295" s="14" t="s">
        <v>33</v>
      </c>
      <c r="AX295" s="14" t="s">
        <v>72</v>
      </c>
      <c r="AY295" s="217" t="s">
        <v>114</v>
      </c>
    </row>
    <row r="296" spans="1:65" s="14" customFormat="1" ht="11.25">
      <c r="B296" s="207"/>
      <c r="C296" s="208"/>
      <c r="D296" s="188" t="s">
        <v>163</v>
      </c>
      <c r="E296" s="209" t="s">
        <v>19</v>
      </c>
      <c r="F296" s="210" t="s">
        <v>209</v>
      </c>
      <c r="G296" s="208"/>
      <c r="H296" s="211">
        <v>-2.2949999999999999</v>
      </c>
      <c r="I296" s="212"/>
      <c r="J296" s="208"/>
      <c r="K296" s="208"/>
      <c r="L296" s="213"/>
      <c r="M296" s="214"/>
      <c r="N296" s="215"/>
      <c r="O296" s="215"/>
      <c r="P296" s="215"/>
      <c r="Q296" s="215"/>
      <c r="R296" s="215"/>
      <c r="S296" s="215"/>
      <c r="T296" s="216"/>
      <c r="AT296" s="217" t="s">
        <v>163</v>
      </c>
      <c r="AU296" s="217" t="s">
        <v>81</v>
      </c>
      <c r="AV296" s="14" t="s">
        <v>81</v>
      </c>
      <c r="AW296" s="14" t="s">
        <v>33</v>
      </c>
      <c r="AX296" s="14" t="s">
        <v>72</v>
      </c>
      <c r="AY296" s="217" t="s">
        <v>114</v>
      </c>
    </row>
    <row r="297" spans="1:65" s="15" customFormat="1" ht="11.25">
      <c r="B297" s="218"/>
      <c r="C297" s="219"/>
      <c r="D297" s="188" t="s">
        <v>163</v>
      </c>
      <c r="E297" s="220" t="s">
        <v>19</v>
      </c>
      <c r="F297" s="221" t="s">
        <v>181</v>
      </c>
      <c r="G297" s="219"/>
      <c r="H297" s="222">
        <v>63.575000000000003</v>
      </c>
      <c r="I297" s="223"/>
      <c r="J297" s="219"/>
      <c r="K297" s="219"/>
      <c r="L297" s="224"/>
      <c r="M297" s="225"/>
      <c r="N297" s="226"/>
      <c r="O297" s="226"/>
      <c r="P297" s="226"/>
      <c r="Q297" s="226"/>
      <c r="R297" s="226"/>
      <c r="S297" s="226"/>
      <c r="T297" s="227"/>
      <c r="AT297" s="228" t="s">
        <v>163</v>
      </c>
      <c r="AU297" s="228" t="s">
        <v>81</v>
      </c>
      <c r="AV297" s="15" t="s">
        <v>160</v>
      </c>
      <c r="AW297" s="15" t="s">
        <v>33</v>
      </c>
      <c r="AX297" s="15" t="s">
        <v>79</v>
      </c>
      <c r="AY297" s="228" t="s">
        <v>114</v>
      </c>
    </row>
    <row r="298" spans="1:65" s="2" customFormat="1" ht="16.5" customHeight="1">
      <c r="A298" s="36"/>
      <c r="B298" s="37"/>
      <c r="C298" s="175" t="s">
        <v>579</v>
      </c>
      <c r="D298" s="175" t="s">
        <v>117</v>
      </c>
      <c r="E298" s="176" t="s">
        <v>580</v>
      </c>
      <c r="F298" s="177" t="s">
        <v>581</v>
      </c>
      <c r="G298" s="178" t="s">
        <v>168</v>
      </c>
      <c r="H298" s="179">
        <v>1.21</v>
      </c>
      <c r="I298" s="180"/>
      <c r="J298" s="181">
        <f>ROUND(I298*H298,2)</f>
        <v>0</v>
      </c>
      <c r="K298" s="177" t="s">
        <v>121</v>
      </c>
      <c r="L298" s="41"/>
      <c r="M298" s="182" t="s">
        <v>19</v>
      </c>
      <c r="N298" s="183" t="s">
        <v>43</v>
      </c>
      <c r="O298" s="66"/>
      <c r="P298" s="184">
        <f>O298*H298</f>
        <v>0</v>
      </c>
      <c r="Q298" s="184">
        <v>1.3999999999999999E-4</v>
      </c>
      <c r="R298" s="184">
        <f>Q298*H298</f>
        <v>1.6939999999999997E-4</v>
      </c>
      <c r="S298" s="184">
        <v>0</v>
      </c>
      <c r="T298" s="185">
        <f>S298*H298</f>
        <v>0</v>
      </c>
      <c r="U298" s="36"/>
      <c r="V298" s="36"/>
      <c r="W298" s="36"/>
      <c r="X298" s="36"/>
      <c r="Y298" s="36"/>
      <c r="Z298" s="36"/>
      <c r="AA298" s="36"/>
      <c r="AB298" s="36"/>
      <c r="AC298" s="36"/>
      <c r="AD298" s="36"/>
      <c r="AE298" s="36"/>
      <c r="AR298" s="186" t="s">
        <v>250</v>
      </c>
      <c r="AT298" s="186" t="s">
        <v>117</v>
      </c>
      <c r="AU298" s="186" t="s">
        <v>81</v>
      </c>
      <c r="AY298" s="19" t="s">
        <v>114</v>
      </c>
      <c r="BE298" s="187">
        <f>IF(N298="základní",J298,0)</f>
        <v>0</v>
      </c>
      <c r="BF298" s="187">
        <f>IF(N298="snížená",J298,0)</f>
        <v>0</v>
      </c>
      <c r="BG298" s="187">
        <f>IF(N298="zákl. přenesená",J298,0)</f>
        <v>0</v>
      </c>
      <c r="BH298" s="187">
        <f>IF(N298="sníž. přenesená",J298,0)</f>
        <v>0</v>
      </c>
      <c r="BI298" s="187">
        <f>IF(N298="nulová",J298,0)</f>
        <v>0</v>
      </c>
      <c r="BJ298" s="19" t="s">
        <v>79</v>
      </c>
      <c r="BK298" s="187">
        <f>ROUND(I298*H298,2)</f>
        <v>0</v>
      </c>
      <c r="BL298" s="19" t="s">
        <v>250</v>
      </c>
      <c r="BM298" s="186" t="s">
        <v>582</v>
      </c>
    </row>
    <row r="299" spans="1:65" s="13" customFormat="1" ht="11.25">
      <c r="B299" s="197"/>
      <c r="C299" s="198"/>
      <c r="D299" s="188" t="s">
        <v>163</v>
      </c>
      <c r="E299" s="199" t="s">
        <v>19</v>
      </c>
      <c r="F299" s="200" t="s">
        <v>583</v>
      </c>
      <c r="G299" s="198"/>
      <c r="H299" s="199" t="s">
        <v>19</v>
      </c>
      <c r="I299" s="201"/>
      <c r="J299" s="198"/>
      <c r="K299" s="198"/>
      <c r="L299" s="202"/>
      <c r="M299" s="203"/>
      <c r="N299" s="204"/>
      <c r="O299" s="204"/>
      <c r="P299" s="204"/>
      <c r="Q299" s="204"/>
      <c r="R299" s="204"/>
      <c r="S299" s="204"/>
      <c r="T299" s="205"/>
      <c r="AT299" s="206" t="s">
        <v>163</v>
      </c>
      <c r="AU299" s="206" t="s">
        <v>81</v>
      </c>
      <c r="AV299" s="13" t="s">
        <v>79</v>
      </c>
      <c r="AW299" s="13" t="s">
        <v>33</v>
      </c>
      <c r="AX299" s="13" t="s">
        <v>72</v>
      </c>
      <c r="AY299" s="206" t="s">
        <v>114</v>
      </c>
    </row>
    <row r="300" spans="1:65" s="14" customFormat="1" ht="11.25">
      <c r="B300" s="207"/>
      <c r="C300" s="208"/>
      <c r="D300" s="188" t="s">
        <v>163</v>
      </c>
      <c r="E300" s="209" t="s">
        <v>19</v>
      </c>
      <c r="F300" s="210" t="s">
        <v>584</v>
      </c>
      <c r="G300" s="208"/>
      <c r="H300" s="211">
        <v>1.21</v>
      </c>
      <c r="I300" s="212"/>
      <c r="J300" s="208"/>
      <c r="K300" s="208"/>
      <c r="L300" s="213"/>
      <c r="M300" s="214"/>
      <c r="N300" s="215"/>
      <c r="O300" s="215"/>
      <c r="P300" s="215"/>
      <c r="Q300" s="215"/>
      <c r="R300" s="215"/>
      <c r="S300" s="215"/>
      <c r="T300" s="216"/>
      <c r="AT300" s="217" t="s">
        <v>163</v>
      </c>
      <c r="AU300" s="217" t="s">
        <v>81</v>
      </c>
      <c r="AV300" s="14" t="s">
        <v>81</v>
      </c>
      <c r="AW300" s="14" t="s">
        <v>33</v>
      </c>
      <c r="AX300" s="14" t="s">
        <v>79</v>
      </c>
      <c r="AY300" s="217" t="s">
        <v>114</v>
      </c>
    </row>
    <row r="301" spans="1:65" s="2" customFormat="1" ht="16.5" customHeight="1">
      <c r="A301" s="36"/>
      <c r="B301" s="37"/>
      <c r="C301" s="175" t="s">
        <v>585</v>
      </c>
      <c r="D301" s="175" t="s">
        <v>117</v>
      </c>
      <c r="E301" s="176" t="s">
        <v>586</v>
      </c>
      <c r="F301" s="177" t="s">
        <v>587</v>
      </c>
      <c r="G301" s="178" t="s">
        <v>168</v>
      </c>
      <c r="H301" s="179">
        <v>1.21</v>
      </c>
      <c r="I301" s="180"/>
      <c r="J301" s="181">
        <f>ROUND(I301*H301,2)</f>
        <v>0</v>
      </c>
      <c r="K301" s="177" t="s">
        <v>121</v>
      </c>
      <c r="L301" s="41"/>
      <c r="M301" s="182" t="s">
        <v>19</v>
      </c>
      <c r="N301" s="183" t="s">
        <v>43</v>
      </c>
      <c r="O301" s="66"/>
      <c r="P301" s="184">
        <f>O301*H301</f>
        <v>0</v>
      </c>
      <c r="Q301" s="184">
        <v>1.2E-4</v>
      </c>
      <c r="R301" s="184">
        <f>Q301*H301</f>
        <v>1.4520000000000001E-4</v>
      </c>
      <c r="S301" s="184">
        <v>0</v>
      </c>
      <c r="T301" s="185">
        <f>S301*H301</f>
        <v>0</v>
      </c>
      <c r="U301" s="36"/>
      <c r="V301" s="36"/>
      <c r="W301" s="36"/>
      <c r="X301" s="36"/>
      <c r="Y301" s="36"/>
      <c r="Z301" s="36"/>
      <c r="AA301" s="36"/>
      <c r="AB301" s="36"/>
      <c r="AC301" s="36"/>
      <c r="AD301" s="36"/>
      <c r="AE301" s="36"/>
      <c r="AR301" s="186" t="s">
        <v>250</v>
      </c>
      <c r="AT301" s="186" t="s">
        <v>117</v>
      </c>
      <c r="AU301" s="186" t="s">
        <v>81</v>
      </c>
      <c r="AY301" s="19" t="s">
        <v>114</v>
      </c>
      <c r="BE301" s="187">
        <f>IF(N301="základní",J301,0)</f>
        <v>0</v>
      </c>
      <c r="BF301" s="187">
        <f>IF(N301="snížená",J301,0)</f>
        <v>0</v>
      </c>
      <c r="BG301" s="187">
        <f>IF(N301="zákl. přenesená",J301,0)</f>
        <v>0</v>
      </c>
      <c r="BH301" s="187">
        <f>IF(N301="sníž. přenesená",J301,0)</f>
        <v>0</v>
      </c>
      <c r="BI301" s="187">
        <f>IF(N301="nulová",J301,0)</f>
        <v>0</v>
      </c>
      <c r="BJ301" s="19" t="s">
        <v>79</v>
      </c>
      <c r="BK301" s="187">
        <f>ROUND(I301*H301,2)</f>
        <v>0</v>
      </c>
      <c r="BL301" s="19" t="s">
        <v>250</v>
      </c>
      <c r="BM301" s="186" t="s">
        <v>588</v>
      </c>
    </row>
    <row r="302" spans="1:65" s="12" customFormat="1" ht="22.9" customHeight="1">
      <c r="B302" s="159"/>
      <c r="C302" s="160"/>
      <c r="D302" s="161" t="s">
        <v>71</v>
      </c>
      <c r="E302" s="173" t="s">
        <v>589</v>
      </c>
      <c r="F302" s="173" t="s">
        <v>590</v>
      </c>
      <c r="G302" s="160"/>
      <c r="H302" s="160"/>
      <c r="I302" s="163"/>
      <c r="J302" s="174">
        <f>BK302</f>
        <v>0</v>
      </c>
      <c r="K302" s="160"/>
      <c r="L302" s="165"/>
      <c r="M302" s="166"/>
      <c r="N302" s="167"/>
      <c r="O302" s="167"/>
      <c r="P302" s="168">
        <f>SUM(P303:P324)</f>
        <v>0</v>
      </c>
      <c r="Q302" s="167"/>
      <c r="R302" s="168">
        <f>SUM(R303:R324)</f>
        <v>0.18241002000000001</v>
      </c>
      <c r="S302" s="167"/>
      <c r="T302" s="169">
        <f>SUM(T303:T324)</f>
        <v>3.7340739999999997E-2</v>
      </c>
      <c r="AR302" s="170" t="s">
        <v>81</v>
      </c>
      <c r="AT302" s="171" t="s">
        <v>71</v>
      </c>
      <c r="AU302" s="171" t="s">
        <v>79</v>
      </c>
      <c r="AY302" s="170" t="s">
        <v>114</v>
      </c>
      <c r="BK302" s="172">
        <f>SUM(BK303:BK324)</f>
        <v>0</v>
      </c>
    </row>
    <row r="303" spans="1:65" s="2" customFormat="1" ht="16.5" customHeight="1">
      <c r="A303" s="36"/>
      <c r="B303" s="37"/>
      <c r="C303" s="175" t="s">
        <v>591</v>
      </c>
      <c r="D303" s="175" t="s">
        <v>117</v>
      </c>
      <c r="E303" s="176" t="s">
        <v>592</v>
      </c>
      <c r="F303" s="177" t="s">
        <v>593</v>
      </c>
      <c r="G303" s="178" t="s">
        <v>168</v>
      </c>
      <c r="H303" s="179">
        <v>120.45399999999999</v>
      </c>
      <c r="I303" s="180"/>
      <c r="J303" s="181">
        <f>ROUND(I303*H303,2)</f>
        <v>0</v>
      </c>
      <c r="K303" s="177" t="s">
        <v>121</v>
      </c>
      <c r="L303" s="41"/>
      <c r="M303" s="182" t="s">
        <v>19</v>
      </c>
      <c r="N303" s="183" t="s">
        <v>43</v>
      </c>
      <c r="O303" s="66"/>
      <c r="P303" s="184">
        <f>O303*H303</f>
        <v>0</v>
      </c>
      <c r="Q303" s="184">
        <v>1E-3</v>
      </c>
      <c r="R303" s="184">
        <f>Q303*H303</f>
        <v>0.12045399999999999</v>
      </c>
      <c r="S303" s="184">
        <v>3.1E-4</v>
      </c>
      <c r="T303" s="185">
        <f>S303*H303</f>
        <v>3.7340739999999997E-2</v>
      </c>
      <c r="U303" s="36"/>
      <c r="V303" s="36"/>
      <c r="W303" s="36"/>
      <c r="X303" s="36"/>
      <c r="Y303" s="36"/>
      <c r="Z303" s="36"/>
      <c r="AA303" s="36"/>
      <c r="AB303" s="36"/>
      <c r="AC303" s="36"/>
      <c r="AD303" s="36"/>
      <c r="AE303" s="36"/>
      <c r="AR303" s="186" t="s">
        <v>250</v>
      </c>
      <c r="AT303" s="186" t="s">
        <v>117</v>
      </c>
      <c r="AU303" s="186" t="s">
        <v>81</v>
      </c>
      <c r="AY303" s="19" t="s">
        <v>114</v>
      </c>
      <c r="BE303" s="187">
        <f>IF(N303="základní",J303,0)</f>
        <v>0</v>
      </c>
      <c r="BF303" s="187">
        <f>IF(N303="snížená",J303,0)</f>
        <v>0</v>
      </c>
      <c r="BG303" s="187">
        <f>IF(N303="zákl. přenesená",J303,0)</f>
        <v>0</v>
      </c>
      <c r="BH303" s="187">
        <f>IF(N303="sníž. přenesená",J303,0)</f>
        <v>0</v>
      </c>
      <c r="BI303" s="187">
        <f>IF(N303="nulová",J303,0)</f>
        <v>0</v>
      </c>
      <c r="BJ303" s="19" t="s">
        <v>79</v>
      </c>
      <c r="BK303" s="187">
        <f>ROUND(I303*H303,2)</f>
        <v>0</v>
      </c>
      <c r="BL303" s="19" t="s">
        <v>250</v>
      </c>
      <c r="BM303" s="186" t="s">
        <v>594</v>
      </c>
    </row>
    <row r="304" spans="1:65" s="2" customFormat="1" ht="29.25">
      <c r="A304" s="36"/>
      <c r="B304" s="37"/>
      <c r="C304" s="38"/>
      <c r="D304" s="188" t="s">
        <v>124</v>
      </c>
      <c r="E304" s="38"/>
      <c r="F304" s="189" t="s">
        <v>595</v>
      </c>
      <c r="G304" s="38"/>
      <c r="H304" s="38"/>
      <c r="I304" s="190"/>
      <c r="J304" s="38"/>
      <c r="K304" s="38"/>
      <c r="L304" s="41"/>
      <c r="M304" s="191"/>
      <c r="N304" s="192"/>
      <c r="O304" s="66"/>
      <c r="P304" s="66"/>
      <c r="Q304" s="66"/>
      <c r="R304" s="66"/>
      <c r="S304" s="66"/>
      <c r="T304" s="67"/>
      <c r="U304" s="36"/>
      <c r="V304" s="36"/>
      <c r="W304" s="36"/>
      <c r="X304" s="36"/>
      <c r="Y304" s="36"/>
      <c r="Z304" s="36"/>
      <c r="AA304" s="36"/>
      <c r="AB304" s="36"/>
      <c r="AC304" s="36"/>
      <c r="AD304" s="36"/>
      <c r="AE304" s="36"/>
      <c r="AT304" s="19" t="s">
        <v>124</v>
      </c>
      <c r="AU304" s="19" t="s">
        <v>81</v>
      </c>
    </row>
    <row r="305" spans="1:65" s="13" customFormat="1" ht="11.25">
      <c r="B305" s="197"/>
      <c r="C305" s="198"/>
      <c r="D305" s="188" t="s">
        <v>163</v>
      </c>
      <c r="E305" s="199" t="s">
        <v>19</v>
      </c>
      <c r="F305" s="200" t="s">
        <v>596</v>
      </c>
      <c r="G305" s="198"/>
      <c r="H305" s="199" t="s">
        <v>19</v>
      </c>
      <c r="I305" s="201"/>
      <c r="J305" s="198"/>
      <c r="K305" s="198"/>
      <c r="L305" s="202"/>
      <c r="M305" s="203"/>
      <c r="N305" s="204"/>
      <c r="O305" s="204"/>
      <c r="P305" s="204"/>
      <c r="Q305" s="204"/>
      <c r="R305" s="204"/>
      <c r="S305" s="204"/>
      <c r="T305" s="205"/>
      <c r="AT305" s="206" t="s">
        <v>163</v>
      </c>
      <c r="AU305" s="206" t="s">
        <v>81</v>
      </c>
      <c r="AV305" s="13" t="s">
        <v>79</v>
      </c>
      <c r="AW305" s="13" t="s">
        <v>33</v>
      </c>
      <c r="AX305" s="13" t="s">
        <v>72</v>
      </c>
      <c r="AY305" s="206" t="s">
        <v>114</v>
      </c>
    </row>
    <row r="306" spans="1:65" s="14" customFormat="1" ht="11.25">
      <c r="B306" s="207"/>
      <c r="C306" s="208"/>
      <c r="D306" s="188" t="s">
        <v>163</v>
      </c>
      <c r="E306" s="209" t="s">
        <v>19</v>
      </c>
      <c r="F306" s="210" t="s">
        <v>191</v>
      </c>
      <c r="G306" s="208"/>
      <c r="H306" s="211">
        <v>75.290000000000006</v>
      </c>
      <c r="I306" s="212"/>
      <c r="J306" s="208"/>
      <c r="K306" s="208"/>
      <c r="L306" s="213"/>
      <c r="M306" s="214"/>
      <c r="N306" s="215"/>
      <c r="O306" s="215"/>
      <c r="P306" s="215"/>
      <c r="Q306" s="215"/>
      <c r="R306" s="215"/>
      <c r="S306" s="215"/>
      <c r="T306" s="216"/>
      <c r="AT306" s="217" t="s">
        <v>163</v>
      </c>
      <c r="AU306" s="217" t="s">
        <v>81</v>
      </c>
      <c r="AV306" s="14" t="s">
        <v>81</v>
      </c>
      <c r="AW306" s="14" t="s">
        <v>33</v>
      </c>
      <c r="AX306" s="14" t="s">
        <v>72</v>
      </c>
      <c r="AY306" s="217" t="s">
        <v>114</v>
      </c>
    </row>
    <row r="307" spans="1:65" s="13" customFormat="1" ht="11.25">
      <c r="B307" s="197"/>
      <c r="C307" s="198"/>
      <c r="D307" s="188" t="s">
        <v>163</v>
      </c>
      <c r="E307" s="199" t="s">
        <v>19</v>
      </c>
      <c r="F307" s="200" t="s">
        <v>597</v>
      </c>
      <c r="G307" s="198"/>
      <c r="H307" s="199" t="s">
        <v>19</v>
      </c>
      <c r="I307" s="201"/>
      <c r="J307" s="198"/>
      <c r="K307" s="198"/>
      <c r="L307" s="202"/>
      <c r="M307" s="203"/>
      <c r="N307" s="204"/>
      <c r="O307" s="204"/>
      <c r="P307" s="204"/>
      <c r="Q307" s="204"/>
      <c r="R307" s="204"/>
      <c r="S307" s="204"/>
      <c r="T307" s="205"/>
      <c r="AT307" s="206" t="s">
        <v>163</v>
      </c>
      <c r="AU307" s="206" t="s">
        <v>81</v>
      </c>
      <c r="AV307" s="13" t="s">
        <v>79</v>
      </c>
      <c r="AW307" s="13" t="s">
        <v>33</v>
      </c>
      <c r="AX307" s="13" t="s">
        <v>72</v>
      </c>
      <c r="AY307" s="206" t="s">
        <v>114</v>
      </c>
    </row>
    <row r="308" spans="1:65" s="14" customFormat="1" ht="11.25">
      <c r="B308" s="207"/>
      <c r="C308" s="208"/>
      <c r="D308" s="188" t="s">
        <v>163</v>
      </c>
      <c r="E308" s="209" t="s">
        <v>19</v>
      </c>
      <c r="F308" s="210" t="s">
        <v>598</v>
      </c>
      <c r="G308" s="208"/>
      <c r="H308" s="211">
        <v>48.043999999999997</v>
      </c>
      <c r="I308" s="212"/>
      <c r="J308" s="208"/>
      <c r="K308" s="208"/>
      <c r="L308" s="213"/>
      <c r="M308" s="214"/>
      <c r="N308" s="215"/>
      <c r="O308" s="215"/>
      <c r="P308" s="215"/>
      <c r="Q308" s="215"/>
      <c r="R308" s="215"/>
      <c r="S308" s="215"/>
      <c r="T308" s="216"/>
      <c r="AT308" s="217" t="s">
        <v>163</v>
      </c>
      <c r="AU308" s="217" t="s">
        <v>81</v>
      </c>
      <c r="AV308" s="14" t="s">
        <v>81</v>
      </c>
      <c r="AW308" s="14" t="s">
        <v>33</v>
      </c>
      <c r="AX308" s="14" t="s">
        <v>72</v>
      </c>
      <c r="AY308" s="217" t="s">
        <v>114</v>
      </c>
    </row>
    <row r="309" spans="1:65" s="14" customFormat="1" ht="11.25">
      <c r="B309" s="207"/>
      <c r="C309" s="208"/>
      <c r="D309" s="188" t="s">
        <v>163</v>
      </c>
      <c r="E309" s="209" t="s">
        <v>19</v>
      </c>
      <c r="F309" s="210" t="s">
        <v>599</v>
      </c>
      <c r="G309" s="208"/>
      <c r="H309" s="211">
        <v>-8.2799999999999994</v>
      </c>
      <c r="I309" s="212"/>
      <c r="J309" s="208"/>
      <c r="K309" s="208"/>
      <c r="L309" s="213"/>
      <c r="M309" s="214"/>
      <c r="N309" s="215"/>
      <c r="O309" s="215"/>
      <c r="P309" s="215"/>
      <c r="Q309" s="215"/>
      <c r="R309" s="215"/>
      <c r="S309" s="215"/>
      <c r="T309" s="216"/>
      <c r="AT309" s="217" t="s">
        <v>163</v>
      </c>
      <c r="AU309" s="217" t="s">
        <v>81</v>
      </c>
      <c r="AV309" s="14" t="s">
        <v>81</v>
      </c>
      <c r="AW309" s="14" t="s">
        <v>33</v>
      </c>
      <c r="AX309" s="14" t="s">
        <v>72</v>
      </c>
      <c r="AY309" s="217" t="s">
        <v>114</v>
      </c>
    </row>
    <row r="310" spans="1:65" s="14" customFormat="1" ht="11.25">
      <c r="B310" s="207"/>
      <c r="C310" s="208"/>
      <c r="D310" s="188" t="s">
        <v>163</v>
      </c>
      <c r="E310" s="209" t="s">
        <v>19</v>
      </c>
      <c r="F310" s="210" t="s">
        <v>208</v>
      </c>
      <c r="G310" s="208"/>
      <c r="H310" s="211">
        <v>5.4</v>
      </c>
      <c r="I310" s="212"/>
      <c r="J310" s="208"/>
      <c r="K310" s="208"/>
      <c r="L310" s="213"/>
      <c r="M310" s="214"/>
      <c r="N310" s="215"/>
      <c r="O310" s="215"/>
      <c r="P310" s="215"/>
      <c r="Q310" s="215"/>
      <c r="R310" s="215"/>
      <c r="S310" s="215"/>
      <c r="T310" s="216"/>
      <c r="AT310" s="217" t="s">
        <v>163</v>
      </c>
      <c r="AU310" s="217" t="s">
        <v>81</v>
      </c>
      <c r="AV310" s="14" t="s">
        <v>81</v>
      </c>
      <c r="AW310" s="14" t="s">
        <v>33</v>
      </c>
      <c r="AX310" s="14" t="s">
        <v>72</v>
      </c>
      <c r="AY310" s="217" t="s">
        <v>114</v>
      </c>
    </row>
    <row r="311" spans="1:65" s="15" customFormat="1" ht="11.25">
      <c r="B311" s="218"/>
      <c r="C311" s="219"/>
      <c r="D311" s="188" t="s">
        <v>163</v>
      </c>
      <c r="E311" s="220" t="s">
        <v>19</v>
      </c>
      <c r="F311" s="221" t="s">
        <v>181</v>
      </c>
      <c r="G311" s="219"/>
      <c r="H311" s="222">
        <v>120.45400000000001</v>
      </c>
      <c r="I311" s="223"/>
      <c r="J311" s="219"/>
      <c r="K311" s="219"/>
      <c r="L311" s="224"/>
      <c r="M311" s="225"/>
      <c r="N311" s="226"/>
      <c r="O311" s="226"/>
      <c r="P311" s="226"/>
      <c r="Q311" s="226"/>
      <c r="R311" s="226"/>
      <c r="S311" s="226"/>
      <c r="T311" s="227"/>
      <c r="AT311" s="228" t="s">
        <v>163</v>
      </c>
      <c r="AU311" s="228" t="s">
        <v>81</v>
      </c>
      <c r="AV311" s="15" t="s">
        <v>160</v>
      </c>
      <c r="AW311" s="15" t="s">
        <v>33</v>
      </c>
      <c r="AX311" s="15" t="s">
        <v>79</v>
      </c>
      <c r="AY311" s="228" t="s">
        <v>114</v>
      </c>
    </row>
    <row r="312" spans="1:65" s="2" customFormat="1" ht="16.5" customHeight="1">
      <c r="A312" s="36"/>
      <c r="B312" s="37"/>
      <c r="C312" s="175" t="s">
        <v>600</v>
      </c>
      <c r="D312" s="175" t="s">
        <v>117</v>
      </c>
      <c r="E312" s="176" t="s">
        <v>601</v>
      </c>
      <c r="F312" s="177" t="s">
        <v>602</v>
      </c>
      <c r="G312" s="178" t="s">
        <v>168</v>
      </c>
      <c r="H312" s="179">
        <v>134.68700000000001</v>
      </c>
      <c r="I312" s="180"/>
      <c r="J312" s="181">
        <f>ROUND(I312*H312,2)</f>
        <v>0</v>
      </c>
      <c r="K312" s="177" t="s">
        <v>121</v>
      </c>
      <c r="L312" s="41"/>
      <c r="M312" s="182" t="s">
        <v>19</v>
      </c>
      <c r="N312" s="183" t="s">
        <v>43</v>
      </c>
      <c r="O312" s="66"/>
      <c r="P312" s="184">
        <f>O312*H312</f>
        <v>0</v>
      </c>
      <c r="Q312" s="184">
        <v>2.0000000000000001E-4</v>
      </c>
      <c r="R312" s="184">
        <f>Q312*H312</f>
        <v>2.6937400000000004E-2</v>
      </c>
      <c r="S312" s="184">
        <v>0</v>
      </c>
      <c r="T312" s="185">
        <f>S312*H312</f>
        <v>0</v>
      </c>
      <c r="U312" s="36"/>
      <c r="V312" s="36"/>
      <c r="W312" s="36"/>
      <c r="X312" s="36"/>
      <c r="Y312" s="36"/>
      <c r="Z312" s="36"/>
      <c r="AA312" s="36"/>
      <c r="AB312" s="36"/>
      <c r="AC312" s="36"/>
      <c r="AD312" s="36"/>
      <c r="AE312" s="36"/>
      <c r="AR312" s="186" t="s">
        <v>250</v>
      </c>
      <c r="AT312" s="186" t="s">
        <v>117</v>
      </c>
      <c r="AU312" s="186" t="s">
        <v>81</v>
      </c>
      <c r="AY312" s="19" t="s">
        <v>114</v>
      </c>
      <c r="BE312" s="187">
        <f>IF(N312="základní",J312,0)</f>
        <v>0</v>
      </c>
      <c r="BF312" s="187">
        <f>IF(N312="snížená",J312,0)</f>
        <v>0</v>
      </c>
      <c r="BG312" s="187">
        <f>IF(N312="zákl. přenesená",J312,0)</f>
        <v>0</v>
      </c>
      <c r="BH312" s="187">
        <f>IF(N312="sníž. přenesená",J312,0)</f>
        <v>0</v>
      </c>
      <c r="BI312" s="187">
        <f>IF(N312="nulová",J312,0)</f>
        <v>0</v>
      </c>
      <c r="BJ312" s="19" t="s">
        <v>79</v>
      </c>
      <c r="BK312" s="187">
        <f>ROUND(I312*H312,2)</f>
        <v>0</v>
      </c>
      <c r="BL312" s="19" t="s">
        <v>250</v>
      </c>
      <c r="BM312" s="186" t="s">
        <v>603</v>
      </c>
    </row>
    <row r="313" spans="1:65" s="13" customFormat="1" ht="11.25">
      <c r="B313" s="197"/>
      <c r="C313" s="198"/>
      <c r="D313" s="188" t="s">
        <v>163</v>
      </c>
      <c r="E313" s="199" t="s">
        <v>19</v>
      </c>
      <c r="F313" s="200" t="s">
        <v>604</v>
      </c>
      <c r="G313" s="198"/>
      <c r="H313" s="199" t="s">
        <v>19</v>
      </c>
      <c r="I313" s="201"/>
      <c r="J313" s="198"/>
      <c r="K313" s="198"/>
      <c r="L313" s="202"/>
      <c r="M313" s="203"/>
      <c r="N313" s="204"/>
      <c r="O313" s="204"/>
      <c r="P313" s="204"/>
      <c r="Q313" s="204"/>
      <c r="R313" s="204"/>
      <c r="S313" s="204"/>
      <c r="T313" s="205"/>
      <c r="AT313" s="206" t="s">
        <v>163</v>
      </c>
      <c r="AU313" s="206" t="s">
        <v>81</v>
      </c>
      <c r="AV313" s="13" t="s">
        <v>79</v>
      </c>
      <c r="AW313" s="13" t="s">
        <v>33</v>
      </c>
      <c r="AX313" s="13" t="s">
        <v>72</v>
      </c>
      <c r="AY313" s="206" t="s">
        <v>114</v>
      </c>
    </row>
    <row r="314" spans="1:65" s="14" customFormat="1" ht="11.25">
      <c r="B314" s="207"/>
      <c r="C314" s="208"/>
      <c r="D314" s="188" t="s">
        <v>163</v>
      </c>
      <c r="E314" s="209" t="s">
        <v>19</v>
      </c>
      <c r="F314" s="210" t="s">
        <v>193</v>
      </c>
      <c r="G314" s="208"/>
      <c r="H314" s="211">
        <v>75.290000000000006</v>
      </c>
      <c r="I314" s="212"/>
      <c r="J314" s="208"/>
      <c r="K314" s="208"/>
      <c r="L314" s="213"/>
      <c r="M314" s="214"/>
      <c r="N314" s="215"/>
      <c r="O314" s="215"/>
      <c r="P314" s="215"/>
      <c r="Q314" s="215"/>
      <c r="R314" s="215"/>
      <c r="S314" s="215"/>
      <c r="T314" s="216"/>
      <c r="AT314" s="217" t="s">
        <v>163</v>
      </c>
      <c r="AU314" s="217" t="s">
        <v>81</v>
      </c>
      <c r="AV314" s="14" t="s">
        <v>81</v>
      </c>
      <c r="AW314" s="14" t="s">
        <v>33</v>
      </c>
      <c r="AX314" s="14" t="s">
        <v>72</v>
      </c>
      <c r="AY314" s="217" t="s">
        <v>114</v>
      </c>
    </row>
    <row r="315" spans="1:65" s="13" customFormat="1" ht="11.25">
      <c r="B315" s="197"/>
      <c r="C315" s="198"/>
      <c r="D315" s="188" t="s">
        <v>163</v>
      </c>
      <c r="E315" s="199" t="s">
        <v>19</v>
      </c>
      <c r="F315" s="200" t="s">
        <v>605</v>
      </c>
      <c r="G315" s="198"/>
      <c r="H315" s="199" t="s">
        <v>19</v>
      </c>
      <c r="I315" s="201"/>
      <c r="J315" s="198"/>
      <c r="K315" s="198"/>
      <c r="L315" s="202"/>
      <c r="M315" s="203"/>
      <c r="N315" s="204"/>
      <c r="O315" s="204"/>
      <c r="P315" s="204"/>
      <c r="Q315" s="204"/>
      <c r="R315" s="204"/>
      <c r="S315" s="204"/>
      <c r="T315" s="205"/>
      <c r="AT315" s="206" t="s">
        <v>163</v>
      </c>
      <c r="AU315" s="206" t="s">
        <v>81</v>
      </c>
      <c r="AV315" s="13" t="s">
        <v>79</v>
      </c>
      <c r="AW315" s="13" t="s">
        <v>33</v>
      </c>
      <c r="AX315" s="13" t="s">
        <v>72</v>
      </c>
      <c r="AY315" s="206" t="s">
        <v>114</v>
      </c>
    </row>
    <row r="316" spans="1:65" s="14" customFormat="1" ht="11.25">
      <c r="B316" s="207"/>
      <c r="C316" s="208"/>
      <c r="D316" s="188" t="s">
        <v>163</v>
      </c>
      <c r="E316" s="209" t="s">
        <v>19</v>
      </c>
      <c r="F316" s="210" t="s">
        <v>606</v>
      </c>
      <c r="G316" s="208"/>
      <c r="H316" s="211">
        <v>8.57</v>
      </c>
      <c r="I316" s="212"/>
      <c r="J316" s="208"/>
      <c r="K316" s="208"/>
      <c r="L316" s="213"/>
      <c r="M316" s="214"/>
      <c r="N316" s="215"/>
      <c r="O316" s="215"/>
      <c r="P316" s="215"/>
      <c r="Q316" s="215"/>
      <c r="R316" s="215"/>
      <c r="S316" s="215"/>
      <c r="T316" s="216"/>
      <c r="AT316" s="217" t="s">
        <v>163</v>
      </c>
      <c r="AU316" s="217" t="s">
        <v>81</v>
      </c>
      <c r="AV316" s="14" t="s">
        <v>81</v>
      </c>
      <c r="AW316" s="14" t="s">
        <v>33</v>
      </c>
      <c r="AX316" s="14" t="s">
        <v>72</v>
      </c>
      <c r="AY316" s="217" t="s">
        <v>114</v>
      </c>
    </row>
    <row r="317" spans="1:65" s="14" customFormat="1" ht="11.25">
      <c r="B317" s="207"/>
      <c r="C317" s="208"/>
      <c r="D317" s="188" t="s">
        <v>163</v>
      </c>
      <c r="E317" s="209" t="s">
        <v>19</v>
      </c>
      <c r="F317" s="210" t="s">
        <v>607</v>
      </c>
      <c r="G317" s="208"/>
      <c r="H317" s="211">
        <v>0.09</v>
      </c>
      <c r="I317" s="212"/>
      <c r="J317" s="208"/>
      <c r="K317" s="208"/>
      <c r="L317" s="213"/>
      <c r="M317" s="214"/>
      <c r="N317" s="215"/>
      <c r="O317" s="215"/>
      <c r="P317" s="215"/>
      <c r="Q317" s="215"/>
      <c r="R317" s="215"/>
      <c r="S317" s="215"/>
      <c r="T317" s="216"/>
      <c r="AT317" s="217" t="s">
        <v>163</v>
      </c>
      <c r="AU317" s="217" t="s">
        <v>81</v>
      </c>
      <c r="AV317" s="14" t="s">
        <v>81</v>
      </c>
      <c r="AW317" s="14" t="s">
        <v>33</v>
      </c>
      <c r="AX317" s="14" t="s">
        <v>72</v>
      </c>
      <c r="AY317" s="217" t="s">
        <v>114</v>
      </c>
    </row>
    <row r="318" spans="1:65" s="14" customFormat="1" ht="11.25">
      <c r="B318" s="207"/>
      <c r="C318" s="208"/>
      <c r="D318" s="188" t="s">
        <v>163</v>
      </c>
      <c r="E318" s="209" t="s">
        <v>19</v>
      </c>
      <c r="F318" s="210" t="s">
        <v>608</v>
      </c>
      <c r="G318" s="208"/>
      <c r="H318" s="211">
        <v>5.5730000000000004</v>
      </c>
      <c r="I318" s="212"/>
      <c r="J318" s="208"/>
      <c r="K318" s="208"/>
      <c r="L318" s="213"/>
      <c r="M318" s="214"/>
      <c r="N318" s="215"/>
      <c r="O318" s="215"/>
      <c r="P318" s="215"/>
      <c r="Q318" s="215"/>
      <c r="R318" s="215"/>
      <c r="S318" s="215"/>
      <c r="T318" s="216"/>
      <c r="AT318" s="217" t="s">
        <v>163</v>
      </c>
      <c r="AU318" s="217" t="s">
        <v>81</v>
      </c>
      <c r="AV318" s="14" t="s">
        <v>81</v>
      </c>
      <c r="AW318" s="14" t="s">
        <v>33</v>
      </c>
      <c r="AX318" s="14" t="s">
        <v>72</v>
      </c>
      <c r="AY318" s="217" t="s">
        <v>114</v>
      </c>
    </row>
    <row r="319" spans="1:65" s="13" customFormat="1" ht="11.25">
      <c r="B319" s="197"/>
      <c r="C319" s="198"/>
      <c r="D319" s="188" t="s">
        <v>163</v>
      </c>
      <c r="E319" s="199" t="s">
        <v>19</v>
      </c>
      <c r="F319" s="200" t="s">
        <v>609</v>
      </c>
      <c r="G319" s="198"/>
      <c r="H319" s="199" t="s">
        <v>19</v>
      </c>
      <c r="I319" s="201"/>
      <c r="J319" s="198"/>
      <c r="K319" s="198"/>
      <c r="L319" s="202"/>
      <c r="M319" s="203"/>
      <c r="N319" s="204"/>
      <c r="O319" s="204"/>
      <c r="P319" s="204"/>
      <c r="Q319" s="204"/>
      <c r="R319" s="204"/>
      <c r="S319" s="204"/>
      <c r="T319" s="205"/>
      <c r="AT319" s="206" t="s">
        <v>163</v>
      </c>
      <c r="AU319" s="206" t="s">
        <v>81</v>
      </c>
      <c r="AV319" s="13" t="s">
        <v>79</v>
      </c>
      <c r="AW319" s="13" t="s">
        <v>33</v>
      </c>
      <c r="AX319" s="13" t="s">
        <v>72</v>
      </c>
      <c r="AY319" s="206" t="s">
        <v>114</v>
      </c>
    </row>
    <row r="320" spans="1:65" s="14" customFormat="1" ht="11.25">
      <c r="B320" s="207"/>
      <c r="C320" s="208"/>
      <c r="D320" s="188" t="s">
        <v>163</v>
      </c>
      <c r="E320" s="209" t="s">
        <v>19</v>
      </c>
      <c r="F320" s="210" t="s">
        <v>598</v>
      </c>
      <c r="G320" s="208"/>
      <c r="H320" s="211">
        <v>48.043999999999997</v>
      </c>
      <c r="I320" s="212"/>
      <c r="J320" s="208"/>
      <c r="K320" s="208"/>
      <c r="L320" s="213"/>
      <c r="M320" s="214"/>
      <c r="N320" s="215"/>
      <c r="O320" s="215"/>
      <c r="P320" s="215"/>
      <c r="Q320" s="215"/>
      <c r="R320" s="215"/>
      <c r="S320" s="215"/>
      <c r="T320" s="216"/>
      <c r="AT320" s="217" t="s">
        <v>163</v>
      </c>
      <c r="AU320" s="217" t="s">
        <v>81</v>
      </c>
      <c r="AV320" s="14" t="s">
        <v>81</v>
      </c>
      <c r="AW320" s="14" t="s">
        <v>33</v>
      </c>
      <c r="AX320" s="14" t="s">
        <v>72</v>
      </c>
      <c r="AY320" s="217" t="s">
        <v>114</v>
      </c>
    </row>
    <row r="321" spans="1:65" s="14" customFormat="1" ht="11.25">
      <c r="B321" s="207"/>
      <c r="C321" s="208"/>
      <c r="D321" s="188" t="s">
        <v>163</v>
      </c>
      <c r="E321" s="209" t="s">
        <v>19</v>
      </c>
      <c r="F321" s="210" t="s">
        <v>599</v>
      </c>
      <c r="G321" s="208"/>
      <c r="H321" s="211">
        <v>-8.2799999999999994</v>
      </c>
      <c r="I321" s="212"/>
      <c r="J321" s="208"/>
      <c r="K321" s="208"/>
      <c r="L321" s="213"/>
      <c r="M321" s="214"/>
      <c r="N321" s="215"/>
      <c r="O321" s="215"/>
      <c r="P321" s="215"/>
      <c r="Q321" s="215"/>
      <c r="R321" s="215"/>
      <c r="S321" s="215"/>
      <c r="T321" s="216"/>
      <c r="AT321" s="217" t="s">
        <v>163</v>
      </c>
      <c r="AU321" s="217" t="s">
        <v>81</v>
      </c>
      <c r="AV321" s="14" t="s">
        <v>81</v>
      </c>
      <c r="AW321" s="14" t="s">
        <v>33</v>
      </c>
      <c r="AX321" s="14" t="s">
        <v>72</v>
      </c>
      <c r="AY321" s="217" t="s">
        <v>114</v>
      </c>
    </row>
    <row r="322" spans="1:65" s="14" customFormat="1" ht="11.25">
      <c r="B322" s="207"/>
      <c r="C322" s="208"/>
      <c r="D322" s="188" t="s">
        <v>163</v>
      </c>
      <c r="E322" s="209" t="s">
        <v>19</v>
      </c>
      <c r="F322" s="210" t="s">
        <v>208</v>
      </c>
      <c r="G322" s="208"/>
      <c r="H322" s="211">
        <v>5.4</v>
      </c>
      <c r="I322" s="212"/>
      <c r="J322" s="208"/>
      <c r="K322" s="208"/>
      <c r="L322" s="213"/>
      <c r="M322" s="214"/>
      <c r="N322" s="215"/>
      <c r="O322" s="215"/>
      <c r="P322" s="215"/>
      <c r="Q322" s="215"/>
      <c r="R322" s="215"/>
      <c r="S322" s="215"/>
      <c r="T322" s="216"/>
      <c r="AT322" s="217" t="s">
        <v>163</v>
      </c>
      <c r="AU322" s="217" t="s">
        <v>81</v>
      </c>
      <c r="AV322" s="14" t="s">
        <v>81</v>
      </c>
      <c r="AW322" s="14" t="s">
        <v>33</v>
      </c>
      <c r="AX322" s="14" t="s">
        <v>72</v>
      </c>
      <c r="AY322" s="217" t="s">
        <v>114</v>
      </c>
    </row>
    <row r="323" spans="1:65" s="15" customFormat="1" ht="11.25">
      <c r="B323" s="218"/>
      <c r="C323" s="219"/>
      <c r="D323" s="188" t="s">
        <v>163</v>
      </c>
      <c r="E323" s="220" t="s">
        <v>19</v>
      </c>
      <c r="F323" s="221" t="s">
        <v>181</v>
      </c>
      <c r="G323" s="219"/>
      <c r="H323" s="222">
        <v>134.68700000000001</v>
      </c>
      <c r="I323" s="223"/>
      <c r="J323" s="219"/>
      <c r="K323" s="219"/>
      <c r="L323" s="224"/>
      <c r="M323" s="225"/>
      <c r="N323" s="226"/>
      <c r="O323" s="226"/>
      <c r="P323" s="226"/>
      <c r="Q323" s="226"/>
      <c r="R323" s="226"/>
      <c r="S323" s="226"/>
      <c r="T323" s="227"/>
      <c r="AT323" s="228" t="s">
        <v>163</v>
      </c>
      <c r="AU323" s="228" t="s">
        <v>81</v>
      </c>
      <c r="AV323" s="15" t="s">
        <v>160</v>
      </c>
      <c r="AW323" s="15" t="s">
        <v>33</v>
      </c>
      <c r="AX323" s="15" t="s">
        <v>79</v>
      </c>
      <c r="AY323" s="228" t="s">
        <v>114</v>
      </c>
    </row>
    <row r="324" spans="1:65" s="2" customFormat="1" ht="24">
      <c r="A324" s="36"/>
      <c r="B324" s="37"/>
      <c r="C324" s="175" t="s">
        <v>610</v>
      </c>
      <c r="D324" s="175" t="s">
        <v>117</v>
      </c>
      <c r="E324" s="176" t="s">
        <v>611</v>
      </c>
      <c r="F324" s="177" t="s">
        <v>612</v>
      </c>
      <c r="G324" s="178" t="s">
        <v>168</v>
      </c>
      <c r="H324" s="179">
        <v>134.68700000000001</v>
      </c>
      <c r="I324" s="180"/>
      <c r="J324" s="181">
        <f>ROUND(I324*H324,2)</f>
        <v>0</v>
      </c>
      <c r="K324" s="177" t="s">
        <v>121</v>
      </c>
      <c r="L324" s="41"/>
      <c r="M324" s="251" t="s">
        <v>19</v>
      </c>
      <c r="N324" s="252" t="s">
        <v>43</v>
      </c>
      <c r="O324" s="195"/>
      <c r="P324" s="253">
        <f>O324*H324</f>
        <v>0</v>
      </c>
      <c r="Q324" s="253">
        <v>2.5999999999999998E-4</v>
      </c>
      <c r="R324" s="253">
        <f>Q324*H324</f>
        <v>3.501862E-2</v>
      </c>
      <c r="S324" s="253">
        <v>0</v>
      </c>
      <c r="T324" s="254">
        <f>S324*H324</f>
        <v>0</v>
      </c>
      <c r="U324" s="36"/>
      <c r="V324" s="36"/>
      <c r="W324" s="36"/>
      <c r="X324" s="36"/>
      <c r="Y324" s="36"/>
      <c r="Z324" s="36"/>
      <c r="AA324" s="36"/>
      <c r="AB324" s="36"/>
      <c r="AC324" s="36"/>
      <c r="AD324" s="36"/>
      <c r="AE324" s="36"/>
      <c r="AR324" s="186" t="s">
        <v>250</v>
      </c>
      <c r="AT324" s="186" t="s">
        <v>117</v>
      </c>
      <c r="AU324" s="186" t="s">
        <v>81</v>
      </c>
      <c r="AY324" s="19" t="s">
        <v>114</v>
      </c>
      <c r="BE324" s="187">
        <f>IF(N324="základní",J324,0)</f>
        <v>0</v>
      </c>
      <c r="BF324" s="187">
        <f>IF(N324="snížená",J324,0)</f>
        <v>0</v>
      </c>
      <c r="BG324" s="187">
        <f>IF(N324="zákl. přenesená",J324,0)</f>
        <v>0</v>
      </c>
      <c r="BH324" s="187">
        <f>IF(N324="sníž. přenesená",J324,0)</f>
        <v>0</v>
      </c>
      <c r="BI324" s="187">
        <f>IF(N324="nulová",J324,0)</f>
        <v>0</v>
      </c>
      <c r="BJ324" s="19" t="s">
        <v>79</v>
      </c>
      <c r="BK324" s="187">
        <f>ROUND(I324*H324,2)</f>
        <v>0</v>
      </c>
      <c r="BL324" s="19" t="s">
        <v>250</v>
      </c>
      <c r="BM324" s="186" t="s">
        <v>613</v>
      </c>
    </row>
    <row r="325" spans="1:65" s="2" customFormat="1" ht="6.95" customHeight="1">
      <c r="A325" s="36"/>
      <c r="B325" s="49"/>
      <c r="C325" s="50"/>
      <c r="D325" s="50"/>
      <c r="E325" s="50"/>
      <c r="F325" s="50"/>
      <c r="G325" s="50"/>
      <c r="H325" s="50"/>
      <c r="I325" s="50"/>
      <c r="J325" s="50"/>
      <c r="K325" s="50"/>
      <c r="L325" s="41"/>
      <c r="M325" s="36"/>
      <c r="O325" s="36"/>
      <c r="P325" s="36"/>
      <c r="Q325" s="36"/>
      <c r="R325" s="36"/>
      <c r="S325" s="36"/>
      <c r="T325" s="36"/>
      <c r="U325" s="36"/>
      <c r="V325" s="36"/>
      <c r="W325" s="36"/>
      <c r="X325" s="36"/>
      <c r="Y325" s="36"/>
      <c r="Z325" s="36"/>
      <c r="AA325" s="36"/>
      <c r="AB325" s="36"/>
      <c r="AC325" s="36"/>
      <c r="AD325" s="36"/>
      <c r="AE325" s="36"/>
    </row>
  </sheetData>
  <sheetProtection algorithmName="SHA-512" hashValue="sm6nZI/m4PIqGx3N0il6Cmuy+BI57xeonOcXX6QmG06sMUeb/whX4mq7zd+bW4Dta2e4IHUyt+1OLdO7eHKsmQ==" saltValue="lSL6JFQ/hLy/VzUdCpbxs7oGQMBSSXARimX86DJ38X48x5VzkLXSn5ozDmidr+YohYU3bGvlwWqnrW8moh1Q6A==" spinCount="100000" sheet="1" objects="1" scenarios="1" formatColumns="0" formatRows="0" autoFilter="0"/>
  <autoFilter ref="C93:K324" xr:uid="{00000000-0009-0000-0000-000002000000}"/>
  <mergeCells count="9">
    <mergeCell ref="E50:H50"/>
    <mergeCell ref="E84:H84"/>
    <mergeCell ref="E86:H86"/>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2B4F5-511E-4C6A-9101-4456C6F60B0D}">
  <dimension ref="A1:I122"/>
  <sheetViews>
    <sheetView view="pageBreakPreview" topLeftCell="A100" zoomScaleNormal="100" workbookViewId="0">
      <selection activeCell="A3" sqref="A3:E3"/>
    </sheetView>
  </sheetViews>
  <sheetFormatPr defaultRowHeight="12.75"/>
  <cols>
    <col min="1" max="1" width="12.6640625" style="394" customWidth="1"/>
    <col min="2" max="2" width="48" style="394" customWidth="1"/>
    <col min="3" max="3" width="9.5" style="394" customWidth="1"/>
    <col min="4" max="4" width="5.6640625" style="394" customWidth="1"/>
    <col min="5" max="5" width="11.1640625" style="394" customWidth="1"/>
    <col min="6" max="6" width="13.83203125" style="394" customWidth="1"/>
    <col min="7" max="16384" width="9.33203125" style="394"/>
  </cols>
  <sheetData>
    <row r="1" spans="1:9" ht="18">
      <c r="A1" s="418"/>
      <c r="B1" s="419"/>
      <c r="C1" s="419"/>
      <c r="D1" s="419"/>
      <c r="E1" s="419"/>
    </row>
    <row r="2" spans="1:9" ht="18">
      <c r="A2" s="418" t="s">
        <v>805</v>
      </c>
      <c r="B2" s="418"/>
      <c r="C2" s="418"/>
      <c r="D2" s="418"/>
      <c r="E2" s="418"/>
      <c r="F2" s="416"/>
      <c r="G2" s="416"/>
      <c r="H2" s="416"/>
      <c r="I2" s="416"/>
    </row>
    <row r="3" spans="1:9" ht="18">
      <c r="A3" s="418" t="s">
        <v>892</v>
      </c>
      <c r="B3" s="418"/>
      <c r="C3" s="418"/>
      <c r="D3" s="418"/>
      <c r="E3" s="418"/>
      <c r="F3" s="416"/>
      <c r="G3" s="416"/>
      <c r="H3" s="416"/>
      <c r="I3" s="416"/>
    </row>
    <row r="4" spans="1:9">
      <c r="A4" s="417" t="s">
        <v>891</v>
      </c>
      <c r="B4" s="417"/>
      <c r="C4" s="417"/>
      <c r="D4" s="417"/>
      <c r="E4" s="417"/>
      <c r="F4" s="416"/>
      <c r="G4" s="416"/>
      <c r="H4" s="416"/>
      <c r="I4" s="416"/>
    </row>
    <row r="5" spans="1:9">
      <c r="A5" s="417" t="s">
        <v>86</v>
      </c>
      <c r="B5" s="417"/>
      <c r="C5" s="417"/>
      <c r="D5" s="417"/>
      <c r="E5" s="417"/>
      <c r="F5" s="416"/>
      <c r="G5" s="416"/>
      <c r="H5" s="416"/>
      <c r="I5" s="416"/>
    </row>
    <row r="7" spans="1:9">
      <c r="A7" s="394" t="s">
        <v>890</v>
      </c>
      <c r="B7" s="398" t="s">
        <v>889</v>
      </c>
    </row>
    <row r="8" spans="1:9" ht="18">
      <c r="A8" s="397"/>
    </row>
    <row r="9" spans="1:9">
      <c r="A9" s="394" t="s">
        <v>888</v>
      </c>
      <c r="B9" s="394" t="s">
        <v>887</v>
      </c>
      <c r="C9" s="394" t="s">
        <v>886</v>
      </c>
      <c r="D9" s="394" t="s">
        <v>885</v>
      </c>
      <c r="E9" s="394" t="s">
        <v>884</v>
      </c>
      <c r="F9" s="394" t="s">
        <v>750</v>
      </c>
    </row>
    <row r="11" spans="1:9">
      <c r="A11" s="398" t="s">
        <v>813</v>
      </c>
      <c r="E11" s="415" t="s">
        <v>805</v>
      </c>
    </row>
    <row r="12" spans="1:9">
      <c r="A12" s="394">
        <v>210190051</v>
      </c>
      <c r="B12" s="394" t="s">
        <v>883</v>
      </c>
    </row>
    <row r="13" spans="1:9">
      <c r="B13" s="394" t="s">
        <v>882</v>
      </c>
      <c r="C13" s="394">
        <v>1</v>
      </c>
      <c r="D13" s="394" t="s">
        <v>815</v>
      </c>
      <c r="E13" s="401">
        <v>0</v>
      </c>
      <c r="F13" s="401">
        <f>PRODUCT(C13,E13)</f>
        <v>0</v>
      </c>
    </row>
    <row r="14" spans="1:9">
      <c r="B14" s="394" t="s">
        <v>881</v>
      </c>
      <c r="C14" s="394">
        <v>1</v>
      </c>
      <c r="D14" s="394" t="s">
        <v>815</v>
      </c>
      <c r="E14" s="401">
        <v>0</v>
      </c>
      <c r="F14" s="401">
        <f>PRODUCT(C14,E14)</f>
        <v>0</v>
      </c>
    </row>
    <row r="15" spans="1:9">
      <c r="A15" s="398" t="s">
        <v>211</v>
      </c>
      <c r="B15" s="398"/>
      <c r="C15" s="398"/>
      <c r="D15" s="398"/>
      <c r="E15" s="398"/>
      <c r="F15" s="399">
        <f>SUM(F12:F13)</f>
        <v>0</v>
      </c>
    </row>
    <row r="16" spans="1:9">
      <c r="A16" s="398" t="s">
        <v>829</v>
      </c>
      <c r="B16" s="398"/>
      <c r="C16" s="398"/>
      <c r="D16" s="398"/>
      <c r="E16" s="398"/>
      <c r="F16" s="399">
        <f>PRODUCT(F15,0.1)</f>
        <v>0</v>
      </c>
    </row>
    <row r="17" spans="1:6">
      <c r="A17" s="398" t="s">
        <v>880</v>
      </c>
      <c r="F17" s="399">
        <f>PRODUCT(F15,0.065)</f>
        <v>0</v>
      </c>
    </row>
    <row r="18" spans="1:6">
      <c r="A18" s="398" t="s">
        <v>879</v>
      </c>
      <c r="F18" s="399">
        <f>SUM(F15,F16,F17)</f>
        <v>0</v>
      </c>
    </row>
    <row r="19" spans="1:6">
      <c r="A19" s="398"/>
      <c r="F19" s="398"/>
    </row>
    <row r="20" spans="1:6">
      <c r="A20" s="398" t="s">
        <v>86</v>
      </c>
    </row>
    <row r="21" spans="1:6">
      <c r="A21" s="394">
        <v>210010311</v>
      </c>
      <c r="B21" s="394" t="s">
        <v>878</v>
      </c>
      <c r="C21" s="394">
        <v>7</v>
      </c>
      <c r="D21" s="394" t="s">
        <v>815</v>
      </c>
      <c r="E21" s="404">
        <v>0</v>
      </c>
      <c r="F21" s="401">
        <f>PRODUCT(C21,E21)</f>
        <v>0</v>
      </c>
    </row>
    <row r="22" spans="1:6">
      <c r="A22" s="394">
        <v>210010311</v>
      </c>
      <c r="B22" s="394" t="s">
        <v>877</v>
      </c>
      <c r="C22" s="394">
        <v>65</v>
      </c>
      <c r="D22" s="394" t="s">
        <v>815</v>
      </c>
      <c r="E22" s="404">
        <v>0</v>
      </c>
      <c r="F22" s="401">
        <f>PRODUCT(C22,E22)</f>
        <v>0</v>
      </c>
    </row>
    <row r="23" spans="1:6">
      <c r="B23" s="394" t="s">
        <v>876</v>
      </c>
      <c r="C23" s="394">
        <v>5</v>
      </c>
      <c r="D23" s="394" t="s">
        <v>815</v>
      </c>
      <c r="E23" s="404">
        <v>0</v>
      </c>
      <c r="F23" s="401">
        <f>PRODUCT(C23,E23)</f>
        <v>0</v>
      </c>
    </row>
    <row r="24" spans="1:6">
      <c r="A24" s="394" t="s">
        <v>875</v>
      </c>
      <c r="B24" s="394" t="s">
        <v>874</v>
      </c>
      <c r="C24" s="394">
        <v>52</v>
      </c>
      <c r="D24" s="394" t="s">
        <v>815</v>
      </c>
      <c r="E24" s="404">
        <v>0</v>
      </c>
      <c r="F24" s="401">
        <f>PRODUCT(C24,E24)</f>
        <v>0</v>
      </c>
    </row>
    <row r="25" spans="1:6">
      <c r="A25" s="394" t="s">
        <v>805</v>
      </c>
      <c r="B25" s="394" t="s">
        <v>873</v>
      </c>
      <c r="C25" s="394">
        <v>30</v>
      </c>
      <c r="D25" s="394" t="s">
        <v>219</v>
      </c>
      <c r="E25" s="404">
        <v>0</v>
      </c>
      <c r="F25" s="401">
        <f>PRODUCT(C25,E25)</f>
        <v>0</v>
      </c>
    </row>
    <row r="26" spans="1:6">
      <c r="A26" s="394" t="s">
        <v>805</v>
      </c>
      <c r="B26" s="394" t="s">
        <v>872</v>
      </c>
      <c r="C26" s="394">
        <v>30</v>
      </c>
      <c r="D26" s="394" t="s">
        <v>219</v>
      </c>
      <c r="E26" s="404">
        <v>0</v>
      </c>
      <c r="F26" s="401">
        <f>PRODUCT(C26,E26)</f>
        <v>0</v>
      </c>
    </row>
    <row r="27" spans="1:6" s="411" customFormat="1">
      <c r="B27" s="414" t="s">
        <v>871</v>
      </c>
      <c r="E27" s="413"/>
      <c r="F27" s="412"/>
    </row>
    <row r="28" spans="1:6">
      <c r="A28" s="394">
        <v>210800005</v>
      </c>
      <c r="B28" s="394" t="s">
        <v>870</v>
      </c>
      <c r="C28" s="394">
        <v>50</v>
      </c>
      <c r="D28" s="394" t="s">
        <v>219</v>
      </c>
      <c r="E28" s="404">
        <v>0</v>
      </c>
      <c r="F28" s="401">
        <f>PRODUCT(C28,E28)</f>
        <v>0</v>
      </c>
    </row>
    <row r="29" spans="1:6">
      <c r="A29" s="394">
        <v>210800105</v>
      </c>
      <c r="B29" s="394" t="s">
        <v>869</v>
      </c>
      <c r="C29" s="394">
        <v>30</v>
      </c>
      <c r="D29" s="394" t="s">
        <v>219</v>
      </c>
      <c r="E29" s="404">
        <v>0</v>
      </c>
      <c r="F29" s="401">
        <f>PRODUCT(C29,E29)</f>
        <v>0</v>
      </c>
    </row>
    <row r="30" spans="1:6">
      <c r="A30" s="394">
        <v>210800106</v>
      </c>
      <c r="B30" s="394" t="s">
        <v>868</v>
      </c>
      <c r="C30" s="394">
        <v>450</v>
      </c>
      <c r="D30" s="394" t="s">
        <v>219</v>
      </c>
      <c r="E30" s="404">
        <v>0</v>
      </c>
      <c r="F30" s="401">
        <f>PRODUCT(C30,E30)</f>
        <v>0</v>
      </c>
    </row>
    <row r="31" spans="1:6">
      <c r="A31" s="394">
        <v>210800118</v>
      </c>
      <c r="B31" s="394" t="s">
        <v>867</v>
      </c>
      <c r="C31" s="394">
        <v>30</v>
      </c>
      <c r="D31" s="394" t="s">
        <v>219</v>
      </c>
      <c r="E31" s="404">
        <v>0</v>
      </c>
      <c r="F31" s="401">
        <f>PRODUCT(C31,E31)</f>
        <v>0</v>
      </c>
    </row>
    <row r="32" spans="1:6">
      <c r="A32" s="394">
        <v>210800115</v>
      </c>
      <c r="B32" s="394" t="s">
        <v>866</v>
      </c>
      <c r="C32" s="394">
        <v>92</v>
      </c>
      <c r="D32" s="394" t="s">
        <v>219</v>
      </c>
      <c r="E32" s="404">
        <v>0</v>
      </c>
      <c r="F32" s="401">
        <f>PRODUCT(C32,E32)</f>
        <v>0</v>
      </c>
    </row>
    <row r="33" spans="1:6">
      <c r="E33" s="404"/>
      <c r="F33" s="401"/>
    </row>
    <row r="34" spans="1:6">
      <c r="B34" s="410" t="s">
        <v>861</v>
      </c>
      <c r="C34" s="394" t="s">
        <v>805</v>
      </c>
      <c r="D34" s="394" t="s">
        <v>805</v>
      </c>
      <c r="F34" s="401"/>
    </row>
    <row r="35" spans="1:6">
      <c r="A35" s="394">
        <v>210110041</v>
      </c>
      <c r="B35" s="394" t="s">
        <v>865</v>
      </c>
      <c r="C35" s="394">
        <v>1</v>
      </c>
      <c r="D35" s="394" t="s">
        <v>815</v>
      </c>
      <c r="E35" s="404">
        <v>0</v>
      </c>
      <c r="F35" s="401">
        <f>PRODUCT(C35,E35)</f>
        <v>0</v>
      </c>
    </row>
    <row r="36" spans="1:6">
      <c r="A36" s="394">
        <v>210110043</v>
      </c>
      <c r="B36" s="394" t="s">
        <v>864</v>
      </c>
      <c r="C36" s="394">
        <v>2</v>
      </c>
      <c r="D36" s="394" t="s">
        <v>815</v>
      </c>
      <c r="E36" s="404">
        <v>0</v>
      </c>
      <c r="F36" s="401">
        <f>PRODUCT(C36,E36)</f>
        <v>0</v>
      </c>
    </row>
    <row r="37" spans="1:6">
      <c r="A37" s="394">
        <v>210111012</v>
      </c>
      <c r="B37" s="394" t="s">
        <v>863</v>
      </c>
      <c r="C37" s="394">
        <v>3</v>
      </c>
      <c r="D37" s="394" t="s">
        <v>815</v>
      </c>
      <c r="E37" s="404">
        <v>0</v>
      </c>
      <c r="F37" s="401">
        <f>PRODUCT(C37,E37)</f>
        <v>0</v>
      </c>
    </row>
    <row r="38" spans="1:6">
      <c r="A38" s="394">
        <v>210111012</v>
      </c>
      <c r="B38" s="394" t="s">
        <v>862</v>
      </c>
      <c r="C38" s="394">
        <v>3</v>
      </c>
      <c r="D38" s="394" t="s">
        <v>815</v>
      </c>
      <c r="E38" s="404">
        <v>0</v>
      </c>
      <c r="F38" s="401">
        <f>PRODUCT(C38,E38)</f>
        <v>0</v>
      </c>
    </row>
    <row r="39" spans="1:6">
      <c r="B39" s="410" t="s">
        <v>861</v>
      </c>
      <c r="C39" s="394" t="s">
        <v>805</v>
      </c>
      <c r="D39" s="394" t="s">
        <v>805</v>
      </c>
      <c r="F39" s="401"/>
    </row>
    <row r="40" spans="1:6">
      <c r="A40" s="394">
        <v>210111012</v>
      </c>
      <c r="B40" s="394" t="s">
        <v>860</v>
      </c>
      <c r="C40" s="394">
        <v>53</v>
      </c>
      <c r="D40" s="394" t="s">
        <v>815</v>
      </c>
      <c r="E40" s="404">
        <v>0</v>
      </c>
      <c r="F40" s="401">
        <f>PRODUCT(C40,E40)</f>
        <v>0</v>
      </c>
    </row>
    <row r="41" spans="1:6">
      <c r="B41" s="394" t="s">
        <v>859</v>
      </c>
      <c r="E41" s="404"/>
      <c r="F41" s="401"/>
    </row>
    <row r="42" spans="1:6">
      <c r="B42" s="394" t="s">
        <v>858</v>
      </c>
      <c r="C42" s="394">
        <v>6</v>
      </c>
      <c r="D42" s="394" t="s">
        <v>815</v>
      </c>
      <c r="E42" s="404">
        <v>0</v>
      </c>
      <c r="F42" s="401">
        <f>PRODUCT(C42,E42)</f>
        <v>0</v>
      </c>
    </row>
    <row r="43" spans="1:6">
      <c r="B43" s="394" t="s">
        <v>857</v>
      </c>
      <c r="C43" s="394">
        <v>1</v>
      </c>
      <c r="D43" s="394" t="s">
        <v>815</v>
      </c>
      <c r="E43" s="404">
        <v>0</v>
      </c>
      <c r="F43" s="401">
        <f>PRODUCT(C43,E43)</f>
        <v>0</v>
      </c>
    </row>
    <row r="44" spans="1:6">
      <c r="A44" s="394">
        <v>220261621</v>
      </c>
      <c r="B44" s="394" t="s">
        <v>856</v>
      </c>
      <c r="C44" s="394">
        <v>195</v>
      </c>
      <c r="D44" s="394" t="s">
        <v>815</v>
      </c>
      <c r="E44" s="404">
        <v>0</v>
      </c>
      <c r="F44" s="401">
        <f>PRODUCT(C44,E44)</f>
        <v>0</v>
      </c>
    </row>
    <row r="45" spans="1:6">
      <c r="A45" s="398" t="s">
        <v>211</v>
      </c>
      <c r="E45" s="404"/>
      <c r="F45" s="399">
        <f>SUM(F21:F44)</f>
        <v>0</v>
      </c>
    </row>
    <row r="46" spans="1:6">
      <c r="A46" s="398" t="s">
        <v>829</v>
      </c>
      <c r="E46" s="404"/>
      <c r="F46" s="399">
        <f>PRODUCT(F45,0.5)</f>
        <v>0</v>
      </c>
    </row>
    <row r="47" spans="1:6">
      <c r="A47" s="398"/>
      <c r="E47" s="404"/>
      <c r="F47" s="399"/>
    </row>
    <row r="48" spans="1:6">
      <c r="A48" s="398" t="s">
        <v>810</v>
      </c>
      <c r="B48" s="394" t="s">
        <v>855</v>
      </c>
    </row>
    <row r="49" spans="1:6">
      <c r="A49" s="394" t="s">
        <v>805</v>
      </c>
      <c r="B49" s="394" t="s">
        <v>854</v>
      </c>
      <c r="C49" s="394">
        <v>16</v>
      </c>
      <c r="D49" s="394" t="s">
        <v>815</v>
      </c>
      <c r="E49" s="404">
        <v>0</v>
      </c>
      <c r="F49" s="404">
        <f>PRODUCT(C49,E49)</f>
        <v>0</v>
      </c>
    </row>
    <row r="50" spans="1:6">
      <c r="B50" s="394" t="s">
        <v>853</v>
      </c>
      <c r="C50" s="394">
        <v>3</v>
      </c>
      <c r="D50" s="394" t="s">
        <v>815</v>
      </c>
      <c r="E50" s="404">
        <v>0</v>
      </c>
      <c r="F50" s="404">
        <f>PRODUCT(C50,E50)</f>
        <v>0</v>
      </c>
    </row>
    <row r="51" spans="1:6">
      <c r="B51" s="394" t="s">
        <v>852</v>
      </c>
      <c r="C51" s="394">
        <v>6</v>
      </c>
      <c r="D51" s="394" t="s">
        <v>815</v>
      </c>
      <c r="E51" s="404">
        <v>0</v>
      </c>
      <c r="F51" s="404">
        <f>PRODUCT(C51,E51)</f>
        <v>0</v>
      </c>
    </row>
    <row r="52" spans="1:6">
      <c r="A52" s="398" t="s">
        <v>211</v>
      </c>
      <c r="B52" s="406"/>
      <c r="F52" s="399">
        <f>SUM(F49:F50)</f>
        <v>0</v>
      </c>
    </row>
    <row r="53" spans="1:6">
      <c r="A53" s="398" t="s">
        <v>829</v>
      </c>
      <c r="B53" s="406"/>
      <c r="F53" s="399">
        <f>PRODUCT(F52,0.4)</f>
        <v>0</v>
      </c>
    </row>
    <row r="55" spans="1:6">
      <c r="A55" s="398" t="s">
        <v>851</v>
      </c>
    </row>
    <row r="56" spans="1:6">
      <c r="A56" s="394">
        <v>210100003</v>
      </c>
      <c r="B56" s="394" t="s">
        <v>850</v>
      </c>
      <c r="C56" s="394">
        <v>2</v>
      </c>
      <c r="D56" s="394" t="s">
        <v>815</v>
      </c>
      <c r="E56" s="404">
        <v>0</v>
      </c>
      <c r="F56" s="401">
        <f>PRODUCT(C56,E56)</f>
        <v>0</v>
      </c>
    </row>
    <row r="57" spans="1:6">
      <c r="A57" s="394">
        <v>210100251</v>
      </c>
      <c r="B57" s="394" t="s">
        <v>849</v>
      </c>
      <c r="C57" s="394">
        <v>17</v>
      </c>
      <c r="D57" s="394" t="s">
        <v>815</v>
      </c>
      <c r="E57" s="404">
        <v>0</v>
      </c>
      <c r="F57" s="401">
        <f>PRODUCT(C57,E57)</f>
        <v>0</v>
      </c>
    </row>
    <row r="58" spans="1:6">
      <c r="A58" s="394">
        <v>210100259</v>
      </c>
      <c r="B58" s="394" t="s">
        <v>848</v>
      </c>
      <c r="C58" s="394">
        <v>2</v>
      </c>
      <c r="D58" s="394" t="s">
        <v>815</v>
      </c>
      <c r="E58" s="404">
        <v>0</v>
      </c>
      <c r="F58" s="401">
        <f>PRODUCT(C58,E58)</f>
        <v>0</v>
      </c>
    </row>
    <row r="59" spans="1:6">
      <c r="A59" s="394">
        <v>220261621</v>
      </c>
      <c r="B59" s="394" t="s">
        <v>847</v>
      </c>
      <c r="C59" s="394">
        <v>195</v>
      </c>
      <c r="D59" s="394" t="s">
        <v>815</v>
      </c>
      <c r="E59" s="404">
        <v>0</v>
      </c>
      <c r="F59" s="401">
        <f>PRODUCT(C59,E59)</f>
        <v>0</v>
      </c>
    </row>
    <row r="60" spans="1:6">
      <c r="A60" s="398" t="s">
        <v>211</v>
      </c>
      <c r="B60" s="398"/>
      <c r="C60" s="398"/>
      <c r="D60" s="398"/>
      <c r="E60" s="398"/>
      <c r="F60" s="399">
        <f>SUM(F56:F59)</f>
        <v>0</v>
      </c>
    </row>
    <row r="61" spans="1:6">
      <c r="A61" s="398"/>
      <c r="B61" s="398"/>
      <c r="C61" s="398"/>
      <c r="D61" s="398"/>
      <c r="E61" s="398"/>
      <c r="F61" s="399"/>
    </row>
    <row r="62" spans="1:6">
      <c r="A62" s="410" t="s">
        <v>808</v>
      </c>
      <c r="F62" s="401"/>
    </row>
    <row r="63" spans="1:6">
      <c r="A63" s="394" t="s">
        <v>805</v>
      </c>
      <c r="B63" s="394" t="s">
        <v>846</v>
      </c>
      <c r="C63" s="394">
        <v>12</v>
      </c>
      <c r="D63" s="394" t="s">
        <v>815</v>
      </c>
      <c r="E63" s="394">
        <v>0</v>
      </c>
      <c r="F63" s="401">
        <f>PRODUCT(C63,E63)</f>
        <v>0</v>
      </c>
    </row>
    <row r="64" spans="1:6">
      <c r="A64" s="394" t="s">
        <v>805</v>
      </c>
      <c r="B64" s="394" t="s">
        <v>845</v>
      </c>
      <c r="C64" s="394">
        <v>50</v>
      </c>
      <c r="D64" s="394" t="s">
        <v>815</v>
      </c>
      <c r="E64" s="394">
        <v>0</v>
      </c>
      <c r="F64" s="401">
        <f>PRODUCT(C64,E64)</f>
        <v>0</v>
      </c>
    </row>
    <row r="65" spans="1:9">
      <c r="A65" s="394" t="s">
        <v>805</v>
      </c>
      <c r="B65" s="394" t="s">
        <v>844</v>
      </c>
      <c r="C65" s="394">
        <v>8</v>
      </c>
      <c r="D65" s="394" t="s">
        <v>815</v>
      </c>
      <c r="E65" s="394">
        <v>0</v>
      </c>
      <c r="F65" s="401">
        <f>PRODUCT(C65,E65)</f>
        <v>0</v>
      </c>
    </row>
    <row r="66" spans="1:9">
      <c r="A66" s="394" t="s">
        <v>805</v>
      </c>
      <c r="B66" s="394" t="s">
        <v>843</v>
      </c>
      <c r="C66" s="394">
        <v>8</v>
      </c>
      <c r="D66" s="394" t="s">
        <v>815</v>
      </c>
      <c r="E66" s="394">
        <v>0</v>
      </c>
      <c r="F66" s="401">
        <f>PRODUCT(C66,E66)</f>
        <v>0</v>
      </c>
    </row>
    <row r="67" spans="1:9">
      <c r="B67" s="394" t="s">
        <v>842</v>
      </c>
      <c r="C67" s="394">
        <v>30</v>
      </c>
      <c r="D67" s="394" t="s">
        <v>219</v>
      </c>
      <c r="E67" s="394">
        <v>0</v>
      </c>
      <c r="F67" s="401">
        <f>PRODUCT(C67,E67)</f>
        <v>0</v>
      </c>
    </row>
    <row r="68" spans="1:9">
      <c r="B68" s="394" t="s">
        <v>841</v>
      </c>
      <c r="C68" s="394">
        <v>1</v>
      </c>
      <c r="D68" s="394" t="s">
        <v>815</v>
      </c>
      <c r="E68" s="394">
        <v>0</v>
      </c>
      <c r="F68" s="401">
        <f>PRODUCT(C68,E68)</f>
        <v>0</v>
      </c>
    </row>
    <row r="69" spans="1:9">
      <c r="A69" s="410" t="s">
        <v>805</v>
      </c>
      <c r="F69" s="401" t="s">
        <v>805</v>
      </c>
      <c r="H69" s="394" t="s">
        <v>805</v>
      </c>
      <c r="I69" s="394" t="s">
        <v>805</v>
      </c>
    </row>
    <row r="70" spans="1:9">
      <c r="A70" s="410" t="s">
        <v>211</v>
      </c>
      <c r="B70" s="394" t="s">
        <v>805</v>
      </c>
      <c r="C70" s="394" t="s">
        <v>805</v>
      </c>
      <c r="D70" s="394" t="s">
        <v>805</v>
      </c>
      <c r="E70" s="404" t="s">
        <v>805</v>
      </c>
      <c r="F70" s="399">
        <f>SUM(F63:F68)</f>
        <v>0</v>
      </c>
    </row>
    <row r="71" spans="1:9">
      <c r="A71" s="398"/>
      <c r="B71" s="398"/>
      <c r="C71" s="398"/>
      <c r="D71" s="398"/>
      <c r="E71" s="398"/>
      <c r="F71" s="399"/>
    </row>
    <row r="72" spans="1:9">
      <c r="A72" s="398" t="s">
        <v>840</v>
      </c>
    </row>
    <row r="73" spans="1:9">
      <c r="B73" s="394" t="s">
        <v>839</v>
      </c>
      <c r="C73" s="411">
        <v>6</v>
      </c>
      <c r="D73" s="394" t="s">
        <v>836</v>
      </c>
      <c r="E73" s="404">
        <v>0</v>
      </c>
      <c r="F73" s="401">
        <f>PRODUCT(C73,E73)</f>
        <v>0</v>
      </c>
    </row>
    <row r="74" spans="1:9">
      <c r="B74" s="394" t="s">
        <v>838</v>
      </c>
      <c r="C74" s="411">
        <v>2</v>
      </c>
      <c r="D74" s="394" t="s">
        <v>836</v>
      </c>
      <c r="E74" s="404">
        <v>0</v>
      </c>
      <c r="F74" s="401">
        <f>PRODUCT(C74,E74)</f>
        <v>0</v>
      </c>
    </row>
    <row r="75" spans="1:9">
      <c r="B75" s="394" t="s">
        <v>837</v>
      </c>
      <c r="C75" s="411">
        <v>20</v>
      </c>
      <c r="D75" s="394" t="s">
        <v>836</v>
      </c>
      <c r="E75" s="404">
        <v>0</v>
      </c>
      <c r="F75" s="401">
        <f>PRODUCT(C75,E75)</f>
        <v>0</v>
      </c>
    </row>
    <row r="76" spans="1:9">
      <c r="A76" s="398" t="s">
        <v>211</v>
      </c>
      <c r="B76" s="398"/>
      <c r="C76" s="398"/>
      <c r="D76" s="398"/>
      <c r="E76" s="398"/>
      <c r="F76" s="399">
        <f>SUM(F73:F75)</f>
        <v>0</v>
      </c>
    </row>
    <row r="77" spans="1:9">
      <c r="A77" s="398"/>
      <c r="B77" s="398"/>
      <c r="C77" s="398"/>
      <c r="D77" s="398"/>
      <c r="E77" s="398"/>
      <c r="F77" s="399"/>
    </row>
    <row r="78" spans="1:9">
      <c r="A78" s="398" t="s">
        <v>805</v>
      </c>
      <c r="B78" s="410" t="s">
        <v>835</v>
      </c>
    </row>
    <row r="79" spans="1:9">
      <c r="A79" s="394">
        <v>220260004</v>
      </c>
      <c r="B79" s="394" t="s">
        <v>834</v>
      </c>
      <c r="C79" s="394">
        <v>5</v>
      </c>
      <c r="D79" s="394" t="s">
        <v>815</v>
      </c>
      <c r="E79" s="394">
        <v>0</v>
      </c>
      <c r="F79" s="401">
        <f>PRODUCT(C79,E79)</f>
        <v>0</v>
      </c>
    </row>
    <row r="80" spans="1:9">
      <c r="A80" s="394">
        <v>220260551</v>
      </c>
      <c r="B80" s="394" t="s">
        <v>833</v>
      </c>
      <c r="C80" s="394">
        <v>30</v>
      </c>
      <c r="D80" s="394" t="s">
        <v>219</v>
      </c>
      <c r="E80" s="394">
        <v>0</v>
      </c>
      <c r="F80" s="401">
        <f>PRODUCT(C80,E80)</f>
        <v>0</v>
      </c>
    </row>
    <row r="81" spans="1:6">
      <c r="A81" s="394">
        <v>220260551</v>
      </c>
      <c r="B81" s="394" t="s">
        <v>832</v>
      </c>
      <c r="C81" s="394">
        <v>400</v>
      </c>
      <c r="D81" s="394" t="s">
        <v>219</v>
      </c>
      <c r="E81" s="394">
        <v>0</v>
      </c>
      <c r="F81" s="401">
        <f>PRODUCT(C81,E81)</f>
        <v>0</v>
      </c>
    </row>
    <row r="82" spans="1:6">
      <c r="A82" s="394">
        <v>210010005</v>
      </c>
      <c r="B82" s="394" t="s">
        <v>831</v>
      </c>
      <c r="C82" s="394">
        <v>10</v>
      </c>
      <c r="D82" s="394" t="s">
        <v>219</v>
      </c>
      <c r="E82" s="404">
        <v>0</v>
      </c>
      <c r="F82" s="401">
        <f>PRODUCT(C82,E82)</f>
        <v>0</v>
      </c>
    </row>
    <row r="83" spans="1:6" ht="11.25" customHeight="1">
      <c r="A83" s="394" t="s">
        <v>805</v>
      </c>
      <c r="B83" s="394" t="s">
        <v>830</v>
      </c>
      <c r="C83" s="394">
        <v>30</v>
      </c>
      <c r="D83" s="394" t="s">
        <v>219</v>
      </c>
      <c r="E83" s="404">
        <v>0</v>
      </c>
      <c r="F83" s="401">
        <f>PRODUCT(C83,E83)</f>
        <v>0</v>
      </c>
    </row>
    <row r="84" spans="1:6" ht="11.25" customHeight="1">
      <c r="E84" s="404"/>
      <c r="F84" s="401"/>
    </row>
    <row r="85" spans="1:6">
      <c r="A85" s="398" t="s">
        <v>211</v>
      </c>
      <c r="B85" s="398"/>
      <c r="C85" s="398"/>
      <c r="D85" s="398"/>
      <c r="E85" s="398"/>
      <c r="F85" s="399">
        <f>SUM(F79:F84)</f>
        <v>0</v>
      </c>
    </row>
    <row r="86" spans="1:6">
      <c r="A86" s="398" t="s">
        <v>829</v>
      </c>
      <c r="B86" s="398"/>
      <c r="C86" s="398"/>
      <c r="D86" s="398"/>
      <c r="E86" s="398"/>
      <c r="F86" s="399">
        <f>PRODUCT(F85,0.9)</f>
        <v>0</v>
      </c>
    </row>
    <row r="88" spans="1:6">
      <c r="A88" s="398" t="s">
        <v>828</v>
      </c>
    </row>
    <row r="89" spans="1:6">
      <c r="A89" s="407"/>
      <c r="B89" s="406" t="s">
        <v>827</v>
      </c>
      <c r="C89" s="406"/>
      <c r="D89" s="406"/>
      <c r="E89" s="406"/>
      <c r="F89" s="408"/>
    </row>
    <row r="90" spans="1:6">
      <c r="A90" s="407" t="s">
        <v>805</v>
      </c>
      <c r="B90" s="406" t="s">
        <v>826</v>
      </c>
      <c r="C90" s="406">
        <v>10</v>
      </c>
      <c r="D90" s="406" t="s">
        <v>815</v>
      </c>
      <c r="E90" s="409">
        <v>0</v>
      </c>
      <c r="F90" s="401">
        <f>PRODUCT(C90,E90)</f>
        <v>0</v>
      </c>
    </row>
    <row r="91" spans="1:6" ht="12" customHeight="1">
      <c r="A91" s="407" t="s">
        <v>805</v>
      </c>
      <c r="B91" s="406" t="s">
        <v>825</v>
      </c>
      <c r="C91" s="406">
        <v>3</v>
      </c>
      <c r="D91" s="406" t="s">
        <v>815</v>
      </c>
      <c r="E91" s="409">
        <v>0</v>
      </c>
      <c r="F91" s="401">
        <f>PRODUCT(C91,E91)</f>
        <v>0</v>
      </c>
    </row>
    <row r="92" spans="1:6">
      <c r="A92" s="407" t="s">
        <v>805</v>
      </c>
      <c r="B92" s="406" t="s">
        <v>824</v>
      </c>
      <c r="C92" s="406">
        <v>55</v>
      </c>
      <c r="D92" s="406" t="s">
        <v>219</v>
      </c>
      <c r="E92" s="409">
        <v>0</v>
      </c>
      <c r="F92" s="401">
        <f>PRODUCT(C92,E92)</f>
        <v>0</v>
      </c>
    </row>
    <row r="93" spans="1:6">
      <c r="A93" s="407" t="s">
        <v>805</v>
      </c>
      <c r="B93" s="406" t="s">
        <v>823</v>
      </c>
      <c r="C93" s="406">
        <v>65</v>
      </c>
      <c r="D93" s="406" t="s">
        <v>219</v>
      </c>
      <c r="E93" s="409">
        <v>0</v>
      </c>
      <c r="F93" s="401">
        <f>PRODUCT(C93,E93)</f>
        <v>0</v>
      </c>
    </row>
    <row r="94" spans="1:6">
      <c r="A94" s="407" t="s">
        <v>805</v>
      </c>
      <c r="B94" s="406" t="s">
        <v>822</v>
      </c>
      <c r="C94" s="406">
        <v>30</v>
      </c>
      <c r="D94" s="406" t="s">
        <v>219</v>
      </c>
      <c r="E94" s="409">
        <v>0</v>
      </c>
      <c r="F94" s="401">
        <f>PRODUCT(C94,E94)</f>
        <v>0</v>
      </c>
    </row>
    <row r="95" spans="1:6">
      <c r="A95" s="407"/>
      <c r="B95" s="406" t="s">
        <v>821</v>
      </c>
      <c r="C95" s="406"/>
      <c r="D95" s="406"/>
      <c r="E95" s="406"/>
      <c r="F95" s="408"/>
    </row>
    <row r="96" spans="1:6">
      <c r="A96" s="407" t="s">
        <v>805</v>
      </c>
      <c r="B96" s="406" t="s">
        <v>820</v>
      </c>
      <c r="C96" s="406">
        <v>13</v>
      </c>
      <c r="D96" s="406" t="s">
        <v>815</v>
      </c>
      <c r="E96" s="406">
        <v>0</v>
      </c>
      <c r="F96" s="405">
        <f>PRODUCT(C96,E96)</f>
        <v>0</v>
      </c>
    </row>
    <row r="97" spans="1:8">
      <c r="E97" s="404"/>
      <c r="F97" s="401"/>
    </row>
    <row r="98" spans="1:8">
      <c r="A98" s="400" t="s">
        <v>819</v>
      </c>
      <c r="F98" s="403">
        <f>SUM(F90:F96)</f>
        <v>0</v>
      </c>
    </row>
    <row r="99" spans="1:8">
      <c r="A99" s="398"/>
      <c r="B99" s="398"/>
      <c r="C99" s="398"/>
      <c r="D99" s="398"/>
      <c r="E99" s="398"/>
      <c r="F99" s="399"/>
    </row>
    <row r="100" spans="1:8">
      <c r="A100" s="398" t="s">
        <v>818</v>
      </c>
    </row>
    <row r="101" spans="1:8">
      <c r="A101" s="398"/>
    </row>
    <row r="102" spans="1:8">
      <c r="A102" s="398" t="s">
        <v>803</v>
      </c>
    </row>
    <row r="103" spans="1:8">
      <c r="A103" s="398"/>
      <c r="B103" s="394" t="s">
        <v>817</v>
      </c>
      <c r="C103" s="394">
        <v>2</v>
      </c>
      <c r="D103" s="394" t="s">
        <v>815</v>
      </c>
      <c r="E103" s="394">
        <v>0</v>
      </c>
      <c r="F103" s="401">
        <f>PRODUCT(C103,E103)</f>
        <v>0</v>
      </c>
    </row>
    <row r="104" spans="1:8">
      <c r="A104" s="398"/>
      <c r="B104" s="394" t="s">
        <v>816</v>
      </c>
      <c r="C104" s="394">
        <v>2</v>
      </c>
      <c r="D104" s="394" t="s">
        <v>815</v>
      </c>
      <c r="E104" s="394">
        <v>0</v>
      </c>
      <c r="F104" s="401">
        <f>PRODUCT(C104,E104)</f>
        <v>0</v>
      </c>
    </row>
    <row r="105" spans="1:8">
      <c r="A105" s="398" t="s">
        <v>211</v>
      </c>
      <c r="B105" s="398"/>
      <c r="C105" s="398"/>
      <c r="D105" s="398"/>
      <c r="E105" s="398"/>
      <c r="F105" s="399">
        <f>SUM(F102:F104)</f>
        <v>0</v>
      </c>
    </row>
    <row r="106" spans="1:8">
      <c r="A106" s="398"/>
    </row>
    <row r="107" spans="1:8">
      <c r="A107" s="398"/>
    </row>
    <row r="108" spans="1:8" ht="15.75">
      <c r="A108" s="402" t="s">
        <v>814</v>
      </c>
    </row>
    <row r="109" spans="1:8">
      <c r="B109" s="394" t="s">
        <v>813</v>
      </c>
      <c r="C109" s="394" t="s">
        <v>805</v>
      </c>
      <c r="F109" s="401">
        <f>SUM(F18)</f>
        <v>0</v>
      </c>
    </row>
    <row r="110" spans="1:8">
      <c r="B110" s="394" t="s">
        <v>812</v>
      </c>
      <c r="C110" s="394" t="s">
        <v>805</v>
      </c>
      <c r="F110" s="401">
        <f>SUM(F45,F46)</f>
        <v>0</v>
      </c>
      <c r="H110" s="398"/>
    </row>
    <row r="111" spans="1:8">
      <c r="B111" s="394" t="s">
        <v>811</v>
      </c>
      <c r="F111" s="401">
        <f>PRODUCT(F110,0.06)</f>
        <v>0</v>
      </c>
      <c r="H111" s="398"/>
    </row>
    <row r="112" spans="1:8">
      <c r="B112" s="394" t="s">
        <v>810</v>
      </c>
      <c r="C112" s="394" t="s">
        <v>805</v>
      </c>
      <c r="F112" s="401">
        <f>SUM(F52,F53)</f>
        <v>0</v>
      </c>
    </row>
    <row r="113" spans="1:8">
      <c r="B113" s="394" t="s">
        <v>809</v>
      </c>
      <c r="F113" s="401">
        <f>SUM(F60)</f>
        <v>0</v>
      </c>
    </row>
    <row r="114" spans="1:8">
      <c r="B114" s="394" t="s">
        <v>808</v>
      </c>
      <c r="F114" s="401">
        <f>SUM(F70)</f>
        <v>0</v>
      </c>
    </row>
    <row r="115" spans="1:8">
      <c r="B115" s="394" t="s">
        <v>807</v>
      </c>
      <c r="F115" s="401">
        <f>SUM(F76)</f>
        <v>0</v>
      </c>
    </row>
    <row r="116" spans="1:8">
      <c r="B116" s="394" t="s">
        <v>806</v>
      </c>
      <c r="C116" s="394" t="s">
        <v>805</v>
      </c>
      <c r="F116" s="401">
        <f>SUM(F85,F86)</f>
        <v>0</v>
      </c>
    </row>
    <row r="117" spans="1:8">
      <c r="B117" s="394" t="s">
        <v>804</v>
      </c>
      <c r="F117" s="401">
        <f>SUM(F98)</f>
        <v>0</v>
      </c>
    </row>
    <row r="118" spans="1:8">
      <c r="B118" s="394" t="s">
        <v>803</v>
      </c>
      <c r="F118" s="401">
        <f>SUM(F105)</f>
        <v>0</v>
      </c>
    </row>
    <row r="119" spans="1:8">
      <c r="A119" s="398" t="s">
        <v>802</v>
      </c>
      <c r="B119" s="398"/>
      <c r="C119" s="398"/>
      <c r="D119" s="398"/>
      <c r="E119" s="398"/>
      <c r="F119" s="399">
        <f>SUM(F109:F118)</f>
        <v>0</v>
      </c>
    </row>
    <row r="120" spans="1:8" s="398" customFormat="1">
      <c r="A120" s="400" t="s">
        <v>801</v>
      </c>
      <c r="F120" s="399">
        <f>PRODUCT(F119,0.21)</f>
        <v>0</v>
      </c>
      <c r="H120" s="394"/>
    </row>
    <row r="121" spans="1:8" s="398" customFormat="1">
      <c r="A121" s="400"/>
      <c r="F121" s="399"/>
      <c r="H121" s="394"/>
    </row>
    <row r="122" spans="1:8" ht="18">
      <c r="A122" s="397" t="s">
        <v>800</v>
      </c>
      <c r="B122" s="397"/>
      <c r="C122" s="397" t="s">
        <v>799</v>
      </c>
      <c r="D122" s="397"/>
      <c r="E122" s="396">
        <f>SUM(F119,F120)</f>
        <v>0</v>
      </c>
      <c r="F122" s="395"/>
    </row>
  </sheetData>
  <mergeCells count="6">
    <mergeCell ref="A1:E1"/>
    <mergeCell ref="A2:E2"/>
    <mergeCell ref="A4:E4"/>
    <mergeCell ref="E122:F122"/>
    <mergeCell ref="A5:E5"/>
    <mergeCell ref="A3:E3"/>
  </mergeCells>
  <pageMargins left="0.78740157480314965" right="0.78740157480314965" top="0.98425196850393704" bottom="0.98425196850393704" header="0.51181102362204722" footer="0.51181102362204722"/>
  <pageSetup paperSize="9" scale="95" orientation="portrait" horizontalDpi="4294967293" verticalDpi="300" r:id="rId1"/>
  <headerFooter alignWithMargins="0">
    <oddFooter>Stránka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K218"/>
  <sheetViews>
    <sheetView showGridLines="0" zoomScale="110" zoomScaleNormal="110" workbookViewId="0"/>
  </sheetViews>
  <sheetFormatPr defaultRowHeight="15"/>
  <cols>
    <col min="1" max="1" width="8.33203125" style="255" customWidth="1"/>
    <col min="2" max="2" width="1.6640625" style="255" customWidth="1"/>
    <col min="3" max="4" width="5" style="255" customWidth="1"/>
    <col min="5" max="5" width="11.6640625" style="255" customWidth="1"/>
    <col min="6" max="6" width="9.1640625" style="255" customWidth="1"/>
    <col min="7" max="7" width="5" style="255" customWidth="1"/>
    <col min="8" max="8" width="77.83203125" style="255" customWidth="1"/>
    <col min="9" max="10" width="20" style="255" customWidth="1"/>
    <col min="11" max="11" width="1.6640625" style="255" customWidth="1"/>
  </cols>
  <sheetData>
    <row r="1" spans="2:11" s="1" customFormat="1" ht="37.5" customHeight="1"/>
    <row r="2" spans="2:11" s="1" customFormat="1" ht="7.5" customHeight="1">
      <c r="B2" s="256"/>
      <c r="C2" s="257"/>
      <c r="D2" s="257"/>
      <c r="E2" s="257"/>
      <c r="F2" s="257"/>
      <c r="G2" s="257"/>
      <c r="H2" s="257"/>
      <c r="I2" s="257"/>
      <c r="J2" s="257"/>
      <c r="K2" s="258"/>
    </row>
    <row r="3" spans="2:11" s="17" customFormat="1" ht="45" customHeight="1">
      <c r="B3" s="259"/>
      <c r="C3" s="387" t="s">
        <v>614</v>
      </c>
      <c r="D3" s="387"/>
      <c r="E3" s="387"/>
      <c r="F3" s="387"/>
      <c r="G3" s="387"/>
      <c r="H3" s="387"/>
      <c r="I3" s="387"/>
      <c r="J3" s="387"/>
      <c r="K3" s="260"/>
    </row>
    <row r="4" spans="2:11" s="1" customFormat="1" ht="25.5" customHeight="1">
      <c r="B4" s="261"/>
      <c r="C4" s="392" t="s">
        <v>615</v>
      </c>
      <c r="D4" s="392"/>
      <c r="E4" s="392"/>
      <c r="F4" s="392"/>
      <c r="G4" s="392"/>
      <c r="H4" s="392"/>
      <c r="I4" s="392"/>
      <c r="J4" s="392"/>
      <c r="K4" s="262"/>
    </row>
    <row r="5" spans="2:11" s="1" customFormat="1" ht="5.25" customHeight="1">
      <c r="B5" s="261"/>
      <c r="C5" s="263"/>
      <c r="D5" s="263"/>
      <c r="E5" s="263"/>
      <c r="F5" s="263"/>
      <c r="G5" s="263"/>
      <c r="H5" s="263"/>
      <c r="I5" s="263"/>
      <c r="J5" s="263"/>
      <c r="K5" s="262"/>
    </row>
    <row r="6" spans="2:11" s="1" customFormat="1" ht="15" customHeight="1">
      <c r="B6" s="261"/>
      <c r="C6" s="391" t="s">
        <v>616</v>
      </c>
      <c r="D6" s="391"/>
      <c r="E6" s="391"/>
      <c r="F6" s="391"/>
      <c r="G6" s="391"/>
      <c r="H6" s="391"/>
      <c r="I6" s="391"/>
      <c r="J6" s="391"/>
      <c r="K6" s="262"/>
    </row>
    <row r="7" spans="2:11" s="1" customFormat="1" ht="15" customHeight="1">
      <c r="B7" s="265"/>
      <c r="C7" s="391" t="s">
        <v>617</v>
      </c>
      <c r="D7" s="391"/>
      <c r="E7" s="391"/>
      <c r="F7" s="391"/>
      <c r="G7" s="391"/>
      <c r="H7" s="391"/>
      <c r="I7" s="391"/>
      <c r="J7" s="391"/>
      <c r="K7" s="262"/>
    </row>
    <row r="8" spans="2:11" s="1" customFormat="1" ht="12.75" customHeight="1">
      <c r="B8" s="265"/>
      <c r="C8" s="264"/>
      <c r="D8" s="264"/>
      <c r="E8" s="264"/>
      <c r="F8" s="264"/>
      <c r="G8" s="264"/>
      <c r="H8" s="264"/>
      <c r="I8" s="264"/>
      <c r="J8" s="264"/>
      <c r="K8" s="262"/>
    </row>
    <row r="9" spans="2:11" s="1" customFormat="1" ht="15" customHeight="1">
      <c r="B9" s="265"/>
      <c r="C9" s="391" t="s">
        <v>618</v>
      </c>
      <c r="D9" s="391"/>
      <c r="E9" s="391"/>
      <c r="F9" s="391"/>
      <c r="G9" s="391"/>
      <c r="H9" s="391"/>
      <c r="I9" s="391"/>
      <c r="J9" s="391"/>
      <c r="K9" s="262"/>
    </row>
    <row r="10" spans="2:11" s="1" customFormat="1" ht="15" customHeight="1">
      <c r="B10" s="265"/>
      <c r="C10" s="264"/>
      <c r="D10" s="391" t="s">
        <v>619</v>
      </c>
      <c r="E10" s="391"/>
      <c r="F10" s="391"/>
      <c r="G10" s="391"/>
      <c r="H10" s="391"/>
      <c r="I10" s="391"/>
      <c r="J10" s="391"/>
      <c r="K10" s="262"/>
    </row>
    <row r="11" spans="2:11" s="1" customFormat="1" ht="15" customHeight="1">
      <c r="B11" s="265"/>
      <c r="C11" s="266"/>
      <c r="D11" s="391" t="s">
        <v>620</v>
      </c>
      <c r="E11" s="391"/>
      <c r="F11" s="391"/>
      <c r="G11" s="391"/>
      <c r="H11" s="391"/>
      <c r="I11" s="391"/>
      <c r="J11" s="391"/>
      <c r="K11" s="262"/>
    </row>
    <row r="12" spans="2:11" s="1" customFormat="1" ht="15" customHeight="1">
      <c r="B12" s="265"/>
      <c r="C12" s="266"/>
      <c r="D12" s="264"/>
      <c r="E12" s="264"/>
      <c r="F12" s="264"/>
      <c r="G12" s="264"/>
      <c r="H12" s="264"/>
      <c r="I12" s="264"/>
      <c r="J12" s="264"/>
      <c r="K12" s="262"/>
    </row>
    <row r="13" spans="2:11" s="1" customFormat="1" ht="15" customHeight="1">
      <c r="B13" s="265"/>
      <c r="C13" s="266"/>
      <c r="D13" s="267" t="s">
        <v>621</v>
      </c>
      <c r="E13" s="264"/>
      <c r="F13" s="264"/>
      <c r="G13" s="264"/>
      <c r="H13" s="264"/>
      <c r="I13" s="264"/>
      <c r="J13" s="264"/>
      <c r="K13" s="262"/>
    </row>
    <row r="14" spans="2:11" s="1" customFormat="1" ht="12.75" customHeight="1">
      <c r="B14" s="265"/>
      <c r="C14" s="266"/>
      <c r="D14" s="266"/>
      <c r="E14" s="266"/>
      <c r="F14" s="266"/>
      <c r="G14" s="266"/>
      <c r="H14" s="266"/>
      <c r="I14" s="266"/>
      <c r="J14" s="266"/>
      <c r="K14" s="262"/>
    </row>
    <row r="15" spans="2:11" s="1" customFormat="1" ht="15" customHeight="1">
      <c r="B15" s="265"/>
      <c r="C15" s="266"/>
      <c r="D15" s="391" t="s">
        <v>622</v>
      </c>
      <c r="E15" s="391"/>
      <c r="F15" s="391"/>
      <c r="G15" s="391"/>
      <c r="H15" s="391"/>
      <c r="I15" s="391"/>
      <c r="J15" s="391"/>
      <c r="K15" s="262"/>
    </row>
    <row r="16" spans="2:11" s="1" customFormat="1" ht="15" customHeight="1">
      <c r="B16" s="265"/>
      <c r="C16" s="266"/>
      <c r="D16" s="391" t="s">
        <v>623</v>
      </c>
      <c r="E16" s="391"/>
      <c r="F16" s="391"/>
      <c r="G16" s="391"/>
      <c r="H16" s="391"/>
      <c r="I16" s="391"/>
      <c r="J16" s="391"/>
      <c r="K16" s="262"/>
    </row>
    <row r="17" spans="2:11" s="1" customFormat="1" ht="15" customHeight="1">
      <c r="B17" s="265"/>
      <c r="C17" s="266"/>
      <c r="D17" s="391" t="s">
        <v>624</v>
      </c>
      <c r="E17" s="391"/>
      <c r="F17" s="391"/>
      <c r="G17" s="391"/>
      <c r="H17" s="391"/>
      <c r="I17" s="391"/>
      <c r="J17" s="391"/>
      <c r="K17" s="262"/>
    </row>
    <row r="18" spans="2:11" s="1" customFormat="1" ht="15" customHeight="1">
      <c r="B18" s="265"/>
      <c r="C18" s="266"/>
      <c r="D18" s="266"/>
      <c r="E18" s="268" t="s">
        <v>78</v>
      </c>
      <c r="F18" s="391" t="s">
        <v>625</v>
      </c>
      <c r="G18" s="391"/>
      <c r="H18" s="391"/>
      <c r="I18" s="391"/>
      <c r="J18" s="391"/>
      <c r="K18" s="262"/>
    </row>
    <row r="19" spans="2:11" s="1" customFormat="1" ht="15" customHeight="1">
      <c r="B19" s="265"/>
      <c r="C19" s="266"/>
      <c r="D19" s="266"/>
      <c r="E19" s="268" t="s">
        <v>626</v>
      </c>
      <c r="F19" s="391" t="s">
        <v>627</v>
      </c>
      <c r="G19" s="391"/>
      <c r="H19" s="391"/>
      <c r="I19" s="391"/>
      <c r="J19" s="391"/>
      <c r="K19" s="262"/>
    </row>
    <row r="20" spans="2:11" s="1" customFormat="1" ht="15" customHeight="1">
      <c r="B20" s="265"/>
      <c r="C20" s="266"/>
      <c r="D20" s="266"/>
      <c r="E20" s="268" t="s">
        <v>628</v>
      </c>
      <c r="F20" s="391" t="s">
        <v>629</v>
      </c>
      <c r="G20" s="391"/>
      <c r="H20" s="391"/>
      <c r="I20" s="391"/>
      <c r="J20" s="391"/>
      <c r="K20" s="262"/>
    </row>
    <row r="21" spans="2:11" s="1" customFormat="1" ht="15" customHeight="1">
      <c r="B21" s="265"/>
      <c r="C21" s="266"/>
      <c r="D21" s="266"/>
      <c r="E21" s="268" t="s">
        <v>630</v>
      </c>
      <c r="F21" s="391" t="s">
        <v>631</v>
      </c>
      <c r="G21" s="391"/>
      <c r="H21" s="391"/>
      <c r="I21" s="391"/>
      <c r="J21" s="391"/>
      <c r="K21" s="262"/>
    </row>
    <row r="22" spans="2:11" s="1" customFormat="1" ht="15" customHeight="1">
      <c r="B22" s="265"/>
      <c r="C22" s="266"/>
      <c r="D22" s="266"/>
      <c r="E22" s="268" t="s">
        <v>632</v>
      </c>
      <c r="F22" s="391" t="s">
        <v>633</v>
      </c>
      <c r="G22" s="391"/>
      <c r="H22" s="391"/>
      <c r="I22" s="391"/>
      <c r="J22" s="391"/>
      <c r="K22" s="262"/>
    </row>
    <row r="23" spans="2:11" s="1" customFormat="1" ht="15" customHeight="1">
      <c r="B23" s="265"/>
      <c r="C23" s="266"/>
      <c r="D23" s="266"/>
      <c r="E23" s="268" t="s">
        <v>634</v>
      </c>
      <c r="F23" s="391" t="s">
        <v>635</v>
      </c>
      <c r="G23" s="391"/>
      <c r="H23" s="391"/>
      <c r="I23" s="391"/>
      <c r="J23" s="391"/>
      <c r="K23" s="262"/>
    </row>
    <row r="24" spans="2:11" s="1" customFormat="1" ht="12.75" customHeight="1">
      <c r="B24" s="265"/>
      <c r="C24" s="266"/>
      <c r="D24" s="266"/>
      <c r="E24" s="266"/>
      <c r="F24" s="266"/>
      <c r="G24" s="266"/>
      <c r="H24" s="266"/>
      <c r="I24" s="266"/>
      <c r="J24" s="266"/>
      <c r="K24" s="262"/>
    </row>
    <row r="25" spans="2:11" s="1" customFormat="1" ht="15" customHeight="1">
      <c r="B25" s="265"/>
      <c r="C25" s="391" t="s">
        <v>636</v>
      </c>
      <c r="D25" s="391"/>
      <c r="E25" s="391"/>
      <c r="F25" s="391"/>
      <c r="G25" s="391"/>
      <c r="H25" s="391"/>
      <c r="I25" s="391"/>
      <c r="J25" s="391"/>
      <c r="K25" s="262"/>
    </row>
    <row r="26" spans="2:11" s="1" customFormat="1" ht="15" customHeight="1">
      <c r="B26" s="265"/>
      <c r="C26" s="391" t="s">
        <v>637</v>
      </c>
      <c r="D26" s="391"/>
      <c r="E26" s="391"/>
      <c r="F26" s="391"/>
      <c r="G26" s="391"/>
      <c r="H26" s="391"/>
      <c r="I26" s="391"/>
      <c r="J26" s="391"/>
      <c r="K26" s="262"/>
    </row>
    <row r="27" spans="2:11" s="1" customFormat="1" ht="15" customHeight="1">
      <c r="B27" s="265"/>
      <c r="C27" s="264"/>
      <c r="D27" s="391" t="s">
        <v>638</v>
      </c>
      <c r="E27" s="391"/>
      <c r="F27" s="391"/>
      <c r="G27" s="391"/>
      <c r="H27" s="391"/>
      <c r="I27" s="391"/>
      <c r="J27" s="391"/>
      <c r="K27" s="262"/>
    </row>
    <row r="28" spans="2:11" s="1" customFormat="1" ht="15" customHeight="1">
      <c r="B28" s="265"/>
      <c r="C28" s="266"/>
      <c r="D28" s="391" t="s">
        <v>639</v>
      </c>
      <c r="E28" s="391"/>
      <c r="F28" s="391"/>
      <c r="G28" s="391"/>
      <c r="H28" s="391"/>
      <c r="I28" s="391"/>
      <c r="J28" s="391"/>
      <c r="K28" s="262"/>
    </row>
    <row r="29" spans="2:11" s="1" customFormat="1" ht="12.75" customHeight="1">
      <c r="B29" s="265"/>
      <c r="C29" s="266"/>
      <c r="D29" s="266"/>
      <c r="E29" s="266"/>
      <c r="F29" s="266"/>
      <c r="G29" s="266"/>
      <c r="H29" s="266"/>
      <c r="I29" s="266"/>
      <c r="J29" s="266"/>
      <c r="K29" s="262"/>
    </row>
    <row r="30" spans="2:11" s="1" customFormat="1" ht="15" customHeight="1">
      <c r="B30" s="265"/>
      <c r="C30" s="266"/>
      <c r="D30" s="391" t="s">
        <v>640</v>
      </c>
      <c r="E30" s="391"/>
      <c r="F30" s="391"/>
      <c r="G30" s="391"/>
      <c r="H30" s="391"/>
      <c r="I30" s="391"/>
      <c r="J30" s="391"/>
      <c r="K30" s="262"/>
    </row>
    <row r="31" spans="2:11" s="1" customFormat="1" ht="15" customHeight="1">
      <c r="B31" s="265"/>
      <c r="C31" s="266"/>
      <c r="D31" s="391" t="s">
        <v>641</v>
      </c>
      <c r="E31" s="391"/>
      <c r="F31" s="391"/>
      <c r="G31" s="391"/>
      <c r="H31" s="391"/>
      <c r="I31" s="391"/>
      <c r="J31" s="391"/>
      <c r="K31" s="262"/>
    </row>
    <row r="32" spans="2:11" s="1" customFormat="1" ht="12.75" customHeight="1">
      <c r="B32" s="265"/>
      <c r="C32" s="266"/>
      <c r="D32" s="266"/>
      <c r="E32" s="266"/>
      <c r="F32" s="266"/>
      <c r="G32" s="266"/>
      <c r="H32" s="266"/>
      <c r="I32" s="266"/>
      <c r="J32" s="266"/>
      <c r="K32" s="262"/>
    </row>
    <row r="33" spans="2:11" s="1" customFormat="1" ht="15" customHeight="1">
      <c r="B33" s="265"/>
      <c r="C33" s="266"/>
      <c r="D33" s="391" t="s">
        <v>642</v>
      </c>
      <c r="E33" s="391"/>
      <c r="F33" s="391"/>
      <c r="G33" s="391"/>
      <c r="H33" s="391"/>
      <c r="I33" s="391"/>
      <c r="J33" s="391"/>
      <c r="K33" s="262"/>
    </row>
    <row r="34" spans="2:11" s="1" customFormat="1" ht="15" customHeight="1">
      <c r="B34" s="265"/>
      <c r="C34" s="266"/>
      <c r="D34" s="391" t="s">
        <v>643</v>
      </c>
      <c r="E34" s="391"/>
      <c r="F34" s="391"/>
      <c r="G34" s="391"/>
      <c r="H34" s="391"/>
      <c r="I34" s="391"/>
      <c r="J34" s="391"/>
      <c r="K34" s="262"/>
    </row>
    <row r="35" spans="2:11" s="1" customFormat="1" ht="15" customHeight="1">
      <c r="B35" s="265"/>
      <c r="C35" s="266"/>
      <c r="D35" s="391" t="s">
        <v>644</v>
      </c>
      <c r="E35" s="391"/>
      <c r="F35" s="391"/>
      <c r="G35" s="391"/>
      <c r="H35" s="391"/>
      <c r="I35" s="391"/>
      <c r="J35" s="391"/>
      <c r="K35" s="262"/>
    </row>
    <row r="36" spans="2:11" s="1" customFormat="1" ht="15" customHeight="1">
      <c r="B36" s="265"/>
      <c r="C36" s="266"/>
      <c r="D36" s="264"/>
      <c r="E36" s="267" t="s">
        <v>100</v>
      </c>
      <c r="F36" s="264"/>
      <c r="G36" s="391" t="s">
        <v>645</v>
      </c>
      <c r="H36" s="391"/>
      <c r="I36" s="391"/>
      <c r="J36" s="391"/>
      <c r="K36" s="262"/>
    </row>
    <row r="37" spans="2:11" s="1" customFormat="1" ht="30.75" customHeight="1">
      <c r="B37" s="265"/>
      <c r="C37" s="266"/>
      <c r="D37" s="264"/>
      <c r="E37" s="267" t="s">
        <v>646</v>
      </c>
      <c r="F37" s="264"/>
      <c r="G37" s="391" t="s">
        <v>647</v>
      </c>
      <c r="H37" s="391"/>
      <c r="I37" s="391"/>
      <c r="J37" s="391"/>
      <c r="K37" s="262"/>
    </row>
    <row r="38" spans="2:11" s="1" customFormat="1" ht="15" customHeight="1">
      <c r="B38" s="265"/>
      <c r="C38" s="266"/>
      <c r="D38" s="264"/>
      <c r="E38" s="267" t="s">
        <v>53</v>
      </c>
      <c r="F38" s="264"/>
      <c r="G38" s="391" t="s">
        <v>648</v>
      </c>
      <c r="H38" s="391"/>
      <c r="I38" s="391"/>
      <c r="J38" s="391"/>
      <c r="K38" s="262"/>
    </row>
    <row r="39" spans="2:11" s="1" customFormat="1" ht="15" customHeight="1">
      <c r="B39" s="265"/>
      <c r="C39" s="266"/>
      <c r="D39" s="264"/>
      <c r="E39" s="267" t="s">
        <v>54</v>
      </c>
      <c r="F39" s="264"/>
      <c r="G39" s="391" t="s">
        <v>649</v>
      </c>
      <c r="H39" s="391"/>
      <c r="I39" s="391"/>
      <c r="J39" s="391"/>
      <c r="K39" s="262"/>
    </row>
    <row r="40" spans="2:11" s="1" customFormat="1" ht="15" customHeight="1">
      <c r="B40" s="265"/>
      <c r="C40" s="266"/>
      <c r="D40" s="264"/>
      <c r="E40" s="267" t="s">
        <v>101</v>
      </c>
      <c r="F40" s="264"/>
      <c r="G40" s="391" t="s">
        <v>650</v>
      </c>
      <c r="H40" s="391"/>
      <c r="I40" s="391"/>
      <c r="J40" s="391"/>
      <c r="K40" s="262"/>
    </row>
    <row r="41" spans="2:11" s="1" customFormat="1" ht="15" customHeight="1">
      <c r="B41" s="265"/>
      <c r="C41" s="266"/>
      <c r="D41" s="264"/>
      <c r="E41" s="267" t="s">
        <v>102</v>
      </c>
      <c r="F41" s="264"/>
      <c r="G41" s="391" t="s">
        <v>651</v>
      </c>
      <c r="H41" s="391"/>
      <c r="I41" s="391"/>
      <c r="J41" s="391"/>
      <c r="K41" s="262"/>
    </row>
    <row r="42" spans="2:11" s="1" customFormat="1" ht="15" customHeight="1">
      <c r="B42" s="265"/>
      <c r="C42" s="266"/>
      <c r="D42" s="264"/>
      <c r="E42" s="267" t="s">
        <v>652</v>
      </c>
      <c r="F42" s="264"/>
      <c r="G42" s="391" t="s">
        <v>653</v>
      </c>
      <c r="H42" s="391"/>
      <c r="I42" s="391"/>
      <c r="J42" s="391"/>
      <c r="K42" s="262"/>
    </row>
    <row r="43" spans="2:11" s="1" customFormat="1" ht="15" customHeight="1">
      <c r="B43" s="265"/>
      <c r="C43" s="266"/>
      <c r="D43" s="264"/>
      <c r="E43" s="267"/>
      <c r="F43" s="264"/>
      <c r="G43" s="391" t="s">
        <v>654</v>
      </c>
      <c r="H43" s="391"/>
      <c r="I43" s="391"/>
      <c r="J43" s="391"/>
      <c r="K43" s="262"/>
    </row>
    <row r="44" spans="2:11" s="1" customFormat="1" ht="15" customHeight="1">
      <c r="B44" s="265"/>
      <c r="C44" s="266"/>
      <c r="D44" s="264"/>
      <c r="E44" s="267" t="s">
        <v>655</v>
      </c>
      <c r="F44" s="264"/>
      <c r="G44" s="391" t="s">
        <v>656</v>
      </c>
      <c r="H44" s="391"/>
      <c r="I44" s="391"/>
      <c r="J44" s="391"/>
      <c r="K44" s="262"/>
    </row>
    <row r="45" spans="2:11" s="1" customFormat="1" ht="15" customHeight="1">
      <c r="B45" s="265"/>
      <c r="C45" s="266"/>
      <c r="D45" s="264"/>
      <c r="E45" s="267" t="s">
        <v>104</v>
      </c>
      <c r="F45" s="264"/>
      <c r="G45" s="391" t="s">
        <v>657</v>
      </c>
      <c r="H45" s="391"/>
      <c r="I45" s="391"/>
      <c r="J45" s="391"/>
      <c r="K45" s="262"/>
    </row>
    <row r="46" spans="2:11" s="1" customFormat="1" ht="12.75" customHeight="1">
      <c r="B46" s="265"/>
      <c r="C46" s="266"/>
      <c r="D46" s="264"/>
      <c r="E46" s="264"/>
      <c r="F46" s="264"/>
      <c r="G46" s="264"/>
      <c r="H46" s="264"/>
      <c r="I46" s="264"/>
      <c r="J46" s="264"/>
      <c r="K46" s="262"/>
    </row>
    <row r="47" spans="2:11" s="1" customFormat="1" ht="15" customHeight="1">
      <c r="B47" s="265"/>
      <c r="C47" s="266"/>
      <c r="D47" s="391" t="s">
        <v>658</v>
      </c>
      <c r="E47" s="391"/>
      <c r="F47" s="391"/>
      <c r="G47" s="391"/>
      <c r="H47" s="391"/>
      <c r="I47" s="391"/>
      <c r="J47" s="391"/>
      <c r="K47" s="262"/>
    </row>
    <row r="48" spans="2:11" s="1" customFormat="1" ht="15" customHeight="1">
      <c r="B48" s="265"/>
      <c r="C48" s="266"/>
      <c r="D48" s="266"/>
      <c r="E48" s="391" t="s">
        <v>659</v>
      </c>
      <c r="F48" s="391"/>
      <c r="G48" s="391"/>
      <c r="H48" s="391"/>
      <c r="I48" s="391"/>
      <c r="J48" s="391"/>
      <c r="K48" s="262"/>
    </row>
    <row r="49" spans="2:11" s="1" customFormat="1" ht="15" customHeight="1">
      <c r="B49" s="265"/>
      <c r="C49" s="266"/>
      <c r="D49" s="266"/>
      <c r="E49" s="391" t="s">
        <v>660</v>
      </c>
      <c r="F49" s="391"/>
      <c r="G49" s="391"/>
      <c r="H49" s="391"/>
      <c r="I49" s="391"/>
      <c r="J49" s="391"/>
      <c r="K49" s="262"/>
    </row>
    <row r="50" spans="2:11" s="1" customFormat="1" ht="15" customHeight="1">
      <c r="B50" s="265"/>
      <c r="C50" s="266"/>
      <c r="D50" s="266"/>
      <c r="E50" s="391" t="s">
        <v>661</v>
      </c>
      <c r="F50" s="391"/>
      <c r="G50" s="391"/>
      <c r="H50" s="391"/>
      <c r="I50" s="391"/>
      <c r="J50" s="391"/>
      <c r="K50" s="262"/>
    </row>
    <row r="51" spans="2:11" s="1" customFormat="1" ht="15" customHeight="1">
      <c r="B51" s="265"/>
      <c r="C51" s="266"/>
      <c r="D51" s="391" t="s">
        <v>662</v>
      </c>
      <c r="E51" s="391"/>
      <c r="F51" s="391"/>
      <c r="G51" s="391"/>
      <c r="H51" s="391"/>
      <c r="I51" s="391"/>
      <c r="J51" s="391"/>
      <c r="K51" s="262"/>
    </row>
    <row r="52" spans="2:11" s="1" customFormat="1" ht="25.5" customHeight="1">
      <c r="B52" s="261"/>
      <c r="C52" s="392" t="s">
        <v>663</v>
      </c>
      <c r="D52" s="392"/>
      <c r="E52" s="392"/>
      <c r="F52" s="392"/>
      <c r="G52" s="392"/>
      <c r="H52" s="392"/>
      <c r="I52" s="392"/>
      <c r="J52" s="392"/>
      <c r="K52" s="262"/>
    </row>
    <row r="53" spans="2:11" s="1" customFormat="1" ht="5.25" customHeight="1">
      <c r="B53" s="261"/>
      <c r="C53" s="263"/>
      <c r="D53" s="263"/>
      <c r="E53" s="263"/>
      <c r="F53" s="263"/>
      <c r="G53" s="263"/>
      <c r="H53" s="263"/>
      <c r="I53" s="263"/>
      <c r="J53" s="263"/>
      <c r="K53" s="262"/>
    </row>
    <row r="54" spans="2:11" s="1" customFormat="1" ht="15" customHeight="1">
      <c r="B54" s="261"/>
      <c r="C54" s="391" t="s">
        <v>664</v>
      </c>
      <c r="D54" s="391"/>
      <c r="E54" s="391"/>
      <c r="F54" s="391"/>
      <c r="G54" s="391"/>
      <c r="H54" s="391"/>
      <c r="I54" s="391"/>
      <c r="J54" s="391"/>
      <c r="K54" s="262"/>
    </row>
    <row r="55" spans="2:11" s="1" customFormat="1" ht="15" customHeight="1">
      <c r="B55" s="261"/>
      <c r="C55" s="391" t="s">
        <v>665</v>
      </c>
      <c r="D55" s="391"/>
      <c r="E55" s="391"/>
      <c r="F55" s="391"/>
      <c r="G55" s="391"/>
      <c r="H55" s="391"/>
      <c r="I55" s="391"/>
      <c r="J55" s="391"/>
      <c r="K55" s="262"/>
    </row>
    <row r="56" spans="2:11" s="1" customFormat="1" ht="12.75" customHeight="1">
      <c r="B56" s="261"/>
      <c r="C56" s="264"/>
      <c r="D56" s="264"/>
      <c r="E56" s="264"/>
      <c r="F56" s="264"/>
      <c r="G56" s="264"/>
      <c r="H56" s="264"/>
      <c r="I56" s="264"/>
      <c r="J56" s="264"/>
      <c r="K56" s="262"/>
    </row>
    <row r="57" spans="2:11" s="1" customFormat="1" ht="15" customHeight="1">
      <c r="B57" s="261"/>
      <c r="C57" s="391" t="s">
        <v>666</v>
      </c>
      <c r="D57" s="391"/>
      <c r="E57" s="391"/>
      <c r="F57" s="391"/>
      <c r="G57" s="391"/>
      <c r="H57" s="391"/>
      <c r="I57" s="391"/>
      <c r="J57" s="391"/>
      <c r="K57" s="262"/>
    </row>
    <row r="58" spans="2:11" s="1" customFormat="1" ht="15" customHeight="1">
      <c r="B58" s="261"/>
      <c r="C58" s="266"/>
      <c r="D58" s="391" t="s">
        <v>667</v>
      </c>
      <c r="E58" s="391"/>
      <c r="F58" s="391"/>
      <c r="G58" s="391"/>
      <c r="H58" s="391"/>
      <c r="I58" s="391"/>
      <c r="J58" s="391"/>
      <c r="K58" s="262"/>
    </row>
    <row r="59" spans="2:11" s="1" customFormat="1" ht="15" customHeight="1">
      <c r="B59" s="261"/>
      <c r="C59" s="266"/>
      <c r="D59" s="391" t="s">
        <v>668</v>
      </c>
      <c r="E59" s="391"/>
      <c r="F59" s="391"/>
      <c r="G59" s="391"/>
      <c r="H59" s="391"/>
      <c r="I59" s="391"/>
      <c r="J59" s="391"/>
      <c r="K59" s="262"/>
    </row>
    <row r="60" spans="2:11" s="1" customFormat="1" ht="15" customHeight="1">
      <c r="B60" s="261"/>
      <c r="C60" s="266"/>
      <c r="D60" s="391" t="s">
        <v>669</v>
      </c>
      <c r="E60" s="391"/>
      <c r="F60" s="391"/>
      <c r="G60" s="391"/>
      <c r="H60" s="391"/>
      <c r="I60" s="391"/>
      <c r="J60" s="391"/>
      <c r="K60" s="262"/>
    </row>
    <row r="61" spans="2:11" s="1" customFormat="1" ht="15" customHeight="1">
      <c r="B61" s="261"/>
      <c r="C61" s="266"/>
      <c r="D61" s="391" t="s">
        <v>670</v>
      </c>
      <c r="E61" s="391"/>
      <c r="F61" s="391"/>
      <c r="G61" s="391"/>
      <c r="H61" s="391"/>
      <c r="I61" s="391"/>
      <c r="J61" s="391"/>
      <c r="K61" s="262"/>
    </row>
    <row r="62" spans="2:11" s="1" customFormat="1" ht="15" customHeight="1">
      <c r="B62" s="261"/>
      <c r="C62" s="266"/>
      <c r="D62" s="393" t="s">
        <v>671</v>
      </c>
      <c r="E62" s="393"/>
      <c r="F62" s="393"/>
      <c r="G62" s="393"/>
      <c r="H62" s="393"/>
      <c r="I62" s="393"/>
      <c r="J62" s="393"/>
      <c r="K62" s="262"/>
    </row>
    <row r="63" spans="2:11" s="1" customFormat="1" ht="15" customHeight="1">
      <c r="B63" s="261"/>
      <c r="C63" s="266"/>
      <c r="D63" s="391" t="s">
        <v>672</v>
      </c>
      <c r="E63" s="391"/>
      <c r="F63" s="391"/>
      <c r="G63" s="391"/>
      <c r="H63" s="391"/>
      <c r="I63" s="391"/>
      <c r="J63" s="391"/>
      <c r="K63" s="262"/>
    </row>
    <row r="64" spans="2:11" s="1" customFormat="1" ht="12.75" customHeight="1">
      <c r="B64" s="261"/>
      <c r="C64" s="266"/>
      <c r="D64" s="266"/>
      <c r="E64" s="269"/>
      <c r="F64" s="266"/>
      <c r="G64" s="266"/>
      <c r="H64" s="266"/>
      <c r="I64" s="266"/>
      <c r="J64" s="266"/>
      <c r="K64" s="262"/>
    </row>
    <row r="65" spans="2:11" s="1" customFormat="1" ht="15" customHeight="1">
      <c r="B65" s="261"/>
      <c r="C65" s="266"/>
      <c r="D65" s="391" t="s">
        <v>673</v>
      </c>
      <c r="E65" s="391"/>
      <c r="F65" s="391"/>
      <c r="G65" s="391"/>
      <c r="H65" s="391"/>
      <c r="I65" s="391"/>
      <c r="J65" s="391"/>
      <c r="K65" s="262"/>
    </row>
    <row r="66" spans="2:11" s="1" customFormat="1" ht="15" customHeight="1">
      <c r="B66" s="261"/>
      <c r="C66" s="266"/>
      <c r="D66" s="393" t="s">
        <v>674</v>
      </c>
      <c r="E66" s="393"/>
      <c r="F66" s="393"/>
      <c r="G66" s="393"/>
      <c r="H66" s="393"/>
      <c r="I66" s="393"/>
      <c r="J66" s="393"/>
      <c r="K66" s="262"/>
    </row>
    <row r="67" spans="2:11" s="1" customFormat="1" ht="15" customHeight="1">
      <c r="B67" s="261"/>
      <c r="C67" s="266"/>
      <c r="D67" s="391" t="s">
        <v>675</v>
      </c>
      <c r="E67" s="391"/>
      <c r="F67" s="391"/>
      <c r="G67" s="391"/>
      <c r="H67" s="391"/>
      <c r="I67" s="391"/>
      <c r="J67" s="391"/>
      <c r="K67" s="262"/>
    </row>
    <row r="68" spans="2:11" s="1" customFormat="1" ht="15" customHeight="1">
      <c r="B68" s="261"/>
      <c r="C68" s="266"/>
      <c r="D68" s="391" t="s">
        <v>676</v>
      </c>
      <c r="E68" s="391"/>
      <c r="F68" s="391"/>
      <c r="G68" s="391"/>
      <c r="H68" s="391"/>
      <c r="I68" s="391"/>
      <c r="J68" s="391"/>
      <c r="K68" s="262"/>
    </row>
    <row r="69" spans="2:11" s="1" customFormat="1" ht="15" customHeight="1">
      <c r="B69" s="261"/>
      <c r="C69" s="266"/>
      <c r="D69" s="391" t="s">
        <v>677</v>
      </c>
      <c r="E69" s="391"/>
      <c r="F69" s="391"/>
      <c r="G69" s="391"/>
      <c r="H69" s="391"/>
      <c r="I69" s="391"/>
      <c r="J69" s="391"/>
      <c r="K69" s="262"/>
    </row>
    <row r="70" spans="2:11" s="1" customFormat="1" ht="15" customHeight="1">
      <c r="B70" s="261"/>
      <c r="C70" s="266"/>
      <c r="D70" s="391" t="s">
        <v>678</v>
      </c>
      <c r="E70" s="391"/>
      <c r="F70" s="391"/>
      <c r="G70" s="391"/>
      <c r="H70" s="391"/>
      <c r="I70" s="391"/>
      <c r="J70" s="391"/>
      <c r="K70" s="262"/>
    </row>
    <row r="71" spans="2:11" s="1" customFormat="1" ht="12.75" customHeight="1">
      <c r="B71" s="270"/>
      <c r="C71" s="271"/>
      <c r="D71" s="271"/>
      <c r="E71" s="271"/>
      <c r="F71" s="271"/>
      <c r="G71" s="271"/>
      <c r="H71" s="271"/>
      <c r="I71" s="271"/>
      <c r="J71" s="271"/>
      <c r="K71" s="272"/>
    </row>
    <row r="72" spans="2:11" s="1" customFormat="1" ht="18.75" customHeight="1">
      <c r="B72" s="273"/>
      <c r="C72" s="273"/>
      <c r="D72" s="273"/>
      <c r="E72" s="273"/>
      <c r="F72" s="273"/>
      <c r="G72" s="273"/>
      <c r="H72" s="273"/>
      <c r="I72" s="273"/>
      <c r="J72" s="273"/>
      <c r="K72" s="274"/>
    </row>
    <row r="73" spans="2:11" s="1" customFormat="1" ht="18.75" customHeight="1">
      <c r="B73" s="274"/>
      <c r="C73" s="274"/>
      <c r="D73" s="274"/>
      <c r="E73" s="274"/>
      <c r="F73" s="274"/>
      <c r="G73" s="274"/>
      <c r="H73" s="274"/>
      <c r="I73" s="274"/>
      <c r="J73" s="274"/>
      <c r="K73" s="274"/>
    </row>
    <row r="74" spans="2:11" s="1" customFormat="1" ht="7.5" customHeight="1">
      <c r="B74" s="275"/>
      <c r="C74" s="276"/>
      <c r="D74" s="276"/>
      <c r="E74" s="276"/>
      <c r="F74" s="276"/>
      <c r="G74" s="276"/>
      <c r="H74" s="276"/>
      <c r="I74" s="276"/>
      <c r="J74" s="276"/>
      <c r="K74" s="277"/>
    </row>
    <row r="75" spans="2:11" s="1" customFormat="1" ht="45" customHeight="1">
      <c r="B75" s="278"/>
      <c r="C75" s="386" t="s">
        <v>679</v>
      </c>
      <c r="D75" s="386"/>
      <c r="E75" s="386"/>
      <c r="F75" s="386"/>
      <c r="G75" s="386"/>
      <c r="H75" s="386"/>
      <c r="I75" s="386"/>
      <c r="J75" s="386"/>
      <c r="K75" s="279"/>
    </row>
    <row r="76" spans="2:11" s="1" customFormat="1" ht="17.25" customHeight="1">
      <c r="B76" s="278"/>
      <c r="C76" s="280" t="s">
        <v>680</v>
      </c>
      <c r="D76" s="280"/>
      <c r="E76" s="280"/>
      <c r="F76" s="280" t="s">
        <v>681</v>
      </c>
      <c r="G76" s="281"/>
      <c r="H76" s="280" t="s">
        <v>54</v>
      </c>
      <c r="I76" s="280" t="s">
        <v>57</v>
      </c>
      <c r="J76" s="280" t="s">
        <v>682</v>
      </c>
      <c r="K76" s="279"/>
    </row>
    <row r="77" spans="2:11" s="1" customFormat="1" ht="17.25" customHeight="1">
      <c r="B77" s="278"/>
      <c r="C77" s="282" t="s">
        <v>683</v>
      </c>
      <c r="D77" s="282"/>
      <c r="E77" s="282"/>
      <c r="F77" s="283" t="s">
        <v>684</v>
      </c>
      <c r="G77" s="284"/>
      <c r="H77" s="282"/>
      <c r="I77" s="282"/>
      <c r="J77" s="282" t="s">
        <v>685</v>
      </c>
      <c r="K77" s="279"/>
    </row>
    <row r="78" spans="2:11" s="1" customFormat="1" ht="5.25" customHeight="1">
      <c r="B78" s="278"/>
      <c r="C78" s="285"/>
      <c r="D78" s="285"/>
      <c r="E78" s="285"/>
      <c r="F78" s="285"/>
      <c r="G78" s="286"/>
      <c r="H78" s="285"/>
      <c r="I78" s="285"/>
      <c r="J78" s="285"/>
      <c r="K78" s="279"/>
    </row>
    <row r="79" spans="2:11" s="1" customFormat="1" ht="15" customHeight="1">
      <c r="B79" s="278"/>
      <c r="C79" s="267" t="s">
        <v>53</v>
      </c>
      <c r="D79" s="287"/>
      <c r="E79" s="287"/>
      <c r="F79" s="288" t="s">
        <v>686</v>
      </c>
      <c r="G79" s="289"/>
      <c r="H79" s="267" t="s">
        <v>687</v>
      </c>
      <c r="I79" s="267" t="s">
        <v>688</v>
      </c>
      <c r="J79" s="267">
        <v>20</v>
      </c>
      <c r="K79" s="279"/>
    </row>
    <row r="80" spans="2:11" s="1" customFormat="1" ht="15" customHeight="1">
      <c r="B80" s="278"/>
      <c r="C80" s="267" t="s">
        <v>689</v>
      </c>
      <c r="D80" s="267"/>
      <c r="E80" s="267"/>
      <c r="F80" s="288" t="s">
        <v>686</v>
      </c>
      <c r="G80" s="289"/>
      <c r="H80" s="267" t="s">
        <v>690</v>
      </c>
      <c r="I80" s="267" t="s">
        <v>688</v>
      </c>
      <c r="J80" s="267">
        <v>120</v>
      </c>
      <c r="K80" s="279"/>
    </row>
    <row r="81" spans="2:11" s="1" customFormat="1" ht="15" customHeight="1">
      <c r="B81" s="290"/>
      <c r="C81" s="267" t="s">
        <v>691</v>
      </c>
      <c r="D81" s="267"/>
      <c r="E81" s="267"/>
      <c r="F81" s="288" t="s">
        <v>692</v>
      </c>
      <c r="G81" s="289"/>
      <c r="H81" s="267" t="s">
        <v>693</v>
      </c>
      <c r="I81" s="267" t="s">
        <v>688</v>
      </c>
      <c r="J81" s="267">
        <v>50</v>
      </c>
      <c r="K81" s="279"/>
    </row>
    <row r="82" spans="2:11" s="1" customFormat="1" ht="15" customHeight="1">
      <c r="B82" s="290"/>
      <c r="C82" s="267" t="s">
        <v>694</v>
      </c>
      <c r="D82" s="267"/>
      <c r="E82" s="267"/>
      <c r="F82" s="288" t="s">
        <v>686</v>
      </c>
      <c r="G82" s="289"/>
      <c r="H82" s="267" t="s">
        <v>695</v>
      </c>
      <c r="I82" s="267" t="s">
        <v>696</v>
      </c>
      <c r="J82" s="267"/>
      <c r="K82" s="279"/>
    </row>
    <row r="83" spans="2:11" s="1" customFormat="1" ht="15" customHeight="1">
      <c r="B83" s="290"/>
      <c r="C83" s="291" t="s">
        <v>697</v>
      </c>
      <c r="D83" s="291"/>
      <c r="E83" s="291"/>
      <c r="F83" s="292" t="s">
        <v>692</v>
      </c>
      <c r="G83" s="291"/>
      <c r="H83" s="291" t="s">
        <v>698</v>
      </c>
      <c r="I83" s="291" t="s">
        <v>688</v>
      </c>
      <c r="J83" s="291">
        <v>15</v>
      </c>
      <c r="K83" s="279"/>
    </row>
    <row r="84" spans="2:11" s="1" customFormat="1" ht="15" customHeight="1">
      <c r="B84" s="290"/>
      <c r="C84" s="291" t="s">
        <v>699</v>
      </c>
      <c r="D84" s="291"/>
      <c r="E84" s="291"/>
      <c r="F84" s="292" t="s">
        <v>692</v>
      </c>
      <c r="G84" s="291"/>
      <c r="H84" s="291" t="s">
        <v>700</v>
      </c>
      <c r="I84" s="291" t="s">
        <v>688</v>
      </c>
      <c r="J84" s="291">
        <v>15</v>
      </c>
      <c r="K84" s="279"/>
    </row>
    <row r="85" spans="2:11" s="1" customFormat="1" ht="15" customHeight="1">
      <c r="B85" s="290"/>
      <c r="C85" s="291" t="s">
        <v>701</v>
      </c>
      <c r="D85" s="291"/>
      <c r="E85" s="291"/>
      <c r="F85" s="292" t="s">
        <v>692</v>
      </c>
      <c r="G85" s="291"/>
      <c r="H85" s="291" t="s">
        <v>702</v>
      </c>
      <c r="I85" s="291" t="s">
        <v>688</v>
      </c>
      <c r="J85" s="291">
        <v>20</v>
      </c>
      <c r="K85" s="279"/>
    </row>
    <row r="86" spans="2:11" s="1" customFormat="1" ht="15" customHeight="1">
      <c r="B86" s="290"/>
      <c r="C86" s="291" t="s">
        <v>703</v>
      </c>
      <c r="D86" s="291"/>
      <c r="E86" s="291"/>
      <c r="F86" s="292" t="s">
        <v>692</v>
      </c>
      <c r="G86" s="291"/>
      <c r="H86" s="291" t="s">
        <v>704</v>
      </c>
      <c r="I86" s="291" t="s">
        <v>688</v>
      </c>
      <c r="J86" s="291">
        <v>20</v>
      </c>
      <c r="K86" s="279"/>
    </row>
    <row r="87" spans="2:11" s="1" customFormat="1" ht="15" customHeight="1">
      <c r="B87" s="290"/>
      <c r="C87" s="267" t="s">
        <v>705</v>
      </c>
      <c r="D87" s="267"/>
      <c r="E87" s="267"/>
      <c r="F87" s="288" t="s">
        <v>692</v>
      </c>
      <c r="G87" s="289"/>
      <c r="H87" s="267" t="s">
        <v>706</v>
      </c>
      <c r="I87" s="267" t="s">
        <v>688</v>
      </c>
      <c r="J87" s="267">
        <v>50</v>
      </c>
      <c r="K87" s="279"/>
    </row>
    <row r="88" spans="2:11" s="1" customFormat="1" ht="15" customHeight="1">
      <c r="B88" s="290"/>
      <c r="C88" s="267" t="s">
        <v>707</v>
      </c>
      <c r="D88" s="267"/>
      <c r="E88" s="267"/>
      <c r="F88" s="288" t="s">
        <v>692</v>
      </c>
      <c r="G88" s="289"/>
      <c r="H88" s="267" t="s">
        <v>708</v>
      </c>
      <c r="I88" s="267" t="s">
        <v>688</v>
      </c>
      <c r="J88" s="267">
        <v>20</v>
      </c>
      <c r="K88" s="279"/>
    </row>
    <row r="89" spans="2:11" s="1" customFormat="1" ht="15" customHeight="1">
      <c r="B89" s="290"/>
      <c r="C89" s="267" t="s">
        <v>709</v>
      </c>
      <c r="D89" s="267"/>
      <c r="E89" s="267"/>
      <c r="F89" s="288" t="s">
        <v>692</v>
      </c>
      <c r="G89" s="289"/>
      <c r="H89" s="267" t="s">
        <v>710</v>
      </c>
      <c r="I89" s="267" t="s">
        <v>688</v>
      </c>
      <c r="J89" s="267">
        <v>20</v>
      </c>
      <c r="K89" s="279"/>
    </row>
    <row r="90" spans="2:11" s="1" customFormat="1" ht="15" customHeight="1">
      <c r="B90" s="290"/>
      <c r="C90" s="267" t="s">
        <v>711</v>
      </c>
      <c r="D90" s="267"/>
      <c r="E90" s="267"/>
      <c r="F90" s="288" t="s">
        <v>692</v>
      </c>
      <c r="G90" s="289"/>
      <c r="H90" s="267" t="s">
        <v>712</v>
      </c>
      <c r="I90" s="267" t="s">
        <v>688</v>
      </c>
      <c r="J90" s="267">
        <v>50</v>
      </c>
      <c r="K90" s="279"/>
    </row>
    <row r="91" spans="2:11" s="1" customFormat="1" ht="15" customHeight="1">
      <c r="B91" s="290"/>
      <c r="C91" s="267" t="s">
        <v>713</v>
      </c>
      <c r="D91" s="267"/>
      <c r="E91" s="267"/>
      <c r="F91" s="288" t="s">
        <v>692</v>
      </c>
      <c r="G91" s="289"/>
      <c r="H91" s="267" t="s">
        <v>713</v>
      </c>
      <c r="I91" s="267" t="s">
        <v>688</v>
      </c>
      <c r="J91" s="267">
        <v>50</v>
      </c>
      <c r="K91" s="279"/>
    </row>
    <row r="92" spans="2:11" s="1" customFormat="1" ht="15" customHeight="1">
      <c r="B92" s="290"/>
      <c r="C92" s="267" t="s">
        <v>714</v>
      </c>
      <c r="D92" s="267"/>
      <c r="E92" s="267"/>
      <c r="F92" s="288" t="s">
        <v>692</v>
      </c>
      <c r="G92" s="289"/>
      <c r="H92" s="267" t="s">
        <v>715</v>
      </c>
      <c r="I92" s="267" t="s">
        <v>688</v>
      </c>
      <c r="J92" s="267">
        <v>255</v>
      </c>
      <c r="K92" s="279"/>
    </row>
    <row r="93" spans="2:11" s="1" customFormat="1" ht="15" customHeight="1">
      <c r="B93" s="290"/>
      <c r="C93" s="267" t="s">
        <v>716</v>
      </c>
      <c r="D93" s="267"/>
      <c r="E93" s="267"/>
      <c r="F93" s="288" t="s">
        <v>686</v>
      </c>
      <c r="G93" s="289"/>
      <c r="H93" s="267" t="s">
        <v>717</v>
      </c>
      <c r="I93" s="267" t="s">
        <v>718</v>
      </c>
      <c r="J93" s="267"/>
      <c r="K93" s="279"/>
    </row>
    <row r="94" spans="2:11" s="1" customFormat="1" ht="15" customHeight="1">
      <c r="B94" s="290"/>
      <c r="C94" s="267" t="s">
        <v>719</v>
      </c>
      <c r="D94" s="267"/>
      <c r="E94" s="267"/>
      <c r="F94" s="288" t="s">
        <v>686</v>
      </c>
      <c r="G94" s="289"/>
      <c r="H94" s="267" t="s">
        <v>720</v>
      </c>
      <c r="I94" s="267" t="s">
        <v>721</v>
      </c>
      <c r="J94" s="267"/>
      <c r="K94" s="279"/>
    </row>
    <row r="95" spans="2:11" s="1" customFormat="1" ht="15" customHeight="1">
      <c r="B95" s="290"/>
      <c r="C95" s="267" t="s">
        <v>722</v>
      </c>
      <c r="D95" s="267"/>
      <c r="E95" s="267"/>
      <c r="F95" s="288" t="s">
        <v>686</v>
      </c>
      <c r="G95" s="289"/>
      <c r="H95" s="267" t="s">
        <v>722</v>
      </c>
      <c r="I95" s="267" t="s">
        <v>721</v>
      </c>
      <c r="J95" s="267"/>
      <c r="K95" s="279"/>
    </row>
    <row r="96" spans="2:11" s="1" customFormat="1" ht="15" customHeight="1">
      <c r="B96" s="290"/>
      <c r="C96" s="267" t="s">
        <v>38</v>
      </c>
      <c r="D96" s="267"/>
      <c r="E96" s="267"/>
      <c r="F96" s="288" t="s">
        <v>686</v>
      </c>
      <c r="G96" s="289"/>
      <c r="H96" s="267" t="s">
        <v>723</v>
      </c>
      <c r="I96" s="267" t="s">
        <v>721</v>
      </c>
      <c r="J96" s="267"/>
      <c r="K96" s="279"/>
    </row>
    <row r="97" spans="2:11" s="1" customFormat="1" ht="15" customHeight="1">
      <c r="B97" s="290"/>
      <c r="C97" s="267" t="s">
        <v>48</v>
      </c>
      <c r="D97" s="267"/>
      <c r="E97" s="267"/>
      <c r="F97" s="288" t="s">
        <v>686</v>
      </c>
      <c r="G97" s="289"/>
      <c r="H97" s="267" t="s">
        <v>724</v>
      </c>
      <c r="I97" s="267" t="s">
        <v>721</v>
      </c>
      <c r="J97" s="267"/>
      <c r="K97" s="279"/>
    </row>
    <row r="98" spans="2:11" s="1" customFormat="1" ht="15" customHeight="1">
      <c r="B98" s="293"/>
      <c r="C98" s="294"/>
      <c r="D98" s="294"/>
      <c r="E98" s="294"/>
      <c r="F98" s="294"/>
      <c r="G98" s="294"/>
      <c r="H98" s="294"/>
      <c r="I98" s="294"/>
      <c r="J98" s="294"/>
      <c r="K98" s="295"/>
    </row>
    <row r="99" spans="2:11" s="1" customFormat="1" ht="18.75" customHeight="1">
      <c r="B99" s="296"/>
      <c r="C99" s="297"/>
      <c r="D99" s="297"/>
      <c r="E99" s="297"/>
      <c r="F99" s="297"/>
      <c r="G99" s="297"/>
      <c r="H99" s="297"/>
      <c r="I99" s="297"/>
      <c r="J99" s="297"/>
      <c r="K99" s="296"/>
    </row>
    <row r="100" spans="2:11" s="1" customFormat="1" ht="18.75" customHeight="1">
      <c r="B100" s="274"/>
      <c r="C100" s="274"/>
      <c r="D100" s="274"/>
      <c r="E100" s="274"/>
      <c r="F100" s="274"/>
      <c r="G100" s="274"/>
      <c r="H100" s="274"/>
      <c r="I100" s="274"/>
      <c r="J100" s="274"/>
      <c r="K100" s="274"/>
    </row>
    <row r="101" spans="2:11" s="1" customFormat="1" ht="7.5" customHeight="1">
      <c r="B101" s="275"/>
      <c r="C101" s="276"/>
      <c r="D101" s="276"/>
      <c r="E101" s="276"/>
      <c r="F101" s="276"/>
      <c r="G101" s="276"/>
      <c r="H101" s="276"/>
      <c r="I101" s="276"/>
      <c r="J101" s="276"/>
      <c r="K101" s="277"/>
    </row>
    <row r="102" spans="2:11" s="1" customFormat="1" ht="45" customHeight="1">
      <c r="B102" s="278"/>
      <c r="C102" s="386" t="s">
        <v>725</v>
      </c>
      <c r="D102" s="386"/>
      <c r="E102" s="386"/>
      <c r="F102" s="386"/>
      <c r="G102" s="386"/>
      <c r="H102" s="386"/>
      <c r="I102" s="386"/>
      <c r="J102" s="386"/>
      <c r="K102" s="279"/>
    </row>
    <row r="103" spans="2:11" s="1" customFormat="1" ht="17.25" customHeight="1">
      <c r="B103" s="278"/>
      <c r="C103" s="280" t="s">
        <v>680</v>
      </c>
      <c r="D103" s="280"/>
      <c r="E103" s="280"/>
      <c r="F103" s="280" t="s">
        <v>681</v>
      </c>
      <c r="G103" s="281"/>
      <c r="H103" s="280" t="s">
        <v>54</v>
      </c>
      <c r="I103" s="280" t="s">
        <v>57</v>
      </c>
      <c r="J103" s="280" t="s">
        <v>682</v>
      </c>
      <c r="K103" s="279"/>
    </row>
    <row r="104" spans="2:11" s="1" customFormat="1" ht="17.25" customHeight="1">
      <c r="B104" s="278"/>
      <c r="C104" s="282" t="s">
        <v>683</v>
      </c>
      <c r="D104" s="282"/>
      <c r="E104" s="282"/>
      <c r="F104" s="283" t="s">
        <v>684</v>
      </c>
      <c r="G104" s="284"/>
      <c r="H104" s="282"/>
      <c r="I104" s="282"/>
      <c r="J104" s="282" t="s">
        <v>685</v>
      </c>
      <c r="K104" s="279"/>
    </row>
    <row r="105" spans="2:11" s="1" customFormat="1" ht="5.25" customHeight="1">
      <c r="B105" s="278"/>
      <c r="C105" s="280"/>
      <c r="D105" s="280"/>
      <c r="E105" s="280"/>
      <c r="F105" s="280"/>
      <c r="G105" s="298"/>
      <c r="H105" s="280"/>
      <c r="I105" s="280"/>
      <c r="J105" s="280"/>
      <c r="K105" s="279"/>
    </row>
    <row r="106" spans="2:11" s="1" customFormat="1" ht="15" customHeight="1">
      <c r="B106" s="278"/>
      <c r="C106" s="267" t="s">
        <v>53</v>
      </c>
      <c r="D106" s="287"/>
      <c r="E106" s="287"/>
      <c r="F106" s="288" t="s">
        <v>686</v>
      </c>
      <c r="G106" s="267"/>
      <c r="H106" s="267" t="s">
        <v>726</v>
      </c>
      <c r="I106" s="267" t="s">
        <v>688</v>
      </c>
      <c r="J106" s="267">
        <v>20</v>
      </c>
      <c r="K106" s="279"/>
    </row>
    <row r="107" spans="2:11" s="1" customFormat="1" ht="15" customHeight="1">
      <c r="B107" s="278"/>
      <c r="C107" s="267" t="s">
        <v>689</v>
      </c>
      <c r="D107" s="267"/>
      <c r="E107" s="267"/>
      <c r="F107" s="288" t="s">
        <v>686</v>
      </c>
      <c r="G107" s="267"/>
      <c r="H107" s="267" t="s">
        <v>726</v>
      </c>
      <c r="I107" s="267" t="s">
        <v>688</v>
      </c>
      <c r="J107" s="267">
        <v>120</v>
      </c>
      <c r="K107" s="279"/>
    </row>
    <row r="108" spans="2:11" s="1" customFormat="1" ht="15" customHeight="1">
      <c r="B108" s="290"/>
      <c r="C108" s="267" t="s">
        <v>691</v>
      </c>
      <c r="D108" s="267"/>
      <c r="E108" s="267"/>
      <c r="F108" s="288" t="s">
        <v>692</v>
      </c>
      <c r="G108" s="267"/>
      <c r="H108" s="267" t="s">
        <v>726</v>
      </c>
      <c r="I108" s="267" t="s">
        <v>688</v>
      </c>
      <c r="J108" s="267">
        <v>50</v>
      </c>
      <c r="K108" s="279"/>
    </row>
    <row r="109" spans="2:11" s="1" customFormat="1" ht="15" customHeight="1">
      <c r="B109" s="290"/>
      <c r="C109" s="267" t="s">
        <v>694</v>
      </c>
      <c r="D109" s="267"/>
      <c r="E109" s="267"/>
      <c r="F109" s="288" t="s">
        <v>686</v>
      </c>
      <c r="G109" s="267"/>
      <c r="H109" s="267" t="s">
        <v>726</v>
      </c>
      <c r="I109" s="267" t="s">
        <v>696</v>
      </c>
      <c r="J109" s="267"/>
      <c r="K109" s="279"/>
    </row>
    <row r="110" spans="2:11" s="1" customFormat="1" ht="15" customHeight="1">
      <c r="B110" s="290"/>
      <c r="C110" s="267" t="s">
        <v>705</v>
      </c>
      <c r="D110" s="267"/>
      <c r="E110" s="267"/>
      <c r="F110" s="288" t="s">
        <v>692</v>
      </c>
      <c r="G110" s="267"/>
      <c r="H110" s="267" t="s">
        <v>726</v>
      </c>
      <c r="I110" s="267" t="s">
        <v>688</v>
      </c>
      <c r="J110" s="267">
        <v>50</v>
      </c>
      <c r="K110" s="279"/>
    </row>
    <row r="111" spans="2:11" s="1" customFormat="1" ht="15" customHeight="1">
      <c r="B111" s="290"/>
      <c r="C111" s="267" t="s">
        <v>713</v>
      </c>
      <c r="D111" s="267"/>
      <c r="E111" s="267"/>
      <c r="F111" s="288" t="s">
        <v>692</v>
      </c>
      <c r="G111" s="267"/>
      <c r="H111" s="267" t="s">
        <v>726</v>
      </c>
      <c r="I111" s="267" t="s">
        <v>688</v>
      </c>
      <c r="J111" s="267">
        <v>50</v>
      </c>
      <c r="K111" s="279"/>
    </row>
    <row r="112" spans="2:11" s="1" customFormat="1" ht="15" customHeight="1">
      <c r="B112" s="290"/>
      <c r="C112" s="267" t="s">
        <v>711</v>
      </c>
      <c r="D112" s="267"/>
      <c r="E112" s="267"/>
      <c r="F112" s="288" t="s">
        <v>692</v>
      </c>
      <c r="G112" s="267"/>
      <c r="H112" s="267" t="s">
        <v>726</v>
      </c>
      <c r="I112" s="267" t="s">
        <v>688</v>
      </c>
      <c r="J112" s="267">
        <v>50</v>
      </c>
      <c r="K112" s="279"/>
    </row>
    <row r="113" spans="2:11" s="1" customFormat="1" ht="15" customHeight="1">
      <c r="B113" s="290"/>
      <c r="C113" s="267" t="s">
        <v>53</v>
      </c>
      <c r="D113" s="267"/>
      <c r="E113" s="267"/>
      <c r="F113" s="288" t="s">
        <v>686</v>
      </c>
      <c r="G113" s="267"/>
      <c r="H113" s="267" t="s">
        <v>727</v>
      </c>
      <c r="I113" s="267" t="s">
        <v>688</v>
      </c>
      <c r="J113" s="267">
        <v>20</v>
      </c>
      <c r="K113" s="279"/>
    </row>
    <row r="114" spans="2:11" s="1" customFormat="1" ht="15" customHeight="1">
      <c r="B114" s="290"/>
      <c r="C114" s="267" t="s">
        <v>728</v>
      </c>
      <c r="D114" s="267"/>
      <c r="E114" s="267"/>
      <c r="F114" s="288" t="s">
        <v>686</v>
      </c>
      <c r="G114" s="267"/>
      <c r="H114" s="267" t="s">
        <v>729</v>
      </c>
      <c r="I114" s="267" t="s">
        <v>688</v>
      </c>
      <c r="J114" s="267">
        <v>120</v>
      </c>
      <c r="K114" s="279"/>
    </row>
    <row r="115" spans="2:11" s="1" customFormat="1" ht="15" customHeight="1">
      <c r="B115" s="290"/>
      <c r="C115" s="267" t="s">
        <v>38</v>
      </c>
      <c r="D115" s="267"/>
      <c r="E115" s="267"/>
      <c r="F115" s="288" t="s">
        <v>686</v>
      </c>
      <c r="G115" s="267"/>
      <c r="H115" s="267" t="s">
        <v>730</v>
      </c>
      <c r="I115" s="267" t="s">
        <v>721</v>
      </c>
      <c r="J115" s="267"/>
      <c r="K115" s="279"/>
    </row>
    <row r="116" spans="2:11" s="1" customFormat="1" ht="15" customHeight="1">
      <c r="B116" s="290"/>
      <c r="C116" s="267" t="s">
        <v>48</v>
      </c>
      <c r="D116" s="267"/>
      <c r="E116" s="267"/>
      <c r="F116" s="288" t="s">
        <v>686</v>
      </c>
      <c r="G116" s="267"/>
      <c r="H116" s="267" t="s">
        <v>731</v>
      </c>
      <c r="I116" s="267" t="s">
        <v>721</v>
      </c>
      <c r="J116" s="267"/>
      <c r="K116" s="279"/>
    </row>
    <row r="117" spans="2:11" s="1" customFormat="1" ht="15" customHeight="1">
      <c r="B117" s="290"/>
      <c r="C117" s="267" t="s">
        <v>57</v>
      </c>
      <c r="D117" s="267"/>
      <c r="E117" s="267"/>
      <c r="F117" s="288" t="s">
        <v>686</v>
      </c>
      <c r="G117" s="267"/>
      <c r="H117" s="267" t="s">
        <v>732</v>
      </c>
      <c r="I117" s="267" t="s">
        <v>733</v>
      </c>
      <c r="J117" s="267"/>
      <c r="K117" s="279"/>
    </row>
    <row r="118" spans="2:11" s="1" customFormat="1" ht="15" customHeight="1">
      <c r="B118" s="293"/>
      <c r="C118" s="299"/>
      <c r="D118" s="299"/>
      <c r="E118" s="299"/>
      <c r="F118" s="299"/>
      <c r="G118" s="299"/>
      <c r="H118" s="299"/>
      <c r="I118" s="299"/>
      <c r="J118" s="299"/>
      <c r="K118" s="295"/>
    </row>
    <row r="119" spans="2:11" s="1" customFormat="1" ht="18.75" customHeight="1">
      <c r="B119" s="300"/>
      <c r="C119" s="301"/>
      <c r="D119" s="301"/>
      <c r="E119" s="301"/>
      <c r="F119" s="302"/>
      <c r="G119" s="301"/>
      <c r="H119" s="301"/>
      <c r="I119" s="301"/>
      <c r="J119" s="301"/>
      <c r="K119" s="300"/>
    </row>
    <row r="120" spans="2:11" s="1" customFormat="1" ht="18.75" customHeight="1">
      <c r="B120" s="274"/>
      <c r="C120" s="274"/>
      <c r="D120" s="274"/>
      <c r="E120" s="274"/>
      <c r="F120" s="274"/>
      <c r="G120" s="274"/>
      <c r="H120" s="274"/>
      <c r="I120" s="274"/>
      <c r="J120" s="274"/>
      <c r="K120" s="274"/>
    </row>
    <row r="121" spans="2:11" s="1" customFormat="1" ht="7.5" customHeight="1">
      <c r="B121" s="303"/>
      <c r="C121" s="304"/>
      <c r="D121" s="304"/>
      <c r="E121" s="304"/>
      <c r="F121" s="304"/>
      <c r="G121" s="304"/>
      <c r="H121" s="304"/>
      <c r="I121" s="304"/>
      <c r="J121" s="304"/>
      <c r="K121" s="305"/>
    </row>
    <row r="122" spans="2:11" s="1" customFormat="1" ht="45" customHeight="1">
      <c r="B122" s="306"/>
      <c r="C122" s="387" t="s">
        <v>734</v>
      </c>
      <c r="D122" s="387"/>
      <c r="E122" s="387"/>
      <c r="F122" s="387"/>
      <c r="G122" s="387"/>
      <c r="H122" s="387"/>
      <c r="I122" s="387"/>
      <c r="J122" s="387"/>
      <c r="K122" s="307"/>
    </row>
    <row r="123" spans="2:11" s="1" customFormat="1" ht="17.25" customHeight="1">
      <c r="B123" s="308"/>
      <c r="C123" s="280" t="s">
        <v>680</v>
      </c>
      <c r="D123" s="280"/>
      <c r="E123" s="280"/>
      <c r="F123" s="280" t="s">
        <v>681</v>
      </c>
      <c r="G123" s="281"/>
      <c r="H123" s="280" t="s">
        <v>54</v>
      </c>
      <c r="I123" s="280" t="s">
        <v>57</v>
      </c>
      <c r="J123" s="280" t="s">
        <v>682</v>
      </c>
      <c r="K123" s="309"/>
    </row>
    <row r="124" spans="2:11" s="1" customFormat="1" ht="17.25" customHeight="1">
      <c r="B124" s="308"/>
      <c r="C124" s="282" t="s">
        <v>683</v>
      </c>
      <c r="D124" s="282"/>
      <c r="E124" s="282"/>
      <c r="F124" s="283" t="s">
        <v>684</v>
      </c>
      <c r="G124" s="284"/>
      <c r="H124" s="282"/>
      <c r="I124" s="282"/>
      <c r="J124" s="282" t="s">
        <v>685</v>
      </c>
      <c r="K124" s="309"/>
    </row>
    <row r="125" spans="2:11" s="1" customFormat="1" ht="5.25" customHeight="1">
      <c r="B125" s="310"/>
      <c r="C125" s="285"/>
      <c r="D125" s="285"/>
      <c r="E125" s="285"/>
      <c r="F125" s="285"/>
      <c r="G125" s="311"/>
      <c r="H125" s="285"/>
      <c r="I125" s="285"/>
      <c r="J125" s="285"/>
      <c r="K125" s="312"/>
    </row>
    <row r="126" spans="2:11" s="1" customFormat="1" ht="15" customHeight="1">
      <c r="B126" s="310"/>
      <c r="C126" s="267" t="s">
        <v>689</v>
      </c>
      <c r="D126" s="287"/>
      <c r="E126" s="287"/>
      <c r="F126" s="288" t="s">
        <v>686</v>
      </c>
      <c r="G126" s="267"/>
      <c r="H126" s="267" t="s">
        <v>726</v>
      </c>
      <c r="I126" s="267" t="s">
        <v>688</v>
      </c>
      <c r="J126" s="267">
        <v>120</v>
      </c>
      <c r="K126" s="313"/>
    </row>
    <row r="127" spans="2:11" s="1" customFormat="1" ht="15" customHeight="1">
      <c r="B127" s="310"/>
      <c r="C127" s="267" t="s">
        <v>735</v>
      </c>
      <c r="D127" s="267"/>
      <c r="E127" s="267"/>
      <c r="F127" s="288" t="s">
        <v>686</v>
      </c>
      <c r="G127" s="267"/>
      <c r="H127" s="267" t="s">
        <v>736</v>
      </c>
      <c r="I127" s="267" t="s">
        <v>688</v>
      </c>
      <c r="J127" s="267" t="s">
        <v>737</v>
      </c>
      <c r="K127" s="313"/>
    </row>
    <row r="128" spans="2:11" s="1" customFormat="1" ht="15" customHeight="1">
      <c r="B128" s="310"/>
      <c r="C128" s="267" t="s">
        <v>634</v>
      </c>
      <c r="D128" s="267"/>
      <c r="E128" s="267"/>
      <c r="F128" s="288" t="s">
        <v>686</v>
      </c>
      <c r="G128" s="267"/>
      <c r="H128" s="267" t="s">
        <v>738</v>
      </c>
      <c r="I128" s="267" t="s">
        <v>688</v>
      </c>
      <c r="J128" s="267" t="s">
        <v>737</v>
      </c>
      <c r="K128" s="313"/>
    </row>
    <row r="129" spans="2:11" s="1" customFormat="1" ht="15" customHeight="1">
      <c r="B129" s="310"/>
      <c r="C129" s="267" t="s">
        <v>697</v>
      </c>
      <c r="D129" s="267"/>
      <c r="E129" s="267"/>
      <c r="F129" s="288" t="s">
        <v>692</v>
      </c>
      <c r="G129" s="267"/>
      <c r="H129" s="267" t="s">
        <v>698</v>
      </c>
      <c r="I129" s="267" t="s">
        <v>688</v>
      </c>
      <c r="J129" s="267">
        <v>15</v>
      </c>
      <c r="K129" s="313"/>
    </row>
    <row r="130" spans="2:11" s="1" customFormat="1" ht="15" customHeight="1">
      <c r="B130" s="310"/>
      <c r="C130" s="291" t="s">
        <v>699</v>
      </c>
      <c r="D130" s="291"/>
      <c r="E130" s="291"/>
      <c r="F130" s="292" t="s">
        <v>692</v>
      </c>
      <c r="G130" s="291"/>
      <c r="H130" s="291" t="s">
        <v>700</v>
      </c>
      <c r="I130" s="291" t="s">
        <v>688</v>
      </c>
      <c r="J130" s="291">
        <v>15</v>
      </c>
      <c r="K130" s="313"/>
    </row>
    <row r="131" spans="2:11" s="1" customFormat="1" ht="15" customHeight="1">
      <c r="B131" s="310"/>
      <c r="C131" s="291" t="s">
        <v>701</v>
      </c>
      <c r="D131" s="291"/>
      <c r="E131" s="291"/>
      <c r="F131" s="292" t="s">
        <v>692</v>
      </c>
      <c r="G131" s="291"/>
      <c r="H131" s="291" t="s">
        <v>702</v>
      </c>
      <c r="I131" s="291" t="s">
        <v>688</v>
      </c>
      <c r="J131" s="291">
        <v>20</v>
      </c>
      <c r="K131" s="313"/>
    </row>
    <row r="132" spans="2:11" s="1" customFormat="1" ht="15" customHeight="1">
      <c r="B132" s="310"/>
      <c r="C132" s="291" t="s">
        <v>703</v>
      </c>
      <c r="D132" s="291"/>
      <c r="E132" s="291"/>
      <c r="F132" s="292" t="s">
        <v>692</v>
      </c>
      <c r="G132" s="291"/>
      <c r="H132" s="291" t="s">
        <v>704</v>
      </c>
      <c r="I132" s="291" t="s">
        <v>688</v>
      </c>
      <c r="J132" s="291">
        <v>20</v>
      </c>
      <c r="K132" s="313"/>
    </row>
    <row r="133" spans="2:11" s="1" customFormat="1" ht="15" customHeight="1">
      <c r="B133" s="310"/>
      <c r="C133" s="267" t="s">
        <v>691</v>
      </c>
      <c r="D133" s="267"/>
      <c r="E133" s="267"/>
      <c r="F133" s="288" t="s">
        <v>692</v>
      </c>
      <c r="G133" s="267"/>
      <c r="H133" s="267" t="s">
        <v>726</v>
      </c>
      <c r="I133" s="267" t="s">
        <v>688</v>
      </c>
      <c r="J133" s="267">
        <v>50</v>
      </c>
      <c r="K133" s="313"/>
    </row>
    <row r="134" spans="2:11" s="1" customFormat="1" ht="15" customHeight="1">
      <c r="B134" s="310"/>
      <c r="C134" s="267" t="s">
        <v>705</v>
      </c>
      <c r="D134" s="267"/>
      <c r="E134" s="267"/>
      <c r="F134" s="288" t="s">
        <v>692</v>
      </c>
      <c r="G134" s="267"/>
      <c r="H134" s="267" t="s">
        <v>726</v>
      </c>
      <c r="I134" s="267" t="s">
        <v>688</v>
      </c>
      <c r="J134" s="267">
        <v>50</v>
      </c>
      <c r="K134" s="313"/>
    </row>
    <row r="135" spans="2:11" s="1" customFormat="1" ht="15" customHeight="1">
      <c r="B135" s="310"/>
      <c r="C135" s="267" t="s">
        <v>711</v>
      </c>
      <c r="D135" s="267"/>
      <c r="E135" s="267"/>
      <c r="F135" s="288" t="s">
        <v>692</v>
      </c>
      <c r="G135" s="267"/>
      <c r="H135" s="267" t="s">
        <v>726</v>
      </c>
      <c r="I135" s="267" t="s">
        <v>688</v>
      </c>
      <c r="J135" s="267">
        <v>50</v>
      </c>
      <c r="K135" s="313"/>
    </row>
    <row r="136" spans="2:11" s="1" customFormat="1" ht="15" customHeight="1">
      <c r="B136" s="310"/>
      <c r="C136" s="267" t="s">
        <v>713</v>
      </c>
      <c r="D136" s="267"/>
      <c r="E136" s="267"/>
      <c r="F136" s="288" t="s">
        <v>692</v>
      </c>
      <c r="G136" s="267"/>
      <c r="H136" s="267" t="s">
        <v>726</v>
      </c>
      <c r="I136" s="267" t="s">
        <v>688</v>
      </c>
      <c r="J136" s="267">
        <v>50</v>
      </c>
      <c r="K136" s="313"/>
    </row>
    <row r="137" spans="2:11" s="1" customFormat="1" ht="15" customHeight="1">
      <c r="B137" s="310"/>
      <c r="C137" s="267" t="s">
        <v>714</v>
      </c>
      <c r="D137" s="267"/>
      <c r="E137" s="267"/>
      <c r="F137" s="288" t="s">
        <v>692</v>
      </c>
      <c r="G137" s="267"/>
      <c r="H137" s="267" t="s">
        <v>739</v>
      </c>
      <c r="I137" s="267" t="s">
        <v>688</v>
      </c>
      <c r="J137" s="267">
        <v>255</v>
      </c>
      <c r="K137" s="313"/>
    </row>
    <row r="138" spans="2:11" s="1" customFormat="1" ht="15" customHeight="1">
      <c r="B138" s="310"/>
      <c r="C138" s="267" t="s">
        <v>716</v>
      </c>
      <c r="D138" s="267"/>
      <c r="E138" s="267"/>
      <c r="F138" s="288" t="s">
        <v>686</v>
      </c>
      <c r="G138" s="267"/>
      <c r="H138" s="267" t="s">
        <v>740</v>
      </c>
      <c r="I138" s="267" t="s">
        <v>718</v>
      </c>
      <c r="J138" s="267"/>
      <c r="K138" s="313"/>
    </row>
    <row r="139" spans="2:11" s="1" customFormat="1" ht="15" customHeight="1">
      <c r="B139" s="310"/>
      <c r="C139" s="267" t="s">
        <v>719</v>
      </c>
      <c r="D139" s="267"/>
      <c r="E139" s="267"/>
      <c r="F139" s="288" t="s">
        <v>686</v>
      </c>
      <c r="G139" s="267"/>
      <c r="H139" s="267" t="s">
        <v>741</v>
      </c>
      <c r="I139" s="267" t="s">
        <v>721</v>
      </c>
      <c r="J139" s="267"/>
      <c r="K139" s="313"/>
    </row>
    <row r="140" spans="2:11" s="1" customFormat="1" ht="15" customHeight="1">
      <c r="B140" s="310"/>
      <c r="C140" s="267" t="s">
        <v>722</v>
      </c>
      <c r="D140" s="267"/>
      <c r="E140" s="267"/>
      <c r="F140" s="288" t="s">
        <v>686</v>
      </c>
      <c r="G140" s="267"/>
      <c r="H140" s="267" t="s">
        <v>722</v>
      </c>
      <c r="I140" s="267" t="s">
        <v>721</v>
      </c>
      <c r="J140" s="267"/>
      <c r="K140" s="313"/>
    </row>
    <row r="141" spans="2:11" s="1" customFormat="1" ht="15" customHeight="1">
      <c r="B141" s="310"/>
      <c r="C141" s="267" t="s">
        <v>38</v>
      </c>
      <c r="D141" s="267"/>
      <c r="E141" s="267"/>
      <c r="F141" s="288" t="s">
        <v>686</v>
      </c>
      <c r="G141" s="267"/>
      <c r="H141" s="267" t="s">
        <v>742</v>
      </c>
      <c r="I141" s="267" t="s">
        <v>721</v>
      </c>
      <c r="J141" s="267"/>
      <c r="K141" s="313"/>
    </row>
    <row r="142" spans="2:11" s="1" customFormat="1" ht="15" customHeight="1">
      <c r="B142" s="310"/>
      <c r="C142" s="267" t="s">
        <v>743</v>
      </c>
      <c r="D142" s="267"/>
      <c r="E142" s="267"/>
      <c r="F142" s="288" t="s">
        <v>686</v>
      </c>
      <c r="G142" s="267"/>
      <c r="H142" s="267" t="s">
        <v>744</v>
      </c>
      <c r="I142" s="267" t="s">
        <v>721</v>
      </c>
      <c r="J142" s="267"/>
      <c r="K142" s="313"/>
    </row>
    <row r="143" spans="2:11" s="1" customFormat="1" ht="15" customHeight="1">
      <c r="B143" s="314"/>
      <c r="C143" s="315"/>
      <c r="D143" s="315"/>
      <c r="E143" s="315"/>
      <c r="F143" s="315"/>
      <c r="G143" s="315"/>
      <c r="H143" s="315"/>
      <c r="I143" s="315"/>
      <c r="J143" s="315"/>
      <c r="K143" s="316"/>
    </row>
    <row r="144" spans="2:11" s="1" customFormat="1" ht="18.75" customHeight="1">
      <c r="B144" s="301"/>
      <c r="C144" s="301"/>
      <c r="D144" s="301"/>
      <c r="E144" s="301"/>
      <c r="F144" s="302"/>
      <c r="G144" s="301"/>
      <c r="H144" s="301"/>
      <c r="I144" s="301"/>
      <c r="J144" s="301"/>
      <c r="K144" s="301"/>
    </row>
    <row r="145" spans="2:11" s="1" customFormat="1" ht="18.75" customHeight="1">
      <c r="B145" s="274"/>
      <c r="C145" s="274"/>
      <c r="D145" s="274"/>
      <c r="E145" s="274"/>
      <c r="F145" s="274"/>
      <c r="G145" s="274"/>
      <c r="H145" s="274"/>
      <c r="I145" s="274"/>
      <c r="J145" s="274"/>
      <c r="K145" s="274"/>
    </row>
    <row r="146" spans="2:11" s="1" customFormat="1" ht="7.5" customHeight="1">
      <c r="B146" s="275"/>
      <c r="C146" s="276"/>
      <c r="D146" s="276"/>
      <c r="E146" s="276"/>
      <c r="F146" s="276"/>
      <c r="G146" s="276"/>
      <c r="H146" s="276"/>
      <c r="I146" s="276"/>
      <c r="J146" s="276"/>
      <c r="K146" s="277"/>
    </row>
    <row r="147" spans="2:11" s="1" customFormat="1" ht="45" customHeight="1">
      <c r="B147" s="278"/>
      <c r="C147" s="386" t="s">
        <v>745</v>
      </c>
      <c r="D147" s="386"/>
      <c r="E147" s="386"/>
      <c r="F147" s="386"/>
      <c r="G147" s="386"/>
      <c r="H147" s="386"/>
      <c r="I147" s="386"/>
      <c r="J147" s="386"/>
      <c r="K147" s="279"/>
    </row>
    <row r="148" spans="2:11" s="1" customFormat="1" ht="17.25" customHeight="1">
      <c r="B148" s="278"/>
      <c r="C148" s="280" t="s">
        <v>680</v>
      </c>
      <c r="D148" s="280"/>
      <c r="E148" s="280"/>
      <c r="F148" s="280" t="s">
        <v>681</v>
      </c>
      <c r="G148" s="281"/>
      <c r="H148" s="280" t="s">
        <v>54</v>
      </c>
      <c r="I148" s="280" t="s">
        <v>57</v>
      </c>
      <c r="J148" s="280" t="s">
        <v>682</v>
      </c>
      <c r="K148" s="279"/>
    </row>
    <row r="149" spans="2:11" s="1" customFormat="1" ht="17.25" customHeight="1">
      <c r="B149" s="278"/>
      <c r="C149" s="282" t="s">
        <v>683</v>
      </c>
      <c r="D149" s="282"/>
      <c r="E149" s="282"/>
      <c r="F149" s="283" t="s">
        <v>684</v>
      </c>
      <c r="G149" s="284"/>
      <c r="H149" s="282"/>
      <c r="I149" s="282"/>
      <c r="J149" s="282" t="s">
        <v>685</v>
      </c>
      <c r="K149" s="279"/>
    </row>
    <row r="150" spans="2:11" s="1" customFormat="1" ht="5.25" customHeight="1">
      <c r="B150" s="290"/>
      <c r="C150" s="285"/>
      <c r="D150" s="285"/>
      <c r="E150" s="285"/>
      <c r="F150" s="285"/>
      <c r="G150" s="286"/>
      <c r="H150" s="285"/>
      <c r="I150" s="285"/>
      <c r="J150" s="285"/>
      <c r="K150" s="313"/>
    </row>
    <row r="151" spans="2:11" s="1" customFormat="1" ht="15" customHeight="1">
      <c r="B151" s="290"/>
      <c r="C151" s="317" t="s">
        <v>689</v>
      </c>
      <c r="D151" s="267"/>
      <c r="E151" s="267"/>
      <c r="F151" s="318" t="s">
        <v>686</v>
      </c>
      <c r="G151" s="267"/>
      <c r="H151" s="317" t="s">
        <v>726</v>
      </c>
      <c r="I151" s="317" t="s">
        <v>688</v>
      </c>
      <c r="J151" s="317">
        <v>120</v>
      </c>
      <c r="K151" s="313"/>
    </row>
    <row r="152" spans="2:11" s="1" customFormat="1" ht="15" customHeight="1">
      <c r="B152" s="290"/>
      <c r="C152" s="317" t="s">
        <v>735</v>
      </c>
      <c r="D152" s="267"/>
      <c r="E152" s="267"/>
      <c r="F152" s="318" t="s">
        <v>686</v>
      </c>
      <c r="G152" s="267"/>
      <c r="H152" s="317" t="s">
        <v>746</v>
      </c>
      <c r="I152" s="317" t="s">
        <v>688</v>
      </c>
      <c r="J152" s="317" t="s">
        <v>737</v>
      </c>
      <c r="K152" s="313"/>
    </row>
    <row r="153" spans="2:11" s="1" customFormat="1" ht="15" customHeight="1">
      <c r="B153" s="290"/>
      <c r="C153" s="317" t="s">
        <v>634</v>
      </c>
      <c r="D153" s="267"/>
      <c r="E153" s="267"/>
      <c r="F153" s="318" t="s">
        <v>686</v>
      </c>
      <c r="G153" s="267"/>
      <c r="H153" s="317" t="s">
        <v>747</v>
      </c>
      <c r="I153" s="317" t="s">
        <v>688</v>
      </c>
      <c r="J153" s="317" t="s">
        <v>737</v>
      </c>
      <c r="K153" s="313"/>
    </row>
    <row r="154" spans="2:11" s="1" customFormat="1" ht="15" customHeight="1">
      <c r="B154" s="290"/>
      <c r="C154" s="317" t="s">
        <v>691</v>
      </c>
      <c r="D154" s="267"/>
      <c r="E154" s="267"/>
      <c r="F154" s="318" t="s">
        <v>692</v>
      </c>
      <c r="G154" s="267"/>
      <c r="H154" s="317" t="s">
        <v>726</v>
      </c>
      <c r="I154" s="317" t="s">
        <v>688</v>
      </c>
      <c r="J154" s="317">
        <v>50</v>
      </c>
      <c r="K154" s="313"/>
    </row>
    <row r="155" spans="2:11" s="1" customFormat="1" ht="15" customHeight="1">
      <c r="B155" s="290"/>
      <c r="C155" s="317" t="s">
        <v>694</v>
      </c>
      <c r="D155" s="267"/>
      <c r="E155" s="267"/>
      <c r="F155" s="318" t="s">
        <v>686</v>
      </c>
      <c r="G155" s="267"/>
      <c r="H155" s="317" t="s">
        <v>726</v>
      </c>
      <c r="I155" s="317" t="s">
        <v>696</v>
      </c>
      <c r="J155" s="317"/>
      <c r="K155" s="313"/>
    </row>
    <row r="156" spans="2:11" s="1" customFormat="1" ht="15" customHeight="1">
      <c r="B156" s="290"/>
      <c r="C156" s="317" t="s">
        <v>705</v>
      </c>
      <c r="D156" s="267"/>
      <c r="E156" s="267"/>
      <c r="F156" s="318" t="s">
        <v>692</v>
      </c>
      <c r="G156" s="267"/>
      <c r="H156" s="317" t="s">
        <v>726</v>
      </c>
      <c r="I156" s="317" t="s">
        <v>688</v>
      </c>
      <c r="J156" s="317">
        <v>50</v>
      </c>
      <c r="K156" s="313"/>
    </row>
    <row r="157" spans="2:11" s="1" customFormat="1" ht="15" customHeight="1">
      <c r="B157" s="290"/>
      <c r="C157" s="317" t="s">
        <v>713</v>
      </c>
      <c r="D157" s="267"/>
      <c r="E157" s="267"/>
      <c r="F157" s="318" t="s">
        <v>692</v>
      </c>
      <c r="G157" s="267"/>
      <c r="H157" s="317" t="s">
        <v>726</v>
      </c>
      <c r="I157" s="317" t="s">
        <v>688</v>
      </c>
      <c r="J157" s="317">
        <v>50</v>
      </c>
      <c r="K157" s="313"/>
    </row>
    <row r="158" spans="2:11" s="1" customFormat="1" ht="15" customHeight="1">
      <c r="B158" s="290"/>
      <c r="C158" s="317" t="s">
        <v>711</v>
      </c>
      <c r="D158" s="267"/>
      <c r="E158" s="267"/>
      <c r="F158" s="318" t="s">
        <v>692</v>
      </c>
      <c r="G158" s="267"/>
      <c r="H158" s="317" t="s">
        <v>726</v>
      </c>
      <c r="I158" s="317" t="s">
        <v>688</v>
      </c>
      <c r="J158" s="317">
        <v>50</v>
      </c>
      <c r="K158" s="313"/>
    </row>
    <row r="159" spans="2:11" s="1" customFormat="1" ht="15" customHeight="1">
      <c r="B159" s="290"/>
      <c r="C159" s="317" t="s">
        <v>92</v>
      </c>
      <c r="D159" s="267"/>
      <c r="E159" s="267"/>
      <c r="F159" s="318" t="s">
        <v>686</v>
      </c>
      <c r="G159" s="267"/>
      <c r="H159" s="317" t="s">
        <v>748</v>
      </c>
      <c r="I159" s="317" t="s">
        <v>688</v>
      </c>
      <c r="J159" s="317" t="s">
        <v>749</v>
      </c>
      <c r="K159" s="313"/>
    </row>
    <row r="160" spans="2:11" s="1" customFormat="1" ht="15" customHeight="1">
      <c r="B160" s="290"/>
      <c r="C160" s="317" t="s">
        <v>750</v>
      </c>
      <c r="D160" s="267"/>
      <c r="E160" s="267"/>
      <c r="F160" s="318" t="s">
        <v>686</v>
      </c>
      <c r="G160" s="267"/>
      <c r="H160" s="317" t="s">
        <v>751</v>
      </c>
      <c r="I160" s="317" t="s">
        <v>721</v>
      </c>
      <c r="J160" s="317"/>
      <c r="K160" s="313"/>
    </row>
    <row r="161" spans="2:11" s="1" customFormat="1" ht="15" customHeight="1">
      <c r="B161" s="319"/>
      <c r="C161" s="299"/>
      <c r="D161" s="299"/>
      <c r="E161" s="299"/>
      <c r="F161" s="299"/>
      <c r="G161" s="299"/>
      <c r="H161" s="299"/>
      <c r="I161" s="299"/>
      <c r="J161" s="299"/>
      <c r="K161" s="320"/>
    </row>
    <row r="162" spans="2:11" s="1" customFormat="1" ht="18.75" customHeight="1">
      <c r="B162" s="301"/>
      <c r="C162" s="311"/>
      <c r="D162" s="311"/>
      <c r="E162" s="311"/>
      <c r="F162" s="321"/>
      <c r="G162" s="311"/>
      <c r="H162" s="311"/>
      <c r="I162" s="311"/>
      <c r="J162" s="311"/>
      <c r="K162" s="301"/>
    </row>
    <row r="163" spans="2:11" s="1" customFormat="1" ht="18.75" customHeight="1">
      <c r="B163" s="274"/>
      <c r="C163" s="274"/>
      <c r="D163" s="274"/>
      <c r="E163" s="274"/>
      <c r="F163" s="274"/>
      <c r="G163" s="274"/>
      <c r="H163" s="274"/>
      <c r="I163" s="274"/>
      <c r="J163" s="274"/>
      <c r="K163" s="274"/>
    </row>
    <row r="164" spans="2:11" s="1" customFormat="1" ht="7.5" customHeight="1">
      <c r="B164" s="256"/>
      <c r="C164" s="257"/>
      <c r="D164" s="257"/>
      <c r="E164" s="257"/>
      <c r="F164" s="257"/>
      <c r="G164" s="257"/>
      <c r="H164" s="257"/>
      <c r="I164" s="257"/>
      <c r="J164" s="257"/>
      <c r="K164" s="258"/>
    </row>
    <row r="165" spans="2:11" s="1" customFormat="1" ht="45" customHeight="1">
      <c r="B165" s="259"/>
      <c r="C165" s="387" t="s">
        <v>752</v>
      </c>
      <c r="D165" s="387"/>
      <c r="E165" s="387"/>
      <c r="F165" s="387"/>
      <c r="G165" s="387"/>
      <c r="H165" s="387"/>
      <c r="I165" s="387"/>
      <c r="J165" s="387"/>
      <c r="K165" s="260"/>
    </row>
    <row r="166" spans="2:11" s="1" customFormat="1" ht="17.25" customHeight="1">
      <c r="B166" s="259"/>
      <c r="C166" s="280" t="s">
        <v>680</v>
      </c>
      <c r="D166" s="280"/>
      <c r="E166" s="280"/>
      <c r="F166" s="280" t="s">
        <v>681</v>
      </c>
      <c r="G166" s="322"/>
      <c r="H166" s="323" t="s">
        <v>54</v>
      </c>
      <c r="I166" s="323" t="s">
        <v>57</v>
      </c>
      <c r="J166" s="280" t="s">
        <v>682</v>
      </c>
      <c r="K166" s="260"/>
    </row>
    <row r="167" spans="2:11" s="1" customFormat="1" ht="17.25" customHeight="1">
      <c r="B167" s="261"/>
      <c r="C167" s="282" t="s">
        <v>683</v>
      </c>
      <c r="D167" s="282"/>
      <c r="E167" s="282"/>
      <c r="F167" s="283" t="s">
        <v>684</v>
      </c>
      <c r="G167" s="324"/>
      <c r="H167" s="325"/>
      <c r="I167" s="325"/>
      <c r="J167" s="282" t="s">
        <v>685</v>
      </c>
      <c r="K167" s="262"/>
    </row>
    <row r="168" spans="2:11" s="1" customFormat="1" ht="5.25" customHeight="1">
      <c r="B168" s="290"/>
      <c r="C168" s="285"/>
      <c r="D168" s="285"/>
      <c r="E168" s="285"/>
      <c r="F168" s="285"/>
      <c r="G168" s="286"/>
      <c r="H168" s="285"/>
      <c r="I168" s="285"/>
      <c r="J168" s="285"/>
      <c r="K168" s="313"/>
    </row>
    <row r="169" spans="2:11" s="1" customFormat="1" ht="15" customHeight="1">
      <c r="B169" s="290"/>
      <c r="C169" s="267" t="s">
        <v>689</v>
      </c>
      <c r="D169" s="267"/>
      <c r="E169" s="267"/>
      <c r="F169" s="288" t="s">
        <v>686</v>
      </c>
      <c r="G169" s="267"/>
      <c r="H169" s="267" t="s">
        <v>726</v>
      </c>
      <c r="I169" s="267" t="s">
        <v>688</v>
      </c>
      <c r="J169" s="267">
        <v>120</v>
      </c>
      <c r="K169" s="313"/>
    </row>
    <row r="170" spans="2:11" s="1" customFormat="1" ht="15" customHeight="1">
      <c r="B170" s="290"/>
      <c r="C170" s="267" t="s">
        <v>735</v>
      </c>
      <c r="D170" s="267"/>
      <c r="E170" s="267"/>
      <c r="F170" s="288" t="s">
        <v>686</v>
      </c>
      <c r="G170" s="267"/>
      <c r="H170" s="267" t="s">
        <v>736</v>
      </c>
      <c r="I170" s="267" t="s">
        <v>688</v>
      </c>
      <c r="J170" s="267" t="s">
        <v>737</v>
      </c>
      <c r="K170" s="313"/>
    </row>
    <row r="171" spans="2:11" s="1" customFormat="1" ht="15" customHeight="1">
      <c r="B171" s="290"/>
      <c r="C171" s="267" t="s">
        <v>634</v>
      </c>
      <c r="D171" s="267"/>
      <c r="E171" s="267"/>
      <c r="F171" s="288" t="s">
        <v>686</v>
      </c>
      <c r="G171" s="267"/>
      <c r="H171" s="267" t="s">
        <v>753</v>
      </c>
      <c r="I171" s="267" t="s">
        <v>688</v>
      </c>
      <c r="J171" s="267" t="s">
        <v>737</v>
      </c>
      <c r="K171" s="313"/>
    </row>
    <row r="172" spans="2:11" s="1" customFormat="1" ht="15" customHeight="1">
      <c r="B172" s="290"/>
      <c r="C172" s="267" t="s">
        <v>691</v>
      </c>
      <c r="D172" s="267"/>
      <c r="E172" s="267"/>
      <c r="F172" s="288" t="s">
        <v>692</v>
      </c>
      <c r="G172" s="267"/>
      <c r="H172" s="267" t="s">
        <v>753</v>
      </c>
      <c r="I172" s="267" t="s">
        <v>688</v>
      </c>
      <c r="J172" s="267">
        <v>50</v>
      </c>
      <c r="K172" s="313"/>
    </row>
    <row r="173" spans="2:11" s="1" customFormat="1" ht="15" customHeight="1">
      <c r="B173" s="290"/>
      <c r="C173" s="267" t="s">
        <v>694</v>
      </c>
      <c r="D173" s="267"/>
      <c r="E173" s="267"/>
      <c r="F173" s="288" t="s">
        <v>686</v>
      </c>
      <c r="G173" s="267"/>
      <c r="H173" s="267" t="s">
        <v>753</v>
      </c>
      <c r="I173" s="267" t="s">
        <v>696</v>
      </c>
      <c r="J173" s="267"/>
      <c r="K173" s="313"/>
    </row>
    <row r="174" spans="2:11" s="1" customFormat="1" ht="15" customHeight="1">
      <c r="B174" s="290"/>
      <c r="C174" s="267" t="s">
        <v>705</v>
      </c>
      <c r="D174" s="267"/>
      <c r="E174" s="267"/>
      <c r="F174" s="288" t="s">
        <v>692</v>
      </c>
      <c r="G174" s="267"/>
      <c r="H174" s="267" t="s">
        <v>753</v>
      </c>
      <c r="I174" s="267" t="s">
        <v>688</v>
      </c>
      <c r="J174" s="267">
        <v>50</v>
      </c>
      <c r="K174" s="313"/>
    </row>
    <row r="175" spans="2:11" s="1" customFormat="1" ht="15" customHeight="1">
      <c r="B175" s="290"/>
      <c r="C175" s="267" t="s">
        <v>713</v>
      </c>
      <c r="D175" s="267"/>
      <c r="E175" s="267"/>
      <c r="F175" s="288" t="s">
        <v>692</v>
      </c>
      <c r="G175" s="267"/>
      <c r="H175" s="267" t="s">
        <v>753</v>
      </c>
      <c r="I175" s="267" t="s">
        <v>688</v>
      </c>
      <c r="J175" s="267">
        <v>50</v>
      </c>
      <c r="K175" s="313"/>
    </row>
    <row r="176" spans="2:11" s="1" customFormat="1" ht="15" customHeight="1">
      <c r="B176" s="290"/>
      <c r="C176" s="267" t="s">
        <v>711</v>
      </c>
      <c r="D176" s="267"/>
      <c r="E176" s="267"/>
      <c r="F176" s="288" t="s">
        <v>692</v>
      </c>
      <c r="G176" s="267"/>
      <c r="H176" s="267" t="s">
        <v>753</v>
      </c>
      <c r="I176" s="267" t="s">
        <v>688</v>
      </c>
      <c r="J176" s="267">
        <v>50</v>
      </c>
      <c r="K176" s="313"/>
    </row>
    <row r="177" spans="2:11" s="1" customFormat="1" ht="15" customHeight="1">
      <c r="B177" s="290"/>
      <c r="C177" s="267" t="s">
        <v>100</v>
      </c>
      <c r="D177" s="267"/>
      <c r="E177" s="267"/>
      <c r="F177" s="288" t="s">
        <v>686</v>
      </c>
      <c r="G177" s="267"/>
      <c r="H177" s="267" t="s">
        <v>754</v>
      </c>
      <c r="I177" s="267" t="s">
        <v>755</v>
      </c>
      <c r="J177" s="267"/>
      <c r="K177" s="313"/>
    </row>
    <row r="178" spans="2:11" s="1" customFormat="1" ht="15" customHeight="1">
      <c r="B178" s="290"/>
      <c r="C178" s="267" t="s">
        <v>57</v>
      </c>
      <c r="D178" s="267"/>
      <c r="E178" s="267"/>
      <c r="F178" s="288" t="s">
        <v>686</v>
      </c>
      <c r="G178" s="267"/>
      <c r="H178" s="267" t="s">
        <v>756</v>
      </c>
      <c r="I178" s="267" t="s">
        <v>757</v>
      </c>
      <c r="J178" s="267">
        <v>1</v>
      </c>
      <c r="K178" s="313"/>
    </row>
    <row r="179" spans="2:11" s="1" customFormat="1" ht="15" customHeight="1">
      <c r="B179" s="290"/>
      <c r="C179" s="267" t="s">
        <v>53</v>
      </c>
      <c r="D179" s="267"/>
      <c r="E179" s="267"/>
      <c r="F179" s="288" t="s">
        <v>686</v>
      </c>
      <c r="G179" s="267"/>
      <c r="H179" s="267" t="s">
        <v>758</v>
      </c>
      <c r="I179" s="267" t="s">
        <v>688</v>
      </c>
      <c r="J179" s="267">
        <v>20</v>
      </c>
      <c r="K179" s="313"/>
    </row>
    <row r="180" spans="2:11" s="1" customFormat="1" ht="15" customHeight="1">
      <c r="B180" s="290"/>
      <c r="C180" s="267" t="s">
        <v>54</v>
      </c>
      <c r="D180" s="267"/>
      <c r="E180" s="267"/>
      <c r="F180" s="288" t="s">
        <v>686</v>
      </c>
      <c r="G180" s="267"/>
      <c r="H180" s="267" t="s">
        <v>759</v>
      </c>
      <c r="I180" s="267" t="s">
        <v>688</v>
      </c>
      <c r="J180" s="267">
        <v>255</v>
      </c>
      <c r="K180" s="313"/>
    </row>
    <row r="181" spans="2:11" s="1" customFormat="1" ht="15" customHeight="1">
      <c r="B181" s="290"/>
      <c r="C181" s="267" t="s">
        <v>101</v>
      </c>
      <c r="D181" s="267"/>
      <c r="E181" s="267"/>
      <c r="F181" s="288" t="s">
        <v>686</v>
      </c>
      <c r="G181" s="267"/>
      <c r="H181" s="267" t="s">
        <v>650</v>
      </c>
      <c r="I181" s="267" t="s">
        <v>688</v>
      </c>
      <c r="J181" s="267">
        <v>10</v>
      </c>
      <c r="K181" s="313"/>
    </row>
    <row r="182" spans="2:11" s="1" customFormat="1" ht="15" customHeight="1">
      <c r="B182" s="290"/>
      <c r="C182" s="267" t="s">
        <v>102</v>
      </c>
      <c r="D182" s="267"/>
      <c r="E182" s="267"/>
      <c r="F182" s="288" t="s">
        <v>686</v>
      </c>
      <c r="G182" s="267"/>
      <c r="H182" s="267" t="s">
        <v>760</v>
      </c>
      <c r="I182" s="267" t="s">
        <v>721</v>
      </c>
      <c r="J182" s="267"/>
      <c r="K182" s="313"/>
    </row>
    <row r="183" spans="2:11" s="1" customFormat="1" ht="15" customHeight="1">
      <c r="B183" s="290"/>
      <c r="C183" s="267" t="s">
        <v>761</v>
      </c>
      <c r="D183" s="267"/>
      <c r="E183" s="267"/>
      <c r="F183" s="288" t="s">
        <v>686</v>
      </c>
      <c r="G183" s="267"/>
      <c r="H183" s="267" t="s">
        <v>762</v>
      </c>
      <c r="I183" s="267" t="s">
        <v>721</v>
      </c>
      <c r="J183" s="267"/>
      <c r="K183" s="313"/>
    </row>
    <row r="184" spans="2:11" s="1" customFormat="1" ht="15" customHeight="1">
      <c r="B184" s="290"/>
      <c r="C184" s="267" t="s">
        <v>750</v>
      </c>
      <c r="D184" s="267"/>
      <c r="E184" s="267"/>
      <c r="F184" s="288" t="s">
        <v>686</v>
      </c>
      <c r="G184" s="267"/>
      <c r="H184" s="267" t="s">
        <v>763</v>
      </c>
      <c r="I184" s="267" t="s">
        <v>721</v>
      </c>
      <c r="J184" s="267"/>
      <c r="K184" s="313"/>
    </row>
    <row r="185" spans="2:11" s="1" customFormat="1" ht="15" customHeight="1">
      <c r="B185" s="290"/>
      <c r="C185" s="267" t="s">
        <v>104</v>
      </c>
      <c r="D185" s="267"/>
      <c r="E185" s="267"/>
      <c r="F185" s="288" t="s">
        <v>692</v>
      </c>
      <c r="G185" s="267"/>
      <c r="H185" s="267" t="s">
        <v>764</v>
      </c>
      <c r="I185" s="267" t="s">
        <v>688</v>
      </c>
      <c r="J185" s="267">
        <v>50</v>
      </c>
      <c r="K185" s="313"/>
    </row>
    <row r="186" spans="2:11" s="1" customFormat="1" ht="15" customHeight="1">
      <c r="B186" s="290"/>
      <c r="C186" s="267" t="s">
        <v>765</v>
      </c>
      <c r="D186" s="267"/>
      <c r="E186" s="267"/>
      <c r="F186" s="288" t="s">
        <v>692</v>
      </c>
      <c r="G186" s="267"/>
      <c r="H186" s="267" t="s">
        <v>766</v>
      </c>
      <c r="I186" s="267" t="s">
        <v>767</v>
      </c>
      <c r="J186" s="267"/>
      <c r="K186" s="313"/>
    </row>
    <row r="187" spans="2:11" s="1" customFormat="1" ht="15" customHeight="1">
      <c r="B187" s="290"/>
      <c r="C187" s="267" t="s">
        <v>768</v>
      </c>
      <c r="D187" s="267"/>
      <c r="E187" s="267"/>
      <c r="F187" s="288" t="s">
        <v>692</v>
      </c>
      <c r="G187" s="267"/>
      <c r="H187" s="267" t="s">
        <v>769</v>
      </c>
      <c r="I187" s="267" t="s">
        <v>767</v>
      </c>
      <c r="J187" s="267"/>
      <c r="K187" s="313"/>
    </row>
    <row r="188" spans="2:11" s="1" customFormat="1" ht="15" customHeight="1">
      <c r="B188" s="290"/>
      <c r="C188" s="267" t="s">
        <v>770</v>
      </c>
      <c r="D188" s="267"/>
      <c r="E188" s="267"/>
      <c r="F188" s="288" t="s">
        <v>692</v>
      </c>
      <c r="G188" s="267"/>
      <c r="H188" s="267" t="s">
        <v>771</v>
      </c>
      <c r="I188" s="267" t="s">
        <v>767</v>
      </c>
      <c r="J188" s="267"/>
      <c r="K188" s="313"/>
    </row>
    <row r="189" spans="2:11" s="1" customFormat="1" ht="15" customHeight="1">
      <c r="B189" s="290"/>
      <c r="C189" s="326" t="s">
        <v>772</v>
      </c>
      <c r="D189" s="267"/>
      <c r="E189" s="267"/>
      <c r="F189" s="288" t="s">
        <v>692</v>
      </c>
      <c r="G189" s="267"/>
      <c r="H189" s="267" t="s">
        <v>773</v>
      </c>
      <c r="I189" s="267" t="s">
        <v>774</v>
      </c>
      <c r="J189" s="327" t="s">
        <v>775</v>
      </c>
      <c r="K189" s="313"/>
    </row>
    <row r="190" spans="2:11" s="1" customFormat="1" ht="15" customHeight="1">
      <c r="B190" s="290"/>
      <c r="C190" s="326" t="s">
        <v>42</v>
      </c>
      <c r="D190" s="267"/>
      <c r="E190" s="267"/>
      <c r="F190" s="288" t="s">
        <v>686</v>
      </c>
      <c r="G190" s="267"/>
      <c r="H190" s="264" t="s">
        <v>776</v>
      </c>
      <c r="I190" s="267" t="s">
        <v>777</v>
      </c>
      <c r="J190" s="267"/>
      <c r="K190" s="313"/>
    </row>
    <row r="191" spans="2:11" s="1" customFormat="1" ht="15" customHeight="1">
      <c r="B191" s="290"/>
      <c r="C191" s="326" t="s">
        <v>778</v>
      </c>
      <c r="D191" s="267"/>
      <c r="E191" s="267"/>
      <c r="F191" s="288" t="s">
        <v>686</v>
      </c>
      <c r="G191" s="267"/>
      <c r="H191" s="267" t="s">
        <v>779</v>
      </c>
      <c r="I191" s="267" t="s">
        <v>721</v>
      </c>
      <c r="J191" s="267"/>
      <c r="K191" s="313"/>
    </row>
    <row r="192" spans="2:11" s="1" customFormat="1" ht="15" customHeight="1">
      <c r="B192" s="290"/>
      <c r="C192" s="326" t="s">
        <v>780</v>
      </c>
      <c r="D192" s="267"/>
      <c r="E192" s="267"/>
      <c r="F192" s="288" t="s">
        <v>686</v>
      </c>
      <c r="G192" s="267"/>
      <c r="H192" s="267" t="s">
        <v>781</v>
      </c>
      <c r="I192" s="267" t="s">
        <v>721</v>
      </c>
      <c r="J192" s="267"/>
      <c r="K192" s="313"/>
    </row>
    <row r="193" spans="2:11" s="1" customFormat="1" ht="15" customHeight="1">
      <c r="B193" s="290"/>
      <c r="C193" s="326" t="s">
        <v>782</v>
      </c>
      <c r="D193" s="267"/>
      <c r="E193" s="267"/>
      <c r="F193" s="288" t="s">
        <v>692</v>
      </c>
      <c r="G193" s="267"/>
      <c r="H193" s="267" t="s">
        <v>783</v>
      </c>
      <c r="I193" s="267" t="s">
        <v>721</v>
      </c>
      <c r="J193" s="267"/>
      <c r="K193" s="313"/>
    </row>
    <row r="194" spans="2:11" s="1" customFormat="1" ht="15" customHeight="1">
      <c r="B194" s="319"/>
      <c r="C194" s="328"/>
      <c r="D194" s="299"/>
      <c r="E194" s="299"/>
      <c r="F194" s="299"/>
      <c r="G194" s="299"/>
      <c r="H194" s="299"/>
      <c r="I194" s="299"/>
      <c r="J194" s="299"/>
      <c r="K194" s="320"/>
    </row>
    <row r="195" spans="2:11" s="1" customFormat="1" ht="18.75" customHeight="1">
      <c r="B195" s="301"/>
      <c r="C195" s="311"/>
      <c r="D195" s="311"/>
      <c r="E195" s="311"/>
      <c r="F195" s="321"/>
      <c r="G195" s="311"/>
      <c r="H195" s="311"/>
      <c r="I195" s="311"/>
      <c r="J195" s="311"/>
      <c r="K195" s="301"/>
    </row>
    <row r="196" spans="2:11" s="1" customFormat="1" ht="18.75" customHeight="1">
      <c r="B196" s="301"/>
      <c r="C196" s="311"/>
      <c r="D196" s="311"/>
      <c r="E196" s="311"/>
      <c r="F196" s="321"/>
      <c r="G196" s="311"/>
      <c r="H196" s="311"/>
      <c r="I196" s="311"/>
      <c r="J196" s="311"/>
      <c r="K196" s="301"/>
    </row>
    <row r="197" spans="2:11" s="1" customFormat="1" ht="18.75" customHeight="1">
      <c r="B197" s="274"/>
      <c r="C197" s="274"/>
      <c r="D197" s="274"/>
      <c r="E197" s="274"/>
      <c r="F197" s="274"/>
      <c r="G197" s="274"/>
      <c r="H197" s="274"/>
      <c r="I197" s="274"/>
      <c r="J197" s="274"/>
      <c r="K197" s="274"/>
    </row>
    <row r="198" spans="2:11" s="1" customFormat="1" ht="13.5">
      <c r="B198" s="256"/>
      <c r="C198" s="257"/>
      <c r="D198" s="257"/>
      <c r="E198" s="257"/>
      <c r="F198" s="257"/>
      <c r="G198" s="257"/>
      <c r="H198" s="257"/>
      <c r="I198" s="257"/>
      <c r="J198" s="257"/>
      <c r="K198" s="258"/>
    </row>
    <row r="199" spans="2:11" s="1" customFormat="1" ht="21">
      <c r="B199" s="259"/>
      <c r="C199" s="387" t="s">
        <v>784</v>
      </c>
      <c r="D199" s="387"/>
      <c r="E199" s="387"/>
      <c r="F199" s="387"/>
      <c r="G199" s="387"/>
      <c r="H199" s="387"/>
      <c r="I199" s="387"/>
      <c r="J199" s="387"/>
      <c r="K199" s="260"/>
    </row>
    <row r="200" spans="2:11" s="1" customFormat="1" ht="25.5" customHeight="1">
      <c r="B200" s="259"/>
      <c r="C200" s="329" t="s">
        <v>785</v>
      </c>
      <c r="D200" s="329"/>
      <c r="E200" s="329"/>
      <c r="F200" s="329" t="s">
        <v>786</v>
      </c>
      <c r="G200" s="330"/>
      <c r="H200" s="388" t="s">
        <v>787</v>
      </c>
      <c r="I200" s="388"/>
      <c r="J200" s="388"/>
      <c r="K200" s="260"/>
    </row>
    <row r="201" spans="2:11" s="1" customFormat="1" ht="5.25" customHeight="1">
      <c r="B201" s="290"/>
      <c r="C201" s="285"/>
      <c r="D201" s="285"/>
      <c r="E201" s="285"/>
      <c r="F201" s="285"/>
      <c r="G201" s="311"/>
      <c r="H201" s="285"/>
      <c r="I201" s="285"/>
      <c r="J201" s="285"/>
      <c r="K201" s="313"/>
    </row>
    <row r="202" spans="2:11" s="1" customFormat="1" ht="15" customHeight="1">
      <c r="B202" s="290"/>
      <c r="C202" s="267" t="s">
        <v>777</v>
      </c>
      <c r="D202" s="267"/>
      <c r="E202" s="267"/>
      <c r="F202" s="288" t="s">
        <v>43</v>
      </c>
      <c r="G202" s="267"/>
      <c r="H202" s="389" t="s">
        <v>788</v>
      </c>
      <c r="I202" s="389"/>
      <c r="J202" s="389"/>
      <c r="K202" s="313"/>
    </row>
    <row r="203" spans="2:11" s="1" customFormat="1" ht="15" customHeight="1">
      <c r="B203" s="290"/>
      <c r="C203" s="267"/>
      <c r="D203" s="267"/>
      <c r="E203" s="267"/>
      <c r="F203" s="288" t="s">
        <v>44</v>
      </c>
      <c r="G203" s="267"/>
      <c r="H203" s="389" t="s">
        <v>789</v>
      </c>
      <c r="I203" s="389"/>
      <c r="J203" s="389"/>
      <c r="K203" s="313"/>
    </row>
    <row r="204" spans="2:11" s="1" customFormat="1" ht="15" customHeight="1">
      <c r="B204" s="290"/>
      <c r="C204" s="267"/>
      <c r="D204" s="267"/>
      <c r="E204" s="267"/>
      <c r="F204" s="288" t="s">
        <v>47</v>
      </c>
      <c r="G204" s="267"/>
      <c r="H204" s="389" t="s">
        <v>790</v>
      </c>
      <c r="I204" s="389"/>
      <c r="J204" s="389"/>
      <c r="K204" s="313"/>
    </row>
    <row r="205" spans="2:11" s="1" customFormat="1" ht="15" customHeight="1">
      <c r="B205" s="290"/>
      <c r="C205" s="267"/>
      <c r="D205" s="267"/>
      <c r="E205" s="267"/>
      <c r="F205" s="288" t="s">
        <v>45</v>
      </c>
      <c r="G205" s="267"/>
      <c r="H205" s="389" t="s">
        <v>791</v>
      </c>
      <c r="I205" s="389"/>
      <c r="J205" s="389"/>
      <c r="K205" s="313"/>
    </row>
    <row r="206" spans="2:11" s="1" customFormat="1" ht="15" customHeight="1">
      <c r="B206" s="290"/>
      <c r="C206" s="267"/>
      <c r="D206" s="267"/>
      <c r="E206" s="267"/>
      <c r="F206" s="288" t="s">
        <v>46</v>
      </c>
      <c r="G206" s="267"/>
      <c r="H206" s="389" t="s">
        <v>792</v>
      </c>
      <c r="I206" s="389"/>
      <c r="J206" s="389"/>
      <c r="K206" s="313"/>
    </row>
    <row r="207" spans="2:11" s="1" customFormat="1" ht="15" customHeight="1">
      <c r="B207" s="290"/>
      <c r="C207" s="267"/>
      <c r="D207" s="267"/>
      <c r="E207" s="267"/>
      <c r="F207" s="288"/>
      <c r="G207" s="267"/>
      <c r="H207" s="267"/>
      <c r="I207" s="267"/>
      <c r="J207" s="267"/>
      <c r="K207" s="313"/>
    </row>
    <row r="208" spans="2:11" s="1" customFormat="1" ht="15" customHeight="1">
      <c r="B208" s="290"/>
      <c r="C208" s="267" t="s">
        <v>733</v>
      </c>
      <c r="D208" s="267"/>
      <c r="E208" s="267"/>
      <c r="F208" s="288" t="s">
        <v>78</v>
      </c>
      <c r="G208" s="267"/>
      <c r="H208" s="389" t="s">
        <v>793</v>
      </c>
      <c r="I208" s="389"/>
      <c r="J208" s="389"/>
      <c r="K208" s="313"/>
    </row>
    <row r="209" spans="2:11" s="1" customFormat="1" ht="15" customHeight="1">
      <c r="B209" s="290"/>
      <c r="C209" s="267"/>
      <c r="D209" s="267"/>
      <c r="E209" s="267"/>
      <c r="F209" s="288" t="s">
        <v>628</v>
      </c>
      <c r="G209" s="267"/>
      <c r="H209" s="389" t="s">
        <v>629</v>
      </c>
      <c r="I209" s="389"/>
      <c r="J209" s="389"/>
      <c r="K209" s="313"/>
    </row>
    <row r="210" spans="2:11" s="1" customFormat="1" ht="15" customHeight="1">
      <c r="B210" s="290"/>
      <c r="C210" s="267"/>
      <c r="D210" s="267"/>
      <c r="E210" s="267"/>
      <c r="F210" s="288" t="s">
        <v>626</v>
      </c>
      <c r="G210" s="267"/>
      <c r="H210" s="389" t="s">
        <v>794</v>
      </c>
      <c r="I210" s="389"/>
      <c r="J210" s="389"/>
      <c r="K210" s="313"/>
    </row>
    <row r="211" spans="2:11" s="1" customFormat="1" ht="15" customHeight="1">
      <c r="B211" s="331"/>
      <c r="C211" s="267"/>
      <c r="D211" s="267"/>
      <c r="E211" s="267"/>
      <c r="F211" s="288" t="s">
        <v>630</v>
      </c>
      <c r="G211" s="326"/>
      <c r="H211" s="390" t="s">
        <v>631</v>
      </c>
      <c r="I211" s="390"/>
      <c r="J211" s="390"/>
      <c r="K211" s="332"/>
    </row>
    <row r="212" spans="2:11" s="1" customFormat="1" ht="15" customHeight="1">
      <c r="B212" s="331"/>
      <c r="C212" s="267"/>
      <c r="D212" s="267"/>
      <c r="E212" s="267"/>
      <c r="F212" s="288" t="s">
        <v>632</v>
      </c>
      <c r="G212" s="326"/>
      <c r="H212" s="390" t="s">
        <v>133</v>
      </c>
      <c r="I212" s="390"/>
      <c r="J212" s="390"/>
      <c r="K212" s="332"/>
    </row>
    <row r="213" spans="2:11" s="1" customFormat="1" ht="15" customHeight="1">
      <c r="B213" s="331"/>
      <c r="C213" s="267"/>
      <c r="D213" s="267"/>
      <c r="E213" s="267"/>
      <c r="F213" s="288"/>
      <c r="G213" s="326"/>
      <c r="H213" s="317"/>
      <c r="I213" s="317"/>
      <c r="J213" s="317"/>
      <c r="K213" s="332"/>
    </row>
    <row r="214" spans="2:11" s="1" customFormat="1" ht="15" customHeight="1">
      <c r="B214" s="331"/>
      <c r="C214" s="267" t="s">
        <v>757</v>
      </c>
      <c r="D214" s="267"/>
      <c r="E214" s="267"/>
      <c r="F214" s="288">
        <v>1</v>
      </c>
      <c r="G214" s="326"/>
      <c r="H214" s="390" t="s">
        <v>795</v>
      </c>
      <c r="I214" s="390"/>
      <c r="J214" s="390"/>
      <c r="K214" s="332"/>
    </row>
    <row r="215" spans="2:11" s="1" customFormat="1" ht="15" customHeight="1">
      <c r="B215" s="331"/>
      <c r="C215" s="267"/>
      <c r="D215" s="267"/>
      <c r="E215" s="267"/>
      <c r="F215" s="288">
        <v>2</v>
      </c>
      <c r="G215" s="326"/>
      <c r="H215" s="390" t="s">
        <v>796</v>
      </c>
      <c r="I215" s="390"/>
      <c r="J215" s="390"/>
      <c r="K215" s="332"/>
    </row>
    <row r="216" spans="2:11" s="1" customFormat="1" ht="15" customHeight="1">
      <c r="B216" s="331"/>
      <c r="C216" s="267"/>
      <c r="D216" s="267"/>
      <c r="E216" s="267"/>
      <c r="F216" s="288">
        <v>3</v>
      </c>
      <c r="G216" s="326"/>
      <c r="H216" s="390" t="s">
        <v>797</v>
      </c>
      <c r="I216" s="390"/>
      <c r="J216" s="390"/>
      <c r="K216" s="332"/>
    </row>
    <row r="217" spans="2:11" s="1" customFormat="1" ht="15" customHeight="1">
      <c r="B217" s="331"/>
      <c r="C217" s="267"/>
      <c r="D217" s="267"/>
      <c r="E217" s="267"/>
      <c r="F217" s="288">
        <v>4</v>
      </c>
      <c r="G217" s="326"/>
      <c r="H217" s="390" t="s">
        <v>798</v>
      </c>
      <c r="I217" s="390"/>
      <c r="J217" s="390"/>
      <c r="K217" s="332"/>
    </row>
    <row r="218" spans="2:11" s="1" customFormat="1" ht="12.75" customHeight="1">
      <c r="B218" s="333"/>
      <c r="C218" s="334"/>
      <c r="D218" s="334"/>
      <c r="E218" s="334"/>
      <c r="F218" s="334"/>
      <c r="G218" s="334"/>
      <c r="H218" s="334"/>
      <c r="I218" s="334"/>
      <c r="J218" s="334"/>
      <c r="K218" s="335"/>
    </row>
  </sheetData>
  <sheetProtection formatCells="0" formatColumns="0" formatRows="0" insertColumns="0" insertRows="0" insertHyperlinks="0" deleteColumns="0" deleteRows="0" sort="0" autoFilter="0" pivotTables="0"/>
  <mergeCells count="77">
    <mergeCell ref="G44:J44"/>
    <mergeCell ref="G45:J45"/>
    <mergeCell ref="C3:J3"/>
    <mergeCell ref="C4:J4"/>
    <mergeCell ref="C6:J6"/>
    <mergeCell ref="C7:J7"/>
    <mergeCell ref="G39:J39"/>
    <mergeCell ref="G40:J40"/>
    <mergeCell ref="G41:J41"/>
    <mergeCell ref="G42:J42"/>
    <mergeCell ref="G43:J43"/>
    <mergeCell ref="D34:J34"/>
    <mergeCell ref="D35:J35"/>
    <mergeCell ref="G36:J36"/>
    <mergeCell ref="G37:J37"/>
    <mergeCell ref="G38:J38"/>
    <mergeCell ref="D27:J27"/>
    <mergeCell ref="D28:J28"/>
    <mergeCell ref="D30:J30"/>
    <mergeCell ref="D31:J31"/>
    <mergeCell ref="D33:J33"/>
    <mergeCell ref="D70:J70"/>
    <mergeCell ref="C75:J75"/>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65:J65"/>
    <mergeCell ref="D66:J66"/>
    <mergeCell ref="D67:J67"/>
    <mergeCell ref="D68:J68"/>
    <mergeCell ref="D69:J69"/>
    <mergeCell ref="D59:J59"/>
    <mergeCell ref="D60:J60"/>
    <mergeCell ref="D61:J61"/>
    <mergeCell ref="D62:J62"/>
    <mergeCell ref="D63:J63"/>
    <mergeCell ref="C52:J52"/>
    <mergeCell ref="C54:J54"/>
    <mergeCell ref="C55:J55"/>
    <mergeCell ref="C57:J57"/>
    <mergeCell ref="D58:J58"/>
    <mergeCell ref="D47:J47"/>
    <mergeCell ref="E48:J48"/>
    <mergeCell ref="E49:J49"/>
    <mergeCell ref="E50:J50"/>
    <mergeCell ref="D51:J51"/>
    <mergeCell ref="H212:J212"/>
    <mergeCell ref="H214:J214"/>
    <mergeCell ref="H215:J215"/>
    <mergeCell ref="H216:J216"/>
    <mergeCell ref="H217:J217"/>
    <mergeCell ref="H206:J206"/>
    <mergeCell ref="H208:J208"/>
    <mergeCell ref="H209:J209"/>
    <mergeCell ref="H210:J210"/>
    <mergeCell ref="H211:J211"/>
    <mergeCell ref="H200:J200"/>
    <mergeCell ref="H202:J202"/>
    <mergeCell ref="H203:J203"/>
    <mergeCell ref="H204:J204"/>
    <mergeCell ref="H205:J205"/>
    <mergeCell ref="C102:J102"/>
    <mergeCell ref="C122:J122"/>
    <mergeCell ref="C147:J147"/>
    <mergeCell ref="C165:J165"/>
    <mergeCell ref="C199:J199"/>
  </mergeCells>
  <pageMargins left="0.59027779999999996" right="0.59027779999999996" top="0.59027779999999996" bottom="0.59027779999999996" header="0" footer="0"/>
  <pageSetup paperSize="9" scale="77"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5</vt:i4>
      </vt:variant>
      <vt:variant>
        <vt:lpstr>Pojmenované oblasti</vt:lpstr>
      </vt:variant>
      <vt:variant>
        <vt:i4>8</vt:i4>
      </vt:variant>
    </vt:vector>
  </HeadingPairs>
  <TitlesOfParts>
    <vt:vector size="13" baseType="lpstr">
      <vt:lpstr>Rekapitulace stavby</vt:lpstr>
      <vt:lpstr>00 - VRN</vt:lpstr>
      <vt:lpstr>01 - Stavební část</vt:lpstr>
      <vt:lpstr>02 - Elektroinstalace</vt:lpstr>
      <vt:lpstr>Pokyny pro vyplnění</vt:lpstr>
      <vt:lpstr>'00 - VRN'!Názvy_tisku</vt:lpstr>
      <vt:lpstr>'01 - Stavební část'!Názvy_tisku</vt:lpstr>
      <vt:lpstr>'Rekapitulace stavby'!Názvy_tisku</vt:lpstr>
      <vt:lpstr>'00 - VRN'!Oblast_tisku</vt:lpstr>
      <vt:lpstr>'01 - Stavební část'!Oblast_tisku</vt:lpstr>
      <vt:lpstr>'02 - Elektroinstalace'!Oblast_tisku</vt:lpstr>
      <vt:lpstr>'Pokyny pro vyplnění'!Oblast_tisku</vt:lpstr>
      <vt:lpstr>'Rekapitulace stavby'!Oblast_tisku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DESKTOP-473U3HR\Michal</dc:creator>
  <cp:lastModifiedBy>Michal</cp:lastModifiedBy>
  <dcterms:created xsi:type="dcterms:W3CDTF">2021-03-05T08:56:05Z</dcterms:created>
  <dcterms:modified xsi:type="dcterms:W3CDTF">2021-03-05T08:59:27Z</dcterms:modified>
</cp:coreProperties>
</file>