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M:\Veřejné zakázky\VZMR 2022 - ORDINACE 635 IG\"/>
    </mc:Choice>
  </mc:AlternateContent>
  <bookViews>
    <workbookView xWindow="-120" yWindow="-120" windowWidth="29040" windowHeight="15840" firstSheet="1" activeTab="4"/>
  </bookViews>
  <sheets>
    <sheet name="Rekapitulace stavby" sheetId="1" r:id="rId1"/>
    <sheet name="00 - VRN" sheetId="2" r:id="rId2"/>
    <sheet name="01 - Stavební část" sheetId="3" r:id="rId3"/>
    <sheet name="02 - ZTI" sheetId="4" r:id="rId4"/>
    <sheet name="03 - Elektroinstalace" sheetId="7" r:id="rId5"/>
    <sheet name="Pokyny pro vyplnění" sheetId="6" r:id="rId6"/>
  </sheets>
  <definedNames>
    <definedName name="_xlnm._FilterDatabase" localSheetId="1" hidden="1">'00 - VRN'!$C$83:$K$101</definedName>
    <definedName name="_xlnm._FilterDatabase" localSheetId="2" hidden="1">'01 - Stavební část'!$C$98:$K$731</definedName>
    <definedName name="_xlnm._FilterDatabase" localSheetId="3" hidden="1">'02 - ZTI'!$C$89:$K$253</definedName>
    <definedName name="_xlnm.Print_Titles" localSheetId="1">'00 - VRN'!$83:$83</definedName>
    <definedName name="_xlnm.Print_Titles" localSheetId="2">'01 - Stavební část'!$98:$98</definedName>
    <definedName name="_xlnm.Print_Titles" localSheetId="3">'02 - ZTI'!$89:$89</definedName>
    <definedName name="_xlnm.Print_Titles" localSheetId="0">'Rekapitulace stavby'!$52:$52</definedName>
    <definedName name="_xlnm.Print_Area" localSheetId="1">'00 - VRN'!$C$4:$J$39,'00 - VRN'!$C$45:$J$65,'00 - VRN'!$C$71:$K$101</definedName>
    <definedName name="_xlnm.Print_Area" localSheetId="2">'01 - Stavební část'!$C$4:$J$39,'01 - Stavební část'!$C$45:$J$80,'01 - Stavební část'!$C$86:$K$731</definedName>
    <definedName name="_xlnm.Print_Area" localSheetId="3">'02 - ZTI'!$C$4:$J$39,'02 - ZTI'!$C$45:$J$71,'02 - ZTI'!$C$77:$K$253</definedName>
    <definedName name="_xlnm.Print_Area" localSheetId="4">'03 - Elektroinstalace'!$A$1:$F$169</definedName>
    <definedName name="_xlnm.Print_Area" localSheetId="5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stavby'!$C$42:$AQ$59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3" i="7" l="1"/>
  <c r="F18" i="7" s="1"/>
  <c r="F14" i="7"/>
  <c r="F15" i="7"/>
  <c r="F16" i="7"/>
  <c r="F24" i="7"/>
  <c r="F56" i="7" s="1"/>
  <c r="F25" i="7"/>
  <c r="F26" i="7"/>
  <c r="F27" i="7"/>
  <c r="F29" i="7"/>
  <c r="F30" i="7"/>
  <c r="F31" i="7"/>
  <c r="F32" i="7"/>
  <c r="F33" i="7"/>
  <c r="F36" i="7"/>
  <c r="F37" i="7"/>
  <c r="F38" i="7"/>
  <c r="F39" i="7"/>
  <c r="F40" i="7"/>
  <c r="F41" i="7"/>
  <c r="F42" i="7"/>
  <c r="F43" i="7"/>
  <c r="F44" i="7"/>
  <c r="F45" i="7"/>
  <c r="F47" i="7"/>
  <c r="F48" i="7"/>
  <c r="F49" i="7"/>
  <c r="F50" i="7"/>
  <c r="F51" i="7"/>
  <c r="F52" i="7"/>
  <c r="F53" i="7"/>
  <c r="F54" i="7"/>
  <c r="F55" i="7"/>
  <c r="F60" i="7"/>
  <c r="F66" i="7" s="1"/>
  <c r="F61" i="7"/>
  <c r="F62" i="7"/>
  <c r="F63" i="7"/>
  <c r="F64" i="7"/>
  <c r="F70" i="7"/>
  <c r="F71" i="7"/>
  <c r="F72" i="7"/>
  <c r="F73" i="7"/>
  <c r="F74" i="7"/>
  <c r="F75" i="7"/>
  <c r="F159" i="7" s="1"/>
  <c r="F78" i="7"/>
  <c r="F79" i="7"/>
  <c r="F84" i="7" s="1"/>
  <c r="F160" i="7" s="1"/>
  <c r="F80" i="7"/>
  <c r="F81" i="7"/>
  <c r="F82" i="7"/>
  <c r="F83" i="7"/>
  <c r="F88" i="7"/>
  <c r="F89" i="7"/>
  <c r="F90" i="7"/>
  <c r="F91" i="7"/>
  <c r="F92" i="7"/>
  <c r="F102" i="7" s="1"/>
  <c r="F93" i="7"/>
  <c r="F94" i="7"/>
  <c r="F95" i="7"/>
  <c r="F96" i="7"/>
  <c r="F97" i="7"/>
  <c r="F98" i="7"/>
  <c r="F99" i="7"/>
  <c r="F100" i="7"/>
  <c r="F101" i="7"/>
  <c r="F106" i="7"/>
  <c r="F113" i="7" s="1"/>
  <c r="F107" i="7"/>
  <c r="F108" i="7"/>
  <c r="F109" i="7"/>
  <c r="F110" i="7"/>
  <c r="F111" i="7"/>
  <c r="F112" i="7"/>
  <c r="F118" i="7"/>
  <c r="F129" i="7" s="1"/>
  <c r="F119" i="7"/>
  <c r="F120" i="7"/>
  <c r="F121" i="7"/>
  <c r="F122" i="7"/>
  <c r="F123" i="7"/>
  <c r="F124" i="7"/>
  <c r="F125" i="7"/>
  <c r="F126" i="7"/>
  <c r="F127" i="7"/>
  <c r="F128" i="7"/>
  <c r="F134" i="7"/>
  <c r="F137" i="7" s="1"/>
  <c r="F164" i="7" s="1"/>
  <c r="F135" i="7"/>
  <c r="F136" i="7"/>
  <c r="F141" i="7"/>
  <c r="F142" i="7"/>
  <c r="F143" i="7"/>
  <c r="F144" i="7"/>
  <c r="F145" i="7"/>
  <c r="F147" i="7"/>
  <c r="AY58" i="1"/>
  <c r="AX58" i="1"/>
  <c r="AU58" i="1"/>
  <c r="J37" i="4"/>
  <c r="J36" i="4"/>
  <c r="AY57" i="1" s="1"/>
  <c r="J35" i="4"/>
  <c r="AX57" i="1"/>
  <c r="BI252" i="4"/>
  <c r="BH252" i="4"/>
  <c r="BG252" i="4"/>
  <c r="BF252" i="4"/>
  <c r="T252" i="4"/>
  <c r="R252" i="4"/>
  <c r="P252" i="4"/>
  <c r="BI251" i="4"/>
  <c r="BH251" i="4"/>
  <c r="BG251" i="4"/>
  <c r="BF251" i="4"/>
  <c r="T251" i="4"/>
  <c r="R251" i="4"/>
  <c r="P251" i="4"/>
  <c r="BI250" i="4"/>
  <c r="BH250" i="4"/>
  <c r="BG250" i="4"/>
  <c r="BF250" i="4"/>
  <c r="T250" i="4"/>
  <c r="R250" i="4"/>
  <c r="P250" i="4"/>
  <c r="BI248" i="4"/>
  <c r="BH248" i="4"/>
  <c r="BG248" i="4"/>
  <c r="BF248" i="4"/>
  <c r="T248" i="4"/>
  <c r="R248" i="4"/>
  <c r="P248" i="4"/>
  <c r="BI247" i="4"/>
  <c r="BH247" i="4"/>
  <c r="BG247" i="4"/>
  <c r="BF247" i="4"/>
  <c r="T247" i="4"/>
  <c r="R247" i="4"/>
  <c r="P247" i="4"/>
  <c r="BI246" i="4"/>
  <c r="BH246" i="4"/>
  <c r="BG246" i="4"/>
  <c r="BF246" i="4"/>
  <c r="T246" i="4"/>
  <c r="R246" i="4"/>
  <c r="P246" i="4"/>
  <c r="BI243" i="4"/>
  <c r="BH243" i="4"/>
  <c r="BG243" i="4"/>
  <c r="BF243" i="4"/>
  <c r="T243" i="4"/>
  <c r="R243" i="4"/>
  <c r="P243" i="4"/>
  <c r="BI241" i="4"/>
  <c r="BH241" i="4"/>
  <c r="BG241" i="4"/>
  <c r="BF241" i="4"/>
  <c r="T241" i="4"/>
  <c r="R241" i="4"/>
  <c r="P241" i="4"/>
  <c r="BI239" i="4"/>
  <c r="BH239" i="4"/>
  <c r="BG239" i="4"/>
  <c r="BF239" i="4"/>
  <c r="T239" i="4"/>
  <c r="R239" i="4"/>
  <c r="P239" i="4"/>
  <c r="BI237" i="4"/>
  <c r="BH237" i="4"/>
  <c r="BG237" i="4"/>
  <c r="BF237" i="4"/>
  <c r="T237" i="4"/>
  <c r="R237" i="4"/>
  <c r="P237" i="4"/>
  <c r="BI234" i="4"/>
  <c r="BH234" i="4"/>
  <c r="BG234" i="4"/>
  <c r="BF234" i="4"/>
  <c r="T234" i="4"/>
  <c r="R234" i="4"/>
  <c r="P234" i="4"/>
  <c r="BI232" i="4"/>
  <c r="BH232" i="4"/>
  <c r="BG232" i="4"/>
  <c r="BF232" i="4"/>
  <c r="T232" i="4"/>
  <c r="R232" i="4"/>
  <c r="P232" i="4"/>
  <c r="BI231" i="4"/>
  <c r="BH231" i="4"/>
  <c r="BG231" i="4"/>
  <c r="BF231" i="4"/>
  <c r="T231" i="4"/>
  <c r="R231" i="4"/>
  <c r="P231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6" i="4"/>
  <c r="BH226" i="4"/>
  <c r="BG226" i="4"/>
  <c r="BF226" i="4"/>
  <c r="T226" i="4"/>
  <c r="R226" i="4"/>
  <c r="P226" i="4"/>
  <c r="BI223" i="4"/>
  <c r="BH223" i="4"/>
  <c r="BG223" i="4"/>
  <c r="BF223" i="4"/>
  <c r="T223" i="4"/>
  <c r="R223" i="4"/>
  <c r="P223" i="4"/>
  <c r="BI222" i="4"/>
  <c r="BH222" i="4"/>
  <c r="BG222" i="4"/>
  <c r="BF222" i="4"/>
  <c r="T222" i="4"/>
  <c r="R222" i="4"/>
  <c r="P222" i="4"/>
  <c r="BI221" i="4"/>
  <c r="BH221" i="4"/>
  <c r="BG221" i="4"/>
  <c r="BF221" i="4"/>
  <c r="T221" i="4"/>
  <c r="R221" i="4"/>
  <c r="P221" i="4"/>
  <c r="BI218" i="4"/>
  <c r="BH218" i="4"/>
  <c r="BG218" i="4"/>
  <c r="BF218" i="4"/>
  <c r="T218" i="4"/>
  <c r="R218" i="4"/>
  <c r="P218" i="4"/>
  <c r="BI217" i="4"/>
  <c r="BH217" i="4"/>
  <c r="BG217" i="4"/>
  <c r="BF217" i="4"/>
  <c r="T217" i="4"/>
  <c r="R217" i="4"/>
  <c r="P217" i="4"/>
  <c r="BI215" i="4"/>
  <c r="BH215" i="4"/>
  <c r="BG215" i="4"/>
  <c r="BF215" i="4"/>
  <c r="T215" i="4"/>
  <c r="R215" i="4"/>
  <c r="P215" i="4"/>
  <c r="BI212" i="4"/>
  <c r="BH212" i="4"/>
  <c r="BG212" i="4"/>
  <c r="BF212" i="4"/>
  <c r="T212" i="4"/>
  <c r="R212" i="4"/>
  <c r="P212" i="4"/>
  <c r="BI211" i="4"/>
  <c r="BH211" i="4"/>
  <c r="BG211" i="4"/>
  <c r="BF211" i="4"/>
  <c r="T211" i="4"/>
  <c r="R211" i="4"/>
  <c r="P211" i="4"/>
  <c r="BI210" i="4"/>
  <c r="BH210" i="4"/>
  <c r="BG210" i="4"/>
  <c r="BF210" i="4"/>
  <c r="T210" i="4"/>
  <c r="R210" i="4"/>
  <c r="P210" i="4"/>
  <c r="BI209" i="4"/>
  <c r="BH209" i="4"/>
  <c r="BG209" i="4"/>
  <c r="BF209" i="4"/>
  <c r="T209" i="4"/>
  <c r="R209" i="4"/>
  <c r="P209" i="4"/>
  <c r="BI207" i="4"/>
  <c r="BH207" i="4"/>
  <c r="BG207" i="4"/>
  <c r="BF207" i="4"/>
  <c r="T207" i="4"/>
  <c r="R207" i="4"/>
  <c r="P207" i="4"/>
  <c r="BI205" i="4"/>
  <c r="BH205" i="4"/>
  <c r="BG205" i="4"/>
  <c r="BF205" i="4"/>
  <c r="T205" i="4"/>
  <c r="R205" i="4"/>
  <c r="P205" i="4"/>
  <c r="BI203" i="4"/>
  <c r="BH203" i="4"/>
  <c r="BG203" i="4"/>
  <c r="BF203" i="4"/>
  <c r="T203" i="4"/>
  <c r="R203" i="4"/>
  <c r="P203" i="4"/>
  <c r="BI201" i="4"/>
  <c r="BH201" i="4"/>
  <c r="BG201" i="4"/>
  <c r="BF201" i="4"/>
  <c r="T201" i="4"/>
  <c r="R201" i="4"/>
  <c r="P201" i="4"/>
  <c r="BI199" i="4"/>
  <c r="BH199" i="4"/>
  <c r="BG199" i="4"/>
  <c r="BF199" i="4"/>
  <c r="T199" i="4"/>
  <c r="R199" i="4"/>
  <c r="P199" i="4"/>
  <c r="BI197" i="4"/>
  <c r="BH197" i="4"/>
  <c r="BG197" i="4"/>
  <c r="BF197" i="4"/>
  <c r="T197" i="4"/>
  <c r="R197" i="4"/>
  <c r="P197" i="4"/>
  <c r="BI195" i="4"/>
  <c r="BH195" i="4"/>
  <c r="BG195" i="4"/>
  <c r="BF195" i="4"/>
  <c r="T195" i="4"/>
  <c r="R195" i="4"/>
  <c r="P195" i="4"/>
  <c r="BI193" i="4"/>
  <c r="BH193" i="4"/>
  <c r="BG193" i="4"/>
  <c r="BF193" i="4"/>
  <c r="T193" i="4"/>
  <c r="R193" i="4"/>
  <c r="P193" i="4"/>
  <c r="BI191" i="4"/>
  <c r="BH191" i="4"/>
  <c r="BG191" i="4"/>
  <c r="BF191" i="4"/>
  <c r="T191" i="4"/>
  <c r="R191" i="4"/>
  <c r="P191" i="4"/>
  <c r="BI189" i="4"/>
  <c r="BH189" i="4"/>
  <c r="BG189" i="4"/>
  <c r="BF189" i="4"/>
  <c r="T189" i="4"/>
  <c r="R189" i="4"/>
  <c r="P189" i="4"/>
  <c r="BI188" i="4"/>
  <c r="BH188" i="4"/>
  <c r="BG188" i="4"/>
  <c r="BF188" i="4"/>
  <c r="T188" i="4"/>
  <c r="R188" i="4"/>
  <c r="P188" i="4"/>
  <c r="BI186" i="4"/>
  <c r="BH186" i="4"/>
  <c r="BG186" i="4"/>
  <c r="BF186" i="4"/>
  <c r="T186" i="4"/>
  <c r="R186" i="4"/>
  <c r="P186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1" i="4"/>
  <c r="BH181" i="4"/>
  <c r="BG181" i="4"/>
  <c r="BF181" i="4"/>
  <c r="T181" i="4"/>
  <c r="R181" i="4"/>
  <c r="P181" i="4"/>
  <c r="BI179" i="4"/>
  <c r="BH179" i="4"/>
  <c r="BG179" i="4"/>
  <c r="BF179" i="4"/>
  <c r="T179" i="4"/>
  <c r="R179" i="4"/>
  <c r="P179" i="4"/>
  <c r="BI177" i="4"/>
  <c r="BH177" i="4"/>
  <c r="BG177" i="4"/>
  <c r="BF177" i="4"/>
  <c r="T177" i="4"/>
  <c r="R177" i="4"/>
  <c r="P177" i="4"/>
  <c r="BI176" i="4"/>
  <c r="BH176" i="4"/>
  <c r="BG176" i="4"/>
  <c r="BF176" i="4"/>
  <c r="T176" i="4"/>
  <c r="R176" i="4"/>
  <c r="P176" i="4"/>
  <c r="BI174" i="4"/>
  <c r="BH174" i="4"/>
  <c r="BG174" i="4"/>
  <c r="BF174" i="4"/>
  <c r="T174" i="4"/>
  <c r="R174" i="4"/>
  <c r="P174" i="4"/>
  <c r="BI172" i="4"/>
  <c r="BH172" i="4"/>
  <c r="BG172" i="4"/>
  <c r="BF172" i="4"/>
  <c r="T172" i="4"/>
  <c r="R172" i="4"/>
  <c r="P172" i="4"/>
  <c r="BI170" i="4"/>
  <c r="BH170" i="4"/>
  <c r="BG170" i="4"/>
  <c r="BF170" i="4"/>
  <c r="T170" i="4"/>
  <c r="R170" i="4"/>
  <c r="P170" i="4"/>
  <c r="BI168" i="4"/>
  <c r="BH168" i="4"/>
  <c r="BG168" i="4"/>
  <c r="BF168" i="4"/>
  <c r="T168" i="4"/>
  <c r="R168" i="4"/>
  <c r="P168" i="4"/>
  <c r="BI166" i="4"/>
  <c r="BH166" i="4"/>
  <c r="BG166" i="4"/>
  <c r="BF166" i="4"/>
  <c r="T166" i="4"/>
  <c r="R166" i="4"/>
  <c r="P166" i="4"/>
  <c r="BI164" i="4"/>
  <c r="BH164" i="4"/>
  <c r="BG164" i="4"/>
  <c r="BF164" i="4"/>
  <c r="T164" i="4"/>
  <c r="R164" i="4"/>
  <c r="P164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3" i="4"/>
  <c r="BH153" i="4"/>
  <c r="BG153" i="4"/>
  <c r="BF153" i="4"/>
  <c r="T153" i="4"/>
  <c r="R153" i="4"/>
  <c r="P153" i="4"/>
  <c r="BI151" i="4"/>
  <c r="BH151" i="4"/>
  <c r="BG151" i="4"/>
  <c r="BF151" i="4"/>
  <c r="T151" i="4"/>
  <c r="R151" i="4"/>
  <c r="P151" i="4"/>
  <c r="BI149" i="4"/>
  <c r="BH149" i="4"/>
  <c r="BG149" i="4"/>
  <c r="BF149" i="4"/>
  <c r="T149" i="4"/>
  <c r="R149" i="4"/>
  <c r="P149" i="4"/>
  <c r="BI147" i="4"/>
  <c r="BH147" i="4"/>
  <c r="BG147" i="4"/>
  <c r="BF147" i="4"/>
  <c r="T147" i="4"/>
  <c r="R147" i="4"/>
  <c r="P147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1" i="4"/>
  <c r="BH141" i="4"/>
  <c r="BG141" i="4"/>
  <c r="BF141" i="4"/>
  <c r="T141" i="4"/>
  <c r="R141" i="4"/>
  <c r="P141" i="4"/>
  <c r="BI139" i="4"/>
  <c r="BH139" i="4"/>
  <c r="BG139" i="4"/>
  <c r="BF139" i="4"/>
  <c r="T139" i="4"/>
  <c r="R139" i="4"/>
  <c r="P139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BI135" i="4"/>
  <c r="BH135" i="4"/>
  <c r="BG135" i="4"/>
  <c r="BF135" i="4"/>
  <c r="T135" i="4"/>
  <c r="R135" i="4"/>
  <c r="P135" i="4"/>
  <c r="BI132" i="4"/>
  <c r="BH132" i="4"/>
  <c r="BG132" i="4"/>
  <c r="BF132" i="4"/>
  <c r="T132" i="4"/>
  <c r="R132" i="4"/>
  <c r="P132" i="4"/>
  <c r="BI131" i="4"/>
  <c r="BH131" i="4"/>
  <c r="BG131" i="4"/>
  <c r="BF131" i="4"/>
  <c r="T131" i="4"/>
  <c r="R131" i="4"/>
  <c r="P131" i="4"/>
  <c r="BI130" i="4"/>
  <c r="BH130" i="4"/>
  <c r="BG130" i="4"/>
  <c r="BF130" i="4"/>
  <c r="T130" i="4"/>
  <c r="R130" i="4"/>
  <c r="P130" i="4"/>
  <c r="BI128" i="4"/>
  <c r="BH128" i="4"/>
  <c r="BG128" i="4"/>
  <c r="BF128" i="4"/>
  <c r="T128" i="4"/>
  <c r="R128" i="4"/>
  <c r="P128" i="4"/>
  <c r="BI126" i="4"/>
  <c r="BH126" i="4"/>
  <c r="BG126" i="4"/>
  <c r="BF126" i="4"/>
  <c r="T126" i="4"/>
  <c r="R126" i="4"/>
  <c r="P126" i="4"/>
  <c r="BI124" i="4"/>
  <c r="BH124" i="4"/>
  <c r="BG124" i="4"/>
  <c r="BF124" i="4"/>
  <c r="T124" i="4"/>
  <c r="R124" i="4"/>
  <c r="P124" i="4"/>
  <c r="BI122" i="4"/>
  <c r="BH122" i="4"/>
  <c r="BG122" i="4"/>
  <c r="BF122" i="4"/>
  <c r="T122" i="4"/>
  <c r="R122" i="4"/>
  <c r="P122" i="4"/>
  <c r="BI120" i="4"/>
  <c r="BH120" i="4"/>
  <c r="BG120" i="4"/>
  <c r="BF120" i="4"/>
  <c r="T120" i="4"/>
  <c r="R120" i="4"/>
  <c r="P120" i="4"/>
  <c r="BI118" i="4"/>
  <c r="BH118" i="4"/>
  <c r="BG118" i="4"/>
  <c r="BF118" i="4"/>
  <c r="T118" i="4"/>
  <c r="R118" i="4"/>
  <c r="P118" i="4"/>
  <c r="BI116" i="4"/>
  <c r="BH116" i="4"/>
  <c r="BG116" i="4"/>
  <c r="BF116" i="4"/>
  <c r="T116" i="4"/>
  <c r="R116" i="4"/>
  <c r="P116" i="4"/>
  <c r="BI114" i="4"/>
  <c r="BH114" i="4"/>
  <c r="BG114" i="4"/>
  <c r="BF114" i="4"/>
  <c r="T114" i="4"/>
  <c r="R114" i="4"/>
  <c r="P114" i="4"/>
  <c r="BI113" i="4"/>
  <c r="BH113" i="4"/>
  <c r="BG113" i="4"/>
  <c r="BF113" i="4"/>
  <c r="T113" i="4"/>
  <c r="R113" i="4"/>
  <c r="P113" i="4"/>
  <c r="BI112" i="4"/>
  <c r="BH112" i="4"/>
  <c r="BG112" i="4"/>
  <c r="BF112" i="4"/>
  <c r="T112" i="4"/>
  <c r="R112" i="4"/>
  <c r="P112" i="4"/>
  <c r="BI110" i="4"/>
  <c r="BH110" i="4"/>
  <c r="BG110" i="4"/>
  <c r="BF110" i="4"/>
  <c r="T110" i="4"/>
  <c r="R110" i="4"/>
  <c r="P110" i="4"/>
  <c r="BI109" i="4"/>
  <c r="BH109" i="4"/>
  <c r="BG109" i="4"/>
  <c r="BF109" i="4"/>
  <c r="T109" i="4"/>
  <c r="R109" i="4"/>
  <c r="P109" i="4"/>
  <c r="BI108" i="4"/>
  <c r="BH108" i="4"/>
  <c r="BG108" i="4"/>
  <c r="BF108" i="4"/>
  <c r="T108" i="4"/>
  <c r="R108" i="4"/>
  <c r="P108" i="4"/>
  <c r="BI106" i="4"/>
  <c r="BH106" i="4"/>
  <c r="BG106" i="4"/>
  <c r="BF106" i="4"/>
  <c r="T106" i="4"/>
  <c r="R106" i="4"/>
  <c r="P106" i="4"/>
  <c r="BI102" i="4"/>
  <c r="BH102" i="4"/>
  <c r="BG102" i="4"/>
  <c r="BF102" i="4"/>
  <c r="T102" i="4"/>
  <c r="R102" i="4"/>
  <c r="P102" i="4"/>
  <c r="BI99" i="4"/>
  <c r="BH99" i="4"/>
  <c r="BG99" i="4"/>
  <c r="BF99" i="4"/>
  <c r="T99" i="4"/>
  <c r="R99" i="4"/>
  <c r="P99" i="4"/>
  <c r="BI97" i="4"/>
  <c r="BH97" i="4"/>
  <c r="BG97" i="4"/>
  <c r="BF97" i="4"/>
  <c r="T97" i="4"/>
  <c r="R97" i="4"/>
  <c r="P97" i="4"/>
  <c r="BI95" i="4"/>
  <c r="BH95" i="4"/>
  <c r="BG95" i="4"/>
  <c r="BF95" i="4"/>
  <c r="T95" i="4"/>
  <c r="R95" i="4"/>
  <c r="P95" i="4"/>
  <c r="BI93" i="4"/>
  <c r="BH93" i="4"/>
  <c r="BG93" i="4"/>
  <c r="BF93" i="4"/>
  <c r="T93" i="4"/>
  <c r="R93" i="4"/>
  <c r="P93" i="4"/>
  <c r="J87" i="4"/>
  <c r="J86" i="4"/>
  <c r="F86" i="4"/>
  <c r="F84" i="4"/>
  <c r="E82" i="4"/>
  <c r="J55" i="4"/>
  <c r="J54" i="4"/>
  <c r="F54" i="4"/>
  <c r="F52" i="4"/>
  <c r="E50" i="4"/>
  <c r="J18" i="4"/>
  <c r="E18" i="4"/>
  <c r="F55" i="4"/>
  <c r="J17" i="4"/>
  <c r="J12" i="4"/>
  <c r="J52" i="4" s="1"/>
  <c r="E7" i="4"/>
  <c r="E80" i="4" s="1"/>
  <c r="J37" i="3"/>
  <c r="J36" i="3"/>
  <c r="AY56" i="1" s="1"/>
  <c r="J35" i="3"/>
  <c r="AX56" i="1"/>
  <c r="BI731" i="3"/>
  <c r="BH731" i="3"/>
  <c r="BG731" i="3"/>
  <c r="BF731" i="3"/>
  <c r="T731" i="3"/>
  <c r="R731" i="3"/>
  <c r="P731" i="3"/>
  <c r="BI730" i="3"/>
  <c r="BH730" i="3"/>
  <c r="BG730" i="3"/>
  <c r="BF730" i="3"/>
  <c r="T730" i="3"/>
  <c r="R730" i="3"/>
  <c r="P730" i="3"/>
  <c r="BI729" i="3"/>
  <c r="BH729" i="3"/>
  <c r="BG729" i="3"/>
  <c r="BF729" i="3"/>
  <c r="T729" i="3"/>
  <c r="R729" i="3"/>
  <c r="P729" i="3"/>
  <c r="BI726" i="3"/>
  <c r="BH726" i="3"/>
  <c r="BG726" i="3"/>
  <c r="BF726" i="3"/>
  <c r="T726" i="3"/>
  <c r="R726" i="3"/>
  <c r="P726" i="3"/>
  <c r="BI723" i="3"/>
  <c r="BH723" i="3"/>
  <c r="BG723" i="3"/>
  <c r="BF723" i="3"/>
  <c r="T723" i="3"/>
  <c r="R723" i="3"/>
  <c r="P723" i="3"/>
  <c r="BI716" i="3"/>
  <c r="BH716" i="3"/>
  <c r="BG716" i="3"/>
  <c r="BF716" i="3"/>
  <c r="T716" i="3"/>
  <c r="R716" i="3"/>
  <c r="P716" i="3"/>
  <c r="BI707" i="3"/>
  <c r="BH707" i="3"/>
  <c r="BG707" i="3"/>
  <c r="BF707" i="3"/>
  <c r="T707" i="3"/>
  <c r="T706" i="3"/>
  <c r="R707" i="3"/>
  <c r="R706" i="3"/>
  <c r="P707" i="3"/>
  <c r="P706" i="3" s="1"/>
  <c r="BI704" i="3"/>
  <c r="BH704" i="3"/>
  <c r="BG704" i="3"/>
  <c r="BF704" i="3"/>
  <c r="T704" i="3"/>
  <c r="R704" i="3"/>
  <c r="P704" i="3"/>
  <c r="BI699" i="3"/>
  <c r="BH699" i="3"/>
  <c r="BG699" i="3"/>
  <c r="BF699" i="3"/>
  <c r="T699" i="3"/>
  <c r="R699" i="3"/>
  <c r="P699" i="3"/>
  <c r="BI696" i="3"/>
  <c r="BH696" i="3"/>
  <c r="BG696" i="3"/>
  <c r="BF696" i="3"/>
  <c r="T696" i="3"/>
  <c r="R696" i="3"/>
  <c r="P696" i="3"/>
  <c r="BI693" i="3"/>
  <c r="BH693" i="3"/>
  <c r="BG693" i="3"/>
  <c r="BF693" i="3"/>
  <c r="T693" i="3"/>
  <c r="R693" i="3"/>
  <c r="P693" i="3"/>
  <c r="BI691" i="3"/>
  <c r="BH691" i="3"/>
  <c r="BG691" i="3"/>
  <c r="BF691" i="3"/>
  <c r="T691" i="3"/>
  <c r="R691" i="3"/>
  <c r="P691" i="3"/>
  <c r="BI689" i="3"/>
  <c r="BH689" i="3"/>
  <c r="BG689" i="3"/>
  <c r="BF689" i="3"/>
  <c r="T689" i="3"/>
  <c r="R689" i="3"/>
  <c r="P689" i="3"/>
  <c r="BI687" i="3"/>
  <c r="BH687" i="3"/>
  <c r="BG687" i="3"/>
  <c r="BF687" i="3"/>
  <c r="T687" i="3"/>
  <c r="R687" i="3"/>
  <c r="P687" i="3"/>
  <c r="BI681" i="3"/>
  <c r="BH681" i="3"/>
  <c r="BG681" i="3"/>
  <c r="BF681" i="3"/>
  <c r="T681" i="3"/>
  <c r="R681" i="3"/>
  <c r="P681" i="3"/>
  <c r="BI673" i="3"/>
  <c r="BH673" i="3"/>
  <c r="BG673" i="3"/>
  <c r="BF673" i="3"/>
  <c r="T673" i="3"/>
  <c r="R673" i="3"/>
  <c r="P673" i="3"/>
  <c r="BI670" i="3"/>
  <c r="BH670" i="3"/>
  <c r="BG670" i="3"/>
  <c r="BF670" i="3"/>
  <c r="T670" i="3"/>
  <c r="R670" i="3"/>
  <c r="P670" i="3"/>
  <c r="BI668" i="3"/>
  <c r="BH668" i="3"/>
  <c r="BG668" i="3"/>
  <c r="BF668" i="3"/>
  <c r="T668" i="3"/>
  <c r="R668" i="3"/>
  <c r="P668" i="3"/>
  <c r="BI665" i="3"/>
  <c r="BH665" i="3"/>
  <c r="BG665" i="3"/>
  <c r="BF665" i="3"/>
  <c r="T665" i="3"/>
  <c r="R665" i="3"/>
  <c r="P665" i="3"/>
  <c r="BI663" i="3"/>
  <c r="BH663" i="3"/>
  <c r="BG663" i="3"/>
  <c r="BF663" i="3"/>
  <c r="T663" i="3"/>
  <c r="R663" i="3"/>
  <c r="P663" i="3"/>
  <c r="BI658" i="3"/>
  <c r="BH658" i="3"/>
  <c r="BG658" i="3"/>
  <c r="BF658" i="3"/>
  <c r="T658" i="3"/>
  <c r="R658" i="3"/>
  <c r="P658" i="3"/>
  <c r="BI656" i="3"/>
  <c r="BH656" i="3"/>
  <c r="BG656" i="3"/>
  <c r="BF656" i="3"/>
  <c r="T656" i="3"/>
  <c r="R656" i="3"/>
  <c r="P656" i="3"/>
  <c r="BI654" i="3"/>
  <c r="BH654" i="3"/>
  <c r="BG654" i="3"/>
  <c r="BF654" i="3"/>
  <c r="T654" i="3"/>
  <c r="R654" i="3"/>
  <c r="P654" i="3"/>
  <c r="BI624" i="3"/>
  <c r="BH624" i="3"/>
  <c r="BG624" i="3"/>
  <c r="BF624" i="3"/>
  <c r="T624" i="3"/>
  <c r="R624" i="3"/>
  <c r="P624" i="3"/>
  <c r="BI620" i="3"/>
  <c r="BH620" i="3"/>
  <c r="BG620" i="3"/>
  <c r="BF620" i="3"/>
  <c r="T620" i="3"/>
  <c r="R620" i="3"/>
  <c r="P620" i="3"/>
  <c r="BI605" i="3"/>
  <c r="BH605" i="3"/>
  <c r="BG605" i="3"/>
  <c r="BF605" i="3"/>
  <c r="T605" i="3"/>
  <c r="R605" i="3"/>
  <c r="P605" i="3"/>
  <c r="BI602" i="3"/>
  <c r="BH602" i="3"/>
  <c r="BG602" i="3"/>
  <c r="BF602" i="3"/>
  <c r="T602" i="3"/>
  <c r="R602" i="3"/>
  <c r="P602" i="3"/>
  <c r="BI598" i="3"/>
  <c r="BH598" i="3"/>
  <c r="BG598" i="3"/>
  <c r="BF598" i="3"/>
  <c r="T598" i="3"/>
  <c r="R598" i="3"/>
  <c r="P598" i="3"/>
  <c r="BI595" i="3"/>
  <c r="BH595" i="3"/>
  <c r="BG595" i="3"/>
  <c r="BF595" i="3"/>
  <c r="T595" i="3"/>
  <c r="R595" i="3"/>
  <c r="P595" i="3"/>
  <c r="BI591" i="3"/>
  <c r="BH591" i="3"/>
  <c r="BG591" i="3"/>
  <c r="BF591" i="3"/>
  <c r="T591" i="3"/>
  <c r="R591" i="3"/>
  <c r="P591" i="3"/>
  <c r="BI589" i="3"/>
  <c r="BH589" i="3"/>
  <c r="BG589" i="3"/>
  <c r="BF589" i="3"/>
  <c r="T589" i="3"/>
  <c r="R589" i="3"/>
  <c r="P589" i="3"/>
  <c r="BI587" i="3"/>
  <c r="BH587" i="3"/>
  <c r="BG587" i="3"/>
  <c r="BF587" i="3"/>
  <c r="T587" i="3"/>
  <c r="R587" i="3"/>
  <c r="P587" i="3"/>
  <c r="BI584" i="3"/>
  <c r="BH584" i="3"/>
  <c r="BG584" i="3"/>
  <c r="BF584" i="3"/>
  <c r="T584" i="3"/>
  <c r="R584" i="3"/>
  <c r="P584" i="3"/>
  <c r="BI582" i="3"/>
  <c r="BH582" i="3"/>
  <c r="BG582" i="3"/>
  <c r="BF582" i="3"/>
  <c r="T582" i="3"/>
  <c r="R582" i="3"/>
  <c r="P582" i="3"/>
  <c r="BI578" i="3"/>
  <c r="BH578" i="3"/>
  <c r="BG578" i="3"/>
  <c r="BF578" i="3"/>
  <c r="T578" i="3"/>
  <c r="R578" i="3"/>
  <c r="P578" i="3"/>
  <c r="BI565" i="3"/>
  <c r="BH565" i="3"/>
  <c r="BG565" i="3"/>
  <c r="BF565" i="3"/>
  <c r="T565" i="3"/>
  <c r="R565" i="3"/>
  <c r="P565" i="3"/>
  <c r="BI562" i="3"/>
  <c r="BH562" i="3"/>
  <c r="BG562" i="3"/>
  <c r="BF562" i="3"/>
  <c r="T562" i="3"/>
  <c r="R562" i="3"/>
  <c r="P562" i="3"/>
  <c r="BI561" i="3"/>
  <c r="BH561" i="3"/>
  <c r="BG561" i="3"/>
  <c r="BF561" i="3"/>
  <c r="T561" i="3"/>
  <c r="R561" i="3"/>
  <c r="P561" i="3"/>
  <c r="BI558" i="3"/>
  <c r="BH558" i="3"/>
  <c r="BG558" i="3"/>
  <c r="BF558" i="3"/>
  <c r="T558" i="3"/>
  <c r="R558" i="3"/>
  <c r="P558" i="3"/>
  <c r="BI557" i="3"/>
  <c r="BH557" i="3"/>
  <c r="BG557" i="3"/>
  <c r="BF557" i="3"/>
  <c r="T557" i="3"/>
  <c r="R557" i="3"/>
  <c r="P557" i="3"/>
  <c r="BI556" i="3"/>
  <c r="BH556" i="3"/>
  <c r="BG556" i="3"/>
  <c r="BF556" i="3"/>
  <c r="T556" i="3"/>
  <c r="R556" i="3"/>
  <c r="P556" i="3"/>
  <c r="BI555" i="3"/>
  <c r="BH555" i="3"/>
  <c r="BG555" i="3"/>
  <c r="BF555" i="3"/>
  <c r="T555" i="3"/>
  <c r="R555" i="3"/>
  <c r="P555" i="3"/>
  <c r="BI554" i="3"/>
  <c r="BH554" i="3"/>
  <c r="BG554" i="3"/>
  <c r="BF554" i="3"/>
  <c r="T554" i="3"/>
  <c r="R554" i="3"/>
  <c r="P554" i="3"/>
  <c r="BI553" i="3"/>
  <c r="BH553" i="3"/>
  <c r="BG553" i="3"/>
  <c r="BF553" i="3"/>
  <c r="T553" i="3"/>
  <c r="R553" i="3"/>
  <c r="P553" i="3"/>
  <c r="BI552" i="3"/>
  <c r="BH552" i="3"/>
  <c r="BG552" i="3"/>
  <c r="BF552" i="3"/>
  <c r="T552" i="3"/>
  <c r="R552" i="3"/>
  <c r="P552" i="3"/>
  <c r="BI551" i="3"/>
  <c r="BH551" i="3"/>
  <c r="BG551" i="3"/>
  <c r="BF551" i="3"/>
  <c r="T551" i="3"/>
  <c r="R551" i="3"/>
  <c r="P551" i="3"/>
  <c r="BI550" i="3"/>
  <c r="BH550" i="3"/>
  <c r="BG550" i="3"/>
  <c r="BF550" i="3"/>
  <c r="T550" i="3"/>
  <c r="R550" i="3"/>
  <c r="P550" i="3"/>
  <c r="BI548" i="3"/>
  <c r="BH548" i="3"/>
  <c r="BG548" i="3"/>
  <c r="BF548" i="3"/>
  <c r="T548" i="3"/>
  <c r="R548" i="3"/>
  <c r="P548" i="3"/>
  <c r="BI547" i="3"/>
  <c r="BH547" i="3"/>
  <c r="BG547" i="3"/>
  <c r="BF547" i="3"/>
  <c r="T547" i="3"/>
  <c r="R547" i="3"/>
  <c r="P547" i="3"/>
  <c r="BI545" i="3"/>
  <c r="BH545" i="3"/>
  <c r="BG545" i="3"/>
  <c r="BF545" i="3"/>
  <c r="T545" i="3"/>
  <c r="R545" i="3"/>
  <c r="P545" i="3"/>
  <c r="BI544" i="3"/>
  <c r="BH544" i="3"/>
  <c r="BG544" i="3"/>
  <c r="BF544" i="3"/>
  <c r="T544" i="3"/>
  <c r="R544" i="3"/>
  <c r="P544" i="3"/>
  <c r="BI543" i="3"/>
  <c r="BH543" i="3"/>
  <c r="BG543" i="3"/>
  <c r="BF543" i="3"/>
  <c r="T543" i="3"/>
  <c r="R543" i="3"/>
  <c r="P543" i="3"/>
  <c r="BI542" i="3"/>
  <c r="BH542" i="3"/>
  <c r="BG542" i="3"/>
  <c r="BF542" i="3"/>
  <c r="T542" i="3"/>
  <c r="R542" i="3"/>
  <c r="P542" i="3"/>
  <c r="BI540" i="3"/>
  <c r="BH540" i="3"/>
  <c r="BG540" i="3"/>
  <c r="BF540" i="3"/>
  <c r="T540" i="3"/>
  <c r="R540" i="3"/>
  <c r="P540" i="3"/>
  <c r="BI539" i="3"/>
  <c r="BH539" i="3"/>
  <c r="BG539" i="3"/>
  <c r="BF539" i="3"/>
  <c r="T539" i="3"/>
  <c r="R539" i="3"/>
  <c r="P539" i="3"/>
  <c r="BI537" i="3"/>
  <c r="BH537" i="3"/>
  <c r="BG537" i="3"/>
  <c r="BF537" i="3"/>
  <c r="T537" i="3"/>
  <c r="R537" i="3"/>
  <c r="P537" i="3"/>
  <c r="BI536" i="3"/>
  <c r="BH536" i="3"/>
  <c r="BG536" i="3"/>
  <c r="BF536" i="3"/>
  <c r="T536" i="3"/>
  <c r="R536" i="3"/>
  <c r="P536" i="3"/>
  <c r="BI535" i="3"/>
  <c r="BH535" i="3"/>
  <c r="BG535" i="3"/>
  <c r="BF535" i="3"/>
  <c r="T535" i="3"/>
  <c r="R535" i="3"/>
  <c r="P535" i="3"/>
  <c r="BI533" i="3"/>
  <c r="BH533" i="3"/>
  <c r="BG533" i="3"/>
  <c r="BF533" i="3"/>
  <c r="T533" i="3"/>
  <c r="R533" i="3"/>
  <c r="P533" i="3"/>
  <c r="BI531" i="3"/>
  <c r="BH531" i="3"/>
  <c r="BG531" i="3"/>
  <c r="BF531" i="3"/>
  <c r="T531" i="3"/>
  <c r="R531" i="3"/>
  <c r="P531" i="3"/>
  <c r="BI529" i="3"/>
  <c r="BH529" i="3"/>
  <c r="BG529" i="3"/>
  <c r="BF529" i="3"/>
  <c r="T529" i="3"/>
  <c r="R529" i="3"/>
  <c r="P529" i="3"/>
  <c r="BI527" i="3"/>
  <c r="BH527" i="3"/>
  <c r="BG527" i="3"/>
  <c r="BF527" i="3"/>
  <c r="T527" i="3"/>
  <c r="R527" i="3"/>
  <c r="P527" i="3"/>
  <c r="BI525" i="3"/>
  <c r="BH525" i="3"/>
  <c r="BG525" i="3"/>
  <c r="BF525" i="3"/>
  <c r="T525" i="3"/>
  <c r="R525" i="3"/>
  <c r="P525" i="3"/>
  <c r="BI523" i="3"/>
  <c r="BH523" i="3"/>
  <c r="BG523" i="3"/>
  <c r="BF523" i="3"/>
  <c r="T523" i="3"/>
  <c r="R523" i="3"/>
  <c r="P523" i="3"/>
  <c r="BI521" i="3"/>
  <c r="BH521" i="3"/>
  <c r="BG521" i="3"/>
  <c r="BF521" i="3"/>
  <c r="T521" i="3"/>
  <c r="R521" i="3"/>
  <c r="P521" i="3"/>
  <c r="BI517" i="3"/>
  <c r="BH517" i="3"/>
  <c r="BG517" i="3"/>
  <c r="BF517" i="3"/>
  <c r="T517" i="3"/>
  <c r="T516" i="3"/>
  <c r="R517" i="3"/>
  <c r="R516" i="3" s="1"/>
  <c r="P517" i="3"/>
  <c r="P516" i="3"/>
  <c r="BI514" i="3"/>
  <c r="BH514" i="3"/>
  <c r="BG514" i="3"/>
  <c r="BF514" i="3"/>
  <c r="T514" i="3"/>
  <c r="R514" i="3"/>
  <c r="P514" i="3"/>
  <c r="BI509" i="3"/>
  <c r="BH509" i="3"/>
  <c r="BG509" i="3"/>
  <c r="BF509" i="3"/>
  <c r="T509" i="3"/>
  <c r="R509" i="3"/>
  <c r="P509" i="3"/>
  <c r="BI506" i="3"/>
  <c r="BH506" i="3"/>
  <c r="BG506" i="3"/>
  <c r="BF506" i="3"/>
  <c r="T506" i="3"/>
  <c r="R506" i="3"/>
  <c r="P506" i="3"/>
  <c r="BI505" i="3"/>
  <c r="BH505" i="3"/>
  <c r="BG505" i="3"/>
  <c r="BF505" i="3"/>
  <c r="T505" i="3"/>
  <c r="R505" i="3"/>
  <c r="P505" i="3"/>
  <c r="BI504" i="3"/>
  <c r="BH504" i="3"/>
  <c r="BG504" i="3"/>
  <c r="BF504" i="3"/>
  <c r="T504" i="3"/>
  <c r="R504" i="3"/>
  <c r="P504" i="3"/>
  <c r="BI503" i="3"/>
  <c r="BH503" i="3"/>
  <c r="BG503" i="3"/>
  <c r="BF503" i="3"/>
  <c r="T503" i="3"/>
  <c r="R503" i="3"/>
  <c r="P503" i="3"/>
  <c r="BI502" i="3"/>
  <c r="BH502" i="3"/>
  <c r="BG502" i="3"/>
  <c r="BF502" i="3"/>
  <c r="T502" i="3"/>
  <c r="R502" i="3"/>
  <c r="P502" i="3"/>
  <c r="BI501" i="3"/>
  <c r="BH501" i="3"/>
  <c r="BG501" i="3"/>
  <c r="BF501" i="3"/>
  <c r="T501" i="3"/>
  <c r="R501" i="3"/>
  <c r="P501" i="3"/>
  <c r="BI500" i="3"/>
  <c r="BH500" i="3"/>
  <c r="BG500" i="3"/>
  <c r="BF500" i="3"/>
  <c r="T500" i="3"/>
  <c r="R500" i="3"/>
  <c r="P500" i="3"/>
  <c r="BI498" i="3"/>
  <c r="BH498" i="3"/>
  <c r="BG498" i="3"/>
  <c r="BF498" i="3"/>
  <c r="T498" i="3"/>
  <c r="T497" i="3"/>
  <c r="R498" i="3"/>
  <c r="R497" i="3" s="1"/>
  <c r="P498" i="3"/>
  <c r="P497" i="3" s="1"/>
  <c r="BI494" i="3"/>
  <c r="BH494" i="3"/>
  <c r="BG494" i="3"/>
  <c r="BF494" i="3"/>
  <c r="T494" i="3"/>
  <c r="T493" i="3" s="1"/>
  <c r="R494" i="3"/>
  <c r="R493" i="3"/>
  <c r="P494" i="3"/>
  <c r="P493" i="3" s="1"/>
  <c r="BI491" i="3"/>
  <c r="BH491" i="3"/>
  <c r="BG491" i="3"/>
  <c r="BF491" i="3"/>
  <c r="T491" i="3"/>
  <c r="R491" i="3"/>
  <c r="P491" i="3"/>
  <c r="BI488" i="3"/>
  <c r="BH488" i="3"/>
  <c r="BG488" i="3"/>
  <c r="BF488" i="3"/>
  <c r="T488" i="3"/>
  <c r="R488" i="3"/>
  <c r="P488" i="3"/>
  <c r="BI486" i="3"/>
  <c r="BH486" i="3"/>
  <c r="BG486" i="3"/>
  <c r="BF486" i="3"/>
  <c r="T486" i="3"/>
  <c r="R486" i="3"/>
  <c r="P486" i="3"/>
  <c r="BI484" i="3"/>
  <c r="BH484" i="3"/>
  <c r="BG484" i="3"/>
  <c r="BF484" i="3"/>
  <c r="T484" i="3"/>
  <c r="R484" i="3"/>
  <c r="P484" i="3"/>
  <c r="BI482" i="3"/>
  <c r="BH482" i="3"/>
  <c r="BG482" i="3"/>
  <c r="BF482" i="3"/>
  <c r="T482" i="3"/>
  <c r="R482" i="3"/>
  <c r="P482" i="3"/>
  <c r="BI479" i="3"/>
  <c r="BH479" i="3"/>
  <c r="BG479" i="3"/>
  <c r="BF479" i="3"/>
  <c r="T479" i="3"/>
  <c r="R479" i="3"/>
  <c r="P479" i="3"/>
  <c r="BI477" i="3"/>
  <c r="BH477" i="3"/>
  <c r="BG477" i="3"/>
  <c r="BF477" i="3"/>
  <c r="T477" i="3"/>
  <c r="R477" i="3"/>
  <c r="P477" i="3"/>
  <c r="BI476" i="3"/>
  <c r="BH476" i="3"/>
  <c r="BG476" i="3"/>
  <c r="BF476" i="3"/>
  <c r="T476" i="3"/>
  <c r="R476" i="3"/>
  <c r="P476" i="3"/>
  <c r="BI471" i="3"/>
  <c r="BH471" i="3"/>
  <c r="BG471" i="3"/>
  <c r="BF471" i="3"/>
  <c r="T471" i="3"/>
  <c r="R471" i="3"/>
  <c r="P471" i="3"/>
  <c r="BI464" i="3"/>
  <c r="BH464" i="3"/>
  <c r="BG464" i="3"/>
  <c r="BF464" i="3"/>
  <c r="T464" i="3"/>
  <c r="R464" i="3"/>
  <c r="P464" i="3"/>
  <c r="BI441" i="3"/>
  <c r="BH441" i="3"/>
  <c r="BG441" i="3"/>
  <c r="BF441" i="3"/>
  <c r="T441" i="3"/>
  <c r="R441" i="3"/>
  <c r="P441" i="3"/>
  <c r="BI424" i="3"/>
  <c r="BH424" i="3"/>
  <c r="BG424" i="3"/>
  <c r="BF424" i="3"/>
  <c r="T424" i="3"/>
  <c r="R424" i="3"/>
  <c r="P424" i="3"/>
  <c r="BI421" i="3"/>
  <c r="BH421" i="3"/>
  <c r="BG421" i="3"/>
  <c r="BF421" i="3"/>
  <c r="T421" i="3"/>
  <c r="R421" i="3"/>
  <c r="P421" i="3"/>
  <c r="BI412" i="3"/>
  <c r="BH412" i="3"/>
  <c r="BG412" i="3"/>
  <c r="BF412" i="3"/>
  <c r="T412" i="3"/>
  <c r="R412" i="3"/>
  <c r="P412" i="3"/>
  <c r="BI409" i="3"/>
  <c r="BH409" i="3"/>
  <c r="BG409" i="3"/>
  <c r="BF409" i="3"/>
  <c r="T409" i="3"/>
  <c r="R409" i="3"/>
  <c r="P409" i="3"/>
  <c r="BI405" i="3"/>
  <c r="BH405" i="3"/>
  <c r="BG405" i="3"/>
  <c r="BF405" i="3"/>
  <c r="T405" i="3"/>
  <c r="R405" i="3"/>
  <c r="P405" i="3"/>
  <c r="BI403" i="3"/>
  <c r="BH403" i="3"/>
  <c r="BG403" i="3"/>
  <c r="BF403" i="3"/>
  <c r="T403" i="3"/>
  <c r="R403" i="3"/>
  <c r="P403" i="3"/>
  <c r="BI400" i="3"/>
  <c r="BH400" i="3"/>
  <c r="BG400" i="3"/>
  <c r="BF400" i="3"/>
  <c r="T400" i="3"/>
  <c r="R400" i="3"/>
  <c r="P400" i="3"/>
  <c r="BI397" i="3"/>
  <c r="BH397" i="3"/>
  <c r="BG397" i="3"/>
  <c r="BF397" i="3"/>
  <c r="T397" i="3"/>
  <c r="R397" i="3"/>
  <c r="P397" i="3"/>
  <c r="BI394" i="3"/>
  <c r="BH394" i="3"/>
  <c r="BG394" i="3"/>
  <c r="BF394" i="3"/>
  <c r="T394" i="3"/>
  <c r="R394" i="3"/>
  <c r="P394" i="3"/>
  <c r="BI389" i="3"/>
  <c r="BH389" i="3"/>
  <c r="BG389" i="3"/>
  <c r="BF389" i="3"/>
  <c r="T389" i="3"/>
  <c r="R389" i="3"/>
  <c r="P389" i="3"/>
  <c r="BI386" i="3"/>
  <c r="BH386" i="3"/>
  <c r="BG386" i="3"/>
  <c r="BF386" i="3"/>
  <c r="T386" i="3"/>
  <c r="R386" i="3"/>
  <c r="P386" i="3"/>
  <c r="BI377" i="3"/>
  <c r="BH377" i="3"/>
  <c r="BG377" i="3"/>
  <c r="BF377" i="3"/>
  <c r="T377" i="3"/>
  <c r="R377" i="3"/>
  <c r="P377" i="3"/>
  <c r="BI374" i="3"/>
  <c r="BH374" i="3"/>
  <c r="BG374" i="3"/>
  <c r="BF374" i="3"/>
  <c r="T374" i="3"/>
  <c r="R374" i="3"/>
  <c r="P374" i="3"/>
  <c r="BI357" i="3"/>
  <c r="BH357" i="3"/>
  <c r="BG357" i="3"/>
  <c r="BF357" i="3"/>
  <c r="T357" i="3"/>
  <c r="R357" i="3"/>
  <c r="P357" i="3"/>
  <c r="BI354" i="3"/>
  <c r="BH354" i="3"/>
  <c r="BG354" i="3"/>
  <c r="BF354" i="3"/>
  <c r="T354" i="3"/>
  <c r="R354" i="3"/>
  <c r="P354" i="3"/>
  <c r="BI353" i="3"/>
  <c r="BH353" i="3"/>
  <c r="BG353" i="3"/>
  <c r="BF353" i="3"/>
  <c r="T353" i="3"/>
  <c r="R353" i="3"/>
  <c r="P353" i="3"/>
  <c r="BI352" i="3"/>
  <c r="BH352" i="3"/>
  <c r="BG352" i="3"/>
  <c r="BF352" i="3"/>
  <c r="T352" i="3"/>
  <c r="R352" i="3"/>
  <c r="P352" i="3"/>
  <c r="BI351" i="3"/>
  <c r="BH351" i="3"/>
  <c r="BG351" i="3"/>
  <c r="BF351" i="3"/>
  <c r="T351" i="3"/>
  <c r="R351" i="3"/>
  <c r="P351" i="3"/>
  <c r="BI347" i="3"/>
  <c r="BH347" i="3"/>
  <c r="BG347" i="3"/>
  <c r="BF347" i="3"/>
  <c r="T347" i="3"/>
  <c r="R347" i="3"/>
  <c r="P347" i="3"/>
  <c r="BI306" i="3"/>
  <c r="BH306" i="3"/>
  <c r="BG306" i="3"/>
  <c r="BF306" i="3"/>
  <c r="T306" i="3"/>
  <c r="R306" i="3"/>
  <c r="P306" i="3"/>
  <c r="BI305" i="3"/>
  <c r="BH305" i="3"/>
  <c r="BG305" i="3"/>
  <c r="BF305" i="3"/>
  <c r="T305" i="3"/>
  <c r="R305" i="3"/>
  <c r="P305" i="3"/>
  <c r="BI299" i="3"/>
  <c r="BH299" i="3"/>
  <c r="BG299" i="3"/>
  <c r="BF299" i="3"/>
  <c r="T299" i="3"/>
  <c r="R299" i="3"/>
  <c r="P299" i="3"/>
  <c r="BI297" i="3"/>
  <c r="BH297" i="3"/>
  <c r="BG297" i="3"/>
  <c r="BF297" i="3"/>
  <c r="T297" i="3"/>
  <c r="R297" i="3"/>
  <c r="P297" i="3"/>
  <c r="BI295" i="3"/>
  <c r="BH295" i="3"/>
  <c r="BG295" i="3"/>
  <c r="BF295" i="3"/>
  <c r="T295" i="3"/>
  <c r="R295" i="3"/>
  <c r="P295" i="3"/>
  <c r="BI290" i="3"/>
  <c r="BH290" i="3"/>
  <c r="BG290" i="3"/>
  <c r="BF290" i="3"/>
  <c r="T290" i="3"/>
  <c r="R290" i="3"/>
  <c r="P290" i="3"/>
  <c r="BI288" i="3"/>
  <c r="BH288" i="3"/>
  <c r="BG288" i="3"/>
  <c r="BF288" i="3"/>
  <c r="T288" i="3"/>
  <c r="R288" i="3"/>
  <c r="P288" i="3"/>
  <c r="BI270" i="3"/>
  <c r="BH270" i="3"/>
  <c r="BG270" i="3"/>
  <c r="BF270" i="3"/>
  <c r="T270" i="3"/>
  <c r="R270" i="3"/>
  <c r="P270" i="3"/>
  <c r="BI248" i="3"/>
  <c r="BH248" i="3"/>
  <c r="BG248" i="3"/>
  <c r="BF248" i="3"/>
  <c r="T248" i="3"/>
  <c r="R248" i="3"/>
  <c r="P248" i="3"/>
  <c r="BI246" i="3"/>
  <c r="BH246" i="3"/>
  <c r="BG246" i="3"/>
  <c r="BF246" i="3"/>
  <c r="T246" i="3"/>
  <c r="R246" i="3"/>
  <c r="P246" i="3"/>
  <c r="BI244" i="3"/>
  <c r="BH244" i="3"/>
  <c r="BG244" i="3"/>
  <c r="BF244" i="3"/>
  <c r="T244" i="3"/>
  <c r="R244" i="3"/>
  <c r="P244" i="3"/>
  <c r="BI233" i="3"/>
  <c r="BH233" i="3"/>
  <c r="BG233" i="3"/>
  <c r="BF233" i="3"/>
  <c r="T233" i="3"/>
  <c r="R233" i="3"/>
  <c r="P233" i="3"/>
  <c r="BI231" i="3"/>
  <c r="BH231" i="3"/>
  <c r="BG231" i="3"/>
  <c r="BF231" i="3"/>
  <c r="T231" i="3"/>
  <c r="R231" i="3"/>
  <c r="P231" i="3"/>
  <c r="BI223" i="3"/>
  <c r="BH223" i="3"/>
  <c r="BG223" i="3"/>
  <c r="BF223" i="3"/>
  <c r="T223" i="3"/>
  <c r="R223" i="3"/>
  <c r="P223" i="3"/>
  <c r="BI216" i="3"/>
  <c r="BH216" i="3"/>
  <c r="BG216" i="3"/>
  <c r="BF216" i="3"/>
  <c r="T216" i="3"/>
  <c r="R216" i="3"/>
  <c r="P216" i="3"/>
  <c r="BI210" i="3"/>
  <c r="BH210" i="3"/>
  <c r="BG210" i="3"/>
  <c r="BF210" i="3"/>
  <c r="T210" i="3"/>
  <c r="R210" i="3"/>
  <c r="P210" i="3"/>
  <c r="BI209" i="3"/>
  <c r="BH209" i="3"/>
  <c r="BG209" i="3"/>
  <c r="BF209" i="3"/>
  <c r="T209" i="3"/>
  <c r="R209" i="3"/>
  <c r="P209" i="3"/>
  <c r="BI207" i="3"/>
  <c r="BH207" i="3"/>
  <c r="BG207" i="3"/>
  <c r="BF207" i="3"/>
  <c r="T207" i="3"/>
  <c r="R207" i="3"/>
  <c r="P207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63" i="3"/>
  <c r="BH163" i="3"/>
  <c r="BG163" i="3"/>
  <c r="BF163" i="3"/>
  <c r="T163" i="3"/>
  <c r="R163" i="3"/>
  <c r="P163" i="3"/>
  <c r="BI159" i="3"/>
  <c r="BH159" i="3"/>
  <c r="BG159" i="3"/>
  <c r="BF159" i="3"/>
  <c r="T159" i="3"/>
  <c r="R159" i="3"/>
  <c r="P159" i="3"/>
  <c r="BI150" i="3"/>
  <c r="BH150" i="3"/>
  <c r="BG150" i="3"/>
  <c r="BF150" i="3"/>
  <c r="T150" i="3"/>
  <c r="R150" i="3"/>
  <c r="P150" i="3"/>
  <c r="BI148" i="3"/>
  <c r="BH148" i="3"/>
  <c r="BG148" i="3"/>
  <c r="BF148" i="3"/>
  <c r="T148" i="3"/>
  <c r="T147" i="3" s="1"/>
  <c r="R148" i="3"/>
  <c r="R147" i="3"/>
  <c r="P148" i="3"/>
  <c r="P147" i="3" s="1"/>
  <c r="BI142" i="3"/>
  <c r="BH142" i="3"/>
  <c r="BG142" i="3"/>
  <c r="BF142" i="3"/>
  <c r="T142" i="3"/>
  <c r="R142" i="3"/>
  <c r="P142" i="3"/>
  <c r="BI139" i="3"/>
  <c r="BH139" i="3"/>
  <c r="BG139" i="3"/>
  <c r="BF139" i="3"/>
  <c r="T139" i="3"/>
  <c r="R139" i="3"/>
  <c r="P139" i="3"/>
  <c r="BI135" i="3"/>
  <c r="BH135" i="3"/>
  <c r="BG135" i="3"/>
  <c r="BF135" i="3"/>
  <c r="T135" i="3"/>
  <c r="R135" i="3"/>
  <c r="P135" i="3"/>
  <c r="BI131" i="3"/>
  <c r="BH131" i="3"/>
  <c r="BG131" i="3"/>
  <c r="BF131" i="3"/>
  <c r="T131" i="3"/>
  <c r="R131" i="3"/>
  <c r="P131" i="3"/>
  <c r="BI129" i="3"/>
  <c r="BH129" i="3"/>
  <c r="BG129" i="3"/>
  <c r="BF129" i="3"/>
  <c r="T129" i="3"/>
  <c r="R129" i="3"/>
  <c r="P129" i="3"/>
  <c r="BI127" i="3"/>
  <c r="BH127" i="3"/>
  <c r="BG127" i="3"/>
  <c r="BF127" i="3"/>
  <c r="T127" i="3"/>
  <c r="R127" i="3"/>
  <c r="P127" i="3"/>
  <c r="BI120" i="3"/>
  <c r="BH120" i="3"/>
  <c r="BG120" i="3"/>
  <c r="BF120" i="3"/>
  <c r="T120" i="3"/>
  <c r="R120" i="3"/>
  <c r="P120" i="3"/>
  <c r="BI114" i="3"/>
  <c r="BH114" i="3"/>
  <c r="BG114" i="3"/>
  <c r="BF114" i="3"/>
  <c r="T114" i="3"/>
  <c r="R114" i="3"/>
  <c r="P114" i="3"/>
  <c r="BI109" i="3"/>
  <c r="BH109" i="3"/>
  <c r="F36" i="3" s="1"/>
  <c r="BG109" i="3"/>
  <c r="BF109" i="3"/>
  <c r="T109" i="3"/>
  <c r="R109" i="3"/>
  <c r="P109" i="3"/>
  <c r="BI106" i="3"/>
  <c r="BH106" i="3"/>
  <c r="BG106" i="3"/>
  <c r="BF106" i="3"/>
  <c r="T106" i="3"/>
  <c r="R106" i="3"/>
  <c r="P106" i="3"/>
  <c r="BI102" i="3"/>
  <c r="BH102" i="3"/>
  <c r="BG102" i="3"/>
  <c r="BF102" i="3"/>
  <c r="T102" i="3"/>
  <c r="R102" i="3"/>
  <c r="P102" i="3"/>
  <c r="J96" i="3"/>
  <c r="J95" i="3"/>
  <c r="F95" i="3"/>
  <c r="F93" i="3"/>
  <c r="E91" i="3"/>
  <c r="J55" i="3"/>
  <c r="J54" i="3"/>
  <c r="F54" i="3"/>
  <c r="F52" i="3"/>
  <c r="E50" i="3"/>
  <c r="J18" i="3"/>
  <c r="E18" i="3"/>
  <c r="F96" i="3" s="1"/>
  <c r="J17" i="3"/>
  <c r="J12" i="3"/>
  <c r="J93" i="3" s="1"/>
  <c r="E7" i="3"/>
  <c r="E89" i="3" s="1"/>
  <c r="J37" i="2"/>
  <c r="J36" i="2"/>
  <c r="AY55" i="1" s="1"/>
  <c r="J35" i="2"/>
  <c r="AX55" i="1"/>
  <c r="BI100" i="2"/>
  <c r="BH100" i="2"/>
  <c r="BG100" i="2"/>
  <c r="BF100" i="2"/>
  <c r="T100" i="2"/>
  <c r="T99" i="2"/>
  <c r="R100" i="2"/>
  <c r="R99" i="2"/>
  <c r="P100" i="2"/>
  <c r="P99" i="2" s="1"/>
  <c r="BI97" i="2"/>
  <c r="BH97" i="2"/>
  <c r="BG97" i="2"/>
  <c r="BF97" i="2"/>
  <c r="T97" i="2"/>
  <c r="T96" i="2" s="1"/>
  <c r="R97" i="2"/>
  <c r="R96" i="2"/>
  <c r="P97" i="2"/>
  <c r="P96" i="2"/>
  <c r="BI94" i="2"/>
  <c r="BH94" i="2"/>
  <c r="BG94" i="2"/>
  <c r="BF94" i="2"/>
  <c r="T94" i="2"/>
  <c r="R94" i="2"/>
  <c r="P94" i="2"/>
  <c r="BI92" i="2"/>
  <c r="BH92" i="2"/>
  <c r="BG92" i="2"/>
  <c r="BF92" i="2"/>
  <c r="T92" i="2"/>
  <c r="R92" i="2"/>
  <c r="P92" i="2"/>
  <c r="BI90" i="2"/>
  <c r="BH90" i="2"/>
  <c r="BG90" i="2"/>
  <c r="BF90" i="2"/>
  <c r="T90" i="2"/>
  <c r="R90" i="2"/>
  <c r="P90" i="2"/>
  <c r="BI87" i="2"/>
  <c r="BH87" i="2"/>
  <c r="BG87" i="2"/>
  <c r="BF87" i="2"/>
  <c r="T87" i="2"/>
  <c r="T86" i="2"/>
  <c r="R87" i="2"/>
  <c r="R86" i="2" s="1"/>
  <c r="P87" i="2"/>
  <c r="P86" i="2"/>
  <c r="J81" i="2"/>
  <c r="J80" i="2"/>
  <c r="F80" i="2"/>
  <c r="F78" i="2"/>
  <c r="E76" i="2"/>
  <c r="J55" i="2"/>
  <c r="J54" i="2"/>
  <c r="F54" i="2"/>
  <c r="F52" i="2"/>
  <c r="E50" i="2"/>
  <c r="J18" i="2"/>
  <c r="E18" i="2"/>
  <c r="F81" i="2" s="1"/>
  <c r="J17" i="2"/>
  <c r="J12" i="2"/>
  <c r="J78" i="2" s="1"/>
  <c r="E7" i="2"/>
  <c r="E48" i="2"/>
  <c r="L50" i="1"/>
  <c r="AM49" i="1"/>
  <c r="L49" i="1"/>
  <c r="AM47" i="1"/>
  <c r="L47" i="1"/>
  <c r="L45" i="1"/>
  <c r="L44" i="1"/>
  <c r="J97" i="2"/>
  <c r="BK658" i="3"/>
  <c r="J548" i="3"/>
  <c r="BK531" i="3"/>
  <c r="BK441" i="3"/>
  <c r="J374" i="3"/>
  <c r="J148" i="3"/>
  <c r="J687" i="3"/>
  <c r="BK548" i="3"/>
  <c r="BK504" i="3"/>
  <c r="J231" i="3"/>
  <c r="BK148" i="3"/>
  <c r="BK704" i="3"/>
  <c r="BK562" i="3"/>
  <c r="J502" i="3"/>
  <c r="BK233" i="3"/>
  <c r="J670" i="3"/>
  <c r="BK543" i="3"/>
  <c r="BK514" i="3"/>
  <c r="J494" i="3"/>
  <c r="J441" i="3"/>
  <c r="J352" i="3"/>
  <c r="J210" i="3"/>
  <c r="BK102" i="3"/>
  <c r="BK199" i="4"/>
  <c r="J170" i="4"/>
  <c r="J131" i="4"/>
  <c r="J102" i="4"/>
  <c r="J228" i="4"/>
  <c r="BK179" i="4"/>
  <c r="J222" i="4"/>
  <c r="J149" i="4"/>
  <c r="BK143" i="4"/>
  <c r="J237" i="4"/>
  <c r="J130" i="4"/>
  <c r="BK168" i="4"/>
  <c r="BD58" i="1"/>
  <c r="BK663" i="3"/>
  <c r="BK547" i="3"/>
  <c r="BK521" i="3"/>
  <c r="J377" i="3"/>
  <c r="J109" i="3"/>
  <c r="J665" i="3"/>
  <c r="J514" i="3"/>
  <c r="BK389" i="3"/>
  <c r="J707" i="3"/>
  <c r="BK595" i="3"/>
  <c r="J505" i="3"/>
  <c r="BK288" i="3"/>
  <c r="J668" i="3"/>
  <c r="BK556" i="3"/>
  <c r="BK699" i="3"/>
  <c r="J554" i="3"/>
  <c r="J305" i="3"/>
  <c r="J142" i="3"/>
  <c r="J723" i="3"/>
  <c r="J562" i="3"/>
  <c r="J500" i="3"/>
  <c r="BK351" i="3"/>
  <c r="BK120" i="3"/>
  <c r="J663" i="3"/>
  <c r="BK558" i="3"/>
  <c r="J537" i="3"/>
  <c r="J270" i="3"/>
  <c r="BK654" i="3"/>
  <c r="BK232" i="4"/>
  <c r="J153" i="4"/>
  <c r="BK108" i="4"/>
  <c r="BK230" i="4"/>
  <c r="J137" i="4"/>
  <c r="J191" i="4"/>
  <c r="J243" i="4"/>
  <c r="BK128" i="4"/>
  <c r="J357" i="3"/>
  <c r="BK94" i="2"/>
  <c r="BK681" i="3"/>
  <c r="BK555" i="3"/>
  <c r="BK535" i="3"/>
  <c r="BK500" i="3"/>
  <c r="BK394" i="3"/>
  <c r="J114" i="3"/>
  <c r="BK696" i="3"/>
  <c r="J605" i="3"/>
  <c r="J517" i="3"/>
  <c r="J412" i="3"/>
  <c r="J207" i="3"/>
  <c r="J131" i="3"/>
  <c r="J658" i="3"/>
  <c r="BK554" i="3"/>
  <c r="BK506" i="3"/>
  <c r="J299" i="3"/>
  <c r="BK624" i="3"/>
  <c r="J545" i="3"/>
  <c r="J521" i="3"/>
  <c r="J486" i="3"/>
  <c r="J400" i="3"/>
  <c r="J288" i="3"/>
  <c r="BK207" i="3"/>
  <c r="BK251" i="4"/>
  <c r="J218" i="4"/>
  <c r="J164" i="4"/>
  <c r="J135" i="4"/>
  <c r="J114" i="4"/>
  <c r="BK93" i="4"/>
  <c r="BK221" i="4"/>
  <c r="BK160" i="4"/>
  <c r="BK113" i="4"/>
  <c r="BK203" i="4"/>
  <c r="BK201" i="4"/>
  <c r="J252" i="4"/>
  <c r="J205" i="4"/>
  <c r="J112" i="4"/>
  <c r="J147" i="4"/>
  <c r="J87" i="2"/>
  <c r="BK90" i="2"/>
  <c r="J691" i="3"/>
  <c r="BK553" i="3"/>
  <c r="BK525" i="3"/>
  <c r="BK424" i="3"/>
  <c r="J297" i="3"/>
  <c r="BK729" i="3"/>
  <c r="J598" i="3"/>
  <c r="BK527" i="3"/>
  <c r="BK501" i="3"/>
  <c r="BK353" i="3"/>
  <c r="J129" i="3"/>
  <c r="BK689" i="3"/>
  <c r="BK578" i="3"/>
  <c r="BK550" i="3"/>
  <c r="BK231" i="3"/>
  <c r="J591" i="3"/>
  <c r="BK137" i="4"/>
  <c r="J656" i="3"/>
  <c r="BK509" i="3"/>
  <c r="J353" i="3"/>
  <c r="BK731" i="3"/>
  <c r="BK620" i="3"/>
  <c r="BK544" i="3"/>
  <c r="BK491" i="3"/>
  <c r="BK403" i="3"/>
  <c r="J180" i="3"/>
  <c r="J102" i="3"/>
  <c r="BK602" i="3"/>
  <c r="J535" i="3"/>
  <c r="BK471" i="3"/>
  <c r="BK127" i="3"/>
  <c r="J565" i="3"/>
  <c r="BK205" i="4"/>
  <c r="BK145" i="4"/>
  <c r="J211" i="4"/>
  <c r="J120" i="4"/>
  <c r="J188" i="4"/>
  <c r="J479" i="3"/>
  <c r="BK216" i="3"/>
  <c r="J116" i="4"/>
  <c r="BK147" i="4"/>
  <c r="BK237" i="4"/>
  <c r="BK195" i="4"/>
  <c r="J143" i="4"/>
  <c r="J156" i="4"/>
  <c r="BK112" i="4"/>
  <c r="BK177" i="4"/>
  <c r="BK217" i="4"/>
  <c r="BK155" i="4"/>
  <c r="BK502" i="3"/>
  <c r="BK270" i="3"/>
  <c r="J216" i="3"/>
  <c r="J248" i="4"/>
  <c r="J172" i="4"/>
  <c r="BK212" i="4"/>
  <c r="BK118" i="4"/>
  <c r="BK124" i="4"/>
  <c r="J239" i="4"/>
  <c r="J181" i="4"/>
  <c r="BK116" i="4"/>
  <c r="J92" i="2"/>
  <c r="BK605" i="3"/>
  <c r="BK545" i="3"/>
  <c r="BK523" i="3"/>
  <c r="BK400" i="3"/>
  <c r="BK210" i="3"/>
  <c r="J731" i="3"/>
  <c r="J673" i="3"/>
  <c r="BK529" i="3"/>
  <c r="BK464" i="3"/>
  <c r="J386" i="3"/>
  <c r="BK163" i="3"/>
  <c r="BK665" i="3"/>
  <c r="BK551" i="3"/>
  <c r="J539" i="3"/>
  <c r="J403" i="3"/>
  <c r="J704" i="3"/>
  <c r="J547" i="3"/>
  <c r="J529" i="3"/>
  <c r="J501" i="3"/>
  <c r="J464" i="3"/>
  <c r="BK386" i="3"/>
  <c r="J244" i="3"/>
  <c r="BK150" i="3"/>
  <c r="BK239" i="4"/>
  <c r="J184" i="4"/>
  <c r="BK157" i="4"/>
  <c r="J126" i="4"/>
  <c r="J113" i="4"/>
  <c r="J203" i="4"/>
  <c r="BK141" i="4"/>
  <c r="BK164" i="4"/>
  <c r="J189" i="4"/>
  <c r="J122" i="4"/>
  <c r="J176" i="4"/>
  <c r="BK189" i="4"/>
  <c r="BK97" i="2"/>
  <c r="BK100" i="2"/>
  <c r="J624" i="3"/>
  <c r="J550" i="3"/>
  <c r="BK482" i="3"/>
  <c r="BK306" i="3"/>
  <c r="BK730" i="3"/>
  <c r="BK716" i="3"/>
  <c r="J584" i="3"/>
  <c r="BK476" i="3"/>
  <c r="J246" i="3"/>
  <c r="BK114" i="3"/>
  <c r="J620" i="3"/>
  <c r="J536" i="3"/>
  <c r="J394" i="3"/>
  <c r="BK598" i="3"/>
  <c r="J183" i="4"/>
  <c r="BK668" i="3"/>
  <c r="J484" i="3"/>
  <c r="BK295" i="3"/>
  <c r="J730" i="3"/>
  <c r="J689" i="3"/>
  <c r="J525" i="3"/>
  <c r="J409" i="3"/>
  <c r="BK223" i="3"/>
  <c r="J693" i="3"/>
  <c r="BK591" i="3"/>
  <c r="J540" i="3"/>
  <c r="J150" i="3"/>
  <c r="J578" i="3"/>
  <c r="BK218" i="4"/>
  <c r="BK102" i="4"/>
  <c r="BK193" i="4"/>
  <c r="J124" i="4"/>
  <c r="BK136" i="4"/>
  <c r="J231" i="4"/>
  <c r="J141" i="4"/>
  <c r="AW58" i="1"/>
  <c r="J201" i="4"/>
  <c r="BK109" i="4"/>
  <c r="BK223" i="4"/>
  <c r="BK176" i="4"/>
  <c r="J193" i="4"/>
  <c r="BK126" i="4"/>
  <c r="BK209" i="4"/>
  <c r="J250" i="4"/>
  <c r="J199" i="4"/>
  <c r="J533" i="3"/>
  <c r="BK479" i="3"/>
  <c r="J471" i="3"/>
  <c r="J389" i="3"/>
  <c r="J233" i="3"/>
  <c r="BK180" i="3"/>
  <c r="BK129" i="3"/>
  <c r="BK181" i="4"/>
  <c r="BK191" i="4"/>
  <c r="BK153" i="4"/>
  <c r="J226" i="4"/>
  <c r="J162" i="4"/>
  <c r="BC58" i="1"/>
  <c r="AS54" i="1"/>
  <c r="J552" i="3"/>
  <c r="BK533" i="3"/>
  <c r="BK486" i="3"/>
  <c r="BK347" i="3"/>
  <c r="J135" i="3"/>
  <c r="BK670" i="3"/>
  <c r="J542" i="3"/>
  <c r="BK484" i="3"/>
  <c r="BK297" i="3"/>
  <c r="BK139" i="3"/>
  <c r="BK687" i="3"/>
  <c r="BK587" i="3"/>
  <c r="BK542" i="3"/>
  <c r="BK354" i="3"/>
  <c r="J582" i="3"/>
  <c r="J544" i="3"/>
  <c r="J527" i="3"/>
  <c r="J503" i="3"/>
  <c r="BK477" i="3"/>
  <c r="J347" i="3"/>
  <c r="J223" i="3"/>
  <c r="J127" i="3"/>
  <c r="BK226" i="4"/>
  <c r="BK183" i="4"/>
  <c r="BK151" i="4"/>
  <c r="BK122" i="4"/>
  <c r="BK248" i="4"/>
  <c r="J217" i="4"/>
  <c r="J151" i="4"/>
  <c r="BK97" i="4"/>
  <c r="BK211" i="4"/>
  <c r="J221" i="4"/>
  <c r="J128" i="4"/>
  <c r="BK139" i="4"/>
  <c r="J223" i="4"/>
  <c r="J97" i="4"/>
  <c r="BK92" i="2"/>
  <c r="J90" i="2"/>
  <c r="BK565" i="3"/>
  <c r="BK536" i="3"/>
  <c r="BK488" i="3"/>
  <c r="J397" i="3"/>
  <c r="J209" i="3"/>
  <c r="BK723" i="3"/>
  <c r="BK561" i="3"/>
  <c r="BK494" i="3"/>
  <c r="J306" i="3"/>
  <c r="J159" i="3"/>
  <c r="BK673" i="3"/>
  <c r="BK552" i="3"/>
  <c r="J488" i="3"/>
  <c r="BK691" i="3"/>
  <c r="BK207" i="4"/>
  <c r="J94" i="2"/>
  <c r="J587" i="3"/>
  <c r="BK421" i="3"/>
  <c r="J184" i="3"/>
  <c r="BK726" i="3"/>
  <c r="J589" i="3"/>
  <c r="BK540" i="3"/>
  <c r="J424" i="3"/>
  <c r="J295" i="3"/>
  <c r="BK109" i="3"/>
  <c r="BK656" i="3"/>
  <c r="J555" i="3"/>
  <c r="J523" i="3"/>
  <c r="J290" i="3"/>
  <c r="BK584" i="3"/>
  <c r="J99" i="4"/>
  <c r="BK166" i="4"/>
  <c r="J118" i="4"/>
  <c r="BK241" i="4"/>
  <c r="BK170" i="4"/>
  <c r="J155" i="4"/>
  <c r="J186" i="4"/>
  <c r="J230" i="4"/>
  <c r="BK99" i="4"/>
  <c r="J177" i="4"/>
  <c r="BK290" i="3"/>
  <c r="J120" i="3"/>
  <c r="J95" i="4"/>
  <c r="BK234" i="4"/>
  <c r="J209" i="4"/>
  <c r="BK156" i="4"/>
  <c r="J106" i="4"/>
  <c r="BK210" i="4"/>
  <c r="BK135" i="4"/>
  <c r="BK247" i="4"/>
  <c r="BK149" i="4"/>
  <c r="BK114" i="4"/>
  <c r="J179" i="4"/>
  <c r="BK110" i="4"/>
  <c r="J491" i="3"/>
  <c r="BK412" i="3"/>
  <c r="J351" i="3"/>
  <c r="BK305" i="3"/>
  <c r="BK159" i="3"/>
  <c r="BK252" i="4"/>
  <c r="J234" i="4"/>
  <c r="J157" i="4"/>
  <c r="BK172" i="4"/>
  <c r="BK132" i="4"/>
  <c r="BK197" i="4"/>
  <c r="J215" i="4"/>
  <c r="J716" i="3"/>
  <c r="BK589" i="3"/>
  <c r="BK539" i="3"/>
  <c r="BK517" i="3"/>
  <c r="BK409" i="3"/>
  <c r="BK299" i="3"/>
  <c r="J729" i="3"/>
  <c r="J553" i="3"/>
  <c r="J509" i="3"/>
  <c r="J405" i="3"/>
  <c r="BK357" i="3"/>
  <c r="J106" i="3"/>
  <c r="J654" i="3"/>
  <c r="BK557" i="3"/>
  <c r="J477" i="3"/>
  <c r="BK142" i="3"/>
  <c r="J595" i="3"/>
  <c r="BK537" i="3"/>
  <c r="J504" i="3"/>
  <c r="J482" i="3"/>
  <c r="BK397" i="3"/>
  <c r="J248" i="3"/>
  <c r="J163" i="3"/>
  <c r="J246" i="4"/>
  <c r="BK186" i="4"/>
  <c r="J145" i="4"/>
  <c r="BK120" i="4"/>
  <c r="J241" i="4"/>
  <c r="J210" i="4"/>
  <c r="BK228" i="4"/>
  <c r="BK188" i="4"/>
  <c r="J166" i="4"/>
  <c r="BK222" i="4"/>
  <c r="BK95" i="4"/>
  <c r="BK130" i="4"/>
  <c r="J100" i="2"/>
  <c r="BK87" i="2"/>
  <c r="J602" i="3"/>
  <c r="J543" i="3"/>
  <c r="BK503" i="3"/>
  <c r="BK248" i="3"/>
  <c r="J726" i="3"/>
  <c r="BK693" i="3"/>
  <c r="J551" i="3"/>
  <c r="J506" i="3"/>
  <c r="BK374" i="3"/>
  <c r="BK184" i="3"/>
  <c r="J696" i="3"/>
  <c r="J556" i="3"/>
  <c r="J531" i="3"/>
  <c r="J421" i="3"/>
  <c r="BK131" i="3"/>
  <c r="J561" i="3"/>
  <c r="BB58" i="1"/>
  <c r="BK405" i="3"/>
  <c r="BK244" i="3"/>
  <c r="BK707" i="3"/>
  <c r="J557" i="3"/>
  <c r="BK505" i="3"/>
  <c r="J354" i="3"/>
  <c r="BK135" i="3"/>
  <c r="J699" i="3"/>
  <c r="BK582" i="3"/>
  <c r="J498" i="3"/>
  <c r="BK352" i="3"/>
  <c r="J681" i="3"/>
  <c r="J558" i="3"/>
  <c r="BK184" i="4"/>
  <c r="BK250" i="4"/>
  <c r="J197" i="4"/>
  <c r="BK106" i="4"/>
  <c r="BK162" i="4"/>
  <c r="J207" i="4"/>
  <c r="J139" i="3"/>
  <c r="J109" i="4"/>
  <c r="J247" i="4"/>
  <c r="J212" i="4"/>
  <c r="J168" i="4"/>
  <c r="J139" i="4"/>
  <c r="J93" i="4"/>
  <c r="J160" i="4"/>
  <c r="BK174" i="4"/>
  <c r="BK231" i="4"/>
  <c r="J132" i="4"/>
  <c r="J110" i="4"/>
  <c r="J232" i="4"/>
  <c r="BK131" i="4"/>
  <c r="BK498" i="3"/>
  <c r="J476" i="3"/>
  <c r="BK377" i="3"/>
  <c r="BK246" i="3"/>
  <c r="BK209" i="3"/>
  <c r="BK106" i="3"/>
  <c r="BK243" i="4"/>
  <c r="BK215" i="4"/>
  <c r="J251" i="4"/>
  <c r="BK246" i="4"/>
  <c r="J174" i="4"/>
  <c r="J108" i="4"/>
  <c r="J195" i="4"/>
  <c r="J136" i="4"/>
  <c r="F149" i="7" l="1"/>
  <c r="F165" i="7" s="1"/>
  <c r="F103" i="7"/>
  <c r="F161" i="7"/>
  <c r="F57" i="7"/>
  <c r="F156" i="7"/>
  <c r="F157" i="7" s="1"/>
  <c r="F114" i="7"/>
  <c r="F162" i="7" s="1"/>
  <c r="F130" i="7"/>
  <c r="F163" i="7" s="1"/>
  <c r="F67" i="7"/>
  <c r="F158" i="7"/>
  <c r="F19" i="7"/>
  <c r="F21" i="7" s="1"/>
  <c r="F155" i="7" s="1"/>
  <c r="F20" i="7"/>
  <c r="P101" i="3"/>
  <c r="P149" i="3"/>
  <c r="BK346" i="3"/>
  <c r="J346" i="3" s="1"/>
  <c r="J64" i="3" s="1"/>
  <c r="R481" i="3"/>
  <c r="T499" i="3"/>
  <c r="T508" i="3"/>
  <c r="P520" i="3"/>
  <c r="T560" i="3"/>
  <c r="P564" i="3"/>
  <c r="BK604" i="3"/>
  <c r="J604" i="3" s="1"/>
  <c r="J75" i="3" s="1"/>
  <c r="T672" i="3"/>
  <c r="P715" i="3"/>
  <c r="P728" i="3"/>
  <c r="P89" i="2"/>
  <c r="P85" i="2" s="1"/>
  <c r="P84" i="2" s="1"/>
  <c r="AU55" i="1" s="1"/>
  <c r="R101" i="3"/>
  <c r="R149" i="3"/>
  <c r="R346" i="3"/>
  <c r="P481" i="3"/>
  <c r="BK499" i="3"/>
  <c r="J499" i="3"/>
  <c r="J69" i="3" s="1"/>
  <c r="P508" i="3"/>
  <c r="T520" i="3"/>
  <c r="P560" i="3"/>
  <c r="T564" i="3"/>
  <c r="T604" i="3"/>
  <c r="P672" i="3"/>
  <c r="T715" i="3"/>
  <c r="R728" i="3"/>
  <c r="R92" i="4"/>
  <c r="R91" i="4"/>
  <c r="T105" i="4"/>
  <c r="T134" i="4"/>
  <c r="BK159" i="4"/>
  <c r="J159" i="4"/>
  <c r="J65" i="4" s="1"/>
  <c r="BK214" i="4"/>
  <c r="J214" i="4"/>
  <c r="J66" i="4" s="1"/>
  <c r="BK220" i="4"/>
  <c r="J220" i="4"/>
  <c r="J67" i="4" s="1"/>
  <c r="BK225" i="4"/>
  <c r="J225" i="4"/>
  <c r="J68" i="4" s="1"/>
  <c r="BK236" i="4"/>
  <c r="J236" i="4" s="1"/>
  <c r="J69" i="4" s="1"/>
  <c r="BK245" i="4"/>
  <c r="J245" i="4"/>
  <c r="J70" i="4" s="1"/>
  <c r="R89" i="2"/>
  <c r="R85" i="2"/>
  <c r="R84" i="2" s="1"/>
  <c r="BK101" i="3"/>
  <c r="T149" i="3"/>
  <c r="T346" i="3"/>
  <c r="T481" i="3"/>
  <c r="P499" i="3"/>
  <c r="BK508" i="3"/>
  <c r="J508" i="3"/>
  <c r="J70" i="3"/>
  <c r="R520" i="3"/>
  <c r="BK560" i="3"/>
  <c r="J560" i="3"/>
  <c r="J73" i="3" s="1"/>
  <c r="R564" i="3"/>
  <c r="R604" i="3"/>
  <c r="BK672" i="3"/>
  <c r="J672" i="3"/>
  <c r="J76" i="3"/>
  <c r="BK715" i="3"/>
  <c r="J715" i="3"/>
  <c r="J78" i="3"/>
  <c r="BK728" i="3"/>
  <c r="J728" i="3"/>
  <c r="J79" i="3"/>
  <c r="T92" i="4"/>
  <c r="T91" i="4"/>
  <c r="P105" i="4"/>
  <c r="P134" i="4"/>
  <c r="T159" i="4"/>
  <c r="T214" i="4"/>
  <c r="T220" i="4"/>
  <c r="T225" i="4"/>
  <c r="P236" i="4"/>
  <c r="T245" i="4"/>
  <c r="BK89" i="2"/>
  <c r="J89" i="2" s="1"/>
  <c r="J62" i="2" s="1"/>
  <c r="T89" i="2"/>
  <c r="T85" i="2"/>
  <c r="T84" i="2" s="1"/>
  <c r="T101" i="3"/>
  <c r="BK149" i="3"/>
  <c r="J149" i="3" s="1"/>
  <c r="J63" i="3" s="1"/>
  <c r="P346" i="3"/>
  <c r="BK481" i="3"/>
  <c r="J481" i="3"/>
  <c r="J65" i="3"/>
  <c r="R499" i="3"/>
  <c r="R508" i="3"/>
  <c r="BK520" i="3"/>
  <c r="J520" i="3" s="1"/>
  <c r="J72" i="3" s="1"/>
  <c r="R560" i="3"/>
  <c r="BK564" i="3"/>
  <c r="J564" i="3"/>
  <c r="J74" i="3"/>
  <c r="P604" i="3"/>
  <c r="R672" i="3"/>
  <c r="R715" i="3"/>
  <c r="T728" i="3"/>
  <c r="P92" i="4"/>
  <c r="P91" i="4"/>
  <c r="R105" i="4"/>
  <c r="R134" i="4"/>
  <c r="R159" i="4"/>
  <c r="R214" i="4"/>
  <c r="P220" i="4"/>
  <c r="P225" i="4"/>
  <c r="T236" i="4"/>
  <c r="R245" i="4"/>
  <c r="BK92" i="4"/>
  <c r="J92" i="4" s="1"/>
  <c r="J61" i="4" s="1"/>
  <c r="BK105" i="4"/>
  <c r="J105" i="4" s="1"/>
  <c r="J63" i="4" s="1"/>
  <c r="BK134" i="4"/>
  <c r="J134" i="4"/>
  <c r="J64" i="4"/>
  <c r="P159" i="4"/>
  <c r="P214" i="4"/>
  <c r="R220" i="4"/>
  <c r="R225" i="4"/>
  <c r="R236" i="4"/>
  <c r="P245" i="4"/>
  <c r="BK86" i="2"/>
  <c r="J86" i="2"/>
  <c r="J61" i="2"/>
  <c r="BK96" i="2"/>
  <c r="J96" i="2"/>
  <c r="J63" i="2"/>
  <c r="BK497" i="3"/>
  <c r="J497" i="3"/>
  <c r="J68" i="3"/>
  <c r="BK99" i="2"/>
  <c r="J99" i="2"/>
  <c r="J64" i="2"/>
  <c r="BK516" i="3"/>
  <c r="J516" i="3"/>
  <c r="J71" i="3"/>
  <c r="BK706" i="3"/>
  <c r="J706" i="3"/>
  <c r="J77" i="3"/>
  <c r="BK147" i="3"/>
  <c r="J147" i="3"/>
  <c r="J62" i="3"/>
  <c r="BK493" i="3"/>
  <c r="J493" i="3"/>
  <c r="J66" i="3"/>
  <c r="E48" i="4"/>
  <c r="F87" i="4"/>
  <c r="BE95" i="4"/>
  <c r="BE126" i="4"/>
  <c r="BE135" i="4"/>
  <c r="BE136" i="4"/>
  <c r="BE139" i="4"/>
  <c r="BE145" i="4"/>
  <c r="BE160" i="4"/>
  <c r="BE166" i="4"/>
  <c r="BE176" i="4"/>
  <c r="BE184" i="4"/>
  <c r="BE186" i="4"/>
  <c r="BE193" i="4"/>
  <c r="BE211" i="4"/>
  <c r="BE230" i="4"/>
  <c r="BE234" i="4"/>
  <c r="BE237" i="4"/>
  <c r="BE241" i="4"/>
  <c r="BE248" i="4"/>
  <c r="BE252" i="4"/>
  <c r="J101" i="3"/>
  <c r="J61" i="3"/>
  <c r="BE106" i="4"/>
  <c r="BE109" i="4"/>
  <c r="BE110" i="4"/>
  <c r="BE113" i="4"/>
  <c r="BE118" i="4"/>
  <c r="BE122" i="4"/>
  <c r="BE128" i="4"/>
  <c r="BE131" i="4"/>
  <c r="BE137" i="4"/>
  <c r="BE151" i="4"/>
  <c r="BE172" i="4"/>
  <c r="BE189" i="4"/>
  <c r="BE195" i="4"/>
  <c r="BE201" i="4"/>
  <c r="BE210" i="4"/>
  <c r="BE223" i="4"/>
  <c r="BE228" i="4"/>
  <c r="BE239" i="4"/>
  <c r="BE93" i="4"/>
  <c r="BE99" i="4"/>
  <c r="BE114" i="4"/>
  <c r="BE120" i="4"/>
  <c r="BE141" i="4"/>
  <c r="BE164" i="4"/>
  <c r="BE170" i="4"/>
  <c r="BE188" i="4"/>
  <c r="BE203" i="4"/>
  <c r="BE205" i="4"/>
  <c r="BE246" i="4"/>
  <c r="BE247" i="4"/>
  <c r="BE147" i="4"/>
  <c r="BE153" i="4"/>
  <c r="BE162" i="4"/>
  <c r="BE174" i="4"/>
  <c r="BE179" i="4"/>
  <c r="BE191" i="4"/>
  <c r="BE199" i="4"/>
  <c r="BE209" i="4"/>
  <c r="BE212" i="4"/>
  <c r="BE218" i="4"/>
  <c r="BE243" i="4"/>
  <c r="J84" i="4"/>
  <c r="BE112" i="4"/>
  <c r="BE116" i="4"/>
  <c r="BE132" i="4"/>
  <c r="BE149" i="4"/>
  <c r="BE155" i="4"/>
  <c r="BE157" i="4"/>
  <c r="BE177" i="4"/>
  <c r="BE181" i="4"/>
  <c r="BE183" i="4"/>
  <c r="BE207" i="4"/>
  <c r="BE226" i="4"/>
  <c r="BE231" i="4"/>
  <c r="BE232" i="4"/>
  <c r="BE250" i="4"/>
  <c r="BE251" i="4"/>
  <c r="BE97" i="4"/>
  <c r="BE102" i="4"/>
  <c r="BE108" i="4"/>
  <c r="BE124" i="4"/>
  <c r="BE130" i="4"/>
  <c r="BE143" i="4"/>
  <c r="BE156" i="4"/>
  <c r="BE168" i="4"/>
  <c r="BE197" i="4"/>
  <c r="BE215" i="4"/>
  <c r="BE217" i="4"/>
  <c r="BE221" i="4"/>
  <c r="BE222" i="4"/>
  <c r="E48" i="3"/>
  <c r="BE109" i="3"/>
  <c r="BE120" i="3"/>
  <c r="BE139" i="3"/>
  <c r="BE142" i="3"/>
  <c r="BE295" i="3"/>
  <c r="BE297" i="3"/>
  <c r="BE353" i="3"/>
  <c r="BE354" i="3"/>
  <c r="BE357" i="3"/>
  <c r="BE400" i="3"/>
  <c r="BE403" i="3"/>
  <c r="BE405" i="3"/>
  <c r="BE409" i="3"/>
  <c r="BE421" i="3"/>
  <c r="BE464" i="3"/>
  <c r="BE505" i="3"/>
  <c r="BE535" i="3"/>
  <c r="BE539" i="3"/>
  <c r="BE540" i="3"/>
  <c r="BE542" i="3"/>
  <c r="BE550" i="3"/>
  <c r="BE552" i="3"/>
  <c r="BE555" i="3"/>
  <c r="BE587" i="3"/>
  <c r="BE658" i="3"/>
  <c r="BE663" i="3"/>
  <c r="BE693" i="3"/>
  <c r="BE699" i="3"/>
  <c r="J52" i="3"/>
  <c r="F55" i="3"/>
  <c r="BE106" i="3"/>
  <c r="BE114" i="3"/>
  <c r="BE131" i="3"/>
  <c r="BE148" i="3"/>
  <c r="BE180" i="3"/>
  <c r="BE184" i="3"/>
  <c r="BE209" i="3"/>
  <c r="BE210" i="3"/>
  <c r="BE216" i="3"/>
  <c r="BE244" i="3"/>
  <c r="BE246" i="3"/>
  <c r="BE290" i="3"/>
  <c r="BE305" i="3"/>
  <c r="BE306" i="3"/>
  <c r="BE351" i="3"/>
  <c r="BE374" i="3"/>
  <c r="BE377" i="3"/>
  <c r="BE386" i="3"/>
  <c r="BE389" i="3"/>
  <c r="BE397" i="3"/>
  <c r="BE412" i="3"/>
  <c r="BE424" i="3"/>
  <c r="BE479" i="3"/>
  <c r="BE482" i="3"/>
  <c r="BE484" i="3"/>
  <c r="BE486" i="3"/>
  <c r="BE488" i="3"/>
  <c r="BE491" i="3"/>
  <c r="BE498" i="3"/>
  <c r="BE500" i="3"/>
  <c r="BE509" i="3"/>
  <c r="BE514" i="3"/>
  <c r="BE517" i="3"/>
  <c r="BE525" i="3"/>
  <c r="BE527" i="3"/>
  <c r="BE543" i="3"/>
  <c r="BE544" i="3"/>
  <c r="BE545" i="3"/>
  <c r="BE547" i="3"/>
  <c r="BE553" i="3"/>
  <c r="BE589" i="3"/>
  <c r="BE598" i="3"/>
  <c r="BE602" i="3"/>
  <c r="BE668" i="3"/>
  <c r="BE691" i="3"/>
  <c r="BE127" i="3"/>
  <c r="BE129" i="3"/>
  <c r="BE233" i="3"/>
  <c r="BE248" i="3"/>
  <c r="BE270" i="3"/>
  <c r="BE288" i="3"/>
  <c r="BE299" i="3"/>
  <c r="BE394" i="3"/>
  <c r="BE441" i="3"/>
  <c r="BE477" i="3"/>
  <c r="BE502" i="3"/>
  <c r="BE503" i="3"/>
  <c r="BE521" i="3"/>
  <c r="BE523" i="3"/>
  <c r="BE531" i="3"/>
  <c r="BE533" i="3"/>
  <c r="BE536" i="3"/>
  <c r="BE537" i="3"/>
  <c r="BE548" i="3"/>
  <c r="BE551" i="3"/>
  <c r="BE554" i="3"/>
  <c r="BE565" i="3"/>
  <c r="BE578" i="3"/>
  <c r="BE595" i="3"/>
  <c r="BE605" i="3"/>
  <c r="BE624" i="3"/>
  <c r="BE656" i="3"/>
  <c r="BE673" i="3"/>
  <c r="BE681" i="3"/>
  <c r="BE689" i="3"/>
  <c r="BE696" i="3"/>
  <c r="BE716" i="3"/>
  <c r="BE723" i="3"/>
  <c r="BE726" i="3"/>
  <c r="BE729" i="3"/>
  <c r="BE730" i="3"/>
  <c r="BE731" i="3"/>
  <c r="BE102" i="3"/>
  <c r="BE135" i="3"/>
  <c r="BE150" i="3"/>
  <c r="BE159" i="3"/>
  <c r="BE163" i="3"/>
  <c r="BE207" i="3"/>
  <c r="BE223" i="3"/>
  <c r="BE231" i="3"/>
  <c r="BE347" i="3"/>
  <c r="BE352" i="3"/>
  <c r="BE471" i="3"/>
  <c r="BE476" i="3"/>
  <c r="BE494" i="3"/>
  <c r="BE501" i="3"/>
  <c r="BE504" i="3"/>
  <c r="BE506" i="3"/>
  <c r="BE529" i="3"/>
  <c r="BE556" i="3"/>
  <c r="BE557" i="3"/>
  <c r="BE558" i="3"/>
  <c r="BE561" i="3"/>
  <c r="BE562" i="3"/>
  <c r="BE582" i="3"/>
  <c r="BE584" i="3"/>
  <c r="BE591" i="3"/>
  <c r="BE620" i="3"/>
  <c r="BE654" i="3"/>
  <c r="BE665" i="3"/>
  <c r="BE670" i="3"/>
  <c r="BE687" i="3"/>
  <c r="BE704" i="3"/>
  <c r="BE707" i="3"/>
  <c r="BC56" i="1"/>
  <c r="E74" i="2"/>
  <c r="BE92" i="2"/>
  <c r="BE97" i="2"/>
  <c r="F55" i="2"/>
  <c r="BE87" i="2"/>
  <c r="BE90" i="2"/>
  <c r="BE94" i="2"/>
  <c r="J52" i="2"/>
  <c r="BE100" i="2"/>
  <c r="F36" i="4"/>
  <c r="BC57" i="1" s="1"/>
  <c r="F35" i="4"/>
  <c r="BB57" i="1" s="1"/>
  <c r="F37" i="4"/>
  <c r="BD57" i="1" s="1"/>
  <c r="BA58" i="1"/>
  <c r="F35" i="3"/>
  <c r="BB56" i="1" s="1"/>
  <c r="F36" i="2"/>
  <c r="BC55" i="1" s="1"/>
  <c r="F34" i="3"/>
  <c r="BA56" i="1" s="1"/>
  <c r="AZ58" i="1"/>
  <c r="F34" i="2"/>
  <c r="BA55" i="1" s="1"/>
  <c r="J34" i="3"/>
  <c r="AW56" i="1" s="1"/>
  <c r="F37" i="2"/>
  <c r="BD55" i="1" s="1"/>
  <c r="F35" i="2"/>
  <c r="BB55" i="1" s="1"/>
  <c r="J34" i="4"/>
  <c r="AW57" i="1" s="1"/>
  <c r="F34" i="4"/>
  <c r="BA57" i="1" s="1"/>
  <c r="J34" i="2"/>
  <c r="AW55" i="1" s="1"/>
  <c r="F37" i="3"/>
  <c r="BD56" i="1" s="1"/>
  <c r="F166" i="7" l="1"/>
  <c r="AG58" i="1" s="1"/>
  <c r="AN58" i="1" s="1"/>
  <c r="R496" i="3"/>
  <c r="T100" i="3"/>
  <c r="P496" i="3"/>
  <c r="P99" i="3" s="1"/>
  <c r="AU56" i="1" s="1"/>
  <c r="T496" i="3"/>
  <c r="BK100" i="3"/>
  <c r="J100" i="3"/>
  <c r="J60" i="3" s="1"/>
  <c r="R100" i="3"/>
  <c r="R99" i="3"/>
  <c r="BK104" i="4"/>
  <c r="P104" i="4"/>
  <c r="P90" i="4" s="1"/>
  <c r="AU57" i="1" s="1"/>
  <c r="R104" i="4"/>
  <c r="R90" i="4"/>
  <c r="T99" i="3"/>
  <c r="T104" i="4"/>
  <c r="T90" i="4" s="1"/>
  <c r="P100" i="3"/>
  <c r="BK85" i="2"/>
  <c r="BK84" i="2"/>
  <c r="J84" i="2" s="1"/>
  <c r="J30" i="2" s="1"/>
  <c r="AG55" i="1" s="1"/>
  <c r="BK91" i="4"/>
  <c r="J91" i="4" s="1"/>
  <c r="J60" i="4" s="1"/>
  <c r="BK496" i="3"/>
  <c r="J496" i="3" s="1"/>
  <c r="J67" i="3" s="1"/>
  <c r="BC54" i="1"/>
  <c r="AY54" i="1" s="1"/>
  <c r="F33" i="2"/>
  <c r="AZ55" i="1"/>
  <c r="AV58" i="1"/>
  <c r="AT58" i="1" s="1"/>
  <c r="J33" i="3"/>
  <c r="AV56" i="1" s="1"/>
  <c r="AT56" i="1" s="1"/>
  <c r="BA54" i="1"/>
  <c r="AW54" i="1" s="1"/>
  <c r="J33" i="2"/>
  <c r="AV55" i="1" s="1"/>
  <c r="AT55" i="1" s="1"/>
  <c r="J33" i="4"/>
  <c r="AV57" i="1" s="1"/>
  <c r="AT57" i="1" s="1"/>
  <c r="BD54" i="1"/>
  <c r="W33" i="1" s="1"/>
  <c r="F33" i="4"/>
  <c r="AZ57" i="1" s="1"/>
  <c r="BB54" i="1"/>
  <c r="AX54" i="1" s="1"/>
  <c r="F33" i="3"/>
  <c r="AZ56" i="1" s="1"/>
  <c r="F167" i="7" l="1"/>
  <c r="E169" i="7" s="1"/>
  <c r="AN55" i="1"/>
  <c r="BK90" i="4"/>
  <c r="J90" i="4"/>
  <c r="J30" i="4" s="1"/>
  <c r="AG57" i="1" s="1"/>
  <c r="J104" i="4"/>
  <c r="J62" i="4"/>
  <c r="BK99" i="3"/>
  <c r="J99" i="3" s="1"/>
  <c r="J59" i="3" s="1"/>
  <c r="J59" i="2"/>
  <c r="J85" i="2"/>
  <c r="J60" i="2"/>
  <c r="J39" i="2"/>
  <c r="AZ54" i="1"/>
  <c r="AV54" i="1" s="1"/>
  <c r="W32" i="1"/>
  <c r="AU54" i="1"/>
  <c r="W31" i="1"/>
  <c r="J39" i="4" l="1"/>
  <c r="J59" i="4"/>
  <c r="AN57" i="1"/>
  <c r="AN54" i="1" s="1"/>
  <c r="J30" i="3"/>
  <c r="AG56" i="1" s="1"/>
  <c r="AN56" i="1" s="1"/>
  <c r="AT54" i="1"/>
  <c r="J39" i="3" l="1"/>
  <c r="AG54" i="1"/>
  <c r="AK26" i="1" s="1"/>
  <c r="W29" i="1" s="1"/>
  <c r="AK29" i="1" s="1"/>
  <c r="AK35" i="1" l="1"/>
</calcChain>
</file>

<file path=xl/sharedStrings.xml><?xml version="1.0" encoding="utf-8"?>
<sst xmlns="http://schemas.openxmlformats.org/spreadsheetml/2006/main" count="9091" uniqueCount="1749">
  <si>
    <t>Export Komplet</t>
  </si>
  <si>
    <t>VZ</t>
  </si>
  <si>
    <t>2.0</t>
  </si>
  <si>
    <t>ZAMOK</t>
  </si>
  <si>
    <t>False</t>
  </si>
  <si>
    <t>{a986bcd8-70a3-453f-9d75-70da716a3bbf}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</si>
  <si>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</si>
  <si>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</si>
  <si>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</si>
  <si>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</si>
  <si>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</si>
  <si>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</si>
  <si>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</si>
  <si>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</si>
  <si>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00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</si>
  <si>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</si>
  <si>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</si>
  <si>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Ordinace praktických lékařů Horní Slavkov, Dlouhá 635</t>
  </si>
  <si>
    <t>KSO:</t>
  </si>
  <si>
    <t/>
  </si>
  <si>
    <t>CC-CZ:</t>
  </si>
  <si>
    <t>Místo:</t>
  </si>
  <si>
    <t>Horní Slavkov, Dlouhá 635</t>
  </si>
  <si>
    <t>Datum:</t>
  </si>
  <si>
    <t>25. 3. 2022</t>
  </si>
  <si>
    <t>Zadavatel:</t>
  </si>
  <si>
    <t>IČ:</t>
  </si>
  <si>
    <t>Město Horní Slavkov</t>
  </si>
  <si>
    <t>DIČ:</t>
  </si>
  <si>
    <t>Uchazeč:</t>
  </si>
  <si>
    <t>Vyplň údaj</t>
  </si>
  <si>
    <t>Projektant:</t>
  </si>
  <si>
    <t>CENTRA STAV s.r.o.</t>
  </si>
  <si>
    <t>True</t>
  </si>
  <si>
    <t>Zpracovatel:</t>
  </si>
  <si>
    <t>Michal Kubelka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</si>
  <si>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</si>
  <si>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</si>
  <si>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</si>
  <si>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</si>
  <si>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</si>
  <si>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</si>
  <si>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</si>
  <si>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</si>
  <si>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</si>
  <si>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</si>
  <si>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</si>
  <si>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</si>
  <si>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</si>
  <si>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</si>
  <si>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</si>
  <si>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</si>
  <si>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</si>
  <si>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</si>
  <si>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</si>
  <si>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</si>
  <si>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</si>
  <si>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</si>
  <si>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</si>
  <si>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</si>
  <si>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</si>
  <si>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</si>
  <si>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</si>
  <si>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</si>
  <si>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</si>
  <si>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</si>
  <si>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</si>
  <si>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</si>
  <si>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</si>
  <si>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</si>
  <si>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</si>
  <si>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</si>
  <si>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</si>
  <si>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</si>
  <si>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</si>
  <si>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</si>
  <si>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</si>
  <si>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VRN</t>
  </si>
  <si>
    <t>STA</t>
  </si>
  <si>
    <t>1</t>
  </si>
  <si>
    <t>{5859ea78-5f53-40e2-859f-a5ace9401590}</t>
  </si>
  <si>
    <t>2</t>
  </si>
  <si>
    <t>01</t>
  </si>
  <si>
    <t>Stavební část</t>
  </si>
  <si>
    <t>{570dadc7-af65-4995-9d50-9132cadc4912}</t>
  </si>
  <si>
    <t>02</t>
  </si>
  <si>
    <t>ZTI</t>
  </si>
  <si>
    <t>{a325326a-9742-4162-afa1-805c47254180}</t>
  </si>
  <si>
    <t>03</t>
  </si>
  <si>
    <t>Elektroinstalace</t>
  </si>
  <si>
    <t>{33b34ec9-f9e6-406d-8b16-83a841d0189f}</t>
  </si>
  <si>
    <t>KRYCÍ LIST SOUPISU PRACÍ</t>
  </si>
  <si>
    <t>Objekt:</t>
  </si>
  <si>
    <t>00 - VRN</t>
  </si>
  <si>
    <t>REKAPITULACE ČLENĚNÍ SOUPISU PRACÍ</t>
  </si>
  <si>
    <t>Kód dílu - Popis</t>
  </si>
  <si>
    <t>Cena celkem [CZK]</t>
  </si>
  <si>
    <t>-1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</si>
  <si>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</si>
  <si>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</si>
  <si>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</si>
  <si>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VRN6 - Územní vlivy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</si>
  <si>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</si>
  <si>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</si>
  <si>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</si>
  <si>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</si>
  <si>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</si>
  <si>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</si>
  <si>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</si>
  <si>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</si>
  <si>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</si>
  <si>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</si>
  <si>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</si>
  <si>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</si>
  <si>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</si>
  <si>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</si>
  <si>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Vedlejší rozpočtové náklady</t>
  </si>
  <si>
    <t>5</t>
  </si>
  <si>
    <t>ROZPOCET</t>
  </si>
  <si>
    <t>VRN1</t>
  </si>
  <si>
    <t>Průzkumné, geodetické a projektové práce</t>
  </si>
  <si>
    <t>K</t>
  </si>
  <si>
    <t>013254000</t>
  </si>
  <si>
    <t>Dokumentace skutečného provedení stavby</t>
  </si>
  <si>
    <t>…</t>
  </si>
  <si>
    <t>CS ÚRS 2022 01</t>
  </si>
  <si>
    <t>1024</t>
  </si>
  <si>
    <t>-773826613</t>
  </si>
  <si>
    <t>Online PSC</t>
  </si>
  <si>
    <t>https://podminky.urs.cz/item/CS_URS_2022_01/013254000</t>
  </si>
  <si>
    <t>VRN3</t>
  </si>
  <si>
    <t>Zařízení staveniště</t>
  </si>
  <si>
    <t>030001000</t>
  </si>
  <si>
    <t>-2097636197</t>
  </si>
  <si>
    <t>https://podminky.urs.cz/item/CS_URS_2022_01/030001000</t>
  </si>
  <si>
    <t>3</t>
  </si>
  <si>
    <t>034002000</t>
  </si>
  <si>
    <t>Zabezpečení staveniště</t>
  </si>
  <si>
    <t>-775993748</t>
  </si>
  <si>
    <t>https://podminky.urs.cz/item/CS_URS_2022_01/034002000</t>
  </si>
  <si>
    <t>4</t>
  </si>
  <si>
    <t>-1069690319</t>
  </si>
  <si>
    <t>VRN6</t>
  </si>
  <si>
    <t>Územní vlivy</t>
  </si>
  <si>
    <t>065002000</t>
  </si>
  <si>
    <t>Mimostaveništní doprava materiálů</t>
  </si>
  <si>
    <t>-801001636</t>
  </si>
  <si>
    <t>https://podminky.urs.cz/item/CS_URS_2022_01/065002000</t>
  </si>
  <si>
    <t>VRN9</t>
  </si>
  <si>
    <t>Ostatní náklady</t>
  </si>
  <si>
    <t>6</t>
  </si>
  <si>
    <t>094002000</t>
  </si>
  <si>
    <t>Ostatní náklady související s výstavbou - náklady dle uvážení zhotovitele</t>
  </si>
  <si>
    <t>904822820</t>
  </si>
  <si>
    <t>https://podminky.urs.cz/item/CS_URS_2022_01/094002000</t>
  </si>
  <si>
    <t>01 - Stavební část</t>
  </si>
  <si>
    <t>HSV - Práce a dodávky HSV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</si>
  <si>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</si>
  <si>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</si>
  <si>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</si>
  <si>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</si>
  <si>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</si>
  <si>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</si>
  <si>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</si>
  <si>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</si>
  <si>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</si>
  <si>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</si>
  <si>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</si>
  <si>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</si>
  <si>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</si>
  <si>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</si>
  <si>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</si>
  <si>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</si>
  <si>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</si>
  <si>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</si>
  <si>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OST - Ostatní</t>
  </si>
  <si>
    <t>HSV</t>
  </si>
  <si>
    <t>Práce a dodávky HSV</t>
  </si>
  <si>
    <t>Svislé a kompletní konstrukce</t>
  </si>
  <si>
    <t>310239211/R</t>
  </si>
  <si>
    <t>Zazdívka otvorů cihlami porobetonovými</t>
  </si>
  <si>
    <t>m3</t>
  </si>
  <si>
    <t>-997863054</t>
  </si>
  <si>
    <t>VV</t>
  </si>
  <si>
    <t>(1,185*0,85)*0,65</t>
  </si>
  <si>
    <t>(1,5*2,05)*0,375</t>
  </si>
  <si>
    <t>Součet</t>
  </si>
  <si>
    <t>340271045</t>
  </si>
  <si>
    <t>Zazdívka otvorů v příčkách nebo stěnách pórobetonovými tvárnicemi plochy přes 1 m2 do 4 m2, objemová hmotnost 500 kg/m3, tloušťka příčky 150 mm</t>
  </si>
  <si>
    <t>m2</t>
  </si>
  <si>
    <t>-295003928</t>
  </si>
  <si>
    <t>https://podminky.urs.cz/item/CS_URS_2022_01/340271045</t>
  </si>
  <si>
    <t>0,9*2</t>
  </si>
  <si>
    <t>342272225</t>
  </si>
  <si>
    <t>Příčky z pórobetonových tvárnic hladkých na tenké maltové lože objemová hmotnost do 500 kg/m3, tloušťka příčky 100 mm</t>
  </si>
  <si>
    <t>1267361372</t>
  </si>
  <si>
    <t>https://podminky.urs.cz/item/CS_URS_2022_01/342272225</t>
  </si>
  <si>
    <t>(2+1+1,85+1,1+1)*2,6</t>
  </si>
  <si>
    <t>-(0,8*2)*3</t>
  </si>
  <si>
    <t>342272245</t>
  </si>
  <si>
    <t>Příčky z pórobetonových tvárnic hladkých na tenké maltové lože objemová hmotnost do 500 kg/m3, tloušťka příčky 150 mm</t>
  </si>
  <si>
    <t>736945473</t>
  </si>
  <si>
    <t>https://podminky.urs.cz/item/CS_URS_2022_01/342272245</t>
  </si>
  <si>
    <t>3,04*2,3</t>
  </si>
  <si>
    <t>(1,95+2,2+4,35)*2,6</t>
  </si>
  <si>
    <t>-0,9*2</t>
  </si>
  <si>
    <t>342291121</t>
  </si>
  <si>
    <t>Ukotvení příček plochými kotvami, do konstrukce cihelné</t>
  </si>
  <si>
    <t>m</t>
  </si>
  <si>
    <t>-441336951</t>
  </si>
  <si>
    <t>https://podminky.urs.cz/item/CS_URS_2022_01/342291121</t>
  </si>
  <si>
    <t>2,6*10</t>
  </si>
  <si>
    <t>2,3*4</t>
  </si>
  <si>
    <t>0,85*2</t>
  </si>
  <si>
    <t>2*2</t>
  </si>
  <si>
    <t>317142422</t>
  </si>
  <si>
    <t>Překlady nenosné z pórobetonu osazené do tenkého maltového lože, výšky do 250 mm, šířky překladu 100 mm, délky překladu přes 1000 do 1250 mm</t>
  </si>
  <si>
    <t>kus</t>
  </si>
  <si>
    <t>1485282907</t>
  </si>
  <si>
    <t>https://podminky.urs.cz/item/CS_URS_2022_01/317142422</t>
  </si>
  <si>
    <t>7</t>
  </si>
  <si>
    <t>317142442</t>
  </si>
  <si>
    <t>Překlady nenosné z pórobetonu osazené do tenkého maltového lože, výšky do 250 mm, šířky překladu 150 mm, délky překladu přes 1000 do 1250 mm</t>
  </si>
  <si>
    <t>926149490</t>
  </si>
  <si>
    <t>https://podminky.urs.cz/item/CS_URS_2022_01/317142442</t>
  </si>
  <si>
    <t>8</t>
  </si>
  <si>
    <t>317944321</t>
  </si>
  <si>
    <t>Válcované nosníky dodatečně osazované do připravených otvorů bez zazdění hlav do č. 12</t>
  </si>
  <si>
    <t>t</t>
  </si>
  <si>
    <t>1024940534</t>
  </si>
  <si>
    <t>https://podminky.urs.cz/item/CS_URS_2022_01/317944321</t>
  </si>
  <si>
    <t>IPN 100</t>
  </si>
  <si>
    <t>(1,3*8,34)/1000</t>
  </si>
  <si>
    <t>9</t>
  </si>
  <si>
    <t>317944323</t>
  </si>
  <si>
    <t>Válcované nosníky dodatečně osazované do připravených otvorů bez zazdění hlav č. 14 až 22</t>
  </si>
  <si>
    <t>138484133</t>
  </si>
  <si>
    <t>https://podminky.urs.cz/item/CS_URS_2022_01/317944323</t>
  </si>
  <si>
    <t>IPN 140</t>
  </si>
  <si>
    <t>((2,05*3)*14,4)/1000</t>
  </si>
  <si>
    <t>10</t>
  </si>
  <si>
    <t>317234410</t>
  </si>
  <si>
    <t>Vyzdívka mezi nosníky cihlami pálenými na maltu cementovou</t>
  </si>
  <si>
    <t>-1882736574</t>
  </si>
  <si>
    <t>https://podminky.urs.cz/item/CS_URS_2022_01/317234410</t>
  </si>
  <si>
    <t>(2,05*0,14)*0,384</t>
  </si>
  <si>
    <t>11</t>
  </si>
  <si>
    <t>346244381</t>
  </si>
  <si>
    <t>Plentování ocelových válcovaných nosníků jednostranné cihlami na maltu, výška stojiny do 200 mm</t>
  </si>
  <si>
    <t>-40927997</t>
  </si>
  <si>
    <t>https://podminky.urs.cz/item/CS_URS_2022_01/346244381</t>
  </si>
  <si>
    <t>(1,3*0,1)*2</t>
  </si>
  <si>
    <t>(2,05*0,14)*2</t>
  </si>
  <si>
    <t>Komunikace pozemní</t>
  </si>
  <si>
    <t>12</t>
  </si>
  <si>
    <t>005-x1</t>
  </si>
  <si>
    <t>932368366</t>
  </si>
  <si>
    <t>Úpravy povrchů, podlahy a osazování výplní</t>
  </si>
  <si>
    <t>13</t>
  </si>
  <si>
    <t>629991011</t>
  </si>
  <si>
    <t>Zakrytí vnějších ploch před znečištěním včetně pozdějšího odkrytí výplní otvorů a svislých ploch fólií přilepenou lepící páskou</t>
  </si>
  <si>
    <t>41434223</t>
  </si>
  <si>
    <t>https://podminky.urs.cz/item/CS_URS_2022_01/629991011</t>
  </si>
  <si>
    <t>Z obou stran</t>
  </si>
  <si>
    <t>(0,9*2,18)*4</t>
  </si>
  <si>
    <t>(1,185*1,33)*4</t>
  </si>
  <si>
    <t>(2,1*1,33)*2</t>
  </si>
  <si>
    <t>(1,35*1,15)*2</t>
  </si>
  <si>
    <t>(1,35*2,1)*4</t>
  </si>
  <si>
    <t>14</t>
  </si>
  <si>
    <t>611325111</t>
  </si>
  <si>
    <t>Vápenocementová omítka rýh hladká ve stropech, šířky rýhy do 150 mm</t>
  </si>
  <si>
    <t>-829937182</t>
  </si>
  <si>
    <t>https://podminky.urs.cz/item/CS_URS_2022_01/611325111</t>
  </si>
  <si>
    <t>Po vybouraných stěnách</t>
  </si>
  <si>
    <t>(3,3+1,82+0,1+0,8+1,62+1,45)*0,1</t>
  </si>
  <si>
    <t>611325412</t>
  </si>
  <si>
    <t>Oprava vápenocementové omítky vnitřních ploch hladké, tloušťky do 20 mm stropů, v rozsahu opravované plochy přes 10 do 30%</t>
  </si>
  <si>
    <t>977865356</t>
  </si>
  <si>
    <t>https://podminky.urs.cz/item/CS_URS_2022_01/611325412</t>
  </si>
  <si>
    <t>1,62*0,8</t>
  </si>
  <si>
    <t>1,45*0,8</t>
  </si>
  <si>
    <t>-0,2*0,2</t>
  </si>
  <si>
    <t>2,05*1,82</t>
  </si>
  <si>
    <t>1,45*3,3</t>
  </si>
  <si>
    <t>2,17*1,15</t>
  </si>
  <si>
    <t>2,25*4,2</t>
  </si>
  <si>
    <t>4,2*5,24</t>
  </si>
  <si>
    <t>-3*0,45</t>
  </si>
  <si>
    <t>2,9*1,85</t>
  </si>
  <si>
    <t>1,05*1,85</t>
  </si>
  <si>
    <t>3,37*4,05</t>
  </si>
  <si>
    <t>4,21*3,55</t>
  </si>
  <si>
    <t>4,35*8,19</t>
  </si>
  <si>
    <t>16</t>
  </si>
  <si>
    <t>611131121</t>
  </si>
  <si>
    <t>Podkladní a spojovací vrstva vnitřních omítaných ploch penetrace disperzní nanášená ručně stropů</t>
  </si>
  <si>
    <t>-616098076</t>
  </si>
  <si>
    <t>https://podminky.urs.cz/item/CS_URS_2022_01/611131121</t>
  </si>
  <si>
    <t>Pod perlinku i pod štuk</t>
  </si>
  <si>
    <t>113,298*2</t>
  </si>
  <si>
    <t>17</t>
  </si>
  <si>
    <t>611142001</t>
  </si>
  <si>
    <t>Potažení vnitřních ploch pletivem v ploše nebo pruzích, na plném podkladu sklovláknitým vtlačením do tmelu stropů</t>
  </si>
  <si>
    <t>-319298329</t>
  </si>
  <si>
    <t>https://podminky.urs.cz/item/CS_URS_2022_01/611142001</t>
  </si>
  <si>
    <t>1,8*2,2</t>
  </si>
  <si>
    <t>2,97*0,2</t>
  </si>
  <si>
    <t>0,66*3,17</t>
  </si>
  <si>
    <t>3,37*0,99</t>
  </si>
  <si>
    <t>1,17*1,42</t>
  </si>
  <si>
    <t>1,15*1,77</t>
  </si>
  <si>
    <t>1,85*0,9</t>
  </si>
  <si>
    <t>1,9*1,85</t>
  </si>
  <si>
    <t>1,9*1</t>
  </si>
  <si>
    <t>4,05*2,27</t>
  </si>
  <si>
    <t>2,05*1,1</t>
  </si>
  <si>
    <t>4,54*4,21</t>
  </si>
  <si>
    <t>3,5*4,34</t>
  </si>
  <si>
    <t>-1,1*1,1</t>
  </si>
  <si>
    <t>1*1</t>
  </si>
  <si>
    <t>18</t>
  </si>
  <si>
    <t>611311131</t>
  </si>
  <si>
    <t>Potažení vnitřních ploch vápenným štukem tloušťky do 3 mm vodorovných konstrukcí stropů rovných</t>
  </si>
  <si>
    <t>68370890</t>
  </si>
  <si>
    <t>https://podminky.urs.cz/item/CS_URS_2022_01/611311131</t>
  </si>
  <si>
    <t>19</t>
  </si>
  <si>
    <t>006-x2</t>
  </si>
  <si>
    <t>Hrubé stavební začištění po provedení elektroinstalace</t>
  </si>
  <si>
    <t>soubor</t>
  </si>
  <si>
    <t>-1534602869</t>
  </si>
  <si>
    <t>20</t>
  </si>
  <si>
    <t>612325111</t>
  </si>
  <si>
    <t>Vápenocementová omítka rýh hladká ve stěnách, šířky rýhy do 150 mm</t>
  </si>
  <si>
    <t>369947470</t>
  </si>
  <si>
    <t>https://podminky.urs.cz/item/CS_URS_2022_01/612325111</t>
  </si>
  <si>
    <t>Po vybourání stěn</t>
  </si>
  <si>
    <t>0,33*0,15</t>
  </si>
  <si>
    <t>(2,6*0,1)*5</t>
  </si>
  <si>
    <t>612325215</t>
  </si>
  <si>
    <t>Vápenocementová omítka jednotlivých malých ploch hladká na stěnách, plochy jednotlivě přes 1,0 do 4 m2</t>
  </si>
  <si>
    <t>-346942993</t>
  </si>
  <si>
    <t>https://podminky.urs.cz/item/CS_URS_2022_01/612325215</t>
  </si>
  <si>
    <t>Zazdívka dveří mezi novou m.č. 103 a 104</t>
  </si>
  <si>
    <t>Parapetní dozvidka v nové m.č. 106 vč. ostění</t>
  </si>
  <si>
    <t>22</t>
  </si>
  <si>
    <t>612325301</t>
  </si>
  <si>
    <t>Vápenocementová omítka ostění nebo nadpraží hladká</t>
  </si>
  <si>
    <t>1018445727</t>
  </si>
  <si>
    <t>https://podminky.urs.cz/item/CS_URS_2022_01/612325301</t>
  </si>
  <si>
    <t>Po vybouraném parapetním zdivu</t>
  </si>
  <si>
    <t>(0,85*0,45)*2</t>
  </si>
  <si>
    <t>(1*0,45)*4</t>
  </si>
  <si>
    <t>Otvor mezi stávající m.č. 102 a 108</t>
  </si>
  <si>
    <t>(1,65+2,05+2,05)*0,45</t>
  </si>
  <si>
    <t>23</t>
  </si>
  <si>
    <t>612325412</t>
  </si>
  <si>
    <t>Oprava vápenocementové omítky vnitřních ploch hladké, tloušťky do 20 mm stěn, v rozsahu opravované plochy přes 10 do 30%</t>
  </si>
  <si>
    <t>-810883283</t>
  </si>
  <si>
    <t>https://podminky.urs.cz/item/CS_URS_2022_01/612325412</t>
  </si>
  <si>
    <t>24</t>
  </si>
  <si>
    <t>612131101</t>
  </si>
  <si>
    <t>Podkladní a spojovací vrstva vnitřních omítaných ploch cementový postřik nanášený ručně celoplošně stěn</t>
  </si>
  <si>
    <t>-732101782</t>
  </si>
  <si>
    <t>https://podminky.urs.cz/item/CS_URS_2022_01/612131101</t>
  </si>
  <si>
    <t>Nové omítky po otlučených obkladech</t>
  </si>
  <si>
    <t>(2,05+0,8+1,62+1,45+0,8+3,3+0,3+1,45+0,3-0,9)*2</t>
  </si>
  <si>
    <t>-(0,6*1)*2</t>
  </si>
  <si>
    <t>Mezisoučet</t>
  </si>
  <si>
    <t>Nová stěna mezi novou m.č. 105 a 107 ze strany m.č. 107 (dorovnání s okolním zdivem)</t>
  </si>
  <si>
    <t>25</t>
  </si>
  <si>
    <t>612321121</t>
  </si>
  <si>
    <t>Omítka vápenocementová vnitřních ploch nanášená ručně jednovrstvá, tloušťky do 10 mm hladká svislých konstrukcí stěn</t>
  </si>
  <si>
    <t>-1291915743</t>
  </si>
  <si>
    <t>https://podminky.urs.cz/item/CS_URS_2022_01/612321121</t>
  </si>
  <si>
    <t>26</t>
  </si>
  <si>
    <t>612321191</t>
  </si>
  <si>
    <t>Omítka vápenocementová vnitřních ploch nanášená ručně Příplatek k cenám za každých dalších i započatých 5 mm tloušťky omítky přes 10 mm stěn</t>
  </si>
  <si>
    <t>-1124755107</t>
  </si>
  <si>
    <t>https://podminky.urs.cz/item/CS_URS_2022_01/612321191</t>
  </si>
  <si>
    <t>27</t>
  </si>
  <si>
    <t>612131121</t>
  </si>
  <si>
    <t>Podkladní a spojovací vrstva vnitřních omítaných ploch penetrace disperzní nanášená ručně stěn</t>
  </si>
  <si>
    <t>-1819767565</t>
  </si>
  <si>
    <t>https://podminky.urs.cz/item/CS_URS_2022_01/612131121</t>
  </si>
  <si>
    <t>Pod perlinku</t>
  </si>
  <si>
    <t>368,441</t>
  </si>
  <si>
    <t>Pod štuk</t>
  </si>
  <si>
    <t>(3,72+3,72+4,2+4,2+1,8+1,8+2,2+2,2+2,25+2,25+4,2+4,2+4,2+4,2+5,24+5,24+3+3+1,85+1,85+0,9+0,9)*2,6</t>
  </si>
  <si>
    <t>(1,9+1,9+1,85+1,85+1,05+1,05+1,85+1,85+4,05+4,05+3,37+3,37+1,9+1,9+1+1+4,21+4,21+3,55+3,55+4,54+4,54+4,35+4,35+4,35+4,35+3,5+3,5+1*4)*2,6</t>
  </si>
  <si>
    <t>-1,35*1,15</t>
  </si>
  <si>
    <t>-1,33*2,1*2</t>
  </si>
  <si>
    <t>-1*2,18*2</t>
  </si>
  <si>
    <t>-1,185*1,33*2</t>
  </si>
  <si>
    <t>-2,1*1,33</t>
  </si>
  <si>
    <t>(1,35+1,15+1,15+1,33+2,1+2,1+1,35+2,1+2,1+2,4+2,18+2,18+2,1+1,33+1,33)*0,23</t>
  </si>
  <si>
    <t>(0,9+2,18+2,18)*0,28</t>
  </si>
  <si>
    <t>-(0,8*2)*6</t>
  </si>
  <si>
    <t>-(0,9*2)*14</t>
  </si>
  <si>
    <t>(0,9+2+2)*0,375</t>
  </si>
  <si>
    <t>(1+2,3+2,3+1+2,3+2,3)*0,35</t>
  </si>
  <si>
    <t>(1,65+2+2)*0,45</t>
  </si>
  <si>
    <t>(3,04+2,3+2,3)*0,565</t>
  </si>
  <si>
    <t>"Odpočet obklady" -54,762</t>
  </si>
  <si>
    <t>28</t>
  </si>
  <si>
    <t>612142001</t>
  </si>
  <si>
    <t>Potažení vnitřních ploch pletivem v ploše nebo pruzích, na plném podkladu sklovláknitým vtlačením do tmelu stěn</t>
  </si>
  <si>
    <t>542619892</t>
  </si>
  <si>
    <t>https://podminky.urs.cz/item/CS_URS_2022_01/612142001</t>
  </si>
  <si>
    <t>29</t>
  </si>
  <si>
    <t>612311131</t>
  </si>
  <si>
    <t>Potažení vnitřních ploch vápenným štukem tloušťky do 3 mm svislých konstrukcí stěn</t>
  </si>
  <si>
    <t>-1370047964</t>
  </si>
  <si>
    <t>https://podminky.urs.cz/item/CS_URS_2022_01/612311131</t>
  </si>
  <si>
    <t>30</t>
  </si>
  <si>
    <t>622143003</t>
  </si>
  <si>
    <t>Montáž omítkových profilů plastových, pozinkovaných nebo dřevěných upevněných vtlačením do podkladní vrstvy nebo přibitím rohových s tkaninou</t>
  </si>
  <si>
    <t>1001819515</t>
  </si>
  <si>
    <t>https://podminky.urs.cz/item/CS_URS_2022_01/622143003</t>
  </si>
  <si>
    <t>2,6+2+2+2+2+0,9+0,9+2+2+2+2+1,65+1,65+1+1+2,3+2,3+2,6+2,6+2,6+2,6+2,3+2,3+3,04+2,6+1,35+2,1+2,1</t>
  </si>
  <si>
    <t>1,33+2,1+2,1+1,35+1,15+1,15+2,085+2,18+2,18+2,1+1,33+1,33+2,085+2,18+2,18</t>
  </si>
  <si>
    <t>31</t>
  </si>
  <si>
    <t>M</t>
  </si>
  <si>
    <t>59051486</t>
  </si>
  <si>
    <t>profil rohový PVC 15x15mm s výztužnou tkaninou š 100mm pro ETICS</t>
  </si>
  <si>
    <t>787750299</t>
  </si>
  <si>
    <t>83,32*1,15 'Přepočtené koeficientem množství</t>
  </si>
  <si>
    <t>32</t>
  </si>
  <si>
    <t>622131101</t>
  </si>
  <si>
    <t>Podkladní a spojovací vrstva vnějších omítaných ploch cementový postřik nanášený ručně celoplošně stěn</t>
  </si>
  <si>
    <t>-2131062004</t>
  </si>
  <si>
    <t>https://podminky.urs.cz/item/CS_URS_2022_01/622131101</t>
  </si>
  <si>
    <t>33</t>
  </si>
  <si>
    <t>622324111</t>
  </si>
  <si>
    <t>Omítka vápenocementová strukturální (břízolitová) vnějších ploch nanášená ručně škrábaná stěn</t>
  </si>
  <si>
    <t>-2005827312</t>
  </si>
  <si>
    <t>https://podminky.urs.cz/item/CS_URS_2022_01/622324111</t>
  </si>
  <si>
    <t>Po osazení nových výplní</t>
  </si>
  <si>
    <t>(1,35+1,15+1,15+1,33+2,1+2,1+1,35+2,1+2,1+2,1+1,33+1,33+2,085+2,18+2,18)*0,18</t>
  </si>
  <si>
    <t>(2,085+2,18+2,18)*0,31</t>
  </si>
  <si>
    <t>34</t>
  </si>
  <si>
    <t>006-x1</t>
  </si>
  <si>
    <t>D+M+PH Písková penetrace pod samonivelační stěrku</t>
  </si>
  <si>
    <t>-1451803053</t>
  </si>
  <si>
    <t>35</t>
  </si>
  <si>
    <t>632451105</t>
  </si>
  <si>
    <t>Potěr cementový samonivelační ze suchých směsí tloušťky přes 10 do 15 mm</t>
  </si>
  <si>
    <t>-1467408228</t>
  </si>
  <si>
    <t>https://podminky.urs.cz/item/CS_URS_2022_01/632451105</t>
  </si>
  <si>
    <t>4,35*2,4</t>
  </si>
  <si>
    <t>1,1*3,25</t>
  </si>
  <si>
    <t>0,9*0,15</t>
  </si>
  <si>
    <t>1*0,21</t>
  </si>
  <si>
    <t>4,54*4,35</t>
  </si>
  <si>
    <t>1,65*0,45</t>
  </si>
  <si>
    <t>0,9*0,375</t>
  </si>
  <si>
    <t>1*0,28</t>
  </si>
  <si>
    <t>3,17*0,66</t>
  </si>
  <si>
    <t>0,99*3,37</t>
  </si>
  <si>
    <t>1,2*1,42</t>
  </si>
  <si>
    <t>1*0,3</t>
  </si>
  <si>
    <t>0,9*0,1</t>
  </si>
  <si>
    <t>4,2*2,25</t>
  </si>
  <si>
    <t>3,04*0,52</t>
  </si>
  <si>
    <t>5,24*4,2</t>
  </si>
  <si>
    <t>1,35*0,23*2</t>
  </si>
  <si>
    <t>0,9*0,1*2</t>
  </si>
  <si>
    <t>1,85*1,05</t>
  </si>
  <si>
    <t>-1*0,2</t>
  </si>
  <si>
    <t>0,8*0,1</t>
  </si>
  <si>
    <t>1,85*1,9</t>
  </si>
  <si>
    <t>1,65*0,9</t>
  </si>
  <si>
    <t>1*1,9</t>
  </si>
  <si>
    <t>0,8*0,1*2</t>
  </si>
  <si>
    <t>Ostatní konstrukce a práce, bourání</t>
  </si>
  <si>
    <t>36</t>
  </si>
  <si>
    <t>009-x1</t>
  </si>
  <si>
    <t>Demontáž vertikální žaluzie vč. likvidace</t>
  </si>
  <si>
    <t>174084591</t>
  </si>
  <si>
    <t>2,1*1,6*2</t>
  </si>
  <si>
    <t>2,4*2,1</t>
  </si>
  <si>
    <t>37</t>
  </si>
  <si>
    <t>009-x2</t>
  </si>
  <si>
    <t>Vybourání automatických posuvných dveří s rámem mezi m.č. 102 a 108 vč. likvidace</t>
  </si>
  <si>
    <t>392869969</t>
  </si>
  <si>
    <t>38</t>
  </si>
  <si>
    <t>009-x3</t>
  </si>
  <si>
    <t>Vybourání dveřní sestavy s rámem mezi m.č. 101 a 102 vč. likvidace</t>
  </si>
  <si>
    <t>-541982824</t>
  </si>
  <si>
    <t>39</t>
  </si>
  <si>
    <t>009-x4</t>
  </si>
  <si>
    <t>Odstrojení stavby od drobných předmětů vč. likvidace - např. držáky mýdla, apod...</t>
  </si>
  <si>
    <t>522107581</t>
  </si>
  <si>
    <t>40</t>
  </si>
  <si>
    <t>962031133</t>
  </si>
  <si>
    <t>Bourání příček z cihel, tvárnic nebo příčkovek z cihel pálených, plných nebo dutých na maltu vápennou nebo vápenocementovou, tl. do 150 mm</t>
  </si>
  <si>
    <t>-267078552</t>
  </si>
  <si>
    <t>https://podminky.urs.cz/item/CS_URS_2022_01/962031133</t>
  </si>
  <si>
    <t>0,33*1,15</t>
  </si>
  <si>
    <t>41</t>
  </si>
  <si>
    <t>965046111</t>
  </si>
  <si>
    <t>Broušení stávajících betonových podlah úběr do 3 mm</t>
  </si>
  <si>
    <t>298233546</t>
  </si>
  <si>
    <t>https://podminky.urs.cz/item/CS_URS_2022_01/965046111</t>
  </si>
  <si>
    <t>2,4*0,375</t>
  </si>
  <si>
    <t>2,085*0,23</t>
  </si>
  <si>
    <t>4,05*3,37</t>
  </si>
  <si>
    <t>0,9*0,1*3</t>
  </si>
  <si>
    <t>3,04*0,665</t>
  </si>
  <si>
    <t>8,19*3,35</t>
  </si>
  <si>
    <t>0,9*0,15*2</t>
  </si>
  <si>
    <t>1*0,45</t>
  </si>
  <si>
    <t>42</t>
  </si>
  <si>
    <t>965046119</t>
  </si>
  <si>
    <t>Broušení stávajících betonových podlah Příplatek k ceně za každý další 1 mm úběru</t>
  </si>
  <si>
    <t>-1158751966</t>
  </si>
  <si>
    <t>https://podminky.urs.cz/item/CS_URS_2022_01/965046119</t>
  </si>
  <si>
    <t>97,84*2</t>
  </si>
  <si>
    <t>43</t>
  </si>
  <si>
    <t>965081213</t>
  </si>
  <si>
    <t>Bourání podlah z dlaždic bez podkladního lože nebo mazaniny, s jakoukoliv výplní spár keramických nebo xylolitových tl. do 10 mm, plochy přes 1 m2</t>
  </si>
  <si>
    <t>1818005774</t>
  </si>
  <si>
    <t>https://podminky.urs.cz/item/CS_URS_2022_01/965081213</t>
  </si>
  <si>
    <t>8,19*4,35</t>
  </si>
  <si>
    <t>44</t>
  </si>
  <si>
    <t>965081611</t>
  </si>
  <si>
    <t>Odsekání soklíků včetně otlučení podkladní omítky až na zdivo rovných</t>
  </si>
  <si>
    <t>843647623</t>
  </si>
  <si>
    <t>https://podminky.urs.cz/item/CS_URS_2022_01/965081611</t>
  </si>
  <si>
    <t>4,21+4,21+3,55+3,55-2,085+0,23+0,23-2,4+0,33+0,33+8,19+8,19+4,35+4,35-0,9-0,9-1-2,4+0,45+0,45</t>
  </si>
  <si>
    <t>45</t>
  </si>
  <si>
    <t>968072455</t>
  </si>
  <si>
    <t>Vybourání kovových rámů oken s křídly, dveřních zárubní, vrat, stěn, ostění nebo obkladů dveřních zárubní, plochy do 2 m2</t>
  </si>
  <si>
    <t>791768499</t>
  </si>
  <si>
    <t>https://podminky.urs.cz/item/CS_URS_2022_01/968072455</t>
  </si>
  <si>
    <t>(0,6*2)*3</t>
  </si>
  <si>
    <t>(0,8*2)*5</t>
  </si>
  <si>
    <t>46</t>
  </si>
  <si>
    <t>968082015</t>
  </si>
  <si>
    <t>Vybourání plastových rámů oken s křídly, dveřních zárubní, vrat rámu oken s křídly, plochy do 1 m2</t>
  </si>
  <si>
    <t>1726303799</t>
  </si>
  <si>
    <t>https://podminky.urs.cz/item/CS_URS_2022_01/968082015</t>
  </si>
  <si>
    <t>0,6*1,15*2</t>
  </si>
  <si>
    <t>47</t>
  </si>
  <si>
    <t>968082016</t>
  </si>
  <si>
    <t>Vybourání plastových rámů oken s křídly, dveřních zárubní, vrat rámu oken s křídly, plochy přes 1 do 2 m2</t>
  </si>
  <si>
    <t>1169659908</t>
  </si>
  <si>
    <t>https://podminky.urs.cz/item/CS_URS_2022_01/968082016</t>
  </si>
  <si>
    <t>1,33*1,15*2</t>
  </si>
  <si>
    <t>48</t>
  </si>
  <si>
    <t>968082017</t>
  </si>
  <si>
    <t>Vybourání plastových rámů oken s křídly, dveřních zárubní, vrat rámu oken s křídly, plochy přes 2 do 4 m2</t>
  </si>
  <si>
    <t>-1722748976</t>
  </si>
  <si>
    <t>https://podminky.urs.cz/item/CS_URS_2022_01/968082017</t>
  </si>
  <si>
    <t>2,1*1,33*2</t>
  </si>
  <si>
    <t>49</t>
  </si>
  <si>
    <t>968082022/R</t>
  </si>
  <si>
    <t>Vybourání plastových rámů oken s křídly, dveřních zárubní, vrat dveřních zárubní, plochy přes 4 m2</t>
  </si>
  <si>
    <t>-1799575442</t>
  </si>
  <si>
    <t>2*2,18</t>
  </si>
  <si>
    <t>50</t>
  </si>
  <si>
    <t>971033561</t>
  </si>
  <si>
    <t>Vybourání otvorů ve zdivu základovém nebo nadzákladovém z cihel, tvárnic, příčkovek z cihel pálených na maltu vápennou nebo vápenocementovou plochy do 1 m2, tl. do 600 mm</t>
  </si>
  <si>
    <t>1829563398</t>
  </si>
  <si>
    <t>https://podminky.urs.cz/item/CS_URS_2022_01/971033561</t>
  </si>
  <si>
    <t>Parapetní zdivo m.č. 102</t>
  </si>
  <si>
    <t>(1*0,85)*0,45</t>
  </si>
  <si>
    <t>51</t>
  </si>
  <si>
    <t>971033621</t>
  </si>
  <si>
    <t>Vybourání otvorů ve zdivu základovém nebo nadzákladovém z cihel, tvárnic, příčkovek z cihel pálených na maltu vápennou nebo vápenocementovou plochy do 4 m2, tl. do 100 mm</t>
  </si>
  <si>
    <t>1461200186</t>
  </si>
  <si>
    <t>https://podminky.urs.cz/item/CS_URS_2022_01/971033621</t>
  </si>
  <si>
    <t>0,9*2,05</t>
  </si>
  <si>
    <t>52</t>
  </si>
  <si>
    <t>971033651</t>
  </si>
  <si>
    <t>Vybourání otvorů ve zdivu základovém nebo nadzákladovém z cihel, tvárnic, příčkovek z cihel pálených na maltu vápennou nebo vápenocementovou plochy do 4 m2, tl. do 600 mm</t>
  </si>
  <si>
    <t>-2075284342</t>
  </si>
  <si>
    <t>https://podminky.urs.cz/item/CS_URS_2022_01/971033651</t>
  </si>
  <si>
    <t>Otvor mezi stávající m.č. 10 2a 108</t>
  </si>
  <si>
    <t>(1,65*2,05)*0,45</t>
  </si>
  <si>
    <t>-(1*2)*0,45</t>
  </si>
  <si>
    <t>Parapetní zdivo v m.č. 108 a 109</t>
  </si>
  <si>
    <t>((1,35*1)*2)*0,45</t>
  </si>
  <si>
    <t>53</t>
  </si>
  <si>
    <t>974031664</t>
  </si>
  <si>
    <t>Vysekání rýh ve zdivu cihelném na maltu vápennou nebo vápenocementovou pro vtahování nosníků do zdí, před vybouráním otvoru do hl. 150 mm, při v. nosníku do 150 mm</t>
  </si>
  <si>
    <t>-1869323676</t>
  </si>
  <si>
    <t>https://podminky.urs.cz/item/CS_URS_2022_01/974031664</t>
  </si>
  <si>
    <t>1,4+2,1*3</t>
  </si>
  <si>
    <t>54</t>
  </si>
  <si>
    <t>978011141</t>
  </si>
  <si>
    <t>Otlučení vápenných nebo vápenocementových omítek vnitřních ploch stropů, v rozsahu přes 10 do 30 %</t>
  </si>
  <si>
    <t>272698535</t>
  </si>
  <si>
    <t>https://podminky.urs.cz/item/CS_URS_2022_01/978011141</t>
  </si>
  <si>
    <t>55</t>
  </si>
  <si>
    <t>978013141</t>
  </si>
  <si>
    <t>Otlučení vápenných nebo vápenocementových omítek vnitřních ploch stěn s vyškrabáním spar, s očištěním zdiva, v rozsahu přes 10 do 30 %</t>
  </si>
  <si>
    <t>811806376</t>
  </si>
  <si>
    <t>https://podminky.urs.cz/item/CS_URS_2022_01/978013141</t>
  </si>
  <si>
    <t>(0,8+0,8+1,62+1,62+1,45+1,45+0,8+0,8+3,3+3,3+1,45+1,45+2,05+2,05+1,82+1,82)*0,6</t>
  </si>
  <si>
    <t>-(0,6*0,15)*2</t>
  </si>
  <si>
    <t>(1+0,3+0,3)*0,3</t>
  </si>
  <si>
    <t>(1,82+1,82+0,35+0,35+1,15+1,15+4,2+4,2+2,25+2,25+5,24+5,24+4,2+4,2+3+3+2,9+2,9+1,85+1,85+1,05+1,05+1,85+1,85+4,05+4,05+3,37+3,37+8,19+8,19)*2,6</t>
  </si>
  <si>
    <t>(4,35+4,35+4,21+4,21+3,55+3,55)*2,6</t>
  </si>
  <si>
    <t>-1*0,85</t>
  </si>
  <si>
    <t>-2,1*1,33*2</t>
  </si>
  <si>
    <t>-2*2,18</t>
  </si>
  <si>
    <t>-(1,35*1,15)*2</t>
  </si>
  <si>
    <t>(2,1+1,33+1,33+2,1+1,33+1,33+2+2,18+2,18+1,35+1,15+1,15+1,35+1,15+1,15+0,6+1,15+0,6+1,15)*0,23</t>
  </si>
  <si>
    <t>-(0,9*2,05)*2</t>
  </si>
  <si>
    <t>-(1,65*2,05)*2</t>
  </si>
  <si>
    <t>-(2,4*2,1)*2</t>
  </si>
  <si>
    <t>(2,4+2,1+2,1)*0,32</t>
  </si>
  <si>
    <t>-(0,9*2)*9</t>
  </si>
  <si>
    <t>-0,6*2</t>
  </si>
  <si>
    <t>(1+2,3+2,3)*0,35</t>
  </si>
  <si>
    <t>-(3,04*2,3)*2</t>
  </si>
  <si>
    <t>(3,0+2,3+2,3)*0,665</t>
  </si>
  <si>
    <t>-(1*1,35)*2</t>
  </si>
  <si>
    <t>56</t>
  </si>
  <si>
    <t>978059541</t>
  </si>
  <si>
    <t>Odsekání obkladů stěn včetně otlučení podkladní omítky až na zdivo z obkládaček vnitřních, z jakýchkoliv materiálů, plochy přes 1 m2</t>
  </si>
  <si>
    <t>356307753</t>
  </si>
  <si>
    <t>https://podminky.urs.cz/item/CS_URS_2022_01/978059541</t>
  </si>
  <si>
    <t>(1,95+0,6)*1,4</t>
  </si>
  <si>
    <t>-1,35*0,4</t>
  </si>
  <si>
    <t>(1,45+1,45+0,8+0,8+1,62+1,62+0,8+0,8+1,82+1,82+2,05+2,05+3,6+3,6+1,45+1,45-0,7*5)*2</t>
  </si>
  <si>
    <t>57</t>
  </si>
  <si>
    <t>962031132</t>
  </si>
  <si>
    <t>Bourání příček z cihel, tvárnic nebo příčkovek z cihel pálených, plných nebo dutých na maltu vápennou nebo vápenocementovou, tl. do 100 mm</t>
  </si>
  <si>
    <t>1959902952</t>
  </si>
  <si>
    <t>https://podminky.urs.cz/item/CS_URS_2022_01/962031132</t>
  </si>
  <si>
    <t>(3,3+0,1+0,8+1,45+1,82+1,6)*2,6</t>
  </si>
  <si>
    <t>-(0,7*2)*3</t>
  </si>
  <si>
    <t>58</t>
  </si>
  <si>
    <t>009-x5</t>
  </si>
  <si>
    <t>D+M+PH PHP práškový s hasicí schopností 34A/183B vč. držáku na zeď a revize</t>
  </si>
  <si>
    <t>1493565233</t>
  </si>
  <si>
    <t>59</t>
  </si>
  <si>
    <t>949101111</t>
  </si>
  <si>
    <t>Lešení pomocné pracovní pro objekty pozemních staveb pro zatížení do 150 kg/m2, o výšce lešeňové podlahy do 1,9 m</t>
  </si>
  <si>
    <t>917624794</t>
  </si>
  <si>
    <t>https://podminky.urs.cz/item/CS_URS_2022_01/949101111</t>
  </si>
  <si>
    <t>60</t>
  </si>
  <si>
    <t>952901111</t>
  </si>
  <si>
    <t>Vyčištění budov nebo objektů před předáním do užívání budov bytové nebo občanské výstavby, světlé výšky podlaží do 4 m</t>
  </si>
  <si>
    <t>-1479553489</t>
  </si>
  <si>
    <t>https://podminky.urs.cz/item/CS_URS_2022_01/952901111</t>
  </si>
  <si>
    <t>997</t>
  </si>
  <si>
    <t>Přesun sutě</t>
  </si>
  <si>
    <t>61</t>
  </si>
  <si>
    <t>997013211</t>
  </si>
  <si>
    <t>Vnitrostaveništní doprava suti a vybouraných hmot vodorovně do 50 m svisle ručně pro budovy a haly výšky do 6 m</t>
  </si>
  <si>
    <t>1917499067</t>
  </si>
  <si>
    <t>https://podminky.urs.cz/item/CS_URS_2022_01/997013211</t>
  </si>
  <si>
    <t>62</t>
  </si>
  <si>
    <t>997002611</t>
  </si>
  <si>
    <t>Nakládání suti a vybouraných hmot na dopravní prostředek pro vodorovné přemístění</t>
  </si>
  <si>
    <t>1684325376</t>
  </si>
  <si>
    <t>https://podminky.urs.cz/item/CS_URS_2022_01/997002611</t>
  </si>
  <si>
    <t>63</t>
  </si>
  <si>
    <t>997013501</t>
  </si>
  <si>
    <t>Odvoz suti a vybouraných hmot na skládku nebo meziskládku se složením, na vzdálenost do 1 km</t>
  </si>
  <si>
    <t>-90037613</t>
  </si>
  <si>
    <t>https://podminky.urs.cz/item/CS_URS_2022_01/997013501</t>
  </si>
  <si>
    <t>64</t>
  </si>
  <si>
    <t>997013509</t>
  </si>
  <si>
    <t>Odvoz suti a vybouraných hmot na skládku nebo meziskládku se složením, na vzdálenost Příplatek k ceně za každý další i započatý 1 km přes 1 km</t>
  </si>
  <si>
    <t>508921050</t>
  </si>
  <si>
    <t>https://podminky.urs.cz/item/CS_URS_2022_01/997013509</t>
  </si>
  <si>
    <t>20,434*24</t>
  </si>
  <si>
    <t>65</t>
  </si>
  <si>
    <t>997013631</t>
  </si>
  <si>
    <t>Poplatek za uložení stavebního odpadu na skládce (skládkovné) směsného stavebního a demoličního zatříděného do Katalogu odpadů pod kódem 17 09 04</t>
  </si>
  <si>
    <t>316936182</t>
  </si>
  <si>
    <t>https://podminky.urs.cz/item/CS_URS_2022_01/997013631</t>
  </si>
  <si>
    <t>998</t>
  </si>
  <si>
    <t>Přesun hmot</t>
  </si>
  <si>
    <t>66</t>
  </si>
  <si>
    <t>998018001</t>
  </si>
  <si>
    <t>Přesun hmot pro budovy občanské výstavby, bydlení, výrobu a služby ruční - bez užití mechanizace vodorovná dopravní vzdálenost do 100 m pro budovy s jakoukoliv nosnou konstrukcí výšky do 6 m</t>
  </si>
  <si>
    <t>1030587915</t>
  </si>
  <si>
    <t>https://podminky.urs.cz/item/CS_URS_2022_01/998018001</t>
  </si>
  <si>
    <t>PSV</t>
  </si>
  <si>
    <t>Práce a dodávky PSV</t>
  </si>
  <si>
    <t>741</t>
  </si>
  <si>
    <t>Elektroinstalace - silnoproud</t>
  </si>
  <si>
    <t>67</t>
  </si>
  <si>
    <t>741-x2</t>
  </si>
  <si>
    <t>492772618</t>
  </si>
  <si>
    <t>751</t>
  </si>
  <si>
    <t>Vzduchotechnika</t>
  </si>
  <si>
    <t>68</t>
  </si>
  <si>
    <t>751-x1</t>
  </si>
  <si>
    <t>Demontáž stropní vzduchové clony vč. likvidace</t>
  </si>
  <si>
    <t>-931178841</t>
  </si>
  <si>
    <t>69</t>
  </si>
  <si>
    <t>751-x2</t>
  </si>
  <si>
    <t>Demontáž klimatizační jednotky vč. připojovacího potrubí a potrubí kondenzátu do kanalizace vč. likvidace</t>
  </si>
  <si>
    <t>-476299161</t>
  </si>
  <si>
    <t>70</t>
  </si>
  <si>
    <t>751-x3</t>
  </si>
  <si>
    <t>Demontáž venkovní klimatizační jednotky vč. kotvící techniky - cena vč. likvidace</t>
  </si>
  <si>
    <t>1235895403</t>
  </si>
  <si>
    <t>71</t>
  </si>
  <si>
    <t>751-x4</t>
  </si>
  <si>
    <t>D+M PVC potrubí s ventilátorem s časovým doběhem. Potrubí uloženo do SDK kastlíku 300x300mm pod stropem 1.NP (kastlík započítat do této ceny). Vyvedeno skrz obvodovou stěnu, ukončeno PVC neuzavíratelnou mřížkou. - cena vč. stavební přípomoci apod... - ozn. 1</t>
  </si>
  <si>
    <t>-944525418</t>
  </si>
  <si>
    <t>72</t>
  </si>
  <si>
    <t>751-x5</t>
  </si>
  <si>
    <t>D+M PVC potrubí s ventilátorem s časovým doběhem. Potrubí uloženo do SDK kastlíku 300x300mm pod stropem 1.NP (kastlík započítat do této ceny). Vyvedeno skrz obvodovou stěnu, ukončeno PVC neuzavíratelnou mřížkou. - cena vč. stavební přípomoci apod... - ozn. 2</t>
  </si>
  <si>
    <t>-1338833314</t>
  </si>
  <si>
    <t>73</t>
  </si>
  <si>
    <t>751-x6</t>
  </si>
  <si>
    <t>D+M Odvětrání m.č. 113 - otvor pod stropem 1.NP prům. 100mm na fasádě neuzaavíratelná mřížka - cena vč. stavební přípomoci</t>
  </si>
  <si>
    <t>-1367300086</t>
  </si>
  <si>
    <t>74</t>
  </si>
  <si>
    <t>998751201</t>
  </si>
  <si>
    <t>Přesun hmot pro vzduchotechniku stanovený procentní sazbou (%) z ceny vodorovná dopravní vzdálenost do 50 m v objektech výšky do 12 m</t>
  </si>
  <si>
    <t>%</t>
  </si>
  <si>
    <t>1866307258</t>
  </si>
  <si>
    <t>https://podminky.urs.cz/item/CS_URS_2022_01/998751201</t>
  </si>
  <si>
    <t>763</t>
  </si>
  <si>
    <t>Konstrukce suché výstavby</t>
  </si>
  <si>
    <t>75</t>
  </si>
  <si>
    <t>763121590</t>
  </si>
  <si>
    <t>Stěna předsazená ze sádrokartonových desek pro osazení závěsného WC s nosnou konstrukcí z ocelových profilů CW, UW dvojitě opláštěná deskami impregnovanými H2 tl. 2x12,5 mm bez izolace, stěna tl. 150 - 250 mm, profil 50</t>
  </si>
  <si>
    <t>-1019631404</t>
  </si>
  <si>
    <t>https://podminky.urs.cz/item/CS_URS_2022_01/763121590</t>
  </si>
  <si>
    <t>0,9*1,3</t>
  </si>
  <si>
    <t>1*1,3</t>
  </si>
  <si>
    <t>76</t>
  </si>
  <si>
    <t>998763401</t>
  </si>
  <si>
    <t>Přesun hmot pro konstrukce montované z desek stanovený procentní sazbou (%) z ceny vodorovná dopravní vzdálenost do 50 m v objektech výšky do 6 m</t>
  </si>
  <si>
    <t>-1801640145</t>
  </si>
  <si>
    <t>https://podminky.urs.cz/item/CS_URS_2022_01/998763401</t>
  </si>
  <si>
    <t>764</t>
  </si>
  <si>
    <t>Konstrukce klempířské</t>
  </si>
  <si>
    <t>77</t>
  </si>
  <si>
    <t>764002851</t>
  </si>
  <si>
    <t>Demontáž klempířských konstrukcí oplechování parapetů do suti</t>
  </si>
  <si>
    <t>2132222377</t>
  </si>
  <si>
    <t>https://podminky.urs.cz/item/CS_URS_2022_01/764002851</t>
  </si>
  <si>
    <t>1,35+1,33+1,35+2,1+2,1</t>
  </si>
  <si>
    <t>766</t>
  </si>
  <si>
    <t>Konstrukce truhlářské</t>
  </si>
  <si>
    <t>78</t>
  </si>
  <si>
    <t>766441811</t>
  </si>
  <si>
    <t>Demontáž parapetních desek dřevěných nebo plastových šířky do 300 mm, délky do 1000 mm</t>
  </si>
  <si>
    <t>-439581662</t>
  </si>
  <si>
    <t>https://podminky.urs.cz/item/CS_URS_2022_01/766441811</t>
  </si>
  <si>
    <t>79</t>
  </si>
  <si>
    <t>766441821</t>
  </si>
  <si>
    <t>Demontáž parapetních desek dřevěných nebo plastových šířky do 300 mm, délky přes 1000 do 2000 mm</t>
  </si>
  <si>
    <t>-1060443975</t>
  </si>
  <si>
    <t>https://podminky.urs.cz/item/CS_URS_2022_01/766441821</t>
  </si>
  <si>
    <t>80</t>
  </si>
  <si>
    <t>766441823</t>
  </si>
  <si>
    <t>Demontáž parapetních desek dřevěných nebo plastových šířky do 300 mm, délky přes 2000 mm</t>
  </si>
  <si>
    <t>827525898</t>
  </si>
  <si>
    <t>https://podminky.urs.cz/item/CS_URS_2022_01/766441823</t>
  </si>
  <si>
    <t>81</t>
  </si>
  <si>
    <t>766691914</t>
  </si>
  <si>
    <t>Ostatní práce vyvěšení nebo zavěšení křídel s případným uložením a opětovným zavěšením po provedení stavebních změn dřevěných dveřních, plochy do 2 m2</t>
  </si>
  <si>
    <t>-1158612045</t>
  </si>
  <si>
    <t>https://podminky.urs.cz/item/CS_URS_2022_01/766691914</t>
  </si>
  <si>
    <t>82</t>
  </si>
  <si>
    <t>766691925</t>
  </si>
  <si>
    <t>Ostatní práce vyvěšení nebo zavěšení křídel s případným uložením a opětovným zavěšením po provedení stavebních změn plastových dveřních s křídly otevíravými, plochy přes 2 m2</t>
  </si>
  <si>
    <t>-1994294834</t>
  </si>
  <si>
    <t>https://podminky.urs.cz/item/CS_URS_2022_01/766691925</t>
  </si>
  <si>
    <t>83</t>
  </si>
  <si>
    <t>766812840</t>
  </si>
  <si>
    <t>Demontáž kuchyňských linek dřevěných nebo kovových včetně skříněk uchycených na stěně, délky přes 1800 do 2100 mm</t>
  </si>
  <si>
    <t>-1019351645</t>
  </si>
  <si>
    <t>https://podminky.urs.cz/item/CS_URS_2022_01/766812840</t>
  </si>
  <si>
    <t>84</t>
  </si>
  <si>
    <t>766682111</t>
  </si>
  <si>
    <t>Montáž zárubní dřevěných, plastových nebo z lamina obložkových, pro dveře jednokřídlové, tloušťky stěny do 170 mm</t>
  </si>
  <si>
    <t>722978587</t>
  </si>
  <si>
    <t>https://podminky.urs.cz/item/CS_URS_2022_01/766682111</t>
  </si>
  <si>
    <t>85</t>
  </si>
  <si>
    <t>61182307</t>
  </si>
  <si>
    <t>503187396</t>
  </si>
  <si>
    <t>86</t>
  </si>
  <si>
    <t>61182308</t>
  </si>
  <si>
    <t>-763874399</t>
  </si>
  <si>
    <t>87</t>
  </si>
  <si>
    <t>766682113</t>
  </si>
  <si>
    <t>Montáž zárubní dřevěných, plastových nebo z lamina obložkových, pro dveře jednokřídlové, tloušťky stěny přes 350 mm</t>
  </si>
  <si>
    <t>-376867855</t>
  </si>
  <si>
    <t>https://podminky.urs.cz/item/CS_URS_2022_01/766682113</t>
  </si>
  <si>
    <t>88</t>
  </si>
  <si>
    <t>61182310</t>
  </si>
  <si>
    <t>1215244561</t>
  </si>
  <si>
    <t>89</t>
  </si>
  <si>
    <t>766660171</t>
  </si>
  <si>
    <t>Montáž dveřních křídel dřevěných nebo plastových otevíravých do obložkové zárubně povrchově upravených jednokřídlových, šířky do 800 mm</t>
  </si>
  <si>
    <t>-1647295918</t>
  </si>
  <si>
    <t>https://podminky.urs.cz/item/CS_URS_2022_01/766660171</t>
  </si>
  <si>
    <t>90</t>
  </si>
  <si>
    <t>61162073</t>
  </si>
  <si>
    <t>-1148366024</t>
  </si>
  <si>
    <t>91</t>
  </si>
  <si>
    <t>61162074</t>
  </si>
  <si>
    <t>-1955552072</t>
  </si>
  <si>
    <t>92</t>
  </si>
  <si>
    <t>61162074/R</t>
  </si>
  <si>
    <t>1156358912</t>
  </si>
  <si>
    <t>93</t>
  </si>
  <si>
    <t>766660728</t>
  </si>
  <si>
    <t>Montáž dveřních doplňků dveřního kování interiérového zámku</t>
  </si>
  <si>
    <t>627738246</t>
  </si>
  <si>
    <t>https://podminky.urs.cz/item/CS_URS_2022_01/766660728</t>
  </si>
  <si>
    <t>94</t>
  </si>
  <si>
    <t>54964150</t>
  </si>
  <si>
    <t>vložka zámková cylindrická oboustranná+4 klíče</t>
  </si>
  <si>
    <t>-1757547548</t>
  </si>
  <si>
    <t>95</t>
  </si>
  <si>
    <t>766660729</t>
  </si>
  <si>
    <t>Montáž dveřních doplňků dveřního kování interiérového štítku s klikou</t>
  </si>
  <si>
    <t>1764053005</t>
  </si>
  <si>
    <t>https://podminky.urs.cz/item/CS_URS_2022_01/766660729</t>
  </si>
  <si>
    <t>96</t>
  </si>
  <si>
    <t>54914622</t>
  </si>
  <si>
    <t>-1387942985</t>
  </si>
  <si>
    <t>97</t>
  </si>
  <si>
    <t>766-x1</t>
  </si>
  <si>
    <t>-571330378</t>
  </si>
  <si>
    <t>98</t>
  </si>
  <si>
    <t>766-x6</t>
  </si>
  <si>
    <t>D+M Štítek s označením WC ZTP brailovým písmem</t>
  </si>
  <si>
    <t>511620061</t>
  </si>
  <si>
    <t>99</t>
  </si>
  <si>
    <t>766-x1.1</t>
  </si>
  <si>
    <t>Výroba, dodávka a montáž PVC výplň vnějšího otvoru ozn. 1 s parotěsným utěsněním dle ČSN, vnějším Al parapetem, vnitřním PVC bílým parapetem, bezpečnostním kováním, madlem z vnější strany a zámkem - spec. dle PD</t>
  </si>
  <si>
    <t>333592383</t>
  </si>
  <si>
    <t>100</t>
  </si>
  <si>
    <t>766-x2</t>
  </si>
  <si>
    <t>Výroba, dodávka a montáž PVC výplň vnějšího otvoru ozn. 2 s parotěsným utěsněním dle ČSN, vnějším Al parapetem a vnitřním PVC bílým parapetem - spec. dle PD</t>
  </si>
  <si>
    <t>963565182</t>
  </si>
  <si>
    <t>101</t>
  </si>
  <si>
    <t>766-x3</t>
  </si>
  <si>
    <t>Výroba, dodávka a montáž PVC výplň vnějšího otvoru ozn. 3 s parotěsným utěsněním dle ČSN, vnějším Al parapetem, vnitřním PVC bílým parapetem, bezpečnostním kováním a zámkem - spec. dle PD</t>
  </si>
  <si>
    <t>-1726981555</t>
  </si>
  <si>
    <t>102</t>
  </si>
  <si>
    <t>766-x4</t>
  </si>
  <si>
    <t>Výroba, dodávka a montáž PVC výplň vnějšího otvoru ozn. 4 s parotěsným utěsněním dle ČSN, vnějším Al parapetem a vnitřním PVC bílým parapetem - spec. dle PD</t>
  </si>
  <si>
    <t>385202586</t>
  </si>
  <si>
    <t>103</t>
  </si>
  <si>
    <t>766-x5</t>
  </si>
  <si>
    <t>Výroba, dodávka a montáž PVC výplň vnějšího otvoru ozn. 5 s parotěsným utěsněním dle ČSN, vnějším Al parapetem a vnitřním PVC bílým parapetem - spec. dle PD</t>
  </si>
  <si>
    <t>-36362535</t>
  </si>
  <si>
    <t>104</t>
  </si>
  <si>
    <t>998766201</t>
  </si>
  <si>
    <t>Přesun hmot pro konstrukce truhlářské stanovený procentní sazbou (%) z ceny vodorovná dopravní vzdálenost do 50 m v objektech výšky do 6 m</t>
  </si>
  <si>
    <t>-299903328</t>
  </si>
  <si>
    <t>https://podminky.urs.cz/item/CS_URS_2022_01/998766201</t>
  </si>
  <si>
    <t>767</t>
  </si>
  <si>
    <t>Konstrukce zámečnické</t>
  </si>
  <si>
    <t>105</t>
  </si>
  <si>
    <t>767-x1</t>
  </si>
  <si>
    <t>Výroba, dodávka a montáž zábradlí vel. 1600x1100, Pz úprava, rám jekl 40x40mm, výplň čtyřhran 12x12mm á 120mm vč. ukotvení</t>
  </si>
  <si>
    <t>-725897320</t>
  </si>
  <si>
    <t>106</t>
  </si>
  <si>
    <t>998767201</t>
  </si>
  <si>
    <t>Přesun hmot pro zámečnické konstrukce stanovený procentní sazbou (%) z ceny vodorovná dopravní vzdálenost do 50 m v objektech výšky do 6 m</t>
  </si>
  <si>
    <t>384306447</t>
  </si>
  <si>
    <t>https://podminky.urs.cz/item/CS_URS_2022_01/998767201</t>
  </si>
  <si>
    <t>771</t>
  </si>
  <si>
    <t>Podlahy z dlaždic</t>
  </si>
  <si>
    <t>107</t>
  </si>
  <si>
    <t>771121011</t>
  </si>
  <si>
    <t>Příprava podkladu před provedením dlažby nátěr penetrační na podlahu</t>
  </si>
  <si>
    <t>-177190138</t>
  </si>
  <si>
    <t>https://podminky.urs.cz/item/CS_URS_2022_01/771121011</t>
  </si>
  <si>
    <t>108</t>
  </si>
  <si>
    <t>771591112</t>
  </si>
  <si>
    <t>Izolace podlahy pod dlažbu nátěrem nebo stěrkou ve dvou vrstvách</t>
  </si>
  <si>
    <t>-961317485</t>
  </si>
  <si>
    <t>https://podminky.urs.cz/item/CS_URS_2022_01/771591112</t>
  </si>
  <si>
    <t>m.č. 109</t>
  </si>
  <si>
    <t>109</t>
  </si>
  <si>
    <t>771591241</t>
  </si>
  <si>
    <t>Izolace podlahy pod dlažbu těsnícími izolačními pásy vnitřní kout</t>
  </si>
  <si>
    <t>1158489582</t>
  </si>
  <si>
    <t>https://podminky.urs.cz/item/CS_URS_2022_01/771591241</t>
  </si>
  <si>
    <t>110</t>
  </si>
  <si>
    <t>771591264</t>
  </si>
  <si>
    <t>Izolace podlahy pod dlažbu těsnícími izolačními pásy mezi podlahou a stěnu</t>
  </si>
  <si>
    <t>991707397</t>
  </si>
  <si>
    <t>https://podminky.urs.cz/item/CS_URS_2022_01/771591264</t>
  </si>
  <si>
    <t>1,9+1,9+1,85+1,85-0,8-0,9</t>
  </si>
  <si>
    <t>111</t>
  </si>
  <si>
    <t>771574112</t>
  </si>
  <si>
    <t>Montáž podlah z dlaždic keramických lepených flexibilním lepidlem maloformátových hladkých přes 9 do 12 ks/m2</t>
  </si>
  <si>
    <t>-1295120921</t>
  </si>
  <si>
    <t>https://podminky.urs.cz/item/CS_URS_2022_01/771574112</t>
  </si>
  <si>
    <t>112</t>
  </si>
  <si>
    <t>59761003</t>
  </si>
  <si>
    <t>362905438</t>
  </si>
  <si>
    <t>12,29*1,1 'Přepočtené koeficientem množství</t>
  </si>
  <si>
    <t>113</t>
  </si>
  <si>
    <t>771474112</t>
  </si>
  <si>
    <t>Montáž soklů z dlaždic keramických lepených flexibilním lepidlem rovných, výšky přes 65 do 90 mm</t>
  </si>
  <si>
    <t>-1048891137</t>
  </si>
  <si>
    <t>https://podminky.urs.cz/item/CS_URS_2022_01/771474112</t>
  </si>
  <si>
    <t>m.č. 113</t>
  </si>
  <si>
    <t>1*4-0,8</t>
  </si>
  <si>
    <t>114</t>
  </si>
  <si>
    <t>59761275</t>
  </si>
  <si>
    <t>32386172</t>
  </si>
  <si>
    <t>3,2*3,333</t>
  </si>
  <si>
    <t>10,666*1,1 'Přepočtené koeficientem množství</t>
  </si>
  <si>
    <t>115</t>
  </si>
  <si>
    <t>771591115</t>
  </si>
  <si>
    <t>Podlahy - dokončovací práce spárování silikonem</t>
  </si>
  <si>
    <t>-1193913551</t>
  </si>
  <si>
    <t>https://podminky.urs.cz/item/CS_URS_2022_01/771591115</t>
  </si>
  <si>
    <t>Styk dlažba/obklad</t>
  </si>
  <si>
    <t>1,8+1,8+2,2+2,2+0,3+0,3-0,9+1,65+1,65+1,85+1,85+1,9+1,9+0,9+0,9-0,9-0,8-0,8+1+1+1,9+1,9-0,8</t>
  </si>
  <si>
    <t>116</t>
  </si>
  <si>
    <t>998771201</t>
  </si>
  <si>
    <t>Přesun hmot pro podlahy z dlaždic stanovený procentní sazbou (%) z ceny vodorovná dopravní vzdálenost do 50 m v objektech výšky do 6 m</t>
  </si>
  <si>
    <t>-1425614297</t>
  </si>
  <si>
    <t>https://podminky.urs.cz/item/CS_URS_2022_01/998771201</t>
  </si>
  <si>
    <t>776</t>
  </si>
  <si>
    <t>Podlahy povlakové</t>
  </si>
  <si>
    <t>117</t>
  </si>
  <si>
    <t>776201811</t>
  </si>
  <si>
    <t>Demontáž povlakových podlahovin lepených ručně bez podložky</t>
  </si>
  <si>
    <t>1221079486</t>
  </si>
  <si>
    <t>https://podminky.urs.cz/item/CS_URS_2022_01/776201811</t>
  </si>
  <si>
    <t>2,4*0,15</t>
  </si>
  <si>
    <t>118</t>
  </si>
  <si>
    <t>776410811/R</t>
  </si>
  <si>
    <t>Demontáž soklíků nebo lišt obvodových</t>
  </si>
  <si>
    <t>-2007225818</t>
  </si>
  <si>
    <t>4,35+4,35+8,19+8,19-2,4+0,15+0,15-0,9-0,9+1+0,45+0,45+2,25+2,25+4,2+4,2-1-3,04+0,665+0,665+4,2+4,2+5,24+5,24-3,04-0,9+3+3</t>
  </si>
  <si>
    <t>2,9+2,9+1,85+1,85+1,85+1,85+1,05+1,05-0,9-0,9-0,9-0,9+4,05+4,05+3,37+3,37-0,9</t>
  </si>
  <si>
    <t>119</t>
  </si>
  <si>
    <t>776121112</t>
  </si>
  <si>
    <t>Příprava podkladu penetrace vodou ředitelná podlah</t>
  </si>
  <si>
    <t>1568528670</t>
  </si>
  <si>
    <t>https://podminky.urs.cz/item/CS_URS_2022_01/776121112</t>
  </si>
  <si>
    <t>120</t>
  </si>
  <si>
    <t>776231111</t>
  </si>
  <si>
    <t>Montáž podlahovin z vinylu lepením lamel nebo čtverců standardním lepidlem</t>
  </si>
  <si>
    <t>381530330</t>
  </si>
  <si>
    <t>https://podminky.urs.cz/item/CS_URS_2022_01/776231111</t>
  </si>
  <si>
    <t>121</t>
  </si>
  <si>
    <t>28411051</t>
  </si>
  <si>
    <t>-1188111120</t>
  </si>
  <si>
    <t>106,72*1,1 'Přepočtené koeficientem množství</t>
  </si>
  <si>
    <t>122</t>
  </si>
  <si>
    <t>776411111/R</t>
  </si>
  <si>
    <t>Montáž soklíků obvodových</t>
  </si>
  <si>
    <t>-1024678783</t>
  </si>
  <si>
    <t>4,35+4,35+3,5+3,5-0,9-0,9+0,21+0,21+4,54+4,54+4,35+4,35-0,9-1,65+0,45+0,45-0,9+0,375+0,375+4,21+4,21+3,55+3,55-0,9+0,28+0,28+4,5+4,5+3,82+3,82-0,9</t>
  </si>
  <si>
    <t>2,25+2,25+4,2+4,2+0,515+0,515-1,65-0,9+4,2+4,2+5,24+5,24-0,9-0,9+3+3+1,85+1,85+1,05+1,05-0,9-0,9-0,9</t>
  </si>
  <si>
    <t>4,05+4,05+3,37+3,37-0,8-0,9</t>
  </si>
  <si>
    <t>123</t>
  </si>
  <si>
    <t>776-x1</t>
  </si>
  <si>
    <t>sokl obvodový - spec. dle PD a výběr dle investora</t>
  </si>
  <si>
    <t>551193930</t>
  </si>
  <si>
    <t>111,92*1,05 'Přepočtené koeficientem množství</t>
  </si>
  <si>
    <t>124</t>
  </si>
  <si>
    <t>776421312</t>
  </si>
  <si>
    <t>Montáž lišt přechodových šroubovaných</t>
  </si>
  <si>
    <t>-710622173</t>
  </si>
  <si>
    <t>https://podminky.urs.cz/item/CS_URS_2022_01/776421312</t>
  </si>
  <si>
    <t>0,8+0,8+1,65+0,8+0,8+0,8+0,8+0,8+0,7+0,7+0,8</t>
  </si>
  <si>
    <t>125</t>
  </si>
  <si>
    <t>55343110</t>
  </si>
  <si>
    <t>profil přechodový - výběr dle investora</t>
  </si>
  <si>
    <t>400755537</t>
  </si>
  <si>
    <t>9,45*1,05 'Přepočtené koeficientem množství</t>
  </si>
  <si>
    <t>126</t>
  </si>
  <si>
    <t>998776201</t>
  </si>
  <si>
    <t>Přesun hmot pro podlahy povlakové stanovený procentní sazbou (%) z ceny vodorovná dopravní vzdálenost do 50 m v objektech výšky do 6 m</t>
  </si>
  <si>
    <t>2142955939</t>
  </si>
  <si>
    <t>https://podminky.urs.cz/item/CS_URS_2022_01/998776201</t>
  </si>
  <si>
    <t>781</t>
  </si>
  <si>
    <t>Dokončovací práce - obklady</t>
  </si>
  <si>
    <t>127</t>
  </si>
  <si>
    <t>781121011</t>
  </si>
  <si>
    <t>Příprava podkladu před provedením obkladu nátěr penetrační na stěnu</t>
  </si>
  <si>
    <t>-1455425719</t>
  </si>
  <si>
    <t>https://podminky.urs.cz/item/CS_URS_2022_01/781121011</t>
  </si>
  <si>
    <t>(1+1+1+1+1,93)*1,4</t>
  </si>
  <si>
    <t>(1,8+1,8+2,5+2,5-0,9+1,85+1,85+1,85+1,85+1,9+1,9+0,9+0,9-0,8-0,8-0,8+1,9+1,9+1+1-0,8)*2</t>
  </si>
  <si>
    <t>1*0,2</t>
  </si>
  <si>
    <t>0,9*0,2</t>
  </si>
  <si>
    <t>-(1,3*0,2)*2</t>
  </si>
  <si>
    <t>128</t>
  </si>
  <si>
    <t>781131112</t>
  </si>
  <si>
    <t>Izolace stěny pod obklad izolace nátěrem nebo stěrkou ve dvou vrstvách</t>
  </si>
  <si>
    <t>-84909746</t>
  </si>
  <si>
    <t>https://podminky.urs.cz/item/CS_URS_2022_01/781131112</t>
  </si>
  <si>
    <t>(1,85+1,85+1,9+1,9-0,8-0,9)*0,2</t>
  </si>
  <si>
    <t>(0,9+0,9)*1,8</t>
  </si>
  <si>
    <t>129</t>
  </si>
  <si>
    <t>781131264/R</t>
  </si>
  <si>
    <t xml:space="preserve">Izolace stěny pod obklad izolace těsnícími izolačními pásy </t>
  </si>
  <si>
    <t>627250666</t>
  </si>
  <si>
    <t>0,2+0,2+0,2+2</t>
  </si>
  <si>
    <t>130</t>
  </si>
  <si>
    <t>781474115</t>
  </si>
  <si>
    <t>Montáž obkladů vnitřních stěn z dlaždic keramických lepených flexibilním lepidlem maloformátových hladkých přes 22 do 25 ks/m2</t>
  </si>
  <si>
    <t>-924734332</t>
  </si>
  <si>
    <t>https://podminky.urs.cz/item/CS_URS_2022_01/781474115</t>
  </si>
  <si>
    <t>131</t>
  </si>
  <si>
    <t>59761039</t>
  </si>
  <si>
    <t>58359843</t>
  </si>
  <si>
    <t>54,902*1,1 'Přepočtené koeficientem množství</t>
  </si>
  <si>
    <t>132</t>
  </si>
  <si>
    <t>781494111</t>
  </si>
  <si>
    <t>Obklad - dokončující práce profily ukončovací lepené flexibilním lepidlem rohové</t>
  </si>
  <si>
    <t>607711981</t>
  </si>
  <si>
    <t>https://podminky.urs.cz/item/CS_URS_2022_01/781494111</t>
  </si>
  <si>
    <t>1+0,2+1,3+2+0,9</t>
  </si>
  <si>
    <t>133</t>
  </si>
  <si>
    <t>781494511</t>
  </si>
  <si>
    <t>Obklad - dokončující práce profily ukončovací lepené flexibilním lepidlem ukončovací</t>
  </si>
  <si>
    <t>974470767</t>
  </si>
  <si>
    <t>https://podminky.urs.cz/item/CS_URS_2022_01/781494511</t>
  </si>
  <si>
    <t>1+1,4+1,4+1+1,4+1,4+1,8+1,8+2,2+2,2+0,3+0,3+1+1,4+1,4+1+1,4+1,4+1,85+1,85+0,9+0,9+1,85+1,85+1,9+1,9+1,9+1,9+1+1+2+1,4+1,4</t>
  </si>
  <si>
    <t>134</t>
  </si>
  <si>
    <t>781495115</t>
  </si>
  <si>
    <t>Obklad - dokončující práce ostatní práce spárování silikonem</t>
  </si>
  <si>
    <t>-1196514555</t>
  </si>
  <si>
    <t>https://podminky.urs.cz/item/CS_URS_2022_01/781495115</t>
  </si>
  <si>
    <t>2*17</t>
  </si>
  <si>
    <t>1+0,2+1,3+0,9+0,2+0,2</t>
  </si>
  <si>
    <t>135</t>
  </si>
  <si>
    <t>998781201</t>
  </si>
  <si>
    <t>Přesun hmot pro obklady keramické stanovený procentní sazbou (%) z ceny vodorovná dopravní vzdálenost do 50 m v objektech výšky do 6 m</t>
  </si>
  <si>
    <t>-815595472</t>
  </si>
  <si>
    <t>https://podminky.urs.cz/item/CS_URS_2022_01/998781201</t>
  </si>
  <si>
    <t>783</t>
  </si>
  <si>
    <t>Dokončovací práce - nátěry</t>
  </si>
  <si>
    <t>136</t>
  </si>
  <si>
    <t>783314203</t>
  </si>
  <si>
    <t>Základní antikorozní nátěr zámečnických konstrukcí jednonásobný syntetický samozákladující</t>
  </si>
  <si>
    <t>578334932</t>
  </si>
  <si>
    <t>https://podminky.urs.cz/item/CS_URS_2022_01/783314203</t>
  </si>
  <si>
    <t>Dvojnásobně</t>
  </si>
  <si>
    <t>(1,3*(0,1+0,1+0,05+0,05+0,05+0,05))*2</t>
  </si>
  <si>
    <t>((2,05*3)*(0,14+0,14+0,066+0,066+0,066+0,066))*2</t>
  </si>
  <si>
    <t>784</t>
  </si>
  <si>
    <t>Dokončovací práce - malby a tapety</t>
  </si>
  <si>
    <t>137</t>
  </si>
  <si>
    <t>784121001</t>
  </si>
  <si>
    <t>Oškrabání malby v místnostech výšky do 3,80 m</t>
  </si>
  <si>
    <t>1286663495</t>
  </si>
  <si>
    <t>https://podminky.urs.cz/item/CS_URS_2022_01/784121001</t>
  </si>
  <si>
    <t>Strop</t>
  </si>
  <si>
    <t>115,066*0,7</t>
  </si>
  <si>
    <t>Stěny</t>
  </si>
  <si>
    <t>262,406*0,7</t>
  </si>
  <si>
    <t>138</t>
  </si>
  <si>
    <t>784181121</t>
  </si>
  <si>
    <t>Penetrace podkladu jednonásobná hloubková akrylátová bezbarvá v místnostech výšky do 3,80 m</t>
  </si>
  <si>
    <t>-1772978890</t>
  </si>
  <si>
    <t>https://podminky.urs.cz/item/CS_URS_2022_01/784181121</t>
  </si>
  <si>
    <t>113,298+313,679</t>
  </si>
  <si>
    <t>139</t>
  </si>
  <si>
    <t>784211101</t>
  </si>
  <si>
    <t>Malby z malířských směsí oděruvzdorných za mokra dvojnásobné, bílé za mokra oděruvzdorné výborně v místnostech výšky do 3,80 m</t>
  </si>
  <si>
    <t>-180410646</t>
  </si>
  <si>
    <t>https://podminky.urs.cz/item/CS_URS_2022_01/784211101</t>
  </si>
  <si>
    <t>OST</t>
  </si>
  <si>
    <t>Ostatní</t>
  </si>
  <si>
    <t>140</t>
  </si>
  <si>
    <t>OST-x1</t>
  </si>
  <si>
    <t>Výroba, dodávka a montáž Šatní skříňka - spec. dle investora</t>
  </si>
  <si>
    <t>2107815855</t>
  </si>
  <si>
    <t>141</t>
  </si>
  <si>
    <t>OST-x2</t>
  </si>
  <si>
    <t>Výroba, dodávka a montáž Kuchyňská linka dl. 1500mm - spec. dle investora</t>
  </si>
  <si>
    <t>1406746699</t>
  </si>
  <si>
    <t>142</t>
  </si>
  <si>
    <t>OST-x3</t>
  </si>
  <si>
    <t>Výroba, dodávka a montáž Kuchyňská linka dl. 2000mm s chladničkou - spec. dle investora</t>
  </si>
  <si>
    <t>-1219907513</t>
  </si>
  <si>
    <t>02 - ZTI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</si>
  <si>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</si>
  <si>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</si>
  <si>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</si>
  <si>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</si>
  <si>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</si>
  <si>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</si>
  <si>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</si>
  <si>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</si>
  <si>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-12887811</t>
  </si>
  <si>
    <t>-1554525431</t>
  </si>
  <si>
    <t>1086145641</t>
  </si>
  <si>
    <t>793421055</t>
  </si>
  <si>
    <t>0,228*24</t>
  </si>
  <si>
    <t>1301624528</t>
  </si>
  <si>
    <t>721</t>
  </si>
  <si>
    <t>Zdravotechnika - vnitřní kanalizace</t>
  </si>
  <si>
    <t>721140802</t>
  </si>
  <si>
    <t>Demontáž potrubí z litinových trub odpadních nebo dešťových do DN 100</t>
  </si>
  <si>
    <t>-896752638</t>
  </si>
  <si>
    <t>https://podminky.urs.cz/item/CS_URS_2022_01/721140802</t>
  </si>
  <si>
    <t>721-x1</t>
  </si>
  <si>
    <t>Demontáž stávajících rozvodů kanalizace vč. likvidace a případným zaslepením nepotřebných vývodů</t>
  </si>
  <si>
    <t>527076602</t>
  </si>
  <si>
    <t>721-x2</t>
  </si>
  <si>
    <t>Napojení nové HT stoupačky na stávající litinovou</t>
  </si>
  <si>
    <t>-524377331</t>
  </si>
  <si>
    <t>721174025</t>
  </si>
  <si>
    <t>Potrubí z trub polypropylenových odpadní (svislé) DN 110</t>
  </si>
  <si>
    <t>-1250232258</t>
  </si>
  <si>
    <t>https://podminky.urs.cz/item/CS_URS_2022_01/721174025</t>
  </si>
  <si>
    <t>OSM.115600</t>
  </si>
  <si>
    <t>HTRE čistící tvarovka DN110</t>
  </si>
  <si>
    <t>-573041774</t>
  </si>
  <si>
    <t>721174004/R</t>
  </si>
  <si>
    <t>Potrubí z trub polypropylenových svodné (ležaté) DN 50</t>
  </si>
  <si>
    <t>-205619162</t>
  </si>
  <si>
    <t>721174005</t>
  </si>
  <si>
    <t>Potrubí z trub polypropylenových svodné (ležaté) DN 110</t>
  </si>
  <si>
    <t>-490241975</t>
  </si>
  <si>
    <t>https://podminky.urs.cz/item/CS_URS_2022_01/721174005</t>
  </si>
  <si>
    <t>721174043</t>
  </si>
  <si>
    <t>Potrubí z trub polypropylenových připojovací DN 50</t>
  </si>
  <si>
    <t>1086516932</t>
  </si>
  <si>
    <t>https://podminky.urs.cz/item/CS_URS_2022_01/721174043</t>
  </si>
  <si>
    <t>721174044</t>
  </si>
  <si>
    <t>Potrubí z trub polypropylenových připojovací DN 75</t>
  </si>
  <si>
    <t>1372486664</t>
  </si>
  <si>
    <t>https://podminky.urs.cz/item/CS_URS_2022_01/721174044</t>
  </si>
  <si>
    <t>721174045</t>
  </si>
  <si>
    <t>Potrubí z trub polypropylenových připojovací DN 110</t>
  </si>
  <si>
    <t>-1236849627</t>
  </si>
  <si>
    <t>https://podminky.urs.cz/item/CS_URS_2022_01/721174045</t>
  </si>
  <si>
    <t>721194105</t>
  </si>
  <si>
    <t>Vyměření přípojek na potrubí vyvedení a upevnění odpadních výpustek DN 50</t>
  </si>
  <si>
    <t>-589922</t>
  </si>
  <si>
    <t>https://podminky.urs.cz/item/CS_URS_2022_01/721194105</t>
  </si>
  <si>
    <t>721194107</t>
  </si>
  <si>
    <t>Vyměření přípojek na potrubí vyvedení a upevnění odpadních výpustek DN 70</t>
  </si>
  <si>
    <t>-16470805</t>
  </si>
  <si>
    <t>https://podminky.urs.cz/item/CS_URS_2022_01/721194107</t>
  </si>
  <si>
    <t>721194109</t>
  </si>
  <si>
    <t>Vyměření přípojek na potrubí vyvedení a upevnění odpadních výpustek DN 110</t>
  </si>
  <si>
    <t>-670181976</t>
  </si>
  <si>
    <t>https://podminky.urs.cz/item/CS_URS_2022_01/721194109</t>
  </si>
  <si>
    <t>721290111</t>
  </si>
  <si>
    <t>Zkouška těsnosti kanalizace v objektech vodou do DN 125</t>
  </si>
  <si>
    <t>-1767553443</t>
  </si>
  <si>
    <t>https://podminky.urs.cz/item/CS_URS_2022_01/721290111</t>
  </si>
  <si>
    <t>721-x3</t>
  </si>
  <si>
    <t>Ostatní nespecifikované materiály a práce</t>
  </si>
  <si>
    <t>1418935072</t>
  </si>
  <si>
    <t>721-x4</t>
  </si>
  <si>
    <t>Zednická přípomoc</t>
  </si>
  <si>
    <t>1403487457</t>
  </si>
  <si>
    <t>998721201</t>
  </si>
  <si>
    <t>Přesun hmot pro vnitřní kanalizace stanovený procentní sazbou (%) z ceny vodorovná dopravní vzdálenost do 50 m v objektech výšky do 6 m</t>
  </si>
  <si>
    <t>-123473242</t>
  </si>
  <si>
    <t>https://podminky.urs.cz/item/CS_URS_2022_01/998721201</t>
  </si>
  <si>
    <t>722</t>
  </si>
  <si>
    <t>Zdravotechnika - vnitřní vodovod</t>
  </si>
  <si>
    <t>722-x1</t>
  </si>
  <si>
    <t>Demontáž stávajících rozvodů vodovodu vč. likvidace a případným zaslepením nepotřebných vývodů</t>
  </si>
  <si>
    <t>59144741</t>
  </si>
  <si>
    <t>722-x2</t>
  </si>
  <si>
    <t>Napojení na stávající rozvody vodovodu</t>
  </si>
  <si>
    <t>1116489124</t>
  </si>
  <si>
    <t>722174002</t>
  </si>
  <si>
    <t>Potrubí z plastových trubek z polypropylenu PPR svařovaných polyfúzně PN 16 (SDR 7,4) D 20 x 2,8</t>
  </si>
  <si>
    <t>49480400</t>
  </si>
  <si>
    <t>https://podminky.urs.cz/item/CS_URS_2022_01/722174002</t>
  </si>
  <si>
    <t>722174003</t>
  </si>
  <si>
    <t>Potrubí z plastových trubek z polypropylenu PPR svařovaných polyfúzně PN 16 (SDR 7,4) D 25 x 3,5</t>
  </si>
  <si>
    <t>-566805612</t>
  </si>
  <si>
    <t>https://podminky.urs.cz/item/CS_URS_2022_01/722174003</t>
  </si>
  <si>
    <t>722181241</t>
  </si>
  <si>
    <t>Ochrana potrubí termoizolačními trubicemi z pěnového polyetylenu PE přilepenými v příčných a podélných spojích, tloušťky izolace přes 13 do 20 mm, vnitřního průměru izolace DN do 22 mm</t>
  </si>
  <si>
    <t>11690528</t>
  </si>
  <si>
    <t>https://podminky.urs.cz/item/CS_URS_2022_01/722181241</t>
  </si>
  <si>
    <t>722181242</t>
  </si>
  <si>
    <t>Ochrana potrubí termoizolačními trubicemi z pěnového polyetylenu PE přilepenými v příčných a podélných spojích, tloušťky izolace přes 13 do 20 mm, vnitřního průměru izolace DN přes 22 do 45 mm</t>
  </si>
  <si>
    <t>-1951234882</t>
  </si>
  <si>
    <t>https://podminky.urs.cz/item/CS_URS_2022_01/722181242</t>
  </si>
  <si>
    <t>722220152</t>
  </si>
  <si>
    <t>Armatury s jedním závitem plastové (PPR) PN 20 (SDR 6) DN 20 x G 1/2"</t>
  </si>
  <si>
    <t>-2016231296</t>
  </si>
  <si>
    <t>https://podminky.urs.cz/item/CS_URS_2022_01/722220152</t>
  </si>
  <si>
    <t>722220161</t>
  </si>
  <si>
    <t>Armatury s jedním závitem plastové (PPR) PN 20 (SDR 6) DN 20 x G 1/2" (nástěnný komplet)</t>
  </si>
  <si>
    <t>-18739034</t>
  </si>
  <si>
    <t>https://podminky.urs.cz/item/CS_URS_2022_01/722220161</t>
  </si>
  <si>
    <t>722240102</t>
  </si>
  <si>
    <t>Armatury z plastických hmot ventily (PPR) přímé DN 25</t>
  </si>
  <si>
    <t>1681582275</t>
  </si>
  <si>
    <t>https://podminky.urs.cz/item/CS_URS_2022_01/722240102</t>
  </si>
  <si>
    <t>722290226</t>
  </si>
  <si>
    <t>Zkoušky, proplach a desinfekce vodovodního potrubí zkoušky těsnosti vodovodního potrubí závitového do DN 50</t>
  </si>
  <si>
    <t>-1250751731</t>
  </si>
  <si>
    <t>https://podminky.urs.cz/item/CS_URS_2022_01/722290226</t>
  </si>
  <si>
    <t>722290234</t>
  </si>
  <si>
    <t>Zkoušky, proplach a desinfekce vodovodního potrubí proplach a desinfekce vodovodního potrubí do DN 80</t>
  </si>
  <si>
    <t>-1535437365</t>
  </si>
  <si>
    <t>https://podminky.urs.cz/item/CS_URS_2022_01/722290234</t>
  </si>
  <si>
    <t>722-x3</t>
  </si>
  <si>
    <t>1905266425</t>
  </si>
  <si>
    <t>722-x4</t>
  </si>
  <si>
    <t>-531006358</t>
  </si>
  <si>
    <t>998722201</t>
  </si>
  <si>
    <t>Přesun hmot pro vnitřní vodovod stanovený procentní sazbou (%) z ceny vodorovná dopravní vzdálenost do 50 m v objektech výšky do 6 m</t>
  </si>
  <si>
    <t>-335303355</t>
  </si>
  <si>
    <t>https://podminky.urs.cz/item/CS_URS_2022_01/998722201</t>
  </si>
  <si>
    <t>725</t>
  </si>
  <si>
    <t>Zdravotechnika - zařizovací předměty</t>
  </si>
  <si>
    <t>725110814</t>
  </si>
  <si>
    <t>Demontáž klozetů kombi</t>
  </si>
  <si>
    <t>-1338195158</t>
  </si>
  <si>
    <t>https://podminky.urs.cz/item/CS_URS_2022_01/725110814</t>
  </si>
  <si>
    <t>725210821</t>
  </si>
  <si>
    <t>Demontáž umyvadel bez výtokových armatur umyvadel</t>
  </si>
  <si>
    <t>289717727</t>
  </si>
  <si>
    <t>https://podminky.urs.cz/item/CS_URS_2022_01/725210821</t>
  </si>
  <si>
    <t>725310823</t>
  </si>
  <si>
    <t>Demontáž dřezů jednodílných bez výtokových armatur vestavěných v kuchyňských sestavách</t>
  </si>
  <si>
    <t>-1305316845</t>
  </si>
  <si>
    <t>https://podminky.urs.cz/item/CS_URS_2022_01/725310823</t>
  </si>
  <si>
    <t>725330820</t>
  </si>
  <si>
    <t>Demontáž výlevek bez výtokových armatur a bez nádrže a splachovacího potrubí diturvitových</t>
  </si>
  <si>
    <t>-1720638644</t>
  </si>
  <si>
    <t>https://podminky.urs.cz/item/CS_URS_2022_01/725330820</t>
  </si>
  <si>
    <t>725820801</t>
  </si>
  <si>
    <t>Demontáž baterií nástěnných do G 3/4</t>
  </si>
  <si>
    <t>-1037703023</t>
  </si>
  <si>
    <t>https://podminky.urs.cz/item/CS_URS_2022_01/725820801</t>
  </si>
  <si>
    <t>725820802</t>
  </si>
  <si>
    <t>Demontáž baterií stojánkových do 1 otvoru</t>
  </si>
  <si>
    <t>-744175370</t>
  </si>
  <si>
    <t>https://podminky.urs.cz/item/CS_URS_2022_01/725820802</t>
  </si>
  <si>
    <t>725860811</t>
  </si>
  <si>
    <t>Demontáž zápachových uzávěrek pro zařizovací předměty jednoduchých</t>
  </si>
  <si>
    <t>-189067560</t>
  </si>
  <si>
    <t>https://podminky.urs.cz/item/CS_URS_2022_01/725860811</t>
  </si>
  <si>
    <t>725112022</t>
  </si>
  <si>
    <t>Zařízení záchodů klozety keramické závěsné na nosné stěny s hlubokým splachováním odpad vodorovný</t>
  </si>
  <si>
    <t>-531233772</t>
  </si>
  <si>
    <t>https://podminky.urs.cz/item/CS_URS_2022_01/725112022</t>
  </si>
  <si>
    <t>725112022/R</t>
  </si>
  <si>
    <t>Zařízení záchodů klozety keramické závěsné na nosné stěny s hlubokým splachováním odpad vodorovný S ÚPRAVOU PRO ZTP</t>
  </si>
  <si>
    <t>-1004476479</t>
  </si>
  <si>
    <t>725211616</t>
  </si>
  <si>
    <t>Umyvadla keramická bílá bez výtokových armatur připevněná na stěnu šrouby s krytem na sifon (polosloupem), šířka umyvadla 550 mm</t>
  </si>
  <si>
    <t>-1623178854</t>
  </si>
  <si>
    <t>https://podminky.urs.cz/item/CS_URS_2022_01/725211616</t>
  </si>
  <si>
    <t>725822611</t>
  </si>
  <si>
    <t>Baterie umyvadlové stojánkové pákové bez výpusti</t>
  </si>
  <si>
    <t>79783061</t>
  </si>
  <si>
    <t>https://podminky.urs.cz/item/CS_URS_2022_01/725822611</t>
  </si>
  <si>
    <t>725861102</t>
  </si>
  <si>
    <t>Zápachové uzávěrky zařizovacích předmětů pro umyvadla DN 40</t>
  </si>
  <si>
    <t>-1716898502</t>
  </si>
  <si>
    <t>https://podminky.urs.cz/item/CS_URS_2022_01/725861102</t>
  </si>
  <si>
    <t>725-x1</t>
  </si>
  <si>
    <t>D+M Umyvadlo pro ZTP s baterií s lékařskou pákou a tvarovaným sifonem</t>
  </si>
  <si>
    <t>-407674343</t>
  </si>
  <si>
    <t>725241532</t>
  </si>
  <si>
    <t>Sprchové vaničky keramické čtvrtkruhové 900x900 mm</t>
  </si>
  <si>
    <t>-1631889724</t>
  </si>
  <si>
    <t>https://podminky.urs.cz/item/CS_URS_2022_01/725241532</t>
  </si>
  <si>
    <t>725244813</t>
  </si>
  <si>
    <t>Sprchové dveře a zástěny zástěny sprchové rohové čtvrtkruhové rámové se skleněnou výplní tl. 4 a 5 mm dveře posuvné dvoudílné, vstup z oblouku, na vaničku 900x900 mm</t>
  </si>
  <si>
    <t>359034924</t>
  </si>
  <si>
    <t>https://podminky.urs.cz/item/CS_URS_2022_01/725244813</t>
  </si>
  <si>
    <t>725841312/R</t>
  </si>
  <si>
    <t>Baterie sprchové nástěnné pákové s příslušenstvím</t>
  </si>
  <si>
    <t>2098329569</t>
  </si>
  <si>
    <t>725865311</t>
  </si>
  <si>
    <t>Zápachové uzávěrky zařizovacích předmětů pro vany sprchových koutů s kulovým kloubem na odtoku DN 40/50</t>
  </si>
  <si>
    <t>-695869992</t>
  </si>
  <si>
    <t>https://podminky.urs.cz/item/CS_URS_2022_01/725865311</t>
  </si>
  <si>
    <t>725311121</t>
  </si>
  <si>
    <t>Dřezy bez výtokových armatur jednoduché se zápachovou uzávěrkou nerezové s odkapávací plochou 560x480 mm a miskou</t>
  </si>
  <si>
    <t>1746640351</t>
  </si>
  <si>
    <t>https://podminky.urs.cz/item/CS_URS_2022_01/725311121</t>
  </si>
  <si>
    <t>725821325</t>
  </si>
  <si>
    <t>Baterie dřezové stojánkové pákové s otáčivým ústím a délkou ramínka 220 mm</t>
  </si>
  <si>
    <t>1844275621</t>
  </si>
  <si>
    <t>https://podminky.urs.cz/item/CS_URS_2022_01/725821325</t>
  </si>
  <si>
    <t>725862103</t>
  </si>
  <si>
    <t>Zápachové uzávěrky zařizovacích předmětů pro dřezy DN 40/50</t>
  </si>
  <si>
    <t>-920676271</t>
  </si>
  <si>
    <t>https://podminky.urs.cz/item/CS_URS_2022_01/725862103</t>
  </si>
  <si>
    <t>725331111</t>
  </si>
  <si>
    <t>Výlevky bez výtokových armatur a splachovací nádrže keramické se sklopnou plastovou mřížkou 425 mm</t>
  </si>
  <si>
    <t>1419355126</t>
  </si>
  <si>
    <t>https://podminky.urs.cz/item/CS_URS_2022_01/725331111</t>
  </si>
  <si>
    <t>725821312</t>
  </si>
  <si>
    <t>Baterie dřezové nástěnné pákové s otáčivým kulatým ústím a délkou ramínka 300 mm - pro výlevku</t>
  </si>
  <si>
    <t>-223334487</t>
  </si>
  <si>
    <t>https://podminky.urs.cz/item/CS_URS_2022_01/725821312</t>
  </si>
  <si>
    <t>725291511</t>
  </si>
  <si>
    <t>Doplňky zařízení koupelen a záchodů plastové dávkovač tekutého mýdla na 350 ml - vybavení WC ZTP</t>
  </si>
  <si>
    <t>103363588</t>
  </si>
  <si>
    <t>https://podminky.urs.cz/item/CS_URS_2022_01/725291511</t>
  </si>
  <si>
    <t>725291531</t>
  </si>
  <si>
    <t>Doplňky zařízení koupelen a záchodů plastové zásobník papírových ručníků - vybavení WC ZTP</t>
  </si>
  <si>
    <t>-1024298656</t>
  </si>
  <si>
    <t>https://podminky.urs.cz/item/CS_URS_2022_01/725291531</t>
  </si>
  <si>
    <t>725291706</t>
  </si>
  <si>
    <t>Doplňky zařízení koupelen a záchodů smaltované madla rovná, délky 800 mm</t>
  </si>
  <si>
    <t>-2141585268</t>
  </si>
  <si>
    <t>https://podminky.urs.cz/item/CS_URS_2022_01/725291706</t>
  </si>
  <si>
    <t>725291722</t>
  </si>
  <si>
    <t>Doplňky zařízení koupelen a záchodů smaltované madla krakorcová sklopná, délky 834 mm</t>
  </si>
  <si>
    <t>242697703</t>
  </si>
  <si>
    <t>https://podminky.urs.cz/item/CS_URS_2022_01/725291722</t>
  </si>
  <si>
    <t>725-x2</t>
  </si>
  <si>
    <t>D+M Vybavení WC ZTP - odkládací police 400x200mm vč. držáků</t>
  </si>
  <si>
    <t>-1402020045</t>
  </si>
  <si>
    <t>725-x3</t>
  </si>
  <si>
    <t>D+M Vybavení WC ZTP - háčky na oděv</t>
  </si>
  <si>
    <t>-597685960</t>
  </si>
  <si>
    <t>725-x4</t>
  </si>
  <si>
    <t>D+M Vybavení WC ZTP - odpadkový koš</t>
  </si>
  <si>
    <t>-751421940</t>
  </si>
  <si>
    <t>998725201</t>
  </si>
  <si>
    <t>Přesun hmot pro zařizovací předměty stanovený procentní sazbou (%) z ceny vodorovná dopravní vzdálenost do 50 m v objektech výšky do 6 m</t>
  </si>
  <si>
    <t>-356983471</t>
  </si>
  <si>
    <t>https://podminky.urs.cz/item/CS_URS_2022_01/998725201</t>
  </si>
  <si>
    <t>726</t>
  </si>
  <si>
    <t>Zdravotechnika - předstěnové instalace</t>
  </si>
  <si>
    <t>726131041</t>
  </si>
  <si>
    <t>Předstěnové instalační systémy do lehkých stěn s kovovou konstrukcí pro závěsné klozety ovládání zepředu, stavební výšky 1120 mm</t>
  </si>
  <si>
    <t>54497365</t>
  </si>
  <si>
    <t>https://podminky.urs.cz/item/CS_URS_2022_01/726131041</t>
  </si>
  <si>
    <t>726131041/R</t>
  </si>
  <si>
    <t>Předstěnové instalační systémy do lehkých stěn s kovovou konstrukcí pro závěsné klozety ovládání zepředu, stavební výšky 1120 mm S ÚPRAVOU PRO ZTP</t>
  </si>
  <si>
    <t>848118311</t>
  </si>
  <si>
    <t>998726211</t>
  </si>
  <si>
    <t>Přesun hmot pro instalační prefabrikáty stanovený procentní sazbou (%) z ceny vodorovná dopravní vzdálenost do 50 m v objektech výšky do 6 m</t>
  </si>
  <si>
    <t>-942866774</t>
  </si>
  <si>
    <t>https://podminky.urs.cz/item/CS_URS_2022_01/998726211</t>
  </si>
  <si>
    <t>731</t>
  </si>
  <si>
    <t>Ústřední vytápění - kotelny</t>
  </si>
  <si>
    <t>731-x1</t>
  </si>
  <si>
    <t>Vypuštění otopné soustavy a těles</t>
  </si>
  <si>
    <t>1003365470</t>
  </si>
  <si>
    <t>731-x2</t>
  </si>
  <si>
    <t>Napuštění a odvzdušnění otopné soustavy a těles, topná zkouška</t>
  </si>
  <si>
    <t>-693054914</t>
  </si>
  <si>
    <t>998731201</t>
  </si>
  <si>
    <t>Přesun hmot pro kotelny stanovený procentní sazbou (%) z ceny vodorovná dopravní vzdálenost do 50 m v objektech výšky do 6 m</t>
  </si>
  <si>
    <t>-1752392965</t>
  </si>
  <si>
    <t>https://podminky.urs.cz/item/CS_URS_2022_01/998731201</t>
  </si>
  <si>
    <t>733</t>
  </si>
  <si>
    <t>Ústřední vytápění - rozvodné potrubí</t>
  </si>
  <si>
    <t>733120815</t>
  </si>
  <si>
    <t>Demontáž potrubí z trubek ocelových hladkých Ø do 38</t>
  </si>
  <si>
    <t>-841118258</t>
  </si>
  <si>
    <t>https://podminky.urs.cz/item/CS_URS_2022_01/733120815</t>
  </si>
  <si>
    <t>733291101</t>
  </si>
  <si>
    <t>Zkoušky těsnosti potrubí z trubek měděných Ø do 35/1,5</t>
  </si>
  <si>
    <t>-1541014267</t>
  </si>
  <si>
    <t>https://podminky.urs.cz/item/CS_URS_2022_01/733291101</t>
  </si>
  <si>
    <t>733-x1</t>
  </si>
  <si>
    <t>Zaslepení nepotřebného potrubí</t>
  </si>
  <si>
    <t>1008269409</t>
  </si>
  <si>
    <t>733-x2</t>
  </si>
  <si>
    <t>Napojení nového potrubí na stávající</t>
  </si>
  <si>
    <t>709927447</t>
  </si>
  <si>
    <t>733222302</t>
  </si>
  <si>
    <t>Potrubí z trubek měděných polotvrdých spojovaných lisováním PN 16, T= +110°C Ø 15/1</t>
  </si>
  <si>
    <t>1291772245</t>
  </si>
  <si>
    <t>https://podminky.urs.cz/item/CS_URS_2022_01/733222302</t>
  </si>
  <si>
    <t>998733201</t>
  </si>
  <si>
    <t>Přesun hmot pro rozvody potrubí stanovený procentní sazbou z ceny vodorovná dopravní vzdálenost do 50 m v objektech výšky do 6 m</t>
  </si>
  <si>
    <t>712809441</t>
  </si>
  <si>
    <t>https://podminky.urs.cz/item/CS_URS_2022_01/998733201</t>
  </si>
  <si>
    <t>734</t>
  </si>
  <si>
    <t>Ústřední vytápění - armatury</t>
  </si>
  <si>
    <t>734221545</t>
  </si>
  <si>
    <t>Ventily regulační závitové termostatické, bez hlavice ovládání PN 16 do 110°C přímé jednoregulační G 1/2</t>
  </si>
  <si>
    <t>749712899</t>
  </si>
  <si>
    <t>https://podminky.urs.cz/item/CS_URS_2022_01/734221545</t>
  </si>
  <si>
    <t>734221682</t>
  </si>
  <si>
    <t>Ventily regulační závitové hlavice termostatické, pro ovládání ventilů PN 10 do 110°C kapalinové otopných těles VK</t>
  </si>
  <si>
    <t>2084425958</t>
  </si>
  <si>
    <t>https://podminky.urs.cz/item/CS_URS_2022_01/734221682</t>
  </si>
  <si>
    <t>734261712</t>
  </si>
  <si>
    <t>Šroubení regulační radiátorové přímé bez vypouštění G 1/2</t>
  </si>
  <si>
    <t>-23707003</t>
  </si>
  <si>
    <t>https://podminky.urs.cz/item/CS_URS_2022_01/734261712</t>
  </si>
  <si>
    <t>998734201</t>
  </si>
  <si>
    <t>Přesun hmot pro armatury stanovený procentní sazbou (%) z ceny vodorovná dopravní vzdálenost do 50 m v objektech výšky do 6 m</t>
  </si>
  <si>
    <t>1141407399</t>
  </si>
  <si>
    <t>https://podminky.urs.cz/item/CS_URS_2022_01/998734201</t>
  </si>
  <si>
    <t>735</t>
  </si>
  <si>
    <t>Ústřední vytápění - otopná tělesa</t>
  </si>
  <si>
    <t>735-x1</t>
  </si>
  <si>
    <t>Demontáž otopného tělesa a armatur vč. likvidace - rozsah dle PD</t>
  </si>
  <si>
    <t>332540239</t>
  </si>
  <si>
    <t>735151472/R</t>
  </si>
  <si>
    <t>Otopná tělesa panelová dvoudesková PN 1,0 MPa, T do 110°C s jednou přídavnou přestupní plochou výšky tělesa 700 mm stavební délky / výkonu 500 mm</t>
  </si>
  <si>
    <t>-1748298522</t>
  </si>
  <si>
    <t>735151572</t>
  </si>
  <si>
    <t>Otopná tělesa panelová dvoudesková PN 1,0 MPa, T do 110°C se dvěma přídavnými přestupními plochami výšky tělesa 600 mm stavební délky / výkonu 500 mm</t>
  </si>
  <si>
    <t>1660883250</t>
  </si>
  <si>
    <t>https://podminky.urs.cz/item/CS_URS_2022_01/735151572</t>
  </si>
  <si>
    <t>735151572/R</t>
  </si>
  <si>
    <t>Otopná tělesa panelová dvoudesková PN 1,0 MPa, T do 110°C se dvěma přídavnými přestupními plochami výšky tělesa 700 mm stavební délky / výkonu 500 mm</t>
  </si>
  <si>
    <t>792198727</t>
  </si>
  <si>
    <t>735164232/R</t>
  </si>
  <si>
    <t>Otopná tělesa trubková přímotopná elektrická na stěnu výšky tělesa 900 mm, délky 750 mm</t>
  </si>
  <si>
    <t>-1345652569</t>
  </si>
  <si>
    <t>998735201</t>
  </si>
  <si>
    <t>Přesun hmot pro otopná tělesa stanovený procentní sazbou (%) z ceny vodorovná dopravní vzdálenost do 50 m v objektech výšky do 6 m</t>
  </si>
  <si>
    <t>-1797591936</t>
  </si>
  <si>
    <t>https://podminky.urs.cz/item/CS_URS_2022_01/998735201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</si>
  <si>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</si>
  <si>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</si>
  <si>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</si>
  <si>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</si>
  <si>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</si>
  <si>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</si>
  <si>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</si>
  <si>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</si>
  <si>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</si>
  <si>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</si>
  <si>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</si>
  <si>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</si>
  <si>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</si>
  <si>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</si>
  <si>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</si>
  <si>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</si>
  <si>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</si>
  <si>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</si>
  <si>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</si>
  <si>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</si>
  <si>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</si>
  <si>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</si>
  <si>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</si>
  <si>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</si>
  <si>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</si>
  <si>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</si>
  <si>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</si>
  <si>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</si>
  <si>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</si>
  <si>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</si>
  <si>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</si>
  <si>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</si>
  <si>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</si>
  <si>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</si>
  <si>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</si>
  <si>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</si>
  <si>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</si>
  <si>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</si>
  <si>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</si>
  <si>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</si>
  <si>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</si>
  <si>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</si>
  <si>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</si>
  <si>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</si>
  <si>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</si>
  <si>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</si>
  <si>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</si>
  <si>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</si>
  <si>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</si>
  <si>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</si>
  <si>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</si>
  <si>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</si>
  <si>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</si>
  <si>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</si>
  <si>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</si>
  <si>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</si>
  <si>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</si>
  <si>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</si>
  <si>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</si>
  <si>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</si>
  <si>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</si>
  <si>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</si>
  <si>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</si>
  <si>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</si>
  <si>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</si>
  <si>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</si>
  <si>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</si>
  <si>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</si>
  <si>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</si>
  <si>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</si>
  <si>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</si>
  <si>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</si>
  <si>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</si>
  <si>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</si>
  <si>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</si>
  <si>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</si>
  <si>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</si>
  <si>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</si>
  <si>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</si>
  <si>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</si>
  <si>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</si>
  <si>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</si>
  <si>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</si>
  <si>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</si>
  <si>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</si>
  <si>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</si>
  <si>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</si>
  <si>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</si>
  <si>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</si>
  <si>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</si>
  <si>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</si>
  <si>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</si>
  <si>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</si>
  <si>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</si>
  <si>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</si>
  <si>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</si>
  <si>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</si>
  <si>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</si>
  <si>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</si>
  <si>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</si>
  <si>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</si>
  <si>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</si>
  <si>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</si>
  <si>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</si>
  <si>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</si>
  <si>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</si>
  <si>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</si>
  <si>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</si>
  <si>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</si>
  <si>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</si>
  <si>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</si>
  <si>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</si>
  <si>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</si>
  <si>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</si>
  <si>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</si>
  <si>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</si>
  <si>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</si>
  <si>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</si>
  <si>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</si>
  <si>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</si>
  <si>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</si>
  <si>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</si>
  <si>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</si>
  <si>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</si>
  <si>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</si>
  <si>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</si>
  <si>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</si>
  <si>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</si>
  <si>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</si>
  <si>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</si>
  <si>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</si>
  <si>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</si>
  <si>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</si>
  <si>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</si>
  <si>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</si>
  <si>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</si>
  <si>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</si>
  <si>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</si>
  <si>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</si>
  <si>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</si>
  <si>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</si>
  <si>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</si>
  <si>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</si>
  <si>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</si>
  <si>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</si>
  <si>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</si>
  <si>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</si>
  <si>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</si>
  <si>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</si>
  <si>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</si>
  <si>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</si>
  <si>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</si>
  <si>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</si>
  <si>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</si>
  <si>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</si>
  <si>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</si>
  <si>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</si>
  <si>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</si>
  <si>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</si>
  <si>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</si>
  <si>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</si>
  <si>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</si>
  <si>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</si>
  <si>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</si>
  <si>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</si>
  <si>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</si>
  <si>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</si>
  <si>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</si>
  <si>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</si>
  <si>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</si>
  <si>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</si>
  <si>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</si>
  <si>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</si>
  <si>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</si>
  <si>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</si>
  <si>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</si>
  <si>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</si>
  <si>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</si>
  <si>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</si>
  <si>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</si>
  <si>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</si>
  <si>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</si>
  <si>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</si>
  <si>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Kč</t>
  </si>
  <si>
    <t xml:space="preserve">Celkem vč DPH </t>
  </si>
  <si>
    <t>DPH 21%</t>
  </si>
  <si>
    <t>Celkem bez DPH</t>
  </si>
  <si>
    <t>Pomocné zednické práce</t>
  </si>
  <si>
    <t>HZS elektro</t>
  </si>
  <si>
    <t>Nouz. signalizace</t>
  </si>
  <si>
    <t>Strukturovaná kabeláž</t>
  </si>
  <si>
    <t>EZS</t>
  </si>
  <si>
    <t>Demontáže</t>
  </si>
  <si>
    <t>Ostatní práce elektro</t>
  </si>
  <si>
    <t xml:space="preserve"> </t>
  </si>
  <si>
    <t xml:space="preserve">Svítidla </t>
  </si>
  <si>
    <t>Podružný materiál pro el.instal.</t>
  </si>
  <si>
    <t xml:space="preserve">Elektroinstalace </t>
  </si>
  <si>
    <t>Specifikace</t>
  </si>
  <si>
    <t xml:space="preserve">Rekapitulace </t>
  </si>
  <si>
    <t>Zaomítnutí viz stavební část</t>
  </si>
  <si>
    <t>Zednické práce celkem</t>
  </si>
  <si>
    <t>ks</t>
  </si>
  <si>
    <t>Vybourání otvoru do pr.20 mm x 150 mm</t>
  </si>
  <si>
    <t>Betonová zeď</t>
  </si>
  <si>
    <t>Vysekání drážky 30x150 mm</t>
  </si>
  <si>
    <t>Vysekání drážky 30x70 mm</t>
  </si>
  <si>
    <t>Vysekání drážky 30x30 mm</t>
  </si>
  <si>
    <t>Vysekání otvoru do 0,025m2 150mm hloubky</t>
  </si>
  <si>
    <t>Vysekání kapsy 100x100x50</t>
  </si>
  <si>
    <t>Cihelná zeď</t>
  </si>
  <si>
    <t>Zednické práce</t>
  </si>
  <si>
    <t>Hr</t>
  </si>
  <si>
    <t>Výchozí revize elektrického zařízení</t>
  </si>
  <si>
    <t>Přepojování kabelů, provizor</t>
  </si>
  <si>
    <t>Práce v rozvaděči</t>
  </si>
  <si>
    <t>HZS</t>
  </si>
  <si>
    <t>Montáž zařízení</t>
  </si>
  <si>
    <t>Hmoždinka natloukací s vrutem</t>
  </si>
  <si>
    <t>Trubka PVC 16 vč.příslušenství</t>
  </si>
  <si>
    <t>Lišta PVC 18x13 vč.příslušenství</t>
  </si>
  <si>
    <t>Svorka 4x2,5</t>
  </si>
  <si>
    <t>Kabel JYSTY 2x2x0,8</t>
  </si>
  <si>
    <t>Krabice KU 68</t>
  </si>
  <si>
    <t>Alarm pod om.</t>
  </si>
  <si>
    <t>Kontrolní modul s alarmem pod om.</t>
  </si>
  <si>
    <t>Prosvětlené tlačítko pod om. do krabice</t>
  </si>
  <si>
    <t>Napájecí zdroj SELV, 230V AC/24V DC do rozv.</t>
  </si>
  <si>
    <t>Tahové signální tlačítko pod om. do krabice</t>
  </si>
  <si>
    <t>Nouzová signalizace od WC k obsluze</t>
  </si>
  <si>
    <t>Rozv.skříň nást.Masterlan 520x400x140mm plech.</t>
  </si>
  <si>
    <t>Switch Planet GSW-1601</t>
  </si>
  <si>
    <t xml:space="preserve">Zásuvka slab. dvoj. RJ45 modul 45x45 bílá </t>
  </si>
  <si>
    <t>220380311P</t>
  </si>
  <si>
    <t>Kabel UTP cat 5E</t>
  </si>
  <si>
    <t>Trubka PVC 2323</t>
  </si>
  <si>
    <t>Víčko pro krabici V 68</t>
  </si>
  <si>
    <t>Krabice KU 68/1</t>
  </si>
  <si>
    <t>Montáž zařízení, programování, zaškolení</t>
  </si>
  <si>
    <t>Kabel CC-02</t>
  </si>
  <si>
    <t>Detektor kouře JA-110ST</t>
  </si>
  <si>
    <t>Siréna venkovní JA-111A-BASE-RB</t>
  </si>
  <si>
    <t>Kryt siréna JA-1X1A-C-WH</t>
  </si>
  <si>
    <t>Siréna vnitřní JA-110A II</t>
  </si>
  <si>
    <t>PIR detektor JA-110P</t>
  </si>
  <si>
    <t>Rozboč. sběrnice JA-110Z-B</t>
  </si>
  <si>
    <t>GSM komunikátor JA-192Y</t>
  </si>
  <si>
    <t>Záložní akumulátor SA 214-2,6</t>
  </si>
  <si>
    <t>Klávesnice , příst. Modul JA-114E</t>
  </si>
  <si>
    <t>Ústředna JA-103KR</t>
  </si>
  <si>
    <t xml:space="preserve">Slaboproud </t>
  </si>
  <si>
    <t>rozv. 600x600</t>
  </si>
  <si>
    <t>Lišta LV 40x40</t>
  </si>
  <si>
    <t>Ukončení do 4x25</t>
  </si>
  <si>
    <t>Krabice KO,KR</t>
  </si>
  <si>
    <t>Spínač, zás. 230V domovní p.o.</t>
  </si>
  <si>
    <t>Svítidlo 4x18W</t>
  </si>
  <si>
    <t>Vrtání otvorů pro hmoždinky s osazením</t>
  </si>
  <si>
    <t>Ukončení do 5x25 mm2</t>
  </si>
  <si>
    <t>Ukončení do 5x10 mm2</t>
  </si>
  <si>
    <t>Ukončení do 4x10 mm2</t>
  </si>
  <si>
    <t>Ukončení do 16 mm2</t>
  </si>
  <si>
    <t>Ostatní práce</t>
  </si>
  <si>
    <t>sv.N</t>
  </si>
  <si>
    <t>sv.D</t>
  </si>
  <si>
    <t>sv.C</t>
  </si>
  <si>
    <t>sv.B</t>
  </si>
  <si>
    <t>sv.A</t>
  </si>
  <si>
    <t>viz specifikace svítidel</t>
  </si>
  <si>
    <t>Rámeček třínásobný</t>
  </si>
  <si>
    <t>Rámeček dvounásobný</t>
  </si>
  <si>
    <t>Rámeček jednonásobný</t>
  </si>
  <si>
    <t>Svorka pro vyrovnání potenciálů pod om.</t>
  </si>
  <si>
    <t>Zásuvka 230V modul 45x45 bílá chráněná</t>
  </si>
  <si>
    <t>Zásuvka 230V modul 45x45 bílá</t>
  </si>
  <si>
    <t>KUP 57 FB</t>
  </si>
  <si>
    <t>Podlah.krabice KOPOBOX 57 LB modul 45x45</t>
  </si>
  <si>
    <t xml:space="preserve">Zásuvka 230V domovní dvounás. chráněná p.o. </t>
  </si>
  <si>
    <t xml:space="preserve">Zásuvka 230V domovní dvounás. p.o. </t>
  </si>
  <si>
    <t xml:space="preserve">Zásuvka 230V domovní chráněná p.o. </t>
  </si>
  <si>
    <t xml:space="preserve">Zásuvka 230V domovní p.o. </t>
  </si>
  <si>
    <t>Přepínač křížový domovní p.o.</t>
  </si>
  <si>
    <t>Přepínač dvoj. střídavý domovní p.o.</t>
  </si>
  <si>
    <t>Přepínač střídavý domovní p.o.</t>
  </si>
  <si>
    <t>Přepínač sériový domovní p.o.</t>
  </si>
  <si>
    <t>Spínač 2pól. 230V domovní p.o.</t>
  </si>
  <si>
    <t>Spínač 1pól. 230V domovní p.o.</t>
  </si>
  <si>
    <t>Přístroje domovní, IP 20, barva krémová</t>
  </si>
  <si>
    <t>Kabel CYKY J 5x1,5</t>
  </si>
  <si>
    <t>Kabel CYKY J 5x6</t>
  </si>
  <si>
    <t>Kabel CYKY J 3x2,5</t>
  </si>
  <si>
    <t>Kabel CYKY J 3x1,5</t>
  </si>
  <si>
    <t>Vodič CY 6 zž</t>
  </si>
  <si>
    <t>Kabely uložené pod omítkou</t>
  </si>
  <si>
    <t>Trubka panc. 23</t>
  </si>
  <si>
    <t>210010501P</t>
  </si>
  <si>
    <t>Specifikace celkem</t>
  </si>
  <si>
    <t>Doprava</t>
  </si>
  <si>
    <t>Termostat TFT vč. podlah. sondy</t>
  </si>
  <si>
    <t>Topná rohož Fenix LDTS 100/17,9 1800W</t>
  </si>
  <si>
    <t>Topná rohož Fenix LDTS 100/11,8 1200W</t>
  </si>
  <si>
    <t>s náplní dle specifikace</t>
  </si>
  <si>
    <t>Rozvaděč RO</t>
  </si>
  <si>
    <t>jedn. cena</t>
  </si>
  <si>
    <t>jedn.</t>
  </si>
  <si>
    <t>množství</t>
  </si>
  <si>
    <t xml:space="preserve">Popis </t>
  </si>
  <si>
    <t>Položka</t>
  </si>
  <si>
    <t>MěÚ Horní Slavkov</t>
  </si>
  <si>
    <t>Objednatel :</t>
  </si>
  <si>
    <t>Rozpočet</t>
  </si>
  <si>
    <t>Ordinace H.Slavkov</t>
  </si>
  <si>
    <t>www.stavebnikalkulace.cz</t>
  </si>
  <si>
    <t>zárubeň jednokřídlá obložková s laminátovým povrchem tl stěny 160-250mm rozměru 600-1100/1970, 2100mm, HPL lamino 0,8 mm, MATRIX, 3D MATRIX - DLE VÝBĚRU INVESTORA</t>
  </si>
  <si>
    <t>zárubeň jednokřídlá obložková s laminátovým povrchem tl stěny 60-150mm rozměru 600-1100/1970, 2100mm, HPL lamino 0,8 mm, MATRIX, 3D MATRIX - DLE VÝBĚRU INVESTORA</t>
  </si>
  <si>
    <t>zárubeň jednokřídlá obložková s laminátovým povrchem tl stěny 360-450mm rozměru 600-1100/1970mm HPL lamino 0,8 mm, MATRIX, 3D MATRIX - DLE VÝBĚRU INVESTORA</t>
  </si>
  <si>
    <t>dveře jednokřídlé voštinové povrch laminátový plné 700x1970-2100mm HPL lamino 0,8 mm, MATRIX, 3D MATRIX - DLE VÝBĚRU INVESTORA</t>
  </si>
  <si>
    <t>dveře jednokřídlé voštinové povrch laminátový plné 800x1970-2100mm ZVUKOTĚSNÉ 35dB HPL lamino 0,8 mm, MATRIX, 3D MATRIX - DLE VÝBĚRU INVESTORA</t>
  </si>
  <si>
    <t>dveře jednokřídlé voštinové povrch laminátový plné 800x1970-2100mm ZVUKOTĚSNÉ 35dB HPL lamino 0,8 m, MATRIX, 3D MATRIX - DLE VÝBĚRU INVESTORAm</t>
  </si>
  <si>
    <t>dílce vinylové - spec. dle PD a výběr dle investora, TŘÍDA ZÁTĚŽE 33</t>
  </si>
  <si>
    <t xml:space="preserve">kování dveřní - výběr dle investora nejméně ze 4 vzorů (hliník, nerez) </t>
  </si>
  <si>
    <t>D+M madlo dveřní nerez pro dveře na WC ZTP vel. 800mm - spec. dle PD broušený nebo kartáčovaný povrch</t>
  </si>
  <si>
    <t>dlažba keramická - spec. dle PD a výběr dle investora v betonovém nebo pískovém odstínu ze série vhodné k obkladu</t>
  </si>
  <si>
    <t xml:space="preserve">sokl-dlažba keramická slinutá hladká do interiéru i exteriéru 330x80mm - z vybrané dlažby </t>
  </si>
  <si>
    <t>obklad keramický - výběr dle investora, KOMBINACE např. 2 ODSTÍNŮ A 2 DEKORŮ ZE SÉRIE VÝROBCE v betonových nebo pískových odstínech, ZHOTOVITEL PŘEDLOŽÍ 3 VIZUALIZACE NÁVRHŮ DLE VYBRANÝCH SÉRIÍ.</t>
  </si>
  <si>
    <t>Stávající chodník z betonové zámkové dlažby - dlažba bude výškově přeskládána tak, aby nový vstup do čekárny provozovny byl v úrovni vnitřní podlahy - cena vč. dodávek materiálu (rozebrání a očištění dlažeb, doplnění ŠD do konstrukční vrstvy na požadovanou výšku, doplnění kladecí vrstvy štěrku, spárování dlažeb pískem)</t>
  </si>
  <si>
    <t>072103001R</t>
  </si>
  <si>
    <t xml:space="preserve"> DIO osazení a zajiště značení na místní komunikaci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</si>
</sst>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#,##0.00%"/>
    <numFmt numFmtId="165" formatCode="dd\.mm\.yyyy"/>
    <numFmt numFmtId="166" formatCode="#,##0.00000"/>
    <numFmt numFmtId="167" formatCode="#,##0.000"/>
    <numFmt numFmtId="168" formatCode="#,##0.00\ &quot;Kč&quot;"/>
  </numFmts>
  <fonts count="6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  <font>
      <sz val="10"/>
      <name val="Arial CE"/>
      <charset val="238"/>
    </font>
    <font>
      <u/>
      <sz val="14"/>
      <name val="Arial CE"/>
      <family val="2"/>
      <charset val="238"/>
    </font>
    <font>
      <b/>
      <u/>
      <sz val="14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b/>
      <u/>
      <sz val="10"/>
      <name val="Arial CE"/>
      <family val="2"/>
      <charset val="238"/>
    </font>
    <font>
      <b/>
      <sz val="12"/>
      <name val="Arial CE"/>
      <family val="2"/>
      <charset val="238"/>
    </font>
    <font>
      <sz val="10"/>
      <name val="Arial CE"/>
      <family val="2"/>
      <charset val="238"/>
    </font>
    <font>
      <u/>
      <sz val="10"/>
      <name val="Arial CE"/>
      <family val="2"/>
      <charset val="238"/>
    </font>
    <font>
      <b/>
      <sz val="10"/>
      <name val="Arial CE"/>
      <charset val="238"/>
    </font>
    <font>
      <u/>
      <sz val="10"/>
      <name val="Arial CE"/>
      <charset val="238"/>
    </font>
    <font>
      <sz val="14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indexed="9"/>
        <bgColor indexed="64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8" fillId="0" borderId="0" applyNumberFormat="0" applyFill="0" applyBorder="0" applyAlignment="0" applyProtection="0"/>
    <xf numFmtId="0" fontId="50" fillId="0" borderId="1"/>
  </cellStyleXfs>
  <cellXfs count="42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9" fillId="0" borderId="15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166" fontId="29" fillId="0" borderId="21" xfId="0" applyNumberFormat="1" applyFont="1" applyBorder="1" applyAlignment="1" applyProtection="1">
      <alignment vertical="center"/>
    </xf>
    <xf numFmtId="4" fontId="29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37" fillId="0" borderId="23" xfId="0" applyFont="1" applyBorder="1" applyAlignment="1" applyProtection="1">
      <alignment horizontal="center" vertical="center"/>
    </xf>
    <xf numFmtId="49" fontId="37" fillId="0" borderId="23" xfId="0" applyNumberFormat="1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left" vertical="center" wrapText="1"/>
    </xf>
    <xf numFmtId="0" fontId="37" fillId="0" borderId="23" xfId="0" applyFont="1" applyBorder="1" applyAlignment="1" applyProtection="1">
      <alignment horizontal="center" vertical="center" wrapText="1"/>
    </xf>
    <xf numFmtId="167" fontId="37" fillId="0" borderId="23" xfId="0" applyNumberFormat="1" applyFont="1" applyBorder="1" applyAlignment="1" applyProtection="1">
      <alignment vertical="center"/>
    </xf>
    <xf numFmtId="4" fontId="37" fillId="2" borderId="23" xfId="0" applyNumberFormat="1" applyFont="1" applyFill="1" applyBorder="1" applyAlignment="1" applyProtection="1">
      <alignment vertical="center"/>
      <protection locked="0"/>
    </xf>
    <xf numFmtId="4" fontId="37" fillId="0" borderId="23" xfId="0" applyNumberFormat="1" applyFont="1" applyBorder="1" applyAlignment="1" applyProtection="1">
      <alignment vertical="center"/>
    </xf>
    <xf numFmtId="0" fontId="38" fillId="0" borderId="4" xfId="0" applyFont="1" applyBorder="1" applyAlignment="1">
      <alignment vertical="center"/>
    </xf>
    <xf numFmtId="0" fontId="37" fillId="2" borderId="15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23" fillId="2" borderId="20" xfId="0" applyFont="1" applyFill="1" applyBorder="1" applyAlignment="1" applyProtection="1">
      <alignment horizontal="left" vertical="center"/>
      <protection locked="0"/>
    </xf>
    <xf numFmtId="0" fontId="23" fillId="0" borderId="21" xfId="0" applyFont="1" applyBorder="1" applyAlignment="1" applyProtection="1">
      <alignment horizontal="center"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Alignment="1">
      <alignment vertical="top"/>
    </xf>
    <xf numFmtId="0" fontId="39" fillId="0" borderId="24" xfId="0" applyFont="1" applyBorder="1" applyAlignment="1">
      <alignment vertical="center" wrapText="1"/>
    </xf>
    <xf numFmtId="0" fontId="39" fillId="0" borderId="25" xfId="0" applyFont="1" applyBorder="1" applyAlignment="1">
      <alignment vertical="center" wrapText="1"/>
    </xf>
    <xf numFmtId="0" fontId="39" fillId="0" borderId="26" xfId="0" applyFont="1" applyBorder="1" applyAlignment="1">
      <alignment vertical="center" wrapText="1"/>
    </xf>
    <xf numFmtId="0" fontId="39" fillId="0" borderId="27" xfId="0" applyFont="1" applyBorder="1" applyAlignment="1">
      <alignment horizontal="center" vertical="center" wrapText="1"/>
    </xf>
    <xf numFmtId="0" fontId="39" fillId="0" borderId="28" xfId="0" applyFont="1" applyBorder="1" applyAlignment="1">
      <alignment horizontal="center" vertical="center" wrapText="1"/>
    </xf>
    <xf numFmtId="0" fontId="39" fillId="0" borderId="27" xfId="0" applyFont="1" applyBorder="1" applyAlignment="1">
      <alignment vertical="center" wrapText="1"/>
    </xf>
    <xf numFmtId="0" fontId="39" fillId="0" borderId="28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3" fillId="0" borderId="27" xfId="0" applyFont="1" applyBorder="1" applyAlignment="1">
      <alignment vertical="center" wrapText="1"/>
    </xf>
    <xf numFmtId="0" fontId="42" fillId="0" borderId="1" xfId="0" applyFont="1" applyBorder="1" applyAlignment="1">
      <alignment vertical="center" wrapText="1"/>
    </xf>
    <xf numFmtId="0" fontId="42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vertical="center"/>
    </xf>
    <xf numFmtId="49" fontId="42" fillId="0" borderId="1" xfId="0" applyNumberFormat="1" applyFont="1" applyBorder="1" applyAlignment="1">
      <alignment vertical="center" wrapText="1"/>
    </xf>
    <xf numFmtId="0" fontId="39" fillId="0" borderId="30" xfId="0" applyFont="1" applyBorder="1" applyAlignment="1">
      <alignment vertical="center" wrapText="1"/>
    </xf>
    <xf numFmtId="0" fontId="44" fillId="0" borderId="29" xfId="0" applyFont="1" applyBorder="1" applyAlignment="1">
      <alignment vertical="center" wrapText="1"/>
    </xf>
    <xf numFmtId="0" fontId="39" fillId="0" borderId="31" xfId="0" applyFont="1" applyBorder="1" applyAlignment="1">
      <alignment vertical="center" wrapText="1"/>
    </xf>
    <xf numFmtId="0" fontId="39" fillId="0" borderId="1" xfId="0" applyFont="1" applyBorder="1" applyAlignment="1">
      <alignment vertical="top"/>
    </xf>
    <xf numFmtId="0" fontId="39" fillId="0" borderId="0" xfId="0" applyFont="1" applyAlignment="1">
      <alignment vertical="top"/>
    </xf>
    <xf numFmtId="0" fontId="39" fillId="0" borderId="24" xfId="0" applyFont="1" applyBorder="1" applyAlignment="1">
      <alignment horizontal="left" vertical="center"/>
    </xf>
    <xf numFmtId="0" fontId="39" fillId="0" borderId="25" xfId="0" applyFont="1" applyBorder="1" applyAlignment="1">
      <alignment horizontal="left" vertical="center"/>
    </xf>
    <xf numFmtId="0" fontId="39" fillId="0" borderId="26" xfId="0" applyFont="1" applyBorder="1" applyAlignment="1">
      <alignment horizontal="left" vertical="center"/>
    </xf>
    <xf numFmtId="0" fontId="39" fillId="0" borderId="27" xfId="0" applyFont="1" applyBorder="1" applyAlignment="1">
      <alignment horizontal="left" vertical="center"/>
    </xf>
    <xf numFmtId="0" fontId="39" fillId="0" borderId="28" xfId="0" applyFont="1" applyBorder="1" applyAlignment="1">
      <alignment horizontal="left" vertical="center"/>
    </xf>
    <xf numFmtId="0" fontId="41" fillId="0" borderId="1" xfId="0" applyFont="1" applyBorder="1" applyAlignment="1">
      <alignment horizontal="left" vertical="center"/>
    </xf>
    <xf numFmtId="0" fontId="45" fillId="0" borderId="0" xfId="0" applyFont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41" fillId="0" borderId="29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4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2" fillId="0" borderId="0" xfId="0" applyFont="1" applyAlignment="1">
      <alignment horizontal="left" vertical="center"/>
    </xf>
    <xf numFmtId="0" fontId="43" fillId="0" borderId="27" xfId="0" applyFont="1" applyBorder="1" applyAlignment="1">
      <alignment horizontal="left" vertical="center"/>
    </xf>
    <xf numFmtId="0" fontId="42" fillId="0" borderId="1" xfId="0" applyFont="1" applyFill="1" applyBorder="1" applyAlignment="1">
      <alignment horizontal="left" vertical="center"/>
    </xf>
    <xf numFmtId="0" fontId="42" fillId="0" borderId="1" xfId="0" applyFont="1" applyFill="1" applyBorder="1" applyAlignment="1">
      <alignment horizontal="center" vertical="center"/>
    </xf>
    <xf numFmtId="0" fontId="39" fillId="0" borderId="30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39" fillId="0" borderId="31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center" vertical="center" wrapText="1"/>
    </xf>
    <xf numFmtId="0" fontId="39" fillId="0" borderId="24" xfId="0" applyFont="1" applyBorder="1" applyAlignment="1">
      <alignment horizontal="left" vertical="center" wrapText="1"/>
    </xf>
    <xf numFmtId="0" fontId="39" fillId="0" borderId="25" xfId="0" applyFont="1" applyBorder="1" applyAlignment="1">
      <alignment horizontal="left" vertical="center" wrapText="1"/>
    </xf>
    <xf numFmtId="0" fontId="39" fillId="0" borderId="26" xfId="0" applyFont="1" applyBorder="1" applyAlignment="1">
      <alignment horizontal="left" vertical="center" wrapText="1"/>
    </xf>
    <xf numFmtId="0" fontId="39" fillId="0" borderId="27" xfId="0" applyFont="1" applyBorder="1" applyAlignment="1">
      <alignment horizontal="left" vertical="center" wrapText="1"/>
    </xf>
    <xf numFmtId="0" fontId="39" fillId="0" borderId="28" xfId="0" applyFont="1" applyBorder="1" applyAlignment="1">
      <alignment horizontal="left" vertical="center" wrapText="1"/>
    </xf>
    <xf numFmtId="0" fontId="45" fillId="0" borderId="27" xfId="0" applyFont="1" applyBorder="1" applyAlignment="1">
      <alignment horizontal="left" vertical="center" wrapText="1"/>
    </xf>
    <xf numFmtId="0" fontId="45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center"/>
    </xf>
    <xf numFmtId="0" fontId="43" fillId="0" borderId="28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/>
    </xf>
    <xf numFmtId="0" fontId="43" fillId="0" borderId="30" xfId="0" applyFont="1" applyBorder="1" applyAlignment="1">
      <alignment horizontal="left" vertical="center" wrapText="1"/>
    </xf>
    <xf numFmtId="0" fontId="43" fillId="0" borderId="29" xfId="0" applyFont="1" applyBorder="1" applyAlignment="1">
      <alignment horizontal="left" vertical="center" wrapText="1"/>
    </xf>
    <xf numFmtId="0" fontId="43" fillId="0" borderId="3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center" vertical="top"/>
    </xf>
    <xf numFmtId="0" fontId="43" fillId="0" borderId="30" xfId="0" applyFont="1" applyBorder="1" applyAlignment="1">
      <alignment horizontal="left" vertical="center"/>
    </xf>
    <xf numFmtId="0" fontId="43" fillId="0" borderId="31" xfId="0" applyFont="1" applyBorder="1" applyAlignment="1">
      <alignment horizontal="left" vertical="center"/>
    </xf>
    <xf numFmtId="0" fontId="43" fillId="0" borderId="1" xfId="0" applyFont="1" applyBorder="1" applyAlignment="1">
      <alignment horizontal="center" vertical="center"/>
    </xf>
    <xf numFmtId="0" fontId="45" fillId="0" borderId="0" xfId="0" applyFont="1" applyAlignment="1">
      <alignment vertical="center"/>
    </xf>
    <xf numFmtId="0" fontId="41" fillId="0" borderId="1" xfId="0" applyFont="1" applyBorder="1" applyAlignment="1">
      <alignment vertical="center"/>
    </xf>
    <xf numFmtId="0" fontId="45" fillId="0" borderId="29" xfId="0" applyFont="1" applyBorder="1" applyAlignment="1">
      <alignment vertical="center"/>
    </xf>
    <xf numFmtId="0" fontId="41" fillId="0" borderId="29" xfId="0" applyFont="1" applyBorder="1" applyAlignment="1">
      <alignment vertical="center"/>
    </xf>
    <xf numFmtId="0" fontId="42" fillId="0" borderId="1" xfId="0" applyFont="1" applyBorder="1" applyAlignment="1">
      <alignment vertical="top"/>
    </xf>
    <xf numFmtId="49" fontId="42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1" fillId="0" borderId="29" xfId="0" applyFont="1" applyBorder="1" applyAlignment="1">
      <alignment horizontal="left"/>
    </xf>
    <xf numFmtId="0" fontId="45" fillId="0" borderId="29" xfId="0" applyFont="1" applyBorder="1" applyAlignment="1"/>
    <xf numFmtId="0" fontId="39" fillId="0" borderId="27" xfId="0" applyFont="1" applyBorder="1" applyAlignment="1">
      <alignment vertical="top"/>
    </xf>
    <xf numFmtId="0" fontId="39" fillId="0" borderId="28" xfId="0" applyFont="1" applyBorder="1" applyAlignment="1">
      <alignment vertical="top"/>
    </xf>
    <xf numFmtId="0" fontId="39" fillId="0" borderId="30" xfId="0" applyFont="1" applyBorder="1" applyAlignment="1">
      <alignment vertical="top"/>
    </xf>
    <xf numFmtId="0" fontId="39" fillId="0" borderId="29" xfId="0" applyFont="1" applyBorder="1" applyAlignment="1">
      <alignment vertical="top"/>
    </xf>
    <xf numFmtId="0" fontId="39" fillId="0" borderId="31" xfId="0" applyFont="1" applyBorder="1" applyAlignment="1">
      <alignment vertical="top"/>
    </xf>
    <xf numFmtId="0" fontId="50" fillId="0" borderId="1" xfId="2"/>
    <xf numFmtId="0" fontId="53" fillId="0" borderId="1" xfId="2" applyFont="1"/>
    <xf numFmtId="0" fontId="54" fillId="0" borderId="1" xfId="2" applyFont="1"/>
    <xf numFmtId="4" fontId="54" fillId="0" borderId="1" xfId="2" applyNumberFormat="1" applyFont="1"/>
    <xf numFmtId="0" fontId="55" fillId="0" borderId="1" xfId="2" applyFont="1"/>
    <xf numFmtId="4" fontId="50" fillId="0" borderId="1" xfId="2" applyNumberFormat="1"/>
    <xf numFmtId="0" fontId="56" fillId="0" borderId="1" xfId="2" applyFont="1"/>
    <xf numFmtId="4" fontId="55" fillId="0" borderId="1" xfId="2" applyNumberFormat="1" applyFont="1"/>
    <xf numFmtId="2" fontId="50" fillId="0" borderId="1" xfId="2" applyNumberFormat="1"/>
    <xf numFmtId="4" fontId="57" fillId="0" borderId="1" xfId="2" applyNumberFormat="1" applyFont="1"/>
    <xf numFmtId="0" fontId="57" fillId="0" borderId="1" xfId="2" applyFont="1"/>
    <xf numFmtId="0" fontId="58" fillId="0" borderId="1" xfId="2" applyFont="1"/>
    <xf numFmtId="4" fontId="58" fillId="0" borderId="1" xfId="2" applyNumberFormat="1" applyFont="1"/>
    <xf numFmtId="2" fontId="57" fillId="0" borderId="1" xfId="2" applyNumberFormat="1" applyFont="1"/>
    <xf numFmtId="0" fontId="50" fillId="5" borderId="1" xfId="2" applyFill="1"/>
    <xf numFmtId="0" fontId="59" fillId="0" borderId="1" xfId="2" applyFont="1"/>
    <xf numFmtId="0" fontId="60" fillId="0" borderId="1" xfId="2" applyFont="1"/>
    <xf numFmtId="4" fontId="50" fillId="5" borderId="1" xfId="2" applyNumberFormat="1" applyFill="1"/>
    <xf numFmtId="2" fontId="50" fillId="5" borderId="1" xfId="2" applyNumberFormat="1" applyFill="1"/>
    <xf numFmtId="0" fontId="59" fillId="5" borderId="1" xfId="2" applyFont="1" applyFill="1"/>
    <xf numFmtId="168" fontId="50" fillId="0" borderId="1" xfId="2" applyNumberFormat="1"/>
    <xf numFmtId="0" fontId="50" fillId="0" borderId="1" xfId="2" applyAlignment="1">
      <alignment horizontal="left"/>
    </xf>
    <xf numFmtId="0" fontId="48" fillId="0" borderId="0" xfId="1" applyAlignment="1" applyProtection="1">
      <alignment horizontal="left" vertical="center"/>
    </xf>
    <xf numFmtId="0" fontId="0" fillId="0" borderId="0" xfId="0"/>
    <xf numFmtId="4" fontId="19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4" fontId="18" fillId="0" borderId="6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48" fillId="0" borderId="0" xfId="1" applyAlignment="1" applyProtection="1">
      <alignment vertical="center" wrapText="1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61" fillId="0" borderId="1" xfId="2" applyFont="1" applyAlignment="1">
      <alignment horizontal="center"/>
    </xf>
    <xf numFmtId="0" fontId="61" fillId="0" borderId="1" xfId="2" applyFont="1"/>
    <xf numFmtId="0" fontId="54" fillId="0" borderId="1" xfId="2" applyFont="1" applyAlignment="1">
      <alignment horizontal="center"/>
    </xf>
    <xf numFmtId="4" fontId="52" fillId="0" borderId="1" xfId="2" applyNumberFormat="1" applyFont="1"/>
    <xf numFmtId="4" fontId="51" fillId="0" borderId="1" xfId="2" applyNumberFormat="1" applyFont="1"/>
    <xf numFmtId="0" fontId="42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center" vertical="center" wrapText="1"/>
    </xf>
    <xf numFmtId="0" fontId="41" fillId="0" borderId="29" xfId="0" applyFont="1" applyBorder="1" applyAlignment="1">
      <alignment horizontal="left" wrapText="1"/>
    </xf>
    <xf numFmtId="0" fontId="40" fillId="0" borderId="1" xfId="0" applyFont="1" applyBorder="1" applyAlignment="1">
      <alignment horizontal="center" vertical="center"/>
    </xf>
    <xf numFmtId="49" fontId="42" fillId="0" borderId="1" xfId="0" applyNumberFormat="1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top"/>
    </xf>
    <xf numFmtId="0" fontId="42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/>
    </xf>
  </cellXfs>
  <cellStyles count="3">
    <cellStyle name="Hypertextový odkaz" xfId="1" builtinId="8"/>
    <cellStyle name="Normální" xfId="0" builtinId="0" customBuiltin="1"/>
    <cellStyle name="Normální 2" xfId="2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://www.stavebnikalkulace.cz/" TargetMode="External"/><Relationship Id="rId1" Type="http://schemas.openxmlformats.org/officeDocument/2006/relationships/hyperlink" Target="http://www.stavebnikalkulace.cz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1/034002000" TargetMode="External"/><Relationship Id="rId2" Type="http://schemas.openxmlformats.org/officeDocument/2006/relationships/hyperlink" Target="https://podminky.urs.cz/item/CS_URS_2022_01/030001000" TargetMode="External"/><Relationship Id="rId1" Type="http://schemas.openxmlformats.org/officeDocument/2006/relationships/hyperlink" Target="https://podminky.urs.cz/item/CS_URS_2022_01/013254000" TargetMode="External"/><Relationship Id="rId6" Type="http://schemas.openxmlformats.org/officeDocument/2006/relationships/drawing" Target="../drawings/drawing2.xml"/><Relationship Id="rId5" Type="http://schemas.openxmlformats.org/officeDocument/2006/relationships/hyperlink" Target="https://podminky.urs.cz/item/CS_URS_2022_01/094002000" TargetMode="External"/><Relationship Id="rId4" Type="http://schemas.openxmlformats.org/officeDocument/2006/relationships/hyperlink" Target="https://podminky.urs.cz/item/CS_URS_2022_01/065002000" TargetMode="Externa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s://podminky.urs.cz/item/CS_URS_2022_01/612311131" TargetMode="External"/><Relationship Id="rId21" Type="http://schemas.openxmlformats.org/officeDocument/2006/relationships/hyperlink" Target="https://podminky.urs.cz/item/CS_URS_2022_01/612131101" TargetMode="External"/><Relationship Id="rId42" Type="http://schemas.openxmlformats.org/officeDocument/2006/relationships/hyperlink" Target="https://podminky.urs.cz/item/CS_URS_2022_01/971033651" TargetMode="External"/><Relationship Id="rId47" Type="http://schemas.openxmlformats.org/officeDocument/2006/relationships/hyperlink" Target="https://podminky.urs.cz/item/CS_URS_2022_01/962031132" TargetMode="External"/><Relationship Id="rId63" Type="http://schemas.openxmlformats.org/officeDocument/2006/relationships/hyperlink" Target="https://podminky.urs.cz/item/CS_URS_2022_01/766691914" TargetMode="External"/><Relationship Id="rId68" Type="http://schemas.openxmlformats.org/officeDocument/2006/relationships/hyperlink" Target="https://podminky.urs.cz/item/CS_URS_2022_01/766660171" TargetMode="External"/><Relationship Id="rId84" Type="http://schemas.openxmlformats.org/officeDocument/2006/relationships/hyperlink" Target="https://podminky.urs.cz/item/CS_URS_2022_01/776421312" TargetMode="External"/><Relationship Id="rId89" Type="http://schemas.openxmlformats.org/officeDocument/2006/relationships/hyperlink" Target="https://podminky.urs.cz/item/CS_URS_2022_01/781494111" TargetMode="External"/><Relationship Id="rId16" Type="http://schemas.openxmlformats.org/officeDocument/2006/relationships/hyperlink" Target="https://podminky.urs.cz/item/CS_URS_2022_01/611311131" TargetMode="External"/><Relationship Id="rId11" Type="http://schemas.openxmlformats.org/officeDocument/2006/relationships/hyperlink" Target="https://podminky.urs.cz/item/CS_URS_2022_01/629991011" TargetMode="External"/><Relationship Id="rId32" Type="http://schemas.openxmlformats.org/officeDocument/2006/relationships/hyperlink" Target="https://podminky.urs.cz/item/CS_URS_2022_01/965046111" TargetMode="External"/><Relationship Id="rId37" Type="http://schemas.openxmlformats.org/officeDocument/2006/relationships/hyperlink" Target="https://podminky.urs.cz/item/CS_URS_2022_01/968082015" TargetMode="External"/><Relationship Id="rId53" Type="http://schemas.openxmlformats.org/officeDocument/2006/relationships/hyperlink" Target="https://podminky.urs.cz/item/CS_URS_2022_01/997013509" TargetMode="External"/><Relationship Id="rId58" Type="http://schemas.openxmlformats.org/officeDocument/2006/relationships/hyperlink" Target="https://podminky.urs.cz/item/CS_URS_2022_01/998763401" TargetMode="External"/><Relationship Id="rId74" Type="http://schemas.openxmlformats.org/officeDocument/2006/relationships/hyperlink" Target="https://podminky.urs.cz/item/CS_URS_2022_01/771591112" TargetMode="External"/><Relationship Id="rId79" Type="http://schemas.openxmlformats.org/officeDocument/2006/relationships/hyperlink" Target="https://podminky.urs.cz/item/CS_URS_2022_01/771591115" TargetMode="External"/><Relationship Id="rId5" Type="http://schemas.openxmlformats.org/officeDocument/2006/relationships/hyperlink" Target="https://podminky.urs.cz/item/CS_URS_2022_01/317142422" TargetMode="External"/><Relationship Id="rId90" Type="http://schemas.openxmlformats.org/officeDocument/2006/relationships/hyperlink" Target="https://podminky.urs.cz/item/CS_URS_2022_01/781494511" TargetMode="External"/><Relationship Id="rId95" Type="http://schemas.openxmlformats.org/officeDocument/2006/relationships/hyperlink" Target="https://podminky.urs.cz/item/CS_URS_2022_01/784181121" TargetMode="External"/><Relationship Id="rId22" Type="http://schemas.openxmlformats.org/officeDocument/2006/relationships/hyperlink" Target="https://podminky.urs.cz/item/CS_URS_2022_01/612321121" TargetMode="External"/><Relationship Id="rId27" Type="http://schemas.openxmlformats.org/officeDocument/2006/relationships/hyperlink" Target="https://podminky.urs.cz/item/CS_URS_2022_01/622143003" TargetMode="External"/><Relationship Id="rId43" Type="http://schemas.openxmlformats.org/officeDocument/2006/relationships/hyperlink" Target="https://podminky.urs.cz/item/CS_URS_2022_01/974031664" TargetMode="External"/><Relationship Id="rId48" Type="http://schemas.openxmlformats.org/officeDocument/2006/relationships/hyperlink" Target="https://podminky.urs.cz/item/CS_URS_2022_01/949101111" TargetMode="External"/><Relationship Id="rId64" Type="http://schemas.openxmlformats.org/officeDocument/2006/relationships/hyperlink" Target="https://podminky.urs.cz/item/CS_URS_2022_01/766691925" TargetMode="External"/><Relationship Id="rId69" Type="http://schemas.openxmlformats.org/officeDocument/2006/relationships/hyperlink" Target="https://podminky.urs.cz/item/CS_URS_2022_01/766660728" TargetMode="External"/><Relationship Id="rId80" Type="http://schemas.openxmlformats.org/officeDocument/2006/relationships/hyperlink" Target="https://podminky.urs.cz/item/CS_URS_2022_01/998771201" TargetMode="External"/><Relationship Id="rId85" Type="http://schemas.openxmlformats.org/officeDocument/2006/relationships/hyperlink" Target="https://podminky.urs.cz/item/CS_URS_2022_01/998776201" TargetMode="External"/><Relationship Id="rId3" Type="http://schemas.openxmlformats.org/officeDocument/2006/relationships/hyperlink" Target="https://podminky.urs.cz/item/CS_URS_2022_01/342272245" TargetMode="External"/><Relationship Id="rId12" Type="http://schemas.openxmlformats.org/officeDocument/2006/relationships/hyperlink" Target="https://podminky.urs.cz/item/CS_URS_2022_01/611325111" TargetMode="External"/><Relationship Id="rId17" Type="http://schemas.openxmlformats.org/officeDocument/2006/relationships/hyperlink" Target="https://podminky.urs.cz/item/CS_URS_2022_01/612325111" TargetMode="External"/><Relationship Id="rId25" Type="http://schemas.openxmlformats.org/officeDocument/2006/relationships/hyperlink" Target="https://podminky.urs.cz/item/CS_URS_2022_01/612142001" TargetMode="External"/><Relationship Id="rId33" Type="http://schemas.openxmlformats.org/officeDocument/2006/relationships/hyperlink" Target="https://podminky.urs.cz/item/CS_URS_2022_01/965046119" TargetMode="External"/><Relationship Id="rId38" Type="http://schemas.openxmlformats.org/officeDocument/2006/relationships/hyperlink" Target="https://podminky.urs.cz/item/CS_URS_2022_01/968082016" TargetMode="External"/><Relationship Id="rId46" Type="http://schemas.openxmlformats.org/officeDocument/2006/relationships/hyperlink" Target="https://podminky.urs.cz/item/CS_URS_2022_01/978059541" TargetMode="External"/><Relationship Id="rId59" Type="http://schemas.openxmlformats.org/officeDocument/2006/relationships/hyperlink" Target="https://podminky.urs.cz/item/CS_URS_2022_01/764002851" TargetMode="External"/><Relationship Id="rId67" Type="http://schemas.openxmlformats.org/officeDocument/2006/relationships/hyperlink" Target="https://podminky.urs.cz/item/CS_URS_2022_01/766682113" TargetMode="External"/><Relationship Id="rId20" Type="http://schemas.openxmlformats.org/officeDocument/2006/relationships/hyperlink" Target="https://podminky.urs.cz/item/CS_URS_2022_01/612325412" TargetMode="External"/><Relationship Id="rId41" Type="http://schemas.openxmlformats.org/officeDocument/2006/relationships/hyperlink" Target="https://podminky.urs.cz/item/CS_URS_2022_01/971033621" TargetMode="External"/><Relationship Id="rId54" Type="http://schemas.openxmlformats.org/officeDocument/2006/relationships/hyperlink" Target="https://podminky.urs.cz/item/CS_URS_2022_01/997013631" TargetMode="External"/><Relationship Id="rId62" Type="http://schemas.openxmlformats.org/officeDocument/2006/relationships/hyperlink" Target="https://podminky.urs.cz/item/CS_URS_2022_01/766441823" TargetMode="External"/><Relationship Id="rId70" Type="http://schemas.openxmlformats.org/officeDocument/2006/relationships/hyperlink" Target="https://podminky.urs.cz/item/CS_URS_2022_01/766660729" TargetMode="External"/><Relationship Id="rId75" Type="http://schemas.openxmlformats.org/officeDocument/2006/relationships/hyperlink" Target="https://podminky.urs.cz/item/CS_URS_2022_01/771591241" TargetMode="External"/><Relationship Id="rId83" Type="http://schemas.openxmlformats.org/officeDocument/2006/relationships/hyperlink" Target="https://podminky.urs.cz/item/CS_URS_2022_01/776231111" TargetMode="External"/><Relationship Id="rId88" Type="http://schemas.openxmlformats.org/officeDocument/2006/relationships/hyperlink" Target="https://podminky.urs.cz/item/CS_URS_2022_01/781474115" TargetMode="External"/><Relationship Id="rId91" Type="http://schemas.openxmlformats.org/officeDocument/2006/relationships/hyperlink" Target="https://podminky.urs.cz/item/CS_URS_2022_01/781495115" TargetMode="External"/><Relationship Id="rId96" Type="http://schemas.openxmlformats.org/officeDocument/2006/relationships/hyperlink" Target="https://podminky.urs.cz/item/CS_URS_2022_01/784211101" TargetMode="External"/><Relationship Id="rId1" Type="http://schemas.openxmlformats.org/officeDocument/2006/relationships/hyperlink" Target="https://podminky.urs.cz/item/CS_URS_2022_01/340271045" TargetMode="External"/><Relationship Id="rId6" Type="http://schemas.openxmlformats.org/officeDocument/2006/relationships/hyperlink" Target="https://podminky.urs.cz/item/CS_URS_2022_01/317142442" TargetMode="External"/><Relationship Id="rId15" Type="http://schemas.openxmlformats.org/officeDocument/2006/relationships/hyperlink" Target="https://podminky.urs.cz/item/CS_URS_2022_01/611142001" TargetMode="External"/><Relationship Id="rId23" Type="http://schemas.openxmlformats.org/officeDocument/2006/relationships/hyperlink" Target="https://podminky.urs.cz/item/CS_URS_2022_01/612321191" TargetMode="External"/><Relationship Id="rId28" Type="http://schemas.openxmlformats.org/officeDocument/2006/relationships/hyperlink" Target="https://podminky.urs.cz/item/CS_URS_2022_01/622131101" TargetMode="External"/><Relationship Id="rId36" Type="http://schemas.openxmlformats.org/officeDocument/2006/relationships/hyperlink" Target="https://podminky.urs.cz/item/CS_URS_2022_01/968072455" TargetMode="External"/><Relationship Id="rId49" Type="http://schemas.openxmlformats.org/officeDocument/2006/relationships/hyperlink" Target="https://podminky.urs.cz/item/CS_URS_2022_01/952901111" TargetMode="External"/><Relationship Id="rId57" Type="http://schemas.openxmlformats.org/officeDocument/2006/relationships/hyperlink" Target="https://podminky.urs.cz/item/CS_URS_2022_01/763121590" TargetMode="External"/><Relationship Id="rId10" Type="http://schemas.openxmlformats.org/officeDocument/2006/relationships/hyperlink" Target="https://podminky.urs.cz/item/CS_URS_2022_01/346244381" TargetMode="External"/><Relationship Id="rId31" Type="http://schemas.openxmlformats.org/officeDocument/2006/relationships/hyperlink" Target="https://podminky.urs.cz/item/CS_URS_2022_01/962031133" TargetMode="External"/><Relationship Id="rId44" Type="http://schemas.openxmlformats.org/officeDocument/2006/relationships/hyperlink" Target="https://podminky.urs.cz/item/CS_URS_2022_01/978011141" TargetMode="External"/><Relationship Id="rId52" Type="http://schemas.openxmlformats.org/officeDocument/2006/relationships/hyperlink" Target="https://podminky.urs.cz/item/CS_URS_2022_01/997013501" TargetMode="External"/><Relationship Id="rId60" Type="http://schemas.openxmlformats.org/officeDocument/2006/relationships/hyperlink" Target="https://podminky.urs.cz/item/CS_URS_2022_01/766441811" TargetMode="External"/><Relationship Id="rId65" Type="http://schemas.openxmlformats.org/officeDocument/2006/relationships/hyperlink" Target="https://podminky.urs.cz/item/CS_URS_2022_01/766812840" TargetMode="External"/><Relationship Id="rId73" Type="http://schemas.openxmlformats.org/officeDocument/2006/relationships/hyperlink" Target="https://podminky.urs.cz/item/CS_URS_2022_01/771121011" TargetMode="External"/><Relationship Id="rId78" Type="http://schemas.openxmlformats.org/officeDocument/2006/relationships/hyperlink" Target="https://podminky.urs.cz/item/CS_URS_2022_01/771474112" TargetMode="External"/><Relationship Id="rId81" Type="http://schemas.openxmlformats.org/officeDocument/2006/relationships/hyperlink" Target="https://podminky.urs.cz/item/CS_URS_2022_01/776201811" TargetMode="External"/><Relationship Id="rId86" Type="http://schemas.openxmlformats.org/officeDocument/2006/relationships/hyperlink" Target="https://podminky.urs.cz/item/CS_URS_2022_01/781121011" TargetMode="External"/><Relationship Id="rId94" Type="http://schemas.openxmlformats.org/officeDocument/2006/relationships/hyperlink" Target="https://podminky.urs.cz/item/CS_URS_2022_01/784121001" TargetMode="External"/><Relationship Id="rId4" Type="http://schemas.openxmlformats.org/officeDocument/2006/relationships/hyperlink" Target="https://podminky.urs.cz/item/CS_URS_2022_01/342291121" TargetMode="External"/><Relationship Id="rId9" Type="http://schemas.openxmlformats.org/officeDocument/2006/relationships/hyperlink" Target="https://podminky.urs.cz/item/CS_URS_2022_01/317234410" TargetMode="External"/><Relationship Id="rId13" Type="http://schemas.openxmlformats.org/officeDocument/2006/relationships/hyperlink" Target="https://podminky.urs.cz/item/CS_URS_2022_01/611325412" TargetMode="External"/><Relationship Id="rId18" Type="http://schemas.openxmlformats.org/officeDocument/2006/relationships/hyperlink" Target="https://podminky.urs.cz/item/CS_URS_2022_01/612325215" TargetMode="External"/><Relationship Id="rId39" Type="http://schemas.openxmlformats.org/officeDocument/2006/relationships/hyperlink" Target="https://podminky.urs.cz/item/CS_URS_2022_01/968082017" TargetMode="External"/><Relationship Id="rId34" Type="http://schemas.openxmlformats.org/officeDocument/2006/relationships/hyperlink" Target="https://podminky.urs.cz/item/CS_URS_2022_01/965081213" TargetMode="External"/><Relationship Id="rId50" Type="http://schemas.openxmlformats.org/officeDocument/2006/relationships/hyperlink" Target="https://podminky.urs.cz/item/CS_URS_2022_01/997013211" TargetMode="External"/><Relationship Id="rId55" Type="http://schemas.openxmlformats.org/officeDocument/2006/relationships/hyperlink" Target="https://podminky.urs.cz/item/CS_URS_2022_01/998018001" TargetMode="External"/><Relationship Id="rId76" Type="http://schemas.openxmlformats.org/officeDocument/2006/relationships/hyperlink" Target="https://podminky.urs.cz/item/CS_URS_2022_01/771591264" TargetMode="External"/><Relationship Id="rId97" Type="http://schemas.openxmlformats.org/officeDocument/2006/relationships/drawing" Target="../drawings/drawing3.xml"/><Relationship Id="rId7" Type="http://schemas.openxmlformats.org/officeDocument/2006/relationships/hyperlink" Target="https://podminky.urs.cz/item/CS_URS_2022_01/317944321" TargetMode="External"/><Relationship Id="rId71" Type="http://schemas.openxmlformats.org/officeDocument/2006/relationships/hyperlink" Target="https://podminky.urs.cz/item/CS_URS_2022_01/998766201" TargetMode="External"/><Relationship Id="rId92" Type="http://schemas.openxmlformats.org/officeDocument/2006/relationships/hyperlink" Target="https://podminky.urs.cz/item/CS_URS_2022_01/998781201" TargetMode="External"/><Relationship Id="rId2" Type="http://schemas.openxmlformats.org/officeDocument/2006/relationships/hyperlink" Target="https://podminky.urs.cz/item/CS_URS_2022_01/342272225" TargetMode="External"/><Relationship Id="rId29" Type="http://schemas.openxmlformats.org/officeDocument/2006/relationships/hyperlink" Target="https://podminky.urs.cz/item/CS_URS_2022_01/622324111" TargetMode="External"/><Relationship Id="rId24" Type="http://schemas.openxmlformats.org/officeDocument/2006/relationships/hyperlink" Target="https://podminky.urs.cz/item/CS_URS_2022_01/612131121" TargetMode="External"/><Relationship Id="rId40" Type="http://schemas.openxmlformats.org/officeDocument/2006/relationships/hyperlink" Target="https://podminky.urs.cz/item/CS_URS_2022_01/971033561" TargetMode="External"/><Relationship Id="rId45" Type="http://schemas.openxmlformats.org/officeDocument/2006/relationships/hyperlink" Target="https://podminky.urs.cz/item/CS_URS_2022_01/978013141" TargetMode="External"/><Relationship Id="rId66" Type="http://schemas.openxmlformats.org/officeDocument/2006/relationships/hyperlink" Target="https://podminky.urs.cz/item/CS_URS_2022_01/766682111" TargetMode="External"/><Relationship Id="rId87" Type="http://schemas.openxmlformats.org/officeDocument/2006/relationships/hyperlink" Target="https://podminky.urs.cz/item/CS_URS_2022_01/781131112" TargetMode="External"/><Relationship Id="rId61" Type="http://schemas.openxmlformats.org/officeDocument/2006/relationships/hyperlink" Target="https://podminky.urs.cz/item/CS_URS_2022_01/766441821" TargetMode="External"/><Relationship Id="rId82" Type="http://schemas.openxmlformats.org/officeDocument/2006/relationships/hyperlink" Target="https://podminky.urs.cz/item/CS_URS_2022_01/776121112" TargetMode="External"/><Relationship Id="rId19" Type="http://schemas.openxmlformats.org/officeDocument/2006/relationships/hyperlink" Target="https://podminky.urs.cz/item/CS_URS_2022_01/612325301" TargetMode="External"/><Relationship Id="rId14" Type="http://schemas.openxmlformats.org/officeDocument/2006/relationships/hyperlink" Target="https://podminky.urs.cz/item/CS_URS_2022_01/611131121" TargetMode="External"/><Relationship Id="rId30" Type="http://schemas.openxmlformats.org/officeDocument/2006/relationships/hyperlink" Target="https://podminky.urs.cz/item/CS_URS_2022_01/632451105" TargetMode="External"/><Relationship Id="rId35" Type="http://schemas.openxmlformats.org/officeDocument/2006/relationships/hyperlink" Target="https://podminky.urs.cz/item/CS_URS_2022_01/965081611" TargetMode="External"/><Relationship Id="rId56" Type="http://schemas.openxmlformats.org/officeDocument/2006/relationships/hyperlink" Target="https://podminky.urs.cz/item/CS_URS_2022_01/998751201" TargetMode="External"/><Relationship Id="rId77" Type="http://schemas.openxmlformats.org/officeDocument/2006/relationships/hyperlink" Target="https://podminky.urs.cz/item/CS_URS_2022_01/771574112" TargetMode="External"/><Relationship Id="rId8" Type="http://schemas.openxmlformats.org/officeDocument/2006/relationships/hyperlink" Target="https://podminky.urs.cz/item/CS_URS_2022_01/317944323" TargetMode="External"/><Relationship Id="rId51" Type="http://schemas.openxmlformats.org/officeDocument/2006/relationships/hyperlink" Target="https://podminky.urs.cz/item/CS_URS_2022_01/997002611" TargetMode="External"/><Relationship Id="rId72" Type="http://schemas.openxmlformats.org/officeDocument/2006/relationships/hyperlink" Target="https://podminky.urs.cz/item/CS_URS_2022_01/998767201" TargetMode="External"/><Relationship Id="rId93" Type="http://schemas.openxmlformats.org/officeDocument/2006/relationships/hyperlink" Target="https://podminky.urs.cz/item/CS_URS_2022_01/783314203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1/721194107" TargetMode="External"/><Relationship Id="rId18" Type="http://schemas.openxmlformats.org/officeDocument/2006/relationships/hyperlink" Target="https://podminky.urs.cz/item/CS_URS_2022_01/722174003" TargetMode="External"/><Relationship Id="rId26" Type="http://schemas.openxmlformats.org/officeDocument/2006/relationships/hyperlink" Target="https://podminky.urs.cz/item/CS_URS_2022_01/998722201" TargetMode="External"/><Relationship Id="rId39" Type="http://schemas.openxmlformats.org/officeDocument/2006/relationships/hyperlink" Target="https://podminky.urs.cz/item/CS_URS_2022_01/725244813" TargetMode="External"/><Relationship Id="rId21" Type="http://schemas.openxmlformats.org/officeDocument/2006/relationships/hyperlink" Target="https://podminky.urs.cz/item/CS_URS_2022_01/722220152" TargetMode="External"/><Relationship Id="rId34" Type="http://schemas.openxmlformats.org/officeDocument/2006/relationships/hyperlink" Target="https://podminky.urs.cz/item/CS_URS_2022_01/725112022" TargetMode="External"/><Relationship Id="rId42" Type="http://schemas.openxmlformats.org/officeDocument/2006/relationships/hyperlink" Target="https://podminky.urs.cz/item/CS_URS_2022_01/725821325" TargetMode="External"/><Relationship Id="rId47" Type="http://schemas.openxmlformats.org/officeDocument/2006/relationships/hyperlink" Target="https://podminky.urs.cz/item/CS_URS_2022_01/725291531" TargetMode="External"/><Relationship Id="rId50" Type="http://schemas.openxmlformats.org/officeDocument/2006/relationships/hyperlink" Target="https://podminky.urs.cz/item/CS_URS_2022_01/998725201" TargetMode="External"/><Relationship Id="rId55" Type="http://schemas.openxmlformats.org/officeDocument/2006/relationships/hyperlink" Target="https://podminky.urs.cz/item/CS_URS_2022_01/733291101" TargetMode="External"/><Relationship Id="rId63" Type="http://schemas.openxmlformats.org/officeDocument/2006/relationships/hyperlink" Target="https://podminky.urs.cz/item/CS_URS_2022_01/998735201" TargetMode="External"/><Relationship Id="rId7" Type="http://schemas.openxmlformats.org/officeDocument/2006/relationships/hyperlink" Target="https://podminky.urs.cz/item/CS_URS_2022_01/721174025" TargetMode="External"/><Relationship Id="rId2" Type="http://schemas.openxmlformats.org/officeDocument/2006/relationships/hyperlink" Target="https://podminky.urs.cz/item/CS_URS_2022_01/997002611" TargetMode="External"/><Relationship Id="rId16" Type="http://schemas.openxmlformats.org/officeDocument/2006/relationships/hyperlink" Target="https://podminky.urs.cz/item/CS_URS_2022_01/998721201" TargetMode="External"/><Relationship Id="rId29" Type="http://schemas.openxmlformats.org/officeDocument/2006/relationships/hyperlink" Target="https://podminky.urs.cz/item/CS_URS_2022_01/725310823" TargetMode="External"/><Relationship Id="rId11" Type="http://schemas.openxmlformats.org/officeDocument/2006/relationships/hyperlink" Target="https://podminky.urs.cz/item/CS_URS_2022_01/721174045" TargetMode="External"/><Relationship Id="rId24" Type="http://schemas.openxmlformats.org/officeDocument/2006/relationships/hyperlink" Target="https://podminky.urs.cz/item/CS_URS_2022_01/722290226" TargetMode="External"/><Relationship Id="rId32" Type="http://schemas.openxmlformats.org/officeDocument/2006/relationships/hyperlink" Target="https://podminky.urs.cz/item/CS_URS_2022_01/725820802" TargetMode="External"/><Relationship Id="rId37" Type="http://schemas.openxmlformats.org/officeDocument/2006/relationships/hyperlink" Target="https://podminky.urs.cz/item/CS_URS_2022_01/725861102" TargetMode="External"/><Relationship Id="rId40" Type="http://schemas.openxmlformats.org/officeDocument/2006/relationships/hyperlink" Target="https://podminky.urs.cz/item/CS_URS_2022_01/725865311" TargetMode="External"/><Relationship Id="rId45" Type="http://schemas.openxmlformats.org/officeDocument/2006/relationships/hyperlink" Target="https://podminky.urs.cz/item/CS_URS_2022_01/725821312" TargetMode="External"/><Relationship Id="rId53" Type="http://schemas.openxmlformats.org/officeDocument/2006/relationships/hyperlink" Target="https://podminky.urs.cz/item/CS_URS_2022_01/998731201" TargetMode="External"/><Relationship Id="rId58" Type="http://schemas.openxmlformats.org/officeDocument/2006/relationships/hyperlink" Target="https://podminky.urs.cz/item/CS_URS_2022_01/734221545" TargetMode="External"/><Relationship Id="rId5" Type="http://schemas.openxmlformats.org/officeDocument/2006/relationships/hyperlink" Target="https://podminky.urs.cz/item/CS_URS_2022_01/997013631" TargetMode="External"/><Relationship Id="rId61" Type="http://schemas.openxmlformats.org/officeDocument/2006/relationships/hyperlink" Target="https://podminky.urs.cz/item/CS_URS_2022_01/998734201" TargetMode="External"/><Relationship Id="rId19" Type="http://schemas.openxmlformats.org/officeDocument/2006/relationships/hyperlink" Target="https://podminky.urs.cz/item/CS_URS_2022_01/722181241" TargetMode="External"/><Relationship Id="rId14" Type="http://schemas.openxmlformats.org/officeDocument/2006/relationships/hyperlink" Target="https://podminky.urs.cz/item/CS_URS_2022_01/721194109" TargetMode="External"/><Relationship Id="rId22" Type="http://schemas.openxmlformats.org/officeDocument/2006/relationships/hyperlink" Target="https://podminky.urs.cz/item/CS_URS_2022_01/722220161" TargetMode="External"/><Relationship Id="rId27" Type="http://schemas.openxmlformats.org/officeDocument/2006/relationships/hyperlink" Target="https://podminky.urs.cz/item/CS_URS_2022_01/725110814" TargetMode="External"/><Relationship Id="rId30" Type="http://schemas.openxmlformats.org/officeDocument/2006/relationships/hyperlink" Target="https://podminky.urs.cz/item/CS_URS_2022_01/725330820" TargetMode="External"/><Relationship Id="rId35" Type="http://schemas.openxmlformats.org/officeDocument/2006/relationships/hyperlink" Target="https://podminky.urs.cz/item/CS_URS_2022_01/725211616" TargetMode="External"/><Relationship Id="rId43" Type="http://schemas.openxmlformats.org/officeDocument/2006/relationships/hyperlink" Target="https://podminky.urs.cz/item/CS_URS_2022_01/725862103" TargetMode="External"/><Relationship Id="rId48" Type="http://schemas.openxmlformats.org/officeDocument/2006/relationships/hyperlink" Target="https://podminky.urs.cz/item/CS_URS_2022_01/725291706" TargetMode="External"/><Relationship Id="rId56" Type="http://schemas.openxmlformats.org/officeDocument/2006/relationships/hyperlink" Target="https://podminky.urs.cz/item/CS_URS_2022_01/733222302" TargetMode="External"/><Relationship Id="rId64" Type="http://schemas.openxmlformats.org/officeDocument/2006/relationships/drawing" Target="../drawings/drawing4.xml"/><Relationship Id="rId8" Type="http://schemas.openxmlformats.org/officeDocument/2006/relationships/hyperlink" Target="https://podminky.urs.cz/item/CS_URS_2022_01/721174005" TargetMode="External"/><Relationship Id="rId51" Type="http://schemas.openxmlformats.org/officeDocument/2006/relationships/hyperlink" Target="https://podminky.urs.cz/item/CS_URS_2022_01/726131041" TargetMode="External"/><Relationship Id="rId3" Type="http://schemas.openxmlformats.org/officeDocument/2006/relationships/hyperlink" Target="https://podminky.urs.cz/item/CS_URS_2022_01/997013501" TargetMode="External"/><Relationship Id="rId12" Type="http://schemas.openxmlformats.org/officeDocument/2006/relationships/hyperlink" Target="https://podminky.urs.cz/item/CS_URS_2022_01/721194105" TargetMode="External"/><Relationship Id="rId17" Type="http://schemas.openxmlformats.org/officeDocument/2006/relationships/hyperlink" Target="https://podminky.urs.cz/item/CS_URS_2022_01/722174002" TargetMode="External"/><Relationship Id="rId25" Type="http://schemas.openxmlformats.org/officeDocument/2006/relationships/hyperlink" Target="https://podminky.urs.cz/item/CS_URS_2022_01/722290234" TargetMode="External"/><Relationship Id="rId33" Type="http://schemas.openxmlformats.org/officeDocument/2006/relationships/hyperlink" Target="https://podminky.urs.cz/item/CS_URS_2022_01/725860811" TargetMode="External"/><Relationship Id="rId38" Type="http://schemas.openxmlformats.org/officeDocument/2006/relationships/hyperlink" Target="https://podminky.urs.cz/item/CS_URS_2022_01/725241532" TargetMode="External"/><Relationship Id="rId46" Type="http://schemas.openxmlformats.org/officeDocument/2006/relationships/hyperlink" Target="https://podminky.urs.cz/item/CS_URS_2022_01/725291511" TargetMode="External"/><Relationship Id="rId59" Type="http://schemas.openxmlformats.org/officeDocument/2006/relationships/hyperlink" Target="https://podminky.urs.cz/item/CS_URS_2022_01/734221682" TargetMode="External"/><Relationship Id="rId20" Type="http://schemas.openxmlformats.org/officeDocument/2006/relationships/hyperlink" Target="https://podminky.urs.cz/item/CS_URS_2022_01/722181242" TargetMode="External"/><Relationship Id="rId41" Type="http://schemas.openxmlformats.org/officeDocument/2006/relationships/hyperlink" Target="https://podminky.urs.cz/item/CS_URS_2022_01/725311121" TargetMode="External"/><Relationship Id="rId54" Type="http://schemas.openxmlformats.org/officeDocument/2006/relationships/hyperlink" Target="https://podminky.urs.cz/item/CS_URS_2022_01/733120815" TargetMode="External"/><Relationship Id="rId62" Type="http://schemas.openxmlformats.org/officeDocument/2006/relationships/hyperlink" Target="https://podminky.urs.cz/item/CS_URS_2022_01/735151572" TargetMode="External"/><Relationship Id="rId1" Type="http://schemas.openxmlformats.org/officeDocument/2006/relationships/hyperlink" Target="https://podminky.urs.cz/item/CS_URS_2022_01/997013211" TargetMode="External"/><Relationship Id="rId6" Type="http://schemas.openxmlformats.org/officeDocument/2006/relationships/hyperlink" Target="https://podminky.urs.cz/item/CS_URS_2022_01/721140802" TargetMode="External"/><Relationship Id="rId15" Type="http://schemas.openxmlformats.org/officeDocument/2006/relationships/hyperlink" Target="https://podminky.urs.cz/item/CS_URS_2022_01/721290111" TargetMode="External"/><Relationship Id="rId23" Type="http://schemas.openxmlformats.org/officeDocument/2006/relationships/hyperlink" Target="https://podminky.urs.cz/item/CS_URS_2022_01/722240102" TargetMode="External"/><Relationship Id="rId28" Type="http://schemas.openxmlformats.org/officeDocument/2006/relationships/hyperlink" Target="https://podminky.urs.cz/item/CS_URS_2022_01/725210821" TargetMode="External"/><Relationship Id="rId36" Type="http://schemas.openxmlformats.org/officeDocument/2006/relationships/hyperlink" Target="https://podminky.urs.cz/item/CS_URS_2022_01/725822611" TargetMode="External"/><Relationship Id="rId49" Type="http://schemas.openxmlformats.org/officeDocument/2006/relationships/hyperlink" Target="https://podminky.urs.cz/item/CS_URS_2022_01/725291722" TargetMode="External"/><Relationship Id="rId57" Type="http://schemas.openxmlformats.org/officeDocument/2006/relationships/hyperlink" Target="https://podminky.urs.cz/item/CS_URS_2022_01/998733201" TargetMode="External"/><Relationship Id="rId10" Type="http://schemas.openxmlformats.org/officeDocument/2006/relationships/hyperlink" Target="https://podminky.urs.cz/item/CS_URS_2022_01/721174044" TargetMode="External"/><Relationship Id="rId31" Type="http://schemas.openxmlformats.org/officeDocument/2006/relationships/hyperlink" Target="https://podminky.urs.cz/item/CS_URS_2022_01/725820801" TargetMode="External"/><Relationship Id="rId44" Type="http://schemas.openxmlformats.org/officeDocument/2006/relationships/hyperlink" Target="https://podminky.urs.cz/item/CS_URS_2022_01/725331111" TargetMode="External"/><Relationship Id="rId52" Type="http://schemas.openxmlformats.org/officeDocument/2006/relationships/hyperlink" Target="https://podminky.urs.cz/item/CS_URS_2022_01/998726211" TargetMode="External"/><Relationship Id="rId60" Type="http://schemas.openxmlformats.org/officeDocument/2006/relationships/hyperlink" Target="https://podminky.urs.cz/item/CS_URS_2022_01/734261712" TargetMode="External"/><Relationship Id="rId4" Type="http://schemas.openxmlformats.org/officeDocument/2006/relationships/hyperlink" Target="https://podminky.urs.cz/item/CS_URS_2022_01/997013509" TargetMode="External"/><Relationship Id="rId9" Type="http://schemas.openxmlformats.org/officeDocument/2006/relationships/hyperlink" Target="https://podminky.urs.cz/item/CS_URS_2022_01/721174043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60"/>
  <sheetViews>
    <sheetView showGridLines="0" workbookViewId="0">
      <selection activeCell="AM51" sqref="AM51"/>
    </sheetView>
  </sheetViews>
  <sheetFormatPr defaultRowHeight="10.199999999999999"/>
  <cols>
    <col min="1" max="1" width="8.28515625" style="1" customWidth="1"/>
    <col min="2" max="2" width="1.7109375" style="1" customWidth="1"/>
    <col min="3" max="3" width="4.140625" style="1" customWidth="1"/>
    <col min="4" max="33" width="2.7109375" style="1" customWidth="1"/>
    <col min="34" max="34" width="3.28515625" style="1" customWidth="1"/>
    <col min="35" max="35" width="31.7109375" style="1" customWidth="1"/>
    <col min="36" max="37" width="2.42578125" style="1" customWidth="1"/>
    <col min="38" max="38" width="8.28515625" style="1" customWidth="1"/>
    <col min="39" max="39" width="3.28515625" style="1" customWidth="1"/>
    <col min="40" max="40" width="13.28515625" style="1" customWidth="1"/>
    <col min="41" max="41" width="7.42578125" style="1" customWidth="1"/>
    <col min="42" max="42" width="4.140625" style="1" customWidth="1"/>
    <col min="43" max="43" width="15.7109375" style="1" customWidth="1"/>
    <col min="44" max="44" width="13.7109375" style="1" customWidth="1"/>
    <col min="45" max="47" width="25.85546875" style="1" hidden="1" customWidth="1"/>
    <col min="48" max="49" width="21.7109375" style="1" hidden="1" customWidth="1"/>
    <col min="50" max="51" width="25" style="1" hidden="1" customWidth="1"/>
    <col min="52" max="52" width="21.7109375" style="1" hidden="1" customWidth="1"/>
    <col min="53" max="53" width="19.140625" style="1" hidden="1" customWidth="1"/>
    <col min="54" max="54" width="25" style="1" hidden="1" customWidth="1"/>
    <col min="55" max="55" width="21.7109375" style="1" hidden="1" customWidth="1"/>
    <col min="56" max="56" width="19.140625" style="1" hidden="1" customWidth="1"/>
    <col min="57" max="57" width="66.42578125" style="1" customWidth="1"/>
    <col min="71" max="91" width="9.28515625" style="1" hidden="1"/>
  </cols>
  <sheetData>
    <row r="1" spans="1:74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pans="1:74" s="1" customFormat="1" ht="36.9" customHeight="1">
      <c r="AR2" s="360"/>
      <c r="AS2" s="360"/>
      <c r="AT2" s="360"/>
      <c r="AU2" s="360"/>
      <c r="AV2" s="360"/>
      <c r="AW2" s="360"/>
      <c r="AX2" s="360"/>
      <c r="AY2" s="360"/>
      <c r="AZ2" s="360"/>
      <c r="BA2" s="360"/>
      <c r="BB2" s="360"/>
      <c r="BC2" s="360"/>
      <c r="BD2" s="360"/>
      <c r="BE2" s="360"/>
      <c r="BS2" s="19" t="s">
        <v>6</v>
      </c>
      <c r="BT2" s="19" t="s">
        <v>7</v>
      </c>
    </row>
    <row r="3" spans="1:74" s="1" customFormat="1" ht="6.9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pans="1:74" s="1" customFormat="1" ht="24.9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pans="1:74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371" t="s">
        <v>14</v>
      </c>
      <c r="L5" s="372"/>
      <c r="M5" s="372"/>
      <c r="N5" s="372"/>
      <c r="O5" s="372"/>
      <c r="P5" s="372"/>
      <c r="Q5" s="372"/>
      <c r="R5" s="372"/>
      <c r="S5" s="372"/>
      <c r="T5" s="372"/>
      <c r="U5" s="372"/>
      <c r="V5" s="372"/>
      <c r="W5" s="372"/>
      <c r="X5" s="372"/>
      <c r="Y5" s="372"/>
      <c r="Z5" s="372"/>
      <c r="AA5" s="372"/>
      <c r="AB5" s="372"/>
      <c r="AC5" s="372"/>
      <c r="AD5" s="372"/>
      <c r="AE5" s="372"/>
      <c r="AF5" s="372"/>
      <c r="AG5" s="372"/>
      <c r="AH5" s="372"/>
      <c r="AI5" s="372"/>
      <c r="AJ5" s="372"/>
      <c r="AK5" s="372"/>
      <c r="AL5" s="372"/>
      <c r="AM5" s="372"/>
      <c r="AN5" s="372"/>
      <c r="AO5" s="372"/>
      <c r="AP5" s="24"/>
      <c r="AQ5" s="24"/>
      <c r="AR5" s="22"/>
      <c r="BE5" s="368" t="s">
        <v>15</v>
      </c>
      <c r="BS5" s="19" t="s">
        <v>6</v>
      </c>
    </row>
    <row r="6" spans="1:74" s="1" customFormat="1" ht="36.9" customHeight="1">
      <c r="B6" s="23"/>
      <c r="C6" s="24"/>
      <c r="D6" s="30" t="s">
        <v>16</v>
      </c>
      <c r="E6" s="24"/>
      <c r="F6" s="24"/>
      <c r="G6" s="24"/>
      <c r="H6" s="24"/>
      <c r="I6" s="24"/>
      <c r="J6" s="24"/>
      <c r="K6" s="373" t="s">
        <v>17</v>
      </c>
      <c r="L6" s="372"/>
      <c r="M6" s="372"/>
      <c r="N6" s="372"/>
      <c r="O6" s="372"/>
      <c r="P6" s="372"/>
      <c r="Q6" s="372"/>
      <c r="R6" s="372"/>
      <c r="S6" s="372"/>
      <c r="T6" s="372"/>
      <c r="U6" s="372"/>
      <c r="V6" s="372"/>
      <c r="W6" s="372"/>
      <c r="X6" s="372"/>
      <c r="Y6" s="372"/>
      <c r="Z6" s="372"/>
      <c r="AA6" s="372"/>
      <c r="AB6" s="372"/>
      <c r="AC6" s="372"/>
      <c r="AD6" s="372"/>
      <c r="AE6" s="372"/>
      <c r="AF6" s="372"/>
      <c r="AG6" s="372"/>
      <c r="AH6" s="372"/>
      <c r="AI6" s="372"/>
      <c r="AJ6" s="372"/>
      <c r="AK6" s="372"/>
      <c r="AL6" s="372"/>
      <c r="AM6" s="372"/>
      <c r="AN6" s="372"/>
      <c r="AO6" s="372"/>
      <c r="AP6" s="24"/>
      <c r="AQ6" s="24"/>
      <c r="AR6" s="22"/>
      <c r="BE6" s="369"/>
      <c r="BS6" s="19" t="s">
        <v>6</v>
      </c>
    </row>
    <row r="7" spans="1:74" s="1" customFormat="1" ht="12" customHeight="1">
      <c r="B7" s="23"/>
      <c r="C7" s="24"/>
      <c r="D7" s="31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1" t="s">
        <v>20</v>
      </c>
      <c r="AL7" s="24"/>
      <c r="AM7" s="24"/>
      <c r="AN7" s="29" t="s">
        <v>19</v>
      </c>
      <c r="AO7" s="24"/>
      <c r="AP7" s="24"/>
      <c r="AQ7" s="24"/>
      <c r="AR7" s="22"/>
      <c r="BE7" s="369"/>
      <c r="BS7" s="19" t="s">
        <v>6</v>
      </c>
    </row>
    <row r="8" spans="1:74" s="1" customFormat="1" ht="12" customHeight="1">
      <c r="B8" s="23"/>
      <c r="C8" s="24"/>
      <c r="D8" s="31" t="s">
        <v>21</v>
      </c>
      <c r="E8" s="24"/>
      <c r="F8" s="24"/>
      <c r="G8" s="24"/>
      <c r="H8" s="24"/>
      <c r="I8" s="24"/>
      <c r="J8" s="24"/>
      <c r="K8" s="29" t="s">
        <v>22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1" t="s">
        <v>23</v>
      </c>
      <c r="AL8" s="24"/>
      <c r="AM8" s="24"/>
      <c r="AN8" s="32" t="s">
        <v>24</v>
      </c>
      <c r="AO8" s="24"/>
      <c r="AP8" s="24"/>
      <c r="AQ8" s="24"/>
      <c r="AR8" s="22"/>
      <c r="BE8" s="369"/>
      <c r="BS8" s="19" t="s">
        <v>6</v>
      </c>
    </row>
    <row r="9" spans="1:74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69"/>
      <c r="BS9" s="19" t="s">
        <v>6</v>
      </c>
    </row>
    <row r="10" spans="1:74" s="1" customFormat="1" ht="12" customHeight="1">
      <c r="B10" s="23"/>
      <c r="C10" s="24"/>
      <c r="D10" s="31" t="s">
        <v>25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1" t="s">
        <v>26</v>
      </c>
      <c r="AL10" s="24"/>
      <c r="AM10" s="24"/>
      <c r="AN10" s="29" t="s">
        <v>19</v>
      </c>
      <c r="AO10" s="24"/>
      <c r="AP10" s="24"/>
      <c r="AQ10" s="24"/>
      <c r="AR10" s="22"/>
      <c r="BE10" s="369"/>
      <c r="BS10" s="19" t="s">
        <v>6</v>
      </c>
    </row>
    <row r="11" spans="1:74" s="1" customFormat="1" ht="18.45" customHeight="1">
      <c r="B11" s="23"/>
      <c r="C11" s="24"/>
      <c r="D11" s="24"/>
      <c r="E11" s="29" t="s">
        <v>27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1" t="s">
        <v>28</v>
      </c>
      <c r="AL11" s="24"/>
      <c r="AM11" s="24"/>
      <c r="AN11" s="29" t="s">
        <v>19</v>
      </c>
      <c r="AO11" s="24"/>
      <c r="AP11" s="24"/>
      <c r="AQ11" s="24"/>
      <c r="AR11" s="22"/>
      <c r="BE11" s="369"/>
      <c r="BS11" s="19" t="s">
        <v>6</v>
      </c>
    </row>
    <row r="12" spans="1:74" s="1" customFormat="1" ht="6.9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69"/>
      <c r="BS12" s="19" t="s">
        <v>6</v>
      </c>
    </row>
    <row r="13" spans="1:74" s="1" customFormat="1" ht="12" customHeight="1">
      <c r="B13" s="23"/>
      <c r="C13" s="24"/>
      <c r="D13" s="31" t="s">
        <v>29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1" t="s">
        <v>26</v>
      </c>
      <c r="AL13" s="24"/>
      <c r="AM13" s="24"/>
      <c r="AN13" s="33" t="s">
        <v>30</v>
      </c>
      <c r="AO13" s="24"/>
      <c r="AP13" s="24"/>
      <c r="AQ13" s="24"/>
      <c r="AR13" s="22"/>
      <c r="BE13" s="369"/>
      <c r="BS13" s="19" t="s">
        <v>6</v>
      </c>
    </row>
    <row r="14" spans="1:74" ht="13.2">
      <c r="B14" s="23"/>
      <c r="C14" s="24"/>
      <c r="D14" s="24"/>
      <c r="E14" s="374" t="s">
        <v>30</v>
      </c>
      <c r="F14" s="375"/>
      <c r="G14" s="375"/>
      <c r="H14" s="375"/>
      <c r="I14" s="375"/>
      <c r="J14" s="375"/>
      <c r="K14" s="375"/>
      <c r="L14" s="375"/>
      <c r="M14" s="375"/>
      <c r="N14" s="375"/>
      <c r="O14" s="375"/>
      <c r="P14" s="375"/>
      <c r="Q14" s="375"/>
      <c r="R14" s="375"/>
      <c r="S14" s="375"/>
      <c r="T14" s="375"/>
      <c r="U14" s="375"/>
      <c r="V14" s="375"/>
      <c r="W14" s="375"/>
      <c r="X14" s="375"/>
      <c r="Y14" s="375"/>
      <c r="Z14" s="375"/>
      <c r="AA14" s="375"/>
      <c r="AB14" s="375"/>
      <c r="AC14" s="375"/>
      <c r="AD14" s="375"/>
      <c r="AE14" s="375"/>
      <c r="AF14" s="375"/>
      <c r="AG14" s="375"/>
      <c r="AH14" s="375"/>
      <c r="AI14" s="375"/>
      <c r="AJ14" s="375"/>
      <c r="AK14" s="31" t="s">
        <v>28</v>
      </c>
      <c r="AL14" s="24"/>
      <c r="AM14" s="24"/>
      <c r="AN14" s="33" t="s">
        <v>30</v>
      </c>
      <c r="AO14" s="24"/>
      <c r="AP14" s="24"/>
      <c r="AQ14" s="24"/>
      <c r="AR14" s="22"/>
      <c r="BE14" s="369"/>
      <c r="BS14" s="19" t="s">
        <v>6</v>
      </c>
    </row>
    <row r="15" spans="1:74" s="1" customFormat="1" ht="6.9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69"/>
      <c r="BS15" s="19" t="s">
        <v>4</v>
      </c>
    </row>
    <row r="16" spans="1:74" s="1" customFormat="1" ht="12" customHeight="1">
      <c r="B16" s="23"/>
      <c r="C16" s="24"/>
      <c r="D16" s="31" t="s">
        <v>31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1" t="s">
        <v>26</v>
      </c>
      <c r="AL16" s="24"/>
      <c r="AM16" s="24"/>
      <c r="AN16" s="29" t="s">
        <v>19</v>
      </c>
      <c r="AO16" s="24"/>
      <c r="AP16" s="24"/>
      <c r="AQ16" s="24"/>
      <c r="AR16" s="22"/>
      <c r="BE16" s="369"/>
      <c r="BS16" s="19" t="s">
        <v>4</v>
      </c>
    </row>
    <row r="17" spans="1:71" s="1" customFormat="1" ht="18.45" customHeight="1">
      <c r="B17" s="23"/>
      <c r="C17" s="24"/>
      <c r="D17" s="24"/>
      <c r="E17" s="29" t="s">
        <v>32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1" t="s">
        <v>28</v>
      </c>
      <c r="AL17" s="24"/>
      <c r="AM17" s="24"/>
      <c r="AN17" s="29" t="s">
        <v>19</v>
      </c>
      <c r="AO17" s="24"/>
      <c r="AP17" s="24"/>
      <c r="AQ17" s="24"/>
      <c r="AR17" s="22"/>
      <c r="BE17" s="369"/>
      <c r="BS17" s="19" t="s">
        <v>33</v>
      </c>
    </row>
    <row r="18" spans="1:71" s="1" customFormat="1" ht="6.9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69"/>
      <c r="BS18" s="19" t="s">
        <v>6</v>
      </c>
    </row>
    <row r="19" spans="1:71" s="1" customFormat="1" ht="12" customHeight="1">
      <c r="B19" s="23"/>
      <c r="C19" s="24"/>
      <c r="D19" s="31" t="s">
        <v>34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1" t="s">
        <v>26</v>
      </c>
      <c r="AL19" s="24"/>
      <c r="AM19" s="24"/>
      <c r="AN19" s="29" t="s">
        <v>19</v>
      </c>
      <c r="AO19" s="24"/>
      <c r="AP19" s="24"/>
      <c r="AQ19" s="24"/>
      <c r="AR19" s="22"/>
      <c r="BE19" s="369"/>
      <c r="BS19" s="19" t="s">
        <v>6</v>
      </c>
    </row>
    <row r="20" spans="1:71" s="1" customFormat="1" ht="18.45" customHeight="1">
      <c r="B20" s="23"/>
      <c r="C20" s="24"/>
      <c r="D20" s="24"/>
      <c r="E20" s="359" t="s">
        <v>1733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1" t="s">
        <v>28</v>
      </c>
      <c r="AL20" s="24"/>
      <c r="AM20" s="24"/>
      <c r="AN20" s="29" t="s">
        <v>19</v>
      </c>
      <c r="AO20" s="24"/>
      <c r="AP20" s="24"/>
      <c r="AQ20" s="24"/>
      <c r="AR20" s="22"/>
      <c r="BE20" s="369"/>
      <c r="BS20" s="19" t="s">
        <v>4</v>
      </c>
    </row>
    <row r="21" spans="1:71" s="1" customFormat="1" ht="6.9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69"/>
    </row>
    <row r="22" spans="1:71" s="1" customFormat="1" ht="12" customHeight="1">
      <c r="B22" s="23"/>
      <c r="C22" s="24"/>
      <c r="D22" s="31" t="s">
        <v>36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69"/>
    </row>
    <row r="23" spans="1:71" s="1" customFormat="1" ht="47.25" customHeight="1">
      <c r="B23" s="23"/>
      <c r="C23" s="24"/>
      <c r="D23" s="24"/>
      <c r="E23" s="376" t="s">
        <v>37</v>
      </c>
      <c r="F23" s="376"/>
      <c r="G23" s="376"/>
      <c r="H23" s="376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6"/>
      <c r="AJ23" s="376"/>
      <c r="AK23" s="376"/>
      <c r="AL23" s="376"/>
      <c r="AM23" s="376"/>
      <c r="AN23" s="376"/>
      <c r="AO23" s="24"/>
      <c r="AP23" s="24"/>
      <c r="AQ23" s="24"/>
      <c r="AR23" s="22"/>
      <c r="BE23" s="369"/>
    </row>
    <row r="24" spans="1:71" s="1" customFormat="1" ht="6.9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69"/>
    </row>
    <row r="25" spans="1:71" s="1" customFormat="1" ht="6.9" customHeight="1">
      <c r="B25" s="23"/>
      <c r="C25" s="24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4"/>
      <c r="AQ25" s="24"/>
      <c r="AR25" s="22"/>
      <c r="BE25" s="369"/>
    </row>
    <row r="26" spans="1:71" s="2" customFormat="1" ht="25.95" customHeight="1">
      <c r="A26" s="36"/>
      <c r="B26" s="37"/>
      <c r="C26" s="38"/>
      <c r="D26" s="39" t="s">
        <v>38</v>
      </c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377">
        <f>ROUND(AG54,2)</f>
        <v>0</v>
      </c>
      <c r="AL26" s="378"/>
      <c r="AM26" s="378"/>
      <c r="AN26" s="378"/>
      <c r="AO26" s="378"/>
      <c r="AP26" s="38"/>
      <c r="AQ26" s="38"/>
      <c r="AR26" s="41"/>
      <c r="BE26" s="369"/>
    </row>
    <row r="27" spans="1:71" s="2" customFormat="1" ht="6.9" customHeight="1">
      <c r="A27" s="36"/>
      <c r="B27" s="37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M27" s="38"/>
      <c r="AN27" s="38"/>
      <c r="AO27" s="38"/>
      <c r="AP27" s="38"/>
      <c r="AQ27" s="38"/>
      <c r="AR27" s="41"/>
      <c r="BE27" s="369"/>
    </row>
    <row r="28" spans="1:71" s="2" customFormat="1" ht="13.2">
      <c r="A28" s="36"/>
      <c r="B28" s="37"/>
      <c r="C28" s="38"/>
      <c r="D28" s="38"/>
      <c r="E28" s="38"/>
      <c r="F28" s="38"/>
      <c r="G28" s="38"/>
      <c r="H28" s="38"/>
      <c r="I28" s="38"/>
      <c r="J28" s="38"/>
      <c r="K28" s="38"/>
      <c r="L28" s="379" t="s">
        <v>39</v>
      </c>
      <c r="M28" s="379"/>
      <c r="N28" s="379"/>
      <c r="O28" s="379"/>
      <c r="P28" s="379"/>
      <c r="Q28" s="38"/>
      <c r="R28" s="38"/>
      <c r="S28" s="38"/>
      <c r="T28" s="38"/>
      <c r="U28" s="38"/>
      <c r="V28" s="38"/>
      <c r="W28" s="379" t="s">
        <v>40</v>
      </c>
      <c r="X28" s="379"/>
      <c r="Y28" s="379"/>
      <c r="Z28" s="379"/>
      <c r="AA28" s="379"/>
      <c r="AB28" s="379"/>
      <c r="AC28" s="379"/>
      <c r="AD28" s="379"/>
      <c r="AE28" s="379"/>
      <c r="AF28" s="38"/>
      <c r="AG28" s="38"/>
      <c r="AH28" s="38"/>
      <c r="AI28" s="38"/>
      <c r="AJ28" s="38"/>
      <c r="AK28" s="379" t="s">
        <v>41</v>
      </c>
      <c r="AL28" s="379"/>
      <c r="AM28" s="379"/>
      <c r="AN28" s="379"/>
      <c r="AO28" s="379"/>
      <c r="AP28" s="38"/>
      <c r="AQ28" s="38"/>
      <c r="AR28" s="41"/>
      <c r="BE28" s="369"/>
    </row>
    <row r="29" spans="1:71" s="3" customFormat="1" ht="14.4" customHeight="1">
      <c r="B29" s="42"/>
      <c r="C29" s="43"/>
      <c r="D29" s="31" t="s">
        <v>42</v>
      </c>
      <c r="E29" s="43"/>
      <c r="F29" s="31" t="s">
        <v>43</v>
      </c>
      <c r="G29" s="43"/>
      <c r="H29" s="43"/>
      <c r="I29" s="43"/>
      <c r="J29" s="43"/>
      <c r="K29" s="43"/>
      <c r="L29" s="363">
        <v>0.21</v>
      </c>
      <c r="M29" s="362"/>
      <c r="N29" s="362"/>
      <c r="O29" s="362"/>
      <c r="P29" s="362"/>
      <c r="Q29" s="43"/>
      <c r="R29" s="43"/>
      <c r="S29" s="43"/>
      <c r="T29" s="43"/>
      <c r="U29" s="43"/>
      <c r="V29" s="43"/>
      <c r="W29" s="361">
        <f>SUM(AK26)</f>
        <v>0</v>
      </c>
      <c r="X29" s="362"/>
      <c r="Y29" s="362"/>
      <c r="Z29" s="362"/>
      <c r="AA29" s="362"/>
      <c r="AB29" s="362"/>
      <c r="AC29" s="362"/>
      <c r="AD29" s="362"/>
      <c r="AE29" s="362"/>
      <c r="AF29" s="43"/>
      <c r="AG29" s="43"/>
      <c r="AH29" s="43"/>
      <c r="AI29" s="43"/>
      <c r="AJ29" s="43"/>
      <c r="AK29" s="361">
        <f>SUM(W29*L29)</f>
        <v>0</v>
      </c>
      <c r="AL29" s="362"/>
      <c r="AM29" s="362"/>
      <c r="AN29" s="362"/>
      <c r="AO29" s="362"/>
      <c r="AP29" s="43"/>
      <c r="AQ29" s="43"/>
      <c r="AR29" s="44"/>
      <c r="BE29" s="370"/>
    </row>
    <row r="30" spans="1:71" s="3" customFormat="1" ht="14.4" customHeight="1">
      <c r="B30" s="42"/>
      <c r="C30" s="43"/>
      <c r="D30" s="43"/>
      <c r="E30" s="43"/>
      <c r="F30" s="31" t="s">
        <v>44</v>
      </c>
      <c r="G30" s="43"/>
      <c r="H30" s="43"/>
      <c r="I30" s="43"/>
      <c r="J30" s="43"/>
      <c r="K30" s="43"/>
      <c r="L30" s="363">
        <v>0.15</v>
      </c>
      <c r="M30" s="362"/>
      <c r="N30" s="362"/>
      <c r="O30" s="362"/>
      <c r="P30" s="362"/>
      <c r="Q30" s="43"/>
      <c r="R30" s="43"/>
      <c r="S30" s="43"/>
      <c r="T30" s="43"/>
      <c r="U30" s="43"/>
      <c r="V30" s="43"/>
      <c r="W30" s="361">
        <v>0</v>
      </c>
      <c r="X30" s="362"/>
      <c r="Y30" s="362"/>
      <c r="Z30" s="362"/>
      <c r="AA30" s="362"/>
      <c r="AB30" s="362"/>
      <c r="AC30" s="362"/>
      <c r="AD30" s="362"/>
      <c r="AE30" s="362"/>
      <c r="AF30" s="43"/>
      <c r="AG30" s="43"/>
      <c r="AH30" s="43"/>
      <c r="AI30" s="43"/>
      <c r="AJ30" s="43"/>
      <c r="AK30" s="361">
        <v>0</v>
      </c>
      <c r="AL30" s="362"/>
      <c r="AM30" s="362"/>
      <c r="AN30" s="362"/>
      <c r="AO30" s="362"/>
      <c r="AP30" s="43"/>
      <c r="AQ30" s="43"/>
      <c r="AR30" s="44"/>
      <c r="BE30" s="370"/>
    </row>
    <row r="31" spans="1:71" s="3" customFormat="1" ht="14.4" hidden="1" customHeight="1">
      <c r="B31" s="42"/>
      <c r="C31" s="43"/>
      <c r="D31" s="43"/>
      <c r="E31" s="43"/>
      <c r="F31" s="31" t="s">
        <v>45</v>
      </c>
      <c r="G31" s="43"/>
      <c r="H31" s="43"/>
      <c r="I31" s="43"/>
      <c r="J31" s="43"/>
      <c r="K31" s="43"/>
      <c r="L31" s="363">
        <v>0.21</v>
      </c>
      <c r="M31" s="362"/>
      <c r="N31" s="362"/>
      <c r="O31" s="362"/>
      <c r="P31" s="362"/>
      <c r="Q31" s="43"/>
      <c r="R31" s="43"/>
      <c r="S31" s="43"/>
      <c r="T31" s="43"/>
      <c r="U31" s="43"/>
      <c r="V31" s="43"/>
      <c r="W31" s="361" t="e">
        <f>ROUND(BB54, 2)</f>
        <v>#REF!</v>
      </c>
      <c r="X31" s="362"/>
      <c r="Y31" s="362"/>
      <c r="Z31" s="362"/>
      <c r="AA31" s="362"/>
      <c r="AB31" s="362"/>
      <c r="AC31" s="362"/>
      <c r="AD31" s="362"/>
      <c r="AE31" s="362"/>
      <c r="AF31" s="43"/>
      <c r="AG31" s="43"/>
      <c r="AH31" s="43"/>
      <c r="AI31" s="43"/>
      <c r="AJ31" s="43"/>
      <c r="AK31" s="361">
        <v>0</v>
      </c>
      <c r="AL31" s="362"/>
      <c r="AM31" s="362"/>
      <c r="AN31" s="362"/>
      <c r="AO31" s="362"/>
      <c r="AP31" s="43"/>
      <c r="AQ31" s="43"/>
      <c r="AR31" s="44"/>
      <c r="BE31" s="370"/>
    </row>
    <row r="32" spans="1:71" s="3" customFormat="1" ht="14.4" hidden="1" customHeight="1">
      <c r="B32" s="42"/>
      <c r="C32" s="43"/>
      <c r="D32" s="43"/>
      <c r="E32" s="43"/>
      <c r="F32" s="31" t="s">
        <v>46</v>
      </c>
      <c r="G32" s="43"/>
      <c r="H32" s="43"/>
      <c r="I32" s="43"/>
      <c r="J32" s="43"/>
      <c r="K32" s="43"/>
      <c r="L32" s="363">
        <v>0.15</v>
      </c>
      <c r="M32" s="362"/>
      <c r="N32" s="362"/>
      <c r="O32" s="362"/>
      <c r="P32" s="362"/>
      <c r="Q32" s="43"/>
      <c r="R32" s="43"/>
      <c r="S32" s="43"/>
      <c r="T32" s="43"/>
      <c r="U32" s="43"/>
      <c r="V32" s="43"/>
      <c r="W32" s="361" t="e">
        <f>ROUND(BC54, 2)</f>
        <v>#REF!</v>
      </c>
      <c r="X32" s="362"/>
      <c r="Y32" s="362"/>
      <c r="Z32" s="362"/>
      <c r="AA32" s="362"/>
      <c r="AB32" s="362"/>
      <c r="AC32" s="362"/>
      <c r="AD32" s="362"/>
      <c r="AE32" s="362"/>
      <c r="AF32" s="43"/>
      <c r="AG32" s="43"/>
      <c r="AH32" s="43"/>
      <c r="AI32" s="43"/>
      <c r="AJ32" s="43"/>
      <c r="AK32" s="361">
        <v>0</v>
      </c>
      <c r="AL32" s="362"/>
      <c r="AM32" s="362"/>
      <c r="AN32" s="362"/>
      <c r="AO32" s="362"/>
      <c r="AP32" s="43"/>
      <c r="AQ32" s="43"/>
      <c r="AR32" s="44"/>
      <c r="BE32" s="370"/>
    </row>
    <row r="33" spans="1:57" s="3" customFormat="1" ht="14.4" hidden="1" customHeight="1">
      <c r="B33" s="42"/>
      <c r="C33" s="43"/>
      <c r="D33" s="43"/>
      <c r="E33" s="43"/>
      <c r="F33" s="31" t="s">
        <v>47</v>
      </c>
      <c r="G33" s="43"/>
      <c r="H33" s="43"/>
      <c r="I33" s="43"/>
      <c r="J33" s="43"/>
      <c r="K33" s="43"/>
      <c r="L33" s="363">
        <v>0</v>
      </c>
      <c r="M33" s="362"/>
      <c r="N33" s="362"/>
      <c r="O33" s="362"/>
      <c r="P33" s="362"/>
      <c r="Q33" s="43"/>
      <c r="R33" s="43"/>
      <c r="S33" s="43"/>
      <c r="T33" s="43"/>
      <c r="U33" s="43"/>
      <c r="V33" s="43"/>
      <c r="W33" s="361" t="e">
        <f>ROUND(BD54, 2)</f>
        <v>#REF!</v>
      </c>
      <c r="X33" s="362"/>
      <c r="Y33" s="362"/>
      <c r="Z33" s="362"/>
      <c r="AA33" s="362"/>
      <c r="AB33" s="362"/>
      <c r="AC33" s="362"/>
      <c r="AD33" s="362"/>
      <c r="AE33" s="362"/>
      <c r="AF33" s="43"/>
      <c r="AG33" s="43"/>
      <c r="AH33" s="43"/>
      <c r="AI33" s="43"/>
      <c r="AJ33" s="43"/>
      <c r="AK33" s="361">
        <v>0</v>
      </c>
      <c r="AL33" s="362"/>
      <c r="AM33" s="362"/>
      <c r="AN33" s="362"/>
      <c r="AO33" s="362"/>
      <c r="AP33" s="43"/>
      <c r="AQ33" s="43"/>
      <c r="AR33" s="44"/>
    </row>
    <row r="34" spans="1:57" s="2" customFormat="1" ht="6.9" customHeight="1">
      <c r="A34" s="36"/>
      <c r="B34" s="37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  <c r="AF34" s="38"/>
      <c r="AG34" s="38"/>
      <c r="AH34" s="38"/>
      <c r="AI34" s="38"/>
      <c r="AJ34" s="38"/>
      <c r="AK34" s="38"/>
      <c r="AL34" s="38"/>
      <c r="AM34" s="38"/>
      <c r="AN34" s="38"/>
      <c r="AO34" s="38"/>
      <c r="AP34" s="38"/>
      <c r="AQ34" s="38"/>
      <c r="AR34" s="41"/>
      <c r="BE34" s="36"/>
    </row>
    <row r="35" spans="1:57" s="2" customFormat="1" ht="25.95" customHeight="1">
      <c r="A35" s="36"/>
      <c r="B35" s="37"/>
      <c r="C35" s="45"/>
      <c r="D35" s="46" t="s">
        <v>48</v>
      </c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 t="s">
        <v>49</v>
      </c>
      <c r="U35" s="47"/>
      <c r="V35" s="47"/>
      <c r="W35" s="47"/>
      <c r="X35" s="367" t="s">
        <v>50</v>
      </c>
      <c r="Y35" s="365"/>
      <c r="Z35" s="365"/>
      <c r="AA35" s="365"/>
      <c r="AB35" s="365"/>
      <c r="AC35" s="47"/>
      <c r="AD35" s="47"/>
      <c r="AE35" s="47"/>
      <c r="AF35" s="47"/>
      <c r="AG35" s="47"/>
      <c r="AH35" s="47"/>
      <c r="AI35" s="47"/>
      <c r="AJ35" s="47"/>
      <c r="AK35" s="364">
        <f>SUM(AK26:AK33)</f>
        <v>0</v>
      </c>
      <c r="AL35" s="365"/>
      <c r="AM35" s="365"/>
      <c r="AN35" s="365"/>
      <c r="AO35" s="366"/>
      <c r="AP35" s="45"/>
      <c r="AQ35" s="45"/>
      <c r="AR35" s="41"/>
      <c r="BE35" s="36"/>
    </row>
    <row r="36" spans="1:57" s="2" customFormat="1" ht="6.9" customHeight="1">
      <c r="A36" s="36"/>
      <c r="B36" s="37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  <c r="AF36" s="38"/>
      <c r="AG36" s="38"/>
      <c r="AH36" s="38"/>
      <c r="AI36" s="38"/>
      <c r="AJ36" s="38"/>
      <c r="AK36" s="38"/>
      <c r="AL36" s="38"/>
      <c r="AM36" s="38"/>
      <c r="AN36" s="38"/>
      <c r="AO36" s="38"/>
      <c r="AP36" s="38"/>
      <c r="AQ36" s="38"/>
      <c r="AR36" s="41"/>
      <c r="BE36" s="36"/>
    </row>
    <row r="37" spans="1:57" s="2" customFormat="1" ht="6.9" customHeight="1">
      <c r="A37" s="36"/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0"/>
      <c r="AD37" s="50"/>
      <c r="AE37" s="50"/>
      <c r="AF37" s="50"/>
      <c r="AG37" s="50"/>
      <c r="AH37" s="50"/>
      <c r="AI37" s="50"/>
      <c r="AJ37" s="50"/>
      <c r="AK37" s="50"/>
      <c r="AL37" s="50"/>
      <c r="AM37" s="50"/>
      <c r="AN37" s="50"/>
      <c r="AO37" s="50"/>
      <c r="AP37" s="50"/>
      <c r="AQ37" s="50"/>
      <c r="AR37" s="41"/>
      <c r="BE37" s="36"/>
    </row>
    <row r="41" spans="1:57" s="2" customFormat="1" ht="6.9" customHeight="1">
      <c r="A41" s="36"/>
      <c r="B41" s="51"/>
      <c r="C41" s="52"/>
      <c r="D41" s="52"/>
      <c r="E41" s="52"/>
      <c r="F41" s="52"/>
      <c r="G41" s="52"/>
      <c r="H41" s="52"/>
      <c r="I41" s="52"/>
      <c r="J41" s="52"/>
      <c r="K41" s="52"/>
      <c r="L41" s="52"/>
      <c r="M41" s="52"/>
      <c r="N41" s="52"/>
      <c r="O41" s="52"/>
      <c r="P41" s="52"/>
      <c r="Q41" s="52"/>
      <c r="R41" s="52"/>
      <c r="S41" s="52"/>
      <c r="T41" s="52"/>
      <c r="U41" s="52"/>
      <c r="V41" s="52"/>
      <c r="W41" s="52"/>
      <c r="X41" s="52"/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/>
      <c r="AQ41" s="52"/>
      <c r="AR41" s="41"/>
      <c r="BE41" s="36"/>
    </row>
    <row r="42" spans="1:57" s="2" customFormat="1" ht="24.9" customHeight="1">
      <c r="A42" s="36"/>
      <c r="B42" s="37"/>
      <c r="C42" s="25" t="s">
        <v>51</v>
      </c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  <c r="AF42" s="38"/>
      <c r="AG42" s="38"/>
      <c r="AH42" s="38"/>
      <c r="AI42" s="38"/>
      <c r="AJ42" s="38"/>
      <c r="AK42" s="38"/>
      <c r="AL42" s="38"/>
      <c r="AM42" s="38"/>
      <c r="AN42" s="38"/>
      <c r="AO42" s="38"/>
      <c r="AP42" s="38"/>
      <c r="AQ42" s="38"/>
      <c r="AR42" s="41"/>
      <c r="BE42" s="36"/>
    </row>
    <row r="43" spans="1:57" s="2" customFormat="1" ht="6.9" customHeight="1">
      <c r="A43" s="36"/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  <c r="AF43" s="38"/>
      <c r="AG43" s="38"/>
      <c r="AH43" s="38"/>
      <c r="AI43" s="38"/>
      <c r="AJ43" s="38"/>
      <c r="AK43" s="38"/>
      <c r="AL43" s="38"/>
      <c r="AM43" s="38"/>
      <c r="AN43" s="38"/>
      <c r="AO43" s="38"/>
      <c r="AP43" s="38"/>
      <c r="AQ43" s="38"/>
      <c r="AR43" s="41"/>
      <c r="BE43" s="36"/>
    </row>
    <row r="44" spans="1:57" s="4" customFormat="1" ht="12" customHeight="1">
      <c r="B44" s="53"/>
      <c r="C44" s="31" t="s">
        <v>13</v>
      </c>
      <c r="D44" s="54"/>
      <c r="E44" s="54"/>
      <c r="F44" s="54"/>
      <c r="G44" s="54"/>
      <c r="H44" s="54"/>
      <c r="I44" s="54"/>
      <c r="J44" s="54"/>
      <c r="K44" s="54"/>
      <c r="L44" s="54" t="str">
        <f>K5</f>
        <v>00</v>
      </c>
      <c r="M44" s="54"/>
      <c r="N44" s="54"/>
      <c r="O44" s="54"/>
      <c r="P44" s="54"/>
      <c r="Q44" s="54"/>
      <c r="R44" s="54"/>
      <c r="S44" s="54"/>
      <c r="T44" s="54"/>
      <c r="U44" s="54"/>
      <c r="V44" s="54"/>
      <c r="W44" s="54"/>
      <c r="X44" s="54"/>
      <c r="Y44" s="54"/>
      <c r="Z44" s="54"/>
      <c r="AA44" s="54"/>
      <c r="AB44" s="54"/>
      <c r="AC44" s="54"/>
      <c r="AD44" s="54"/>
      <c r="AE44" s="54"/>
      <c r="AF44" s="54"/>
      <c r="AG44" s="54"/>
      <c r="AH44" s="54"/>
      <c r="AI44" s="54"/>
      <c r="AJ44" s="54"/>
      <c r="AK44" s="54"/>
      <c r="AL44" s="54"/>
      <c r="AM44" s="54"/>
      <c r="AN44" s="54"/>
      <c r="AO44" s="54"/>
      <c r="AP44" s="54"/>
      <c r="AQ44" s="54"/>
      <c r="AR44" s="55"/>
    </row>
    <row r="45" spans="1:57" s="5" customFormat="1" ht="36.9" customHeight="1">
      <c r="B45" s="56"/>
      <c r="C45" s="57" t="s">
        <v>16</v>
      </c>
      <c r="D45" s="58"/>
      <c r="E45" s="58"/>
      <c r="F45" s="58"/>
      <c r="G45" s="58"/>
      <c r="H45" s="58"/>
      <c r="I45" s="58"/>
      <c r="J45" s="58"/>
      <c r="K45" s="58"/>
      <c r="L45" s="382" t="str">
        <f>K6</f>
        <v>Ordinace praktických lékařů Horní Slavkov, Dlouhá 635</v>
      </c>
      <c r="M45" s="383"/>
      <c r="N45" s="383"/>
      <c r="O45" s="383"/>
      <c r="P45" s="38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383"/>
      <c r="AC45" s="383"/>
      <c r="AD45" s="383"/>
      <c r="AE45" s="383"/>
      <c r="AF45" s="383"/>
      <c r="AG45" s="383"/>
      <c r="AH45" s="383"/>
      <c r="AI45" s="383"/>
      <c r="AJ45" s="383"/>
      <c r="AK45" s="383"/>
      <c r="AL45" s="383"/>
      <c r="AM45" s="383"/>
      <c r="AN45" s="383"/>
      <c r="AO45" s="383"/>
      <c r="AP45" s="58"/>
      <c r="AQ45" s="58"/>
      <c r="AR45" s="59"/>
    </row>
    <row r="46" spans="1:57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41"/>
      <c r="BE46" s="36"/>
    </row>
    <row r="47" spans="1:57" s="2" customFormat="1" ht="12" customHeight="1">
      <c r="A47" s="36"/>
      <c r="B47" s="37"/>
      <c r="C47" s="31" t="s">
        <v>21</v>
      </c>
      <c r="D47" s="38"/>
      <c r="E47" s="38"/>
      <c r="F47" s="38"/>
      <c r="G47" s="38"/>
      <c r="H47" s="38"/>
      <c r="I47" s="38"/>
      <c r="J47" s="38"/>
      <c r="K47" s="38"/>
      <c r="L47" s="60" t="str">
        <f>IF(K8="","",K8)</f>
        <v>Horní Slavkov, Dlouhá 635</v>
      </c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1" t="s">
        <v>23</v>
      </c>
      <c r="AJ47" s="38"/>
      <c r="AK47" s="38"/>
      <c r="AL47" s="38"/>
      <c r="AM47" s="384" t="str">
        <f>IF(AN8= "","",AN8)</f>
        <v>25. 3. 2022</v>
      </c>
      <c r="AN47" s="384"/>
      <c r="AO47" s="38"/>
      <c r="AP47" s="38"/>
      <c r="AQ47" s="38"/>
      <c r="AR47" s="41"/>
      <c r="BE47" s="36"/>
    </row>
    <row r="48" spans="1:57" s="2" customFormat="1" ht="6.9" customHeight="1">
      <c r="A48" s="36"/>
      <c r="B48" s="37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  <c r="AM48" s="38"/>
      <c r="AN48" s="38"/>
      <c r="AO48" s="38"/>
      <c r="AP48" s="38"/>
      <c r="AQ48" s="38"/>
      <c r="AR48" s="41"/>
      <c r="BE48" s="36"/>
    </row>
    <row r="49" spans="1:91" s="2" customFormat="1" ht="15.15" customHeight="1">
      <c r="A49" s="36"/>
      <c r="B49" s="37"/>
      <c r="C49" s="31" t="s">
        <v>25</v>
      </c>
      <c r="D49" s="38"/>
      <c r="E49" s="38"/>
      <c r="F49" s="38"/>
      <c r="G49" s="38"/>
      <c r="H49" s="38"/>
      <c r="I49" s="38"/>
      <c r="J49" s="38"/>
      <c r="K49" s="38"/>
      <c r="L49" s="54" t="str">
        <f>IF(E11= "","",E11)</f>
        <v>Město Horní Slavkov</v>
      </c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  <c r="AF49" s="38"/>
      <c r="AG49" s="38"/>
      <c r="AH49" s="38"/>
      <c r="AI49" s="31" t="s">
        <v>31</v>
      </c>
      <c r="AJ49" s="38"/>
      <c r="AK49" s="38"/>
      <c r="AL49" s="38"/>
      <c r="AM49" s="385" t="str">
        <f>IF(E17="","",E17)</f>
        <v>CENTRA STAV s.r.o.</v>
      </c>
      <c r="AN49" s="386"/>
      <c r="AO49" s="386"/>
      <c r="AP49" s="386"/>
      <c r="AQ49" s="38"/>
      <c r="AR49" s="41"/>
      <c r="AS49" s="390" t="s">
        <v>52</v>
      </c>
      <c r="AT49" s="391"/>
      <c r="AU49" s="62"/>
      <c r="AV49" s="62"/>
      <c r="AW49" s="62"/>
      <c r="AX49" s="62"/>
      <c r="AY49" s="62"/>
      <c r="AZ49" s="62"/>
      <c r="BA49" s="62"/>
      <c r="BB49" s="62"/>
      <c r="BC49" s="62"/>
      <c r="BD49" s="63"/>
      <c r="BE49" s="36"/>
    </row>
    <row r="50" spans="1:91" s="2" customFormat="1" ht="15.15" customHeight="1">
      <c r="A50" s="36"/>
      <c r="B50" s="37"/>
      <c r="C50" s="31" t="s">
        <v>29</v>
      </c>
      <c r="D50" s="38"/>
      <c r="E50" s="38"/>
      <c r="F50" s="38"/>
      <c r="G50" s="38"/>
      <c r="H50" s="38"/>
      <c r="I50" s="38"/>
      <c r="J50" s="38"/>
      <c r="K50" s="38"/>
      <c r="L50" s="54" t="str">
        <f>IF(E14= "Vyplň údaj","",E14)</f>
        <v/>
      </c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  <c r="AF50" s="38"/>
      <c r="AG50" s="38"/>
      <c r="AH50" s="38"/>
      <c r="AI50" s="31" t="s">
        <v>34</v>
      </c>
      <c r="AJ50" s="38"/>
      <c r="AK50" s="38"/>
      <c r="AL50" s="38"/>
      <c r="AM50" s="396" t="s">
        <v>1733</v>
      </c>
      <c r="AN50" s="386"/>
      <c r="AO50" s="386"/>
      <c r="AP50" s="386"/>
      <c r="AQ50" s="38"/>
      <c r="AR50" s="41"/>
      <c r="AS50" s="392"/>
      <c r="AT50" s="393"/>
      <c r="AU50" s="64"/>
      <c r="AV50" s="64"/>
      <c r="AW50" s="64"/>
      <c r="AX50" s="64"/>
      <c r="AY50" s="64"/>
      <c r="AZ50" s="64"/>
      <c r="BA50" s="64"/>
      <c r="BB50" s="64"/>
      <c r="BC50" s="64"/>
      <c r="BD50" s="65"/>
      <c r="BE50" s="36"/>
    </row>
    <row r="51" spans="1:91" s="2" customFormat="1" ht="10.95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8"/>
      <c r="AL51" s="38"/>
      <c r="AM51" s="38"/>
      <c r="AN51" s="38"/>
      <c r="AO51" s="38"/>
      <c r="AP51" s="38"/>
      <c r="AQ51" s="38"/>
      <c r="AR51" s="41"/>
      <c r="AS51" s="394"/>
      <c r="AT51" s="395"/>
      <c r="AU51" s="66"/>
      <c r="AV51" s="66"/>
      <c r="AW51" s="66"/>
      <c r="AX51" s="66"/>
      <c r="AY51" s="66"/>
      <c r="AZ51" s="66"/>
      <c r="BA51" s="66"/>
      <c r="BB51" s="66"/>
      <c r="BC51" s="66"/>
      <c r="BD51" s="67"/>
      <c r="BE51" s="36"/>
    </row>
    <row r="52" spans="1:91" s="2" customFormat="1" ht="29.25" customHeight="1">
      <c r="A52" s="36"/>
      <c r="B52" s="37"/>
      <c r="C52" s="397" t="s">
        <v>53</v>
      </c>
      <c r="D52" s="398"/>
      <c r="E52" s="398"/>
      <c r="F52" s="398"/>
      <c r="G52" s="398"/>
      <c r="H52" s="68"/>
      <c r="I52" s="400" t="s">
        <v>54</v>
      </c>
      <c r="J52" s="398"/>
      <c r="K52" s="398"/>
      <c r="L52" s="398"/>
      <c r="M52" s="398"/>
      <c r="N52" s="398"/>
      <c r="O52" s="398"/>
      <c r="P52" s="398"/>
      <c r="Q52" s="398"/>
      <c r="R52" s="398"/>
      <c r="S52" s="398"/>
      <c r="T52" s="398"/>
      <c r="U52" s="398"/>
      <c r="V52" s="398"/>
      <c r="W52" s="398"/>
      <c r="X52" s="398"/>
      <c r="Y52" s="398"/>
      <c r="Z52" s="398"/>
      <c r="AA52" s="398"/>
      <c r="AB52" s="398"/>
      <c r="AC52" s="398"/>
      <c r="AD52" s="398"/>
      <c r="AE52" s="398"/>
      <c r="AF52" s="398"/>
      <c r="AG52" s="399" t="s">
        <v>55</v>
      </c>
      <c r="AH52" s="398"/>
      <c r="AI52" s="398"/>
      <c r="AJ52" s="398"/>
      <c r="AK52" s="398"/>
      <c r="AL52" s="398"/>
      <c r="AM52" s="398"/>
      <c r="AN52" s="400" t="s">
        <v>56</v>
      </c>
      <c r="AO52" s="398"/>
      <c r="AP52" s="398"/>
      <c r="AQ52" s="69" t="s">
        <v>57</v>
      </c>
      <c r="AR52" s="41"/>
      <c r="AS52" s="70" t="s">
        <v>58</v>
      </c>
      <c r="AT52" s="71" t="s">
        <v>59</v>
      </c>
      <c r="AU52" s="71" t="s">
        <v>60</v>
      </c>
      <c r="AV52" s="71" t="s">
        <v>61</v>
      </c>
      <c r="AW52" s="71" t="s">
        <v>62</v>
      </c>
      <c r="AX52" s="71" t="s">
        <v>63</v>
      </c>
      <c r="AY52" s="71" t="s">
        <v>64</v>
      </c>
      <c r="AZ52" s="71" t="s">
        <v>65</v>
      </c>
      <c r="BA52" s="71" t="s">
        <v>66</v>
      </c>
      <c r="BB52" s="71" t="s">
        <v>67</v>
      </c>
      <c r="BC52" s="71" t="s">
        <v>68</v>
      </c>
      <c r="BD52" s="72" t="s">
        <v>69</v>
      </c>
      <c r="BE52" s="36"/>
    </row>
    <row r="53" spans="1:91" s="2" customFormat="1" ht="10.95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  <c r="AF53" s="38"/>
      <c r="AG53" s="38"/>
      <c r="AH53" s="38"/>
      <c r="AI53" s="38"/>
      <c r="AJ53" s="38"/>
      <c r="AK53" s="38"/>
      <c r="AL53" s="38"/>
      <c r="AM53" s="38"/>
      <c r="AN53" s="38"/>
      <c r="AO53" s="38"/>
      <c r="AP53" s="38"/>
      <c r="AQ53" s="38"/>
      <c r="AR53" s="41"/>
      <c r="AS53" s="73"/>
      <c r="AT53" s="74"/>
      <c r="AU53" s="74"/>
      <c r="AV53" s="74"/>
      <c r="AW53" s="74"/>
      <c r="AX53" s="74"/>
      <c r="AY53" s="74"/>
      <c r="AZ53" s="74"/>
      <c r="BA53" s="74"/>
      <c r="BB53" s="74"/>
      <c r="BC53" s="74"/>
      <c r="BD53" s="75"/>
      <c r="BE53" s="36"/>
    </row>
    <row r="54" spans="1:91" s="6" customFormat="1" ht="32.4" customHeight="1">
      <c r="B54" s="76"/>
      <c r="C54" s="77" t="s">
        <v>70</v>
      </c>
      <c r="D54" s="78"/>
      <c r="E54" s="78"/>
      <c r="F54" s="78"/>
      <c r="G54" s="78"/>
      <c r="H54" s="78"/>
      <c r="I54" s="78"/>
      <c r="J54" s="78"/>
      <c r="K54" s="78"/>
      <c r="L54" s="78"/>
      <c r="M54" s="78"/>
      <c r="N54" s="78"/>
      <c r="O54" s="78"/>
      <c r="P54" s="78"/>
      <c r="Q54" s="78"/>
      <c r="R54" s="78"/>
      <c r="S54" s="78"/>
      <c r="T54" s="78"/>
      <c r="U54" s="78"/>
      <c r="V54" s="78"/>
      <c r="W54" s="78"/>
      <c r="X54" s="78"/>
      <c r="Y54" s="78"/>
      <c r="Z54" s="78"/>
      <c r="AA54" s="78"/>
      <c r="AB54" s="78"/>
      <c r="AC54" s="78"/>
      <c r="AD54" s="78"/>
      <c r="AE54" s="78"/>
      <c r="AF54" s="78"/>
      <c r="AG54" s="387">
        <f>ROUND(SUM(AG55:AG58),2)</f>
        <v>0</v>
      </c>
      <c r="AH54" s="387"/>
      <c r="AI54" s="387"/>
      <c r="AJ54" s="387"/>
      <c r="AK54" s="387"/>
      <c r="AL54" s="387"/>
      <c r="AM54" s="387"/>
      <c r="AN54" s="388">
        <f>SUM(AN55:AP58)</f>
        <v>0</v>
      </c>
      <c r="AO54" s="388"/>
      <c r="AP54" s="388"/>
      <c r="AQ54" s="80" t="s">
        <v>19</v>
      </c>
      <c r="AR54" s="81"/>
      <c r="AS54" s="82">
        <f>ROUND(SUM(AS55:AS58),2)</f>
        <v>0</v>
      </c>
      <c r="AT54" s="83" t="e">
        <f>ROUND(SUM(AV54:AW54),2)</f>
        <v>#REF!</v>
      </c>
      <c r="AU54" s="84" t="e">
        <f>ROUND(SUM(AU55:AU58),5)</f>
        <v>#REF!</v>
      </c>
      <c r="AV54" s="83" t="e">
        <f>ROUND(AZ54*L29,2)</f>
        <v>#REF!</v>
      </c>
      <c r="AW54" s="83" t="e">
        <f>ROUND(BA54*L30,2)</f>
        <v>#REF!</v>
      </c>
      <c r="AX54" s="83" t="e">
        <f>ROUND(BB54*L29,2)</f>
        <v>#REF!</v>
      </c>
      <c r="AY54" s="83" t="e">
        <f>ROUND(BC54*L30,2)</f>
        <v>#REF!</v>
      </c>
      <c r="AZ54" s="83" t="e">
        <f>ROUND(SUM(AZ55:AZ58),2)</f>
        <v>#REF!</v>
      </c>
      <c r="BA54" s="83" t="e">
        <f>ROUND(SUM(BA55:BA58),2)</f>
        <v>#REF!</v>
      </c>
      <c r="BB54" s="83" t="e">
        <f>ROUND(SUM(BB55:BB58),2)</f>
        <v>#REF!</v>
      </c>
      <c r="BC54" s="83" t="e">
        <f>ROUND(SUM(BC55:BC58),2)</f>
        <v>#REF!</v>
      </c>
      <c r="BD54" s="85" t="e">
        <f>ROUND(SUM(BD55:BD58),2)</f>
        <v>#REF!</v>
      </c>
      <c r="BS54" s="86" t="s">
        <v>71</v>
      </c>
      <c r="BT54" s="86" t="s">
        <v>72</v>
      </c>
      <c r="BU54" s="87" t="s">
        <v>73</v>
      </c>
      <c r="BV54" s="86" t="s">
        <v>74</v>
      </c>
      <c r="BW54" s="86" t="s">
        <v>5</v>
      </c>
      <c r="BX54" s="86" t="s">
        <v>75</v>
      </c>
      <c r="CL54" s="86" t="s">
        <v>19</v>
      </c>
    </row>
    <row r="55" spans="1:91" s="7" customFormat="1" ht="16.5" customHeight="1">
      <c r="A55" s="88" t="s">
        <v>76</v>
      </c>
      <c r="B55" s="89"/>
      <c r="C55" s="90"/>
      <c r="D55" s="389" t="s">
        <v>14</v>
      </c>
      <c r="E55" s="389"/>
      <c r="F55" s="389"/>
      <c r="G55" s="389"/>
      <c r="H55" s="389"/>
      <c r="I55" s="91"/>
      <c r="J55" s="389" t="s">
        <v>77</v>
      </c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0">
        <f>'00 - VRN'!J30</f>
        <v>0</v>
      </c>
      <c r="AH55" s="381"/>
      <c r="AI55" s="381"/>
      <c r="AJ55" s="381"/>
      <c r="AK55" s="381"/>
      <c r="AL55" s="381"/>
      <c r="AM55" s="381"/>
      <c r="AN55" s="380">
        <f>SUM(AG55,AT55)</f>
        <v>0</v>
      </c>
      <c r="AO55" s="381"/>
      <c r="AP55" s="381"/>
      <c r="AQ55" s="92" t="s">
        <v>78</v>
      </c>
      <c r="AR55" s="93"/>
      <c r="AS55" s="94">
        <v>0</v>
      </c>
      <c r="AT55" s="95">
        <f>ROUND(SUM(AV55:AW55),2)</f>
        <v>0</v>
      </c>
      <c r="AU55" s="96">
        <f>'00 - VRN'!P84</f>
        <v>0</v>
      </c>
      <c r="AV55" s="95">
        <f>'00 - VRN'!J33</f>
        <v>0</v>
      </c>
      <c r="AW55" s="95">
        <f>'00 - VRN'!J34</f>
        <v>0</v>
      </c>
      <c r="AX55" s="95">
        <f>'00 - VRN'!J35</f>
        <v>0</v>
      </c>
      <c r="AY55" s="95">
        <f>'00 - VRN'!J36</f>
        <v>0</v>
      </c>
      <c r="AZ55" s="95">
        <f>'00 - VRN'!F33</f>
        <v>0</v>
      </c>
      <c r="BA55" s="95">
        <f>'00 - VRN'!F34</f>
        <v>0</v>
      </c>
      <c r="BB55" s="95">
        <f>'00 - VRN'!F35</f>
        <v>0</v>
      </c>
      <c r="BC55" s="95">
        <f>'00 - VRN'!F36</f>
        <v>0</v>
      </c>
      <c r="BD55" s="97">
        <f>'00 - VRN'!F37</f>
        <v>0</v>
      </c>
      <c r="BT55" s="98" t="s">
        <v>79</v>
      </c>
      <c r="BV55" s="98" t="s">
        <v>74</v>
      </c>
      <c r="BW55" s="98" t="s">
        <v>80</v>
      </c>
      <c r="BX55" s="98" t="s">
        <v>5</v>
      </c>
      <c r="CL55" s="98" t="s">
        <v>19</v>
      </c>
      <c r="CM55" s="98" t="s">
        <v>81</v>
      </c>
    </row>
    <row r="56" spans="1:91" s="7" customFormat="1" ht="16.5" customHeight="1">
      <c r="A56" s="88" t="s">
        <v>76</v>
      </c>
      <c r="B56" s="89"/>
      <c r="C56" s="90"/>
      <c r="D56" s="389" t="s">
        <v>82</v>
      </c>
      <c r="E56" s="389"/>
      <c r="F56" s="389"/>
      <c r="G56" s="389"/>
      <c r="H56" s="389"/>
      <c r="I56" s="91"/>
      <c r="J56" s="389" t="s">
        <v>83</v>
      </c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0">
        <f>'01 - Stavební část'!J30</f>
        <v>0</v>
      </c>
      <c r="AH56" s="381"/>
      <c r="AI56" s="381"/>
      <c r="AJ56" s="381"/>
      <c r="AK56" s="381"/>
      <c r="AL56" s="381"/>
      <c r="AM56" s="381"/>
      <c r="AN56" s="380">
        <f>SUM(AG56,AT56)</f>
        <v>0</v>
      </c>
      <c r="AO56" s="381"/>
      <c r="AP56" s="381"/>
      <c r="AQ56" s="92" t="s">
        <v>78</v>
      </c>
      <c r="AR56" s="93"/>
      <c r="AS56" s="94">
        <v>0</v>
      </c>
      <c r="AT56" s="95">
        <f>ROUND(SUM(AV56:AW56),2)</f>
        <v>0</v>
      </c>
      <c r="AU56" s="96">
        <f>'01 - Stavební část'!P99</f>
        <v>0</v>
      </c>
      <c r="AV56" s="95">
        <f>'01 - Stavební část'!J33</f>
        <v>0</v>
      </c>
      <c r="AW56" s="95">
        <f>'01 - Stavební část'!J34</f>
        <v>0</v>
      </c>
      <c r="AX56" s="95">
        <f>'01 - Stavební část'!J35</f>
        <v>0</v>
      </c>
      <c r="AY56" s="95">
        <f>'01 - Stavební část'!J36</f>
        <v>0</v>
      </c>
      <c r="AZ56" s="95">
        <f>'01 - Stavební část'!F33</f>
        <v>0</v>
      </c>
      <c r="BA56" s="95">
        <f>'01 - Stavební část'!F34</f>
        <v>0</v>
      </c>
      <c r="BB56" s="95">
        <f>'01 - Stavební část'!F35</f>
        <v>0</v>
      </c>
      <c r="BC56" s="95">
        <f>'01 - Stavební část'!F36</f>
        <v>0</v>
      </c>
      <c r="BD56" s="97">
        <f>'01 - Stavební část'!F37</f>
        <v>0</v>
      </c>
      <c r="BT56" s="98" t="s">
        <v>79</v>
      </c>
      <c r="BV56" s="98" t="s">
        <v>74</v>
      </c>
      <c r="BW56" s="98" t="s">
        <v>84</v>
      </c>
      <c r="BX56" s="98" t="s">
        <v>5</v>
      </c>
      <c r="CL56" s="98" t="s">
        <v>19</v>
      </c>
      <c r="CM56" s="98" t="s">
        <v>81</v>
      </c>
    </row>
    <row r="57" spans="1:91" s="7" customFormat="1" ht="16.5" customHeight="1">
      <c r="A57" s="88" t="s">
        <v>76</v>
      </c>
      <c r="B57" s="89"/>
      <c r="C57" s="90"/>
      <c r="D57" s="389" t="s">
        <v>85</v>
      </c>
      <c r="E57" s="389"/>
      <c r="F57" s="389"/>
      <c r="G57" s="389"/>
      <c r="H57" s="389"/>
      <c r="I57" s="91"/>
      <c r="J57" s="389" t="s">
        <v>86</v>
      </c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0">
        <f>'02 - ZTI'!J30</f>
        <v>0</v>
      </c>
      <c r="AH57" s="381"/>
      <c r="AI57" s="381"/>
      <c r="AJ57" s="381"/>
      <c r="AK57" s="381"/>
      <c r="AL57" s="381"/>
      <c r="AM57" s="381"/>
      <c r="AN57" s="380">
        <f>SUM(AG57,AT57)</f>
        <v>0</v>
      </c>
      <c r="AO57" s="381"/>
      <c r="AP57" s="381"/>
      <c r="AQ57" s="92" t="s">
        <v>78</v>
      </c>
      <c r="AR57" s="93"/>
      <c r="AS57" s="94">
        <v>0</v>
      </c>
      <c r="AT57" s="95">
        <f>ROUND(SUM(AV57:AW57),2)</f>
        <v>0</v>
      </c>
      <c r="AU57" s="96">
        <f>'02 - ZTI'!P90</f>
        <v>0</v>
      </c>
      <c r="AV57" s="95">
        <f>'02 - ZTI'!J33</f>
        <v>0</v>
      </c>
      <c r="AW57" s="95">
        <f>'02 - ZTI'!J34</f>
        <v>0</v>
      </c>
      <c r="AX57" s="95">
        <f>'02 - ZTI'!J35</f>
        <v>0</v>
      </c>
      <c r="AY57" s="95">
        <f>'02 - ZTI'!J36</f>
        <v>0</v>
      </c>
      <c r="AZ57" s="95">
        <f>'02 - ZTI'!F33</f>
        <v>0</v>
      </c>
      <c r="BA57" s="95">
        <f>'02 - ZTI'!F34</f>
        <v>0</v>
      </c>
      <c r="BB57" s="95">
        <f>'02 - ZTI'!F35</f>
        <v>0</v>
      </c>
      <c r="BC57" s="95">
        <f>'02 - ZTI'!F36</f>
        <v>0</v>
      </c>
      <c r="BD57" s="97">
        <f>'02 - ZTI'!F37</f>
        <v>0</v>
      </c>
      <c r="BT57" s="98" t="s">
        <v>79</v>
      </c>
      <c r="BV57" s="98" t="s">
        <v>74</v>
      </c>
      <c r="BW57" s="98" t="s">
        <v>87</v>
      </c>
      <c r="BX57" s="98" t="s">
        <v>5</v>
      </c>
      <c r="CL57" s="98" t="s">
        <v>19</v>
      </c>
      <c r="CM57" s="98" t="s">
        <v>81</v>
      </c>
    </row>
    <row r="58" spans="1:91" s="7" customFormat="1" ht="16.5" customHeight="1">
      <c r="A58" s="88" t="s">
        <v>76</v>
      </c>
      <c r="B58" s="89"/>
      <c r="C58" s="90"/>
      <c r="D58" s="389" t="s">
        <v>88</v>
      </c>
      <c r="E58" s="389"/>
      <c r="F58" s="389"/>
      <c r="G58" s="389"/>
      <c r="H58" s="389"/>
      <c r="I58" s="91"/>
      <c r="J58" s="389" t="s">
        <v>89</v>
      </c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0">
        <f>SUM('03 - Elektroinstalace'!F166)</f>
        <v>0</v>
      </c>
      <c r="AH58" s="381"/>
      <c r="AI58" s="381"/>
      <c r="AJ58" s="381"/>
      <c r="AK58" s="381"/>
      <c r="AL58" s="381"/>
      <c r="AM58" s="381"/>
      <c r="AN58" s="380">
        <f>SUM(AG58*1.21)</f>
        <v>0</v>
      </c>
      <c r="AO58" s="381"/>
      <c r="AP58" s="381"/>
      <c r="AQ58" s="92" t="s">
        <v>78</v>
      </c>
      <c r="AR58" s="93"/>
      <c r="AS58" s="99">
        <v>0</v>
      </c>
      <c r="AT58" s="100" t="e">
        <f>ROUND(SUM(AV58:AW58),2)</f>
        <v>#REF!</v>
      </c>
      <c r="AU58" s="101" t="e">
        <f>#REF!</f>
        <v>#REF!</v>
      </c>
      <c r="AV58" s="100" t="e">
        <f>#REF!</f>
        <v>#REF!</v>
      </c>
      <c r="AW58" s="100" t="e">
        <f>#REF!</f>
        <v>#REF!</v>
      </c>
      <c r="AX58" s="100" t="e">
        <f>#REF!</f>
        <v>#REF!</v>
      </c>
      <c r="AY58" s="100" t="e">
        <f>#REF!</f>
        <v>#REF!</v>
      </c>
      <c r="AZ58" s="100" t="e">
        <f>#REF!</f>
        <v>#REF!</v>
      </c>
      <c r="BA58" s="100" t="e">
        <f>#REF!</f>
        <v>#REF!</v>
      </c>
      <c r="BB58" s="100" t="e">
        <f>#REF!</f>
        <v>#REF!</v>
      </c>
      <c r="BC58" s="100" t="e">
        <f>#REF!</f>
        <v>#REF!</v>
      </c>
      <c r="BD58" s="102" t="e">
        <f>#REF!</f>
        <v>#REF!</v>
      </c>
      <c r="BT58" s="98" t="s">
        <v>79</v>
      </c>
      <c r="BV58" s="98" t="s">
        <v>74</v>
      </c>
      <c r="BW58" s="98" t="s">
        <v>90</v>
      </c>
      <c r="BX58" s="98" t="s">
        <v>5</v>
      </c>
      <c r="CL58" s="98" t="s">
        <v>19</v>
      </c>
      <c r="CM58" s="98" t="s">
        <v>81</v>
      </c>
    </row>
    <row r="59" spans="1:91" s="2" customFormat="1" ht="30" customHeight="1">
      <c r="A59" s="36"/>
      <c r="B59" s="37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41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</row>
    <row r="60" spans="1:91" s="2" customFormat="1" ht="6.9" customHeight="1">
      <c r="A60" s="36"/>
      <c r="B60" s="49"/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H60" s="50"/>
      <c r="AI60" s="50"/>
      <c r="AJ60" s="50"/>
      <c r="AK60" s="50"/>
      <c r="AL60" s="50"/>
      <c r="AM60" s="50"/>
      <c r="AN60" s="50"/>
      <c r="AO60" s="50"/>
      <c r="AP60" s="50"/>
      <c r="AQ60" s="50"/>
      <c r="AR60" s="41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</row>
  </sheetData>
  <sheetProtection formatColumns="0" formatRows="0"/>
  <mergeCells count="54">
    <mergeCell ref="AS49:AT51"/>
    <mergeCell ref="AM50:AP50"/>
    <mergeCell ref="C52:G52"/>
    <mergeCell ref="AG52:AM52"/>
    <mergeCell ref="I52:AF52"/>
    <mergeCell ref="AN52:AP52"/>
    <mergeCell ref="D58:H58"/>
    <mergeCell ref="J58:AF58"/>
    <mergeCell ref="AN57:AP57"/>
    <mergeCell ref="D57:H57"/>
    <mergeCell ref="J57:AF57"/>
    <mergeCell ref="AG57:AM57"/>
    <mergeCell ref="D56:H56"/>
    <mergeCell ref="AG56:AM56"/>
    <mergeCell ref="AN56:AP56"/>
    <mergeCell ref="D55:H55"/>
    <mergeCell ref="AG55:AM55"/>
    <mergeCell ref="J55:AF55"/>
    <mergeCell ref="AN55:AP55"/>
    <mergeCell ref="AK30:AO30"/>
    <mergeCell ref="L30:P30"/>
    <mergeCell ref="W30:AE30"/>
    <mergeCell ref="L31:P31"/>
    <mergeCell ref="AN58:AP58"/>
    <mergeCell ref="AG58:AM58"/>
    <mergeCell ref="L45:AO45"/>
    <mergeCell ref="AM47:AN47"/>
    <mergeCell ref="AM49:AP49"/>
    <mergeCell ref="AG54:AM54"/>
    <mergeCell ref="AN54:AP54"/>
    <mergeCell ref="J56:AF56"/>
    <mergeCell ref="AK26:AO26"/>
    <mergeCell ref="L28:P28"/>
    <mergeCell ref="W28:AE28"/>
    <mergeCell ref="AK28:AO28"/>
    <mergeCell ref="W29:AE29"/>
    <mergeCell ref="L29:P29"/>
    <mergeCell ref="AK29:AO29"/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</mergeCells>
  <hyperlinks>
    <hyperlink ref="A55" location="'00 - VRN'!C2" display="/"/>
    <hyperlink ref="A56" location="'01 - Stavební část'!C2" display="/"/>
    <hyperlink ref="A57" location="'02 - ZTI'!C2" display="/"/>
    <hyperlink ref="A58" location="'03 - Elektroinstalace'!C2" display="/"/>
    <hyperlink ref="E20" r:id="rId1"/>
    <hyperlink ref="AM50" r:id="rId2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topLeftCell="A71" workbookViewId="0">
      <selection activeCell="F94" sqref="F94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80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" customHeight="1">
      <c r="B4" s="22"/>
      <c r="D4" s="105" t="s">
        <v>91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404" t="str">
        <f>'Rekapitulace stavby'!K6</f>
        <v>Ordinace praktických lékařů Horní Slavkov, Dlouhá 635</v>
      </c>
      <c r="F7" s="405"/>
      <c r="G7" s="405"/>
      <c r="H7" s="405"/>
      <c r="L7" s="22"/>
    </row>
    <row r="8" spans="1:46" s="2" customFormat="1" ht="12" customHeight="1">
      <c r="A8" s="36"/>
      <c r="B8" s="41"/>
      <c r="C8" s="36"/>
      <c r="D8" s="107" t="s">
        <v>92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6" t="s">
        <v>93</v>
      </c>
      <c r="F9" s="407"/>
      <c r="G9" s="407"/>
      <c r="H9" s="40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25. 3. 2022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8" t="str">
        <f>'Rekapitulace stavby'!E14</f>
        <v>Vyplň údaj</v>
      </c>
      <c r="F18" s="409"/>
      <c r="G18" s="409"/>
      <c r="H18" s="409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410" t="s">
        <v>19</v>
      </c>
      <c r="F27" s="410"/>
      <c r="G27" s="410"/>
      <c r="H27" s="41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ROUND(J84,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42</v>
      </c>
      <c r="E33" s="107" t="s">
        <v>43</v>
      </c>
      <c r="F33" s="119">
        <f>ROUND((SUM(BE84:BE101)),  2)</f>
        <v>0</v>
      </c>
      <c r="G33" s="36"/>
      <c r="H33" s="36"/>
      <c r="I33" s="120">
        <v>0.21</v>
      </c>
      <c r="J33" s="119">
        <f>ROUND(((SUM(BE84:BE101))*I33),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44</v>
      </c>
      <c r="F34" s="119">
        <f>ROUND((SUM(BF84:BF101)),  2)</f>
        <v>0</v>
      </c>
      <c r="G34" s="36"/>
      <c r="H34" s="36"/>
      <c r="I34" s="120">
        <v>0.15</v>
      </c>
      <c r="J34" s="119">
        <f>ROUND(((SUM(BF84:BF101))*I34),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45</v>
      </c>
      <c r="F35" s="119">
        <f>ROUND((SUM(BG84:BG101)),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46</v>
      </c>
      <c r="F36" s="119">
        <f>ROUND((SUM(BH84:BH101)),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47</v>
      </c>
      <c r="F37" s="119">
        <f>ROUND((SUM(BI84:BI101)),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2" t="str">
        <f>E7</f>
        <v>Ordinace praktických lékařů Horní Slavkov, Dlouhá 635</v>
      </c>
      <c r="F48" s="403"/>
      <c r="G48" s="403"/>
      <c r="H48" s="40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2" t="str">
        <f>E9</f>
        <v>00 - VRN</v>
      </c>
      <c r="F50" s="401"/>
      <c r="G50" s="401"/>
      <c r="H50" s="40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Horní Slavkov, Dlouhá 635</v>
      </c>
      <c r="G52" s="38"/>
      <c r="H52" s="38"/>
      <c r="I52" s="31" t="s">
        <v>23</v>
      </c>
      <c r="J52" s="61" t="str">
        <f>IF(J12="","",J12)</f>
        <v>25. 3. 2022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>Město Horní Slavkov</v>
      </c>
      <c r="G54" s="38"/>
      <c r="H54" s="38"/>
      <c r="I54" s="31" t="s">
        <v>31</v>
      </c>
      <c r="J54" s="34" t="str">
        <f>E21</f>
        <v>CENTRA STAV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Michal Kubelka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95</v>
      </c>
      <c r="D57" s="133"/>
      <c r="E57" s="133"/>
      <c r="F57" s="133"/>
      <c r="G57" s="133"/>
      <c r="H57" s="133"/>
      <c r="I57" s="133"/>
      <c r="J57" s="134" t="s">
        <v>96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J84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97</v>
      </c>
    </row>
    <row r="60" spans="1:47" s="9" customFormat="1" ht="24.9" customHeight="1">
      <c r="B60" s="136"/>
      <c r="C60" s="137"/>
      <c r="D60" s="138" t="s">
        <v>98</v>
      </c>
      <c r="E60" s="139"/>
      <c r="F60" s="139"/>
      <c r="G60" s="139"/>
      <c r="H60" s="139"/>
      <c r="I60" s="139"/>
      <c r="J60" s="140">
        <f>J85</f>
        <v>0</v>
      </c>
      <c r="K60" s="137"/>
      <c r="L60" s="141"/>
    </row>
    <row r="61" spans="1:47" s="10" customFormat="1" ht="19.95" customHeight="1">
      <c r="B61" s="142"/>
      <c r="C61" s="143"/>
      <c r="D61" s="144" t="s">
        <v>99</v>
      </c>
      <c r="E61" s="145"/>
      <c r="F61" s="145"/>
      <c r="G61" s="145"/>
      <c r="H61" s="145"/>
      <c r="I61" s="145"/>
      <c r="J61" s="146">
        <f>J86</f>
        <v>0</v>
      </c>
      <c r="K61" s="143"/>
      <c r="L61" s="147"/>
    </row>
    <row r="62" spans="1:47" s="10" customFormat="1" ht="19.95" customHeight="1">
      <c r="B62" s="142"/>
      <c r="C62" s="143"/>
      <c r="D62" s="144" t="s">
        <v>100</v>
      </c>
      <c r="E62" s="145"/>
      <c r="F62" s="145"/>
      <c r="G62" s="145"/>
      <c r="H62" s="145"/>
      <c r="I62" s="145"/>
      <c r="J62" s="146">
        <f>J89</f>
        <v>0</v>
      </c>
      <c r="K62" s="143"/>
      <c r="L62" s="147"/>
    </row>
    <row r="63" spans="1:47" s="10" customFormat="1" ht="19.95" customHeight="1">
      <c r="B63" s="142"/>
      <c r="C63" s="143"/>
      <c r="D63" s="144" t="s">
        <v>101</v>
      </c>
      <c r="E63" s="145"/>
      <c r="F63" s="145"/>
      <c r="G63" s="145"/>
      <c r="H63" s="145"/>
      <c r="I63" s="145"/>
      <c r="J63" s="146">
        <f>J96</f>
        <v>0</v>
      </c>
      <c r="K63" s="143"/>
      <c r="L63" s="147"/>
    </row>
    <row r="64" spans="1:47" s="10" customFormat="1" ht="19.95" customHeight="1">
      <c r="B64" s="142"/>
      <c r="C64" s="143"/>
      <c r="D64" s="144" t="s">
        <v>102</v>
      </c>
      <c r="E64" s="145"/>
      <c r="F64" s="145"/>
      <c r="G64" s="145"/>
      <c r="H64" s="145"/>
      <c r="I64" s="145"/>
      <c r="J64" s="146">
        <f>J99</f>
        <v>0</v>
      </c>
      <c r="K64" s="143"/>
      <c r="L64" s="147"/>
    </row>
    <row r="65" spans="1:31" s="2" customFormat="1" ht="21.75" customHeight="1">
      <c r="A65" s="36"/>
      <c r="B65" s="37"/>
      <c r="C65" s="38"/>
      <c r="D65" s="38"/>
      <c r="E65" s="38"/>
      <c r="F65" s="38"/>
      <c r="G65" s="38"/>
      <c r="H65" s="38"/>
      <c r="I65" s="38"/>
      <c r="J65" s="38"/>
      <c r="K65" s="38"/>
      <c r="L65" s="108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</row>
    <row r="66" spans="1:31" s="2" customFormat="1" ht="6.9" customHeight="1">
      <c r="A66" s="36"/>
      <c r="B66" s="49"/>
      <c r="C66" s="50"/>
      <c r="D66" s="50"/>
      <c r="E66" s="50"/>
      <c r="F66" s="50"/>
      <c r="G66" s="50"/>
      <c r="H66" s="50"/>
      <c r="I66" s="50"/>
      <c r="J66" s="50"/>
      <c r="K66" s="50"/>
      <c r="L66" s="108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</row>
    <row r="70" spans="1:31" s="2" customFormat="1" ht="6.9" customHeight="1">
      <c r="A70" s="36"/>
      <c r="B70" s="51"/>
      <c r="C70" s="52"/>
      <c r="D70" s="52"/>
      <c r="E70" s="52"/>
      <c r="F70" s="52"/>
      <c r="G70" s="52"/>
      <c r="H70" s="52"/>
      <c r="I70" s="52"/>
      <c r="J70" s="52"/>
      <c r="K70" s="52"/>
      <c r="L70" s="108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pans="1:31" s="2" customFormat="1" ht="24.9" customHeight="1">
      <c r="A71" s="36"/>
      <c r="B71" s="37"/>
      <c r="C71" s="25" t="s">
        <v>103</v>
      </c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37"/>
      <c r="C72" s="38"/>
      <c r="D72" s="38"/>
      <c r="E72" s="38"/>
      <c r="F72" s="38"/>
      <c r="G72" s="38"/>
      <c r="H72" s="38"/>
      <c r="I72" s="38"/>
      <c r="J72" s="38"/>
      <c r="K72" s="38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pans="1:31" s="2" customFormat="1" ht="12" customHeight="1">
      <c r="A73" s="36"/>
      <c r="B73" s="37"/>
      <c r="C73" s="31" t="s">
        <v>16</v>
      </c>
      <c r="D73" s="38"/>
      <c r="E73" s="38"/>
      <c r="F73" s="38"/>
      <c r="G73" s="38"/>
      <c r="H73" s="38"/>
      <c r="I73" s="38"/>
      <c r="J73" s="38"/>
      <c r="K73" s="38"/>
      <c r="L73" s="108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pans="1:31" s="2" customFormat="1" ht="16.5" customHeight="1">
      <c r="A74" s="36"/>
      <c r="B74" s="37"/>
      <c r="C74" s="38"/>
      <c r="D74" s="38"/>
      <c r="E74" s="402" t="str">
        <f>E7</f>
        <v>Ordinace praktických lékařů Horní Slavkov, Dlouhá 635</v>
      </c>
      <c r="F74" s="403"/>
      <c r="G74" s="403"/>
      <c r="H74" s="403"/>
      <c r="I74" s="38"/>
      <c r="J74" s="38"/>
      <c r="K74" s="38"/>
      <c r="L74" s="108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pans="1:31" s="2" customFormat="1" ht="12" customHeight="1">
      <c r="A75" s="36"/>
      <c r="B75" s="37"/>
      <c r="C75" s="31" t="s">
        <v>92</v>
      </c>
      <c r="D75" s="38"/>
      <c r="E75" s="38"/>
      <c r="F75" s="38"/>
      <c r="G75" s="38"/>
      <c r="H75" s="38"/>
      <c r="I75" s="38"/>
      <c r="J75" s="38"/>
      <c r="K75" s="38"/>
      <c r="L75" s="108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pans="1:31" s="2" customFormat="1" ht="16.5" customHeight="1">
      <c r="A76" s="36"/>
      <c r="B76" s="37"/>
      <c r="C76" s="38"/>
      <c r="D76" s="38"/>
      <c r="E76" s="382" t="str">
        <f>E9</f>
        <v>00 - VRN</v>
      </c>
      <c r="F76" s="401"/>
      <c r="G76" s="401"/>
      <c r="H76" s="401"/>
      <c r="I76" s="38"/>
      <c r="J76" s="38"/>
      <c r="K76" s="38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6.9" customHeight="1">
      <c r="A77" s="36"/>
      <c r="B77" s="37"/>
      <c r="C77" s="38"/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12" customHeight="1">
      <c r="A78" s="36"/>
      <c r="B78" s="37"/>
      <c r="C78" s="31" t="s">
        <v>21</v>
      </c>
      <c r="D78" s="38"/>
      <c r="E78" s="38"/>
      <c r="F78" s="29" t="str">
        <f>F12</f>
        <v>Horní Slavkov, Dlouhá 635</v>
      </c>
      <c r="G78" s="38"/>
      <c r="H78" s="38"/>
      <c r="I78" s="31" t="s">
        <v>23</v>
      </c>
      <c r="J78" s="61" t="str">
        <f>IF(J12="","",J12)</f>
        <v>25. 3. 2022</v>
      </c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6.9" customHeight="1">
      <c r="A79" s="36"/>
      <c r="B79" s="37"/>
      <c r="C79" s="38"/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5.15" customHeight="1">
      <c r="A80" s="36"/>
      <c r="B80" s="37"/>
      <c r="C80" s="31" t="s">
        <v>25</v>
      </c>
      <c r="D80" s="38"/>
      <c r="E80" s="38"/>
      <c r="F80" s="29" t="str">
        <f>E15</f>
        <v>Město Horní Slavkov</v>
      </c>
      <c r="G80" s="38"/>
      <c r="H80" s="38"/>
      <c r="I80" s="31" t="s">
        <v>31</v>
      </c>
      <c r="J80" s="34" t="str">
        <f>E21</f>
        <v>CENTRA STAV s.r.o.</v>
      </c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5.15" customHeight="1">
      <c r="A81" s="36"/>
      <c r="B81" s="37"/>
      <c r="C81" s="31" t="s">
        <v>29</v>
      </c>
      <c r="D81" s="38"/>
      <c r="E81" s="38"/>
      <c r="F81" s="29" t="str">
        <f>IF(E18="","",E18)</f>
        <v>Vyplň údaj</v>
      </c>
      <c r="G81" s="38"/>
      <c r="H81" s="38"/>
      <c r="I81" s="31" t="s">
        <v>34</v>
      </c>
      <c r="J81" s="34" t="str">
        <f>E24</f>
        <v>Michal Kubelka</v>
      </c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0.35" customHeight="1">
      <c r="A82" s="36"/>
      <c r="B82" s="37"/>
      <c r="C82" s="38"/>
      <c r="D82" s="38"/>
      <c r="E82" s="38"/>
      <c r="F82" s="38"/>
      <c r="G82" s="38"/>
      <c r="H82" s="38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11" customFormat="1" ht="29.25" customHeight="1">
      <c r="A83" s="148"/>
      <c r="B83" s="149"/>
      <c r="C83" s="150" t="s">
        <v>104</v>
      </c>
      <c r="D83" s="151" t="s">
        <v>57</v>
      </c>
      <c r="E83" s="151" t="s">
        <v>53</v>
      </c>
      <c r="F83" s="151" t="s">
        <v>54</v>
      </c>
      <c r="G83" s="151" t="s">
        <v>105</v>
      </c>
      <c r="H83" s="151" t="s">
        <v>106</v>
      </c>
      <c r="I83" s="151" t="s">
        <v>107</v>
      </c>
      <c r="J83" s="151" t="s">
        <v>96</v>
      </c>
      <c r="K83" s="152" t="s">
        <v>108</v>
      </c>
      <c r="L83" s="153"/>
      <c r="M83" s="70" t="s">
        <v>19</v>
      </c>
      <c r="N83" s="71" t="s">
        <v>42</v>
      </c>
      <c r="O83" s="71" t="s">
        <v>109</v>
      </c>
      <c r="P83" s="71" t="s">
        <v>110</v>
      </c>
      <c r="Q83" s="71" t="s">
        <v>111</v>
      </c>
      <c r="R83" s="71" t="s">
        <v>112</v>
      </c>
      <c r="S83" s="71" t="s">
        <v>113</v>
      </c>
      <c r="T83" s="72" t="s">
        <v>114</v>
      </c>
      <c r="U83" s="148"/>
      <c r="V83" s="148"/>
      <c r="W83" s="148"/>
      <c r="X83" s="148"/>
      <c r="Y83" s="148"/>
      <c r="Z83" s="148"/>
      <c r="AA83" s="148"/>
      <c r="AB83" s="148"/>
      <c r="AC83" s="148"/>
      <c r="AD83" s="148"/>
      <c r="AE83" s="148"/>
    </row>
    <row r="84" spans="1:65" s="2" customFormat="1" ht="22.95" customHeight="1">
      <c r="A84" s="36"/>
      <c r="B84" s="37"/>
      <c r="C84" s="77" t="s">
        <v>115</v>
      </c>
      <c r="D84" s="38"/>
      <c r="E84" s="38"/>
      <c r="F84" s="38"/>
      <c r="G84" s="38"/>
      <c r="H84" s="38"/>
      <c r="I84" s="38"/>
      <c r="J84" s="154">
        <f>BK84</f>
        <v>0</v>
      </c>
      <c r="K84" s="38"/>
      <c r="L84" s="41"/>
      <c r="M84" s="73"/>
      <c r="N84" s="155"/>
      <c r="O84" s="74"/>
      <c r="P84" s="156">
        <f>P85</f>
        <v>0</v>
      </c>
      <c r="Q84" s="74"/>
      <c r="R84" s="156">
        <f>R85</f>
        <v>0</v>
      </c>
      <c r="S84" s="74"/>
      <c r="T84" s="157">
        <f>T85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T84" s="19" t="s">
        <v>71</v>
      </c>
      <c r="AU84" s="19" t="s">
        <v>97</v>
      </c>
      <c r="BK84" s="158">
        <f>BK85</f>
        <v>0</v>
      </c>
    </row>
    <row r="85" spans="1:65" s="12" customFormat="1" ht="25.95" customHeight="1">
      <c r="B85" s="159"/>
      <c r="C85" s="160"/>
      <c r="D85" s="161" t="s">
        <v>71</v>
      </c>
      <c r="E85" s="162" t="s">
        <v>77</v>
      </c>
      <c r="F85" s="162" t="s">
        <v>116</v>
      </c>
      <c r="G85" s="160"/>
      <c r="H85" s="160"/>
      <c r="I85" s="163"/>
      <c r="J85" s="164">
        <f>BK85</f>
        <v>0</v>
      </c>
      <c r="K85" s="160"/>
      <c r="L85" s="165"/>
      <c r="M85" s="166"/>
      <c r="N85" s="167"/>
      <c r="O85" s="167"/>
      <c r="P85" s="168">
        <f>P86+P89+P96+P99</f>
        <v>0</v>
      </c>
      <c r="Q85" s="167"/>
      <c r="R85" s="168">
        <f>R86+R89+R96+R99</f>
        <v>0</v>
      </c>
      <c r="S85" s="167"/>
      <c r="T85" s="169">
        <f>T86+T89+T96+T99</f>
        <v>0</v>
      </c>
      <c r="AR85" s="170" t="s">
        <v>117</v>
      </c>
      <c r="AT85" s="171" t="s">
        <v>71</v>
      </c>
      <c r="AU85" s="171" t="s">
        <v>72</v>
      </c>
      <c r="AY85" s="170" t="s">
        <v>118</v>
      </c>
      <c r="BK85" s="172">
        <f>BK86+BK89+BK96+BK99</f>
        <v>0</v>
      </c>
    </row>
    <row r="86" spans="1:65" s="12" customFormat="1" ht="22.95" customHeight="1">
      <c r="B86" s="159"/>
      <c r="C86" s="160"/>
      <c r="D86" s="161" t="s">
        <v>71</v>
      </c>
      <c r="E86" s="173" t="s">
        <v>119</v>
      </c>
      <c r="F86" s="173" t="s">
        <v>120</v>
      </c>
      <c r="G86" s="160"/>
      <c r="H86" s="160"/>
      <c r="I86" s="163"/>
      <c r="J86" s="174">
        <f>BK86</f>
        <v>0</v>
      </c>
      <c r="K86" s="160"/>
      <c r="L86" s="165"/>
      <c r="M86" s="166"/>
      <c r="N86" s="167"/>
      <c r="O86" s="167"/>
      <c r="P86" s="168">
        <f>SUM(P87:P88)</f>
        <v>0</v>
      </c>
      <c r="Q86" s="167"/>
      <c r="R86" s="168">
        <f>SUM(R87:R88)</f>
        <v>0</v>
      </c>
      <c r="S86" s="167"/>
      <c r="T86" s="169">
        <f>SUM(T87:T88)</f>
        <v>0</v>
      </c>
      <c r="AR86" s="170" t="s">
        <v>117</v>
      </c>
      <c r="AT86" s="171" t="s">
        <v>71</v>
      </c>
      <c r="AU86" s="171" t="s">
        <v>79</v>
      </c>
      <c r="AY86" s="170" t="s">
        <v>118</v>
      </c>
      <c r="BK86" s="172">
        <f>SUM(BK87:BK88)</f>
        <v>0</v>
      </c>
    </row>
    <row r="87" spans="1:65" s="2" customFormat="1" ht="16.5" customHeight="1">
      <c r="A87" s="36"/>
      <c r="B87" s="37"/>
      <c r="C87" s="175" t="s">
        <v>79</v>
      </c>
      <c r="D87" s="175" t="s">
        <v>121</v>
      </c>
      <c r="E87" s="176" t="s">
        <v>122</v>
      </c>
      <c r="F87" s="177" t="s">
        <v>123</v>
      </c>
      <c r="G87" s="178" t="s">
        <v>124</v>
      </c>
      <c r="H87" s="179">
        <v>1</v>
      </c>
      <c r="I87" s="180"/>
      <c r="J87" s="181">
        <f>ROUND(I87*H87,2)</f>
        <v>0</v>
      </c>
      <c r="K87" s="177" t="s">
        <v>125</v>
      </c>
      <c r="L87" s="41"/>
      <c r="M87" s="182" t="s">
        <v>19</v>
      </c>
      <c r="N87" s="183" t="s">
        <v>43</v>
      </c>
      <c r="O87" s="66"/>
      <c r="P87" s="184">
        <f>O87*H87</f>
        <v>0</v>
      </c>
      <c r="Q87" s="184">
        <v>0</v>
      </c>
      <c r="R87" s="184">
        <f>Q87*H87</f>
        <v>0</v>
      </c>
      <c r="S87" s="184">
        <v>0</v>
      </c>
      <c r="T87" s="185">
        <f>S87*H87</f>
        <v>0</v>
      </c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  <c r="AR87" s="186" t="s">
        <v>126</v>
      </c>
      <c r="AT87" s="186" t="s">
        <v>121</v>
      </c>
      <c r="AU87" s="186" t="s">
        <v>81</v>
      </c>
      <c r="AY87" s="19" t="s">
        <v>118</v>
      </c>
      <c r="BE87" s="187">
        <f>IF(N87="základní",J87,0)</f>
        <v>0</v>
      </c>
      <c r="BF87" s="187">
        <f>IF(N87="snížená",J87,0)</f>
        <v>0</v>
      </c>
      <c r="BG87" s="187">
        <f>IF(N87="zákl. přenesená",J87,0)</f>
        <v>0</v>
      </c>
      <c r="BH87" s="187">
        <f>IF(N87="sníž. přenesená",J87,0)</f>
        <v>0</v>
      </c>
      <c r="BI87" s="187">
        <f>IF(N87="nulová",J87,0)</f>
        <v>0</v>
      </c>
      <c r="BJ87" s="19" t="s">
        <v>79</v>
      </c>
      <c r="BK87" s="187">
        <f>ROUND(I87*H87,2)</f>
        <v>0</v>
      </c>
      <c r="BL87" s="19" t="s">
        <v>126</v>
      </c>
      <c r="BM87" s="186" t="s">
        <v>127</v>
      </c>
    </row>
    <row r="88" spans="1:65" s="2" customFormat="1">
      <c r="A88" s="36"/>
      <c r="B88" s="37"/>
      <c r="C88" s="38"/>
      <c r="D88" s="188" t="s">
        <v>128</v>
      </c>
      <c r="E88" s="38"/>
      <c r="F88" s="189" t="s">
        <v>129</v>
      </c>
      <c r="G88" s="38"/>
      <c r="H88" s="38"/>
      <c r="I88" s="190"/>
      <c r="J88" s="38"/>
      <c r="K88" s="38"/>
      <c r="L88" s="41"/>
      <c r="M88" s="191"/>
      <c r="N88" s="192"/>
      <c r="O88" s="66"/>
      <c r="P88" s="66"/>
      <c r="Q88" s="66"/>
      <c r="R88" s="66"/>
      <c r="S88" s="66"/>
      <c r="T88" s="67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T88" s="19" t="s">
        <v>128</v>
      </c>
      <c r="AU88" s="19" t="s">
        <v>81</v>
      </c>
    </row>
    <row r="89" spans="1:65" s="12" customFormat="1" ht="22.95" customHeight="1">
      <c r="B89" s="159"/>
      <c r="C89" s="160"/>
      <c r="D89" s="161" t="s">
        <v>71</v>
      </c>
      <c r="E89" s="173" t="s">
        <v>130</v>
      </c>
      <c r="F89" s="173" t="s">
        <v>131</v>
      </c>
      <c r="G89" s="160"/>
      <c r="H89" s="160"/>
      <c r="I89" s="163"/>
      <c r="J89" s="174">
        <f>BK89</f>
        <v>0</v>
      </c>
      <c r="K89" s="160"/>
      <c r="L89" s="165"/>
      <c r="M89" s="166"/>
      <c r="N89" s="167"/>
      <c r="O89" s="167"/>
      <c r="P89" s="168">
        <f>SUM(P90:P95)</f>
        <v>0</v>
      </c>
      <c r="Q89" s="167"/>
      <c r="R89" s="168">
        <f>SUM(R90:R95)</f>
        <v>0</v>
      </c>
      <c r="S89" s="167"/>
      <c r="T89" s="169">
        <f>SUM(T90:T95)</f>
        <v>0</v>
      </c>
      <c r="AR89" s="170" t="s">
        <v>117</v>
      </c>
      <c r="AT89" s="171" t="s">
        <v>71</v>
      </c>
      <c r="AU89" s="171" t="s">
        <v>79</v>
      </c>
      <c r="AY89" s="170" t="s">
        <v>118</v>
      </c>
      <c r="BK89" s="172">
        <f>SUM(BK90:BK95)</f>
        <v>0</v>
      </c>
    </row>
    <row r="90" spans="1:65" s="2" customFormat="1" ht="16.5" customHeight="1">
      <c r="A90" s="36"/>
      <c r="B90" s="37"/>
      <c r="C90" s="175" t="s">
        <v>81</v>
      </c>
      <c r="D90" s="175" t="s">
        <v>121</v>
      </c>
      <c r="E90" s="176" t="s">
        <v>132</v>
      </c>
      <c r="F90" s="177" t="s">
        <v>131</v>
      </c>
      <c r="G90" s="178" t="s">
        <v>124</v>
      </c>
      <c r="H90" s="179">
        <v>1</v>
      </c>
      <c r="I90" s="180"/>
      <c r="J90" s="181">
        <f>ROUND(I90*H90,2)</f>
        <v>0</v>
      </c>
      <c r="K90" s="177" t="s">
        <v>125</v>
      </c>
      <c r="L90" s="41"/>
      <c r="M90" s="182" t="s">
        <v>19</v>
      </c>
      <c r="N90" s="183" t="s">
        <v>43</v>
      </c>
      <c r="O90" s="66"/>
      <c r="P90" s="184">
        <f>O90*H90</f>
        <v>0</v>
      </c>
      <c r="Q90" s="184">
        <v>0</v>
      </c>
      <c r="R90" s="184">
        <f>Q90*H90</f>
        <v>0</v>
      </c>
      <c r="S90" s="184">
        <v>0</v>
      </c>
      <c r="T90" s="185">
        <f>S90*H90</f>
        <v>0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R90" s="186" t="s">
        <v>126</v>
      </c>
      <c r="AT90" s="186" t="s">
        <v>121</v>
      </c>
      <c r="AU90" s="186" t="s">
        <v>81</v>
      </c>
      <c r="AY90" s="19" t="s">
        <v>118</v>
      </c>
      <c r="BE90" s="187">
        <f>IF(N90="základní",J90,0)</f>
        <v>0</v>
      </c>
      <c r="BF90" s="187">
        <f>IF(N90="snížená",J90,0)</f>
        <v>0</v>
      </c>
      <c r="BG90" s="187">
        <f>IF(N90="zákl. přenesená",J90,0)</f>
        <v>0</v>
      </c>
      <c r="BH90" s="187">
        <f>IF(N90="sníž. přenesená",J90,0)</f>
        <v>0</v>
      </c>
      <c r="BI90" s="187">
        <f>IF(N90="nulová",J90,0)</f>
        <v>0</v>
      </c>
      <c r="BJ90" s="19" t="s">
        <v>79</v>
      </c>
      <c r="BK90" s="187">
        <f>ROUND(I90*H90,2)</f>
        <v>0</v>
      </c>
      <c r="BL90" s="19" t="s">
        <v>126</v>
      </c>
      <c r="BM90" s="186" t="s">
        <v>133</v>
      </c>
    </row>
    <row r="91" spans="1:65" s="2" customFormat="1">
      <c r="A91" s="36"/>
      <c r="B91" s="37"/>
      <c r="C91" s="38"/>
      <c r="D91" s="188" t="s">
        <v>128</v>
      </c>
      <c r="E91" s="38"/>
      <c r="F91" s="189" t="s">
        <v>134</v>
      </c>
      <c r="G91" s="38"/>
      <c r="H91" s="38"/>
      <c r="I91" s="190"/>
      <c r="J91" s="38"/>
      <c r="K91" s="38"/>
      <c r="L91" s="41"/>
      <c r="M91" s="191"/>
      <c r="N91" s="192"/>
      <c r="O91" s="66"/>
      <c r="P91" s="66"/>
      <c r="Q91" s="66"/>
      <c r="R91" s="66"/>
      <c r="S91" s="66"/>
      <c r="T91" s="67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  <c r="AT91" s="19" t="s">
        <v>128</v>
      </c>
      <c r="AU91" s="19" t="s">
        <v>81</v>
      </c>
    </row>
    <row r="92" spans="1:65" s="2" customFormat="1" ht="16.5" customHeight="1">
      <c r="A92" s="36"/>
      <c r="B92" s="37"/>
      <c r="C92" s="175" t="s">
        <v>135</v>
      </c>
      <c r="D92" s="175" t="s">
        <v>121</v>
      </c>
      <c r="E92" s="176" t="s">
        <v>136</v>
      </c>
      <c r="F92" s="177" t="s">
        <v>137</v>
      </c>
      <c r="G92" s="178" t="s">
        <v>124</v>
      </c>
      <c r="H92" s="179">
        <v>1</v>
      </c>
      <c r="I92" s="180"/>
      <c r="J92" s="181">
        <f>ROUND(I92*H92,2)</f>
        <v>0</v>
      </c>
      <c r="K92" s="177" t="s">
        <v>125</v>
      </c>
      <c r="L92" s="41"/>
      <c r="M92" s="182" t="s">
        <v>19</v>
      </c>
      <c r="N92" s="183" t="s">
        <v>43</v>
      </c>
      <c r="O92" s="66"/>
      <c r="P92" s="184">
        <f>O92*H92</f>
        <v>0</v>
      </c>
      <c r="Q92" s="184">
        <v>0</v>
      </c>
      <c r="R92" s="184">
        <f>Q92*H92</f>
        <v>0</v>
      </c>
      <c r="S92" s="184">
        <v>0</v>
      </c>
      <c r="T92" s="185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86" t="s">
        <v>126</v>
      </c>
      <c r="AT92" s="186" t="s">
        <v>121</v>
      </c>
      <c r="AU92" s="186" t="s">
        <v>81</v>
      </c>
      <c r="AY92" s="19" t="s">
        <v>118</v>
      </c>
      <c r="BE92" s="187">
        <f>IF(N92="základní",J92,0)</f>
        <v>0</v>
      </c>
      <c r="BF92" s="187">
        <f>IF(N92="snížená",J92,0)</f>
        <v>0</v>
      </c>
      <c r="BG92" s="187">
        <f>IF(N92="zákl. přenesená",J92,0)</f>
        <v>0</v>
      </c>
      <c r="BH92" s="187">
        <f>IF(N92="sníž. přenesená",J92,0)</f>
        <v>0</v>
      </c>
      <c r="BI92" s="187">
        <f>IF(N92="nulová",J92,0)</f>
        <v>0</v>
      </c>
      <c r="BJ92" s="19" t="s">
        <v>79</v>
      </c>
      <c r="BK92" s="187">
        <f>ROUND(I92*H92,2)</f>
        <v>0</v>
      </c>
      <c r="BL92" s="19" t="s">
        <v>126</v>
      </c>
      <c r="BM92" s="186" t="s">
        <v>138</v>
      </c>
    </row>
    <row r="93" spans="1:65" s="2" customFormat="1">
      <c r="A93" s="36"/>
      <c r="B93" s="37"/>
      <c r="C93" s="38"/>
      <c r="D93" s="188" t="s">
        <v>128</v>
      </c>
      <c r="E93" s="38"/>
      <c r="F93" s="189" t="s">
        <v>139</v>
      </c>
      <c r="G93" s="38"/>
      <c r="H93" s="38"/>
      <c r="I93" s="190"/>
      <c r="J93" s="38"/>
      <c r="K93" s="38"/>
      <c r="L93" s="41"/>
      <c r="M93" s="191"/>
      <c r="N93" s="192"/>
      <c r="O93" s="66"/>
      <c r="P93" s="66"/>
      <c r="Q93" s="66"/>
      <c r="R93" s="66"/>
      <c r="S93" s="66"/>
      <c r="T93" s="67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9" t="s">
        <v>128</v>
      </c>
      <c r="AU93" s="19" t="s">
        <v>81</v>
      </c>
    </row>
    <row r="94" spans="1:65" s="2" customFormat="1" ht="16.5" customHeight="1">
      <c r="A94" s="36"/>
      <c r="B94" s="37"/>
      <c r="C94" s="175" t="s">
        <v>140</v>
      </c>
      <c r="D94" s="175" t="s">
        <v>121</v>
      </c>
      <c r="E94" s="176" t="s">
        <v>1747</v>
      </c>
      <c r="F94" s="177" t="s">
        <v>1748</v>
      </c>
      <c r="G94" s="178" t="s">
        <v>124</v>
      </c>
      <c r="H94" s="179">
        <v>1</v>
      </c>
      <c r="I94" s="180"/>
      <c r="J94" s="181">
        <f>ROUND(I94*H94,2)</f>
        <v>0</v>
      </c>
      <c r="K94" s="177" t="s">
        <v>125</v>
      </c>
      <c r="L94" s="41"/>
      <c r="M94" s="182" t="s">
        <v>19</v>
      </c>
      <c r="N94" s="183" t="s">
        <v>43</v>
      </c>
      <c r="O94" s="66"/>
      <c r="P94" s="184">
        <f>O94*H94</f>
        <v>0</v>
      </c>
      <c r="Q94" s="184">
        <v>0</v>
      </c>
      <c r="R94" s="184">
        <f>Q94*H94</f>
        <v>0</v>
      </c>
      <c r="S94" s="184">
        <v>0</v>
      </c>
      <c r="T94" s="185">
        <f>S94*H94</f>
        <v>0</v>
      </c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R94" s="186" t="s">
        <v>126</v>
      </c>
      <c r="AT94" s="186" t="s">
        <v>121</v>
      </c>
      <c r="AU94" s="186" t="s">
        <v>81</v>
      </c>
      <c r="AY94" s="19" t="s">
        <v>118</v>
      </c>
      <c r="BE94" s="187">
        <f>IF(N94="základní",J94,0)</f>
        <v>0</v>
      </c>
      <c r="BF94" s="187">
        <f>IF(N94="snížená",J94,0)</f>
        <v>0</v>
      </c>
      <c r="BG94" s="187">
        <f>IF(N94="zákl. přenesená",J94,0)</f>
        <v>0</v>
      </c>
      <c r="BH94" s="187">
        <f>IF(N94="sníž. přenesená",J94,0)</f>
        <v>0</v>
      </c>
      <c r="BI94" s="187">
        <f>IF(N94="nulová",J94,0)</f>
        <v>0</v>
      </c>
      <c r="BJ94" s="19" t="s">
        <v>79</v>
      </c>
      <c r="BK94" s="187">
        <f>ROUND(I94*H94,2)</f>
        <v>0</v>
      </c>
      <c r="BL94" s="19" t="s">
        <v>126</v>
      </c>
      <c r="BM94" s="186" t="s">
        <v>141</v>
      </c>
    </row>
    <row r="95" spans="1:65" s="2" customFormat="1">
      <c r="A95" s="36"/>
      <c r="B95" s="37"/>
      <c r="C95" s="38"/>
      <c r="D95" s="188" t="s">
        <v>128</v>
      </c>
      <c r="E95" s="38"/>
      <c r="F95" s="189"/>
      <c r="G95" s="38"/>
      <c r="H95" s="38"/>
      <c r="I95" s="190"/>
      <c r="J95" s="38"/>
      <c r="K95" s="38"/>
      <c r="L95" s="41"/>
      <c r="M95" s="191"/>
      <c r="N95" s="192"/>
      <c r="O95" s="66"/>
      <c r="P95" s="66"/>
      <c r="Q95" s="66"/>
      <c r="R95" s="66"/>
      <c r="S95" s="66"/>
      <c r="T95" s="67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T95" s="19" t="s">
        <v>128</v>
      </c>
      <c r="AU95" s="19" t="s">
        <v>81</v>
      </c>
    </row>
    <row r="96" spans="1:65" s="12" customFormat="1" ht="22.95" customHeight="1">
      <c r="B96" s="159"/>
      <c r="C96" s="160"/>
      <c r="D96" s="161" t="s">
        <v>71</v>
      </c>
      <c r="E96" s="173" t="s">
        <v>142</v>
      </c>
      <c r="F96" s="173" t="s">
        <v>143</v>
      </c>
      <c r="G96" s="160"/>
      <c r="H96" s="160"/>
      <c r="I96" s="163"/>
      <c r="J96" s="174">
        <f>BK96</f>
        <v>0</v>
      </c>
      <c r="K96" s="160"/>
      <c r="L96" s="165"/>
      <c r="M96" s="166"/>
      <c r="N96" s="167"/>
      <c r="O96" s="167"/>
      <c r="P96" s="168">
        <f>SUM(P97:P98)</f>
        <v>0</v>
      </c>
      <c r="Q96" s="167"/>
      <c r="R96" s="168">
        <f>SUM(R97:R98)</f>
        <v>0</v>
      </c>
      <c r="S96" s="167"/>
      <c r="T96" s="169">
        <f>SUM(T97:T98)</f>
        <v>0</v>
      </c>
      <c r="AR96" s="170" t="s">
        <v>117</v>
      </c>
      <c r="AT96" s="171" t="s">
        <v>71</v>
      </c>
      <c r="AU96" s="171" t="s">
        <v>79</v>
      </c>
      <c r="AY96" s="170" t="s">
        <v>118</v>
      </c>
      <c r="BK96" s="172">
        <f>SUM(BK97:BK98)</f>
        <v>0</v>
      </c>
    </row>
    <row r="97" spans="1:65" s="2" customFormat="1" ht="16.5" customHeight="1">
      <c r="A97" s="36"/>
      <c r="B97" s="37"/>
      <c r="C97" s="175" t="s">
        <v>117</v>
      </c>
      <c r="D97" s="175" t="s">
        <v>121</v>
      </c>
      <c r="E97" s="176" t="s">
        <v>144</v>
      </c>
      <c r="F97" s="177" t="s">
        <v>145</v>
      </c>
      <c r="G97" s="178" t="s">
        <v>124</v>
      </c>
      <c r="H97" s="179">
        <v>1</v>
      </c>
      <c r="I97" s="180"/>
      <c r="J97" s="181">
        <f>ROUND(I97*H97,2)</f>
        <v>0</v>
      </c>
      <c r="K97" s="177" t="s">
        <v>125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126</v>
      </c>
      <c r="AT97" s="186" t="s">
        <v>121</v>
      </c>
      <c r="AU97" s="186" t="s">
        <v>81</v>
      </c>
      <c r="AY97" s="19" t="s">
        <v>118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126</v>
      </c>
      <c r="BM97" s="186" t="s">
        <v>146</v>
      </c>
    </row>
    <row r="98" spans="1:65" s="2" customFormat="1">
      <c r="A98" s="36"/>
      <c r="B98" s="37"/>
      <c r="C98" s="38"/>
      <c r="D98" s="188" t="s">
        <v>128</v>
      </c>
      <c r="E98" s="38"/>
      <c r="F98" s="189" t="s">
        <v>147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128</v>
      </c>
      <c r="AU98" s="19" t="s">
        <v>81</v>
      </c>
    </row>
    <row r="99" spans="1:65" s="12" customFormat="1" ht="22.95" customHeight="1">
      <c r="B99" s="159"/>
      <c r="C99" s="160"/>
      <c r="D99" s="161" t="s">
        <v>71</v>
      </c>
      <c r="E99" s="173" t="s">
        <v>148</v>
      </c>
      <c r="F99" s="173" t="s">
        <v>149</v>
      </c>
      <c r="G99" s="160"/>
      <c r="H99" s="160"/>
      <c r="I99" s="163"/>
      <c r="J99" s="174">
        <f>BK99</f>
        <v>0</v>
      </c>
      <c r="K99" s="160"/>
      <c r="L99" s="165"/>
      <c r="M99" s="166"/>
      <c r="N99" s="167"/>
      <c r="O99" s="167"/>
      <c r="P99" s="168">
        <f>SUM(P100:P101)</f>
        <v>0</v>
      </c>
      <c r="Q99" s="167"/>
      <c r="R99" s="168">
        <f>SUM(R100:R101)</f>
        <v>0</v>
      </c>
      <c r="S99" s="167"/>
      <c r="T99" s="169">
        <f>SUM(T100:T101)</f>
        <v>0</v>
      </c>
      <c r="AR99" s="170" t="s">
        <v>117</v>
      </c>
      <c r="AT99" s="171" t="s">
        <v>71</v>
      </c>
      <c r="AU99" s="171" t="s">
        <v>79</v>
      </c>
      <c r="AY99" s="170" t="s">
        <v>118</v>
      </c>
      <c r="BK99" s="172">
        <f>SUM(BK100:BK101)</f>
        <v>0</v>
      </c>
    </row>
    <row r="100" spans="1:65" s="2" customFormat="1" ht="16.5" customHeight="1">
      <c r="A100" s="36"/>
      <c r="B100" s="37"/>
      <c r="C100" s="175" t="s">
        <v>150</v>
      </c>
      <c r="D100" s="175" t="s">
        <v>121</v>
      </c>
      <c r="E100" s="176" t="s">
        <v>151</v>
      </c>
      <c r="F100" s="177" t="s">
        <v>152</v>
      </c>
      <c r="G100" s="178" t="s">
        <v>124</v>
      </c>
      <c r="H100" s="179">
        <v>1</v>
      </c>
      <c r="I100" s="180"/>
      <c r="J100" s="181">
        <f>ROUND(I100*H100,2)</f>
        <v>0</v>
      </c>
      <c r="K100" s="177" t="s">
        <v>125</v>
      </c>
      <c r="L100" s="41"/>
      <c r="M100" s="182" t="s">
        <v>19</v>
      </c>
      <c r="N100" s="183" t="s">
        <v>43</v>
      </c>
      <c r="O100" s="66"/>
      <c r="P100" s="184">
        <f>O100*H100</f>
        <v>0</v>
      </c>
      <c r="Q100" s="184">
        <v>0</v>
      </c>
      <c r="R100" s="184">
        <f>Q100*H100</f>
        <v>0</v>
      </c>
      <c r="S100" s="184">
        <v>0</v>
      </c>
      <c r="T100" s="185">
        <f>S100*H100</f>
        <v>0</v>
      </c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R100" s="186" t="s">
        <v>126</v>
      </c>
      <c r="AT100" s="186" t="s">
        <v>121</v>
      </c>
      <c r="AU100" s="186" t="s">
        <v>81</v>
      </c>
      <c r="AY100" s="19" t="s">
        <v>118</v>
      </c>
      <c r="BE100" s="187">
        <f>IF(N100="základní",J100,0)</f>
        <v>0</v>
      </c>
      <c r="BF100" s="187">
        <f>IF(N100="snížená",J100,0)</f>
        <v>0</v>
      </c>
      <c r="BG100" s="187">
        <f>IF(N100="zákl. přenesená",J100,0)</f>
        <v>0</v>
      </c>
      <c r="BH100" s="187">
        <f>IF(N100="sníž. přenesená",J100,0)</f>
        <v>0</v>
      </c>
      <c r="BI100" s="187">
        <f>IF(N100="nulová",J100,0)</f>
        <v>0</v>
      </c>
      <c r="BJ100" s="19" t="s">
        <v>79</v>
      </c>
      <c r="BK100" s="187">
        <f>ROUND(I100*H100,2)</f>
        <v>0</v>
      </c>
      <c r="BL100" s="19" t="s">
        <v>126</v>
      </c>
      <c r="BM100" s="186" t="s">
        <v>153</v>
      </c>
    </row>
    <row r="101" spans="1:65" s="2" customFormat="1">
      <c r="A101" s="36"/>
      <c r="B101" s="37"/>
      <c r="C101" s="38"/>
      <c r="D101" s="188" t="s">
        <v>128</v>
      </c>
      <c r="E101" s="38"/>
      <c r="F101" s="189" t="s">
        <v>154</v>
      </c>
      <c r="G101" s="38"/>
      <c r="H101" s="38"/>
      <c r="I101" s="190"/>
      <c r="J101" s="38"/>
      <c r="K101" s="38"/>
      <c r="L101" s="41"/>
      <c r="M101" s="193"/>
      <c r="N101" s="194"/>
      <c r="O101" s="195"/>
      <c r="P101" s="195"/>
      <c r="Q101" s="195"/>
      <c r="R101" s="195"/>
      <c r="S101" s="195"/>
      <c r="T101" s="196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9" t="s">
        <v>128</v>
      </c>
      <c r="AU101" s="19" t="s">
        <v>81</v>
      </c>
    </row>
    <row r="102" spans="1:65" s="2" customFormat="1" ht="6.9" customHeight="1">
      <c r="A102" s="36"/>
      <c r="B102" s="49"/>
      <c r="C102" s="50"/>
      <c r="D102" s="50"/>
      <c r="E102" s="50"/>
      <c r="F102" s="50"/>
      <c r="G102" s="50"/>
      <c r="H102" s="50"/>
      <c r="I102" s="50"/>
      <c r="J102" s="50"/>
      <c r="K102" s="50"/>
      <c r="L102" s="41"/>
      <c r="M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</row>
  </sheetData>
  <sheetProtection algorithmName="SHA-512" hashValue="uYIJuvX6kLkYqe5DulwECuOWIlzsi2IY34hhhlFF2/7NpLmfEgmdNuU7OW3eq0e/CPanQNxADsJlXj/TYmaRSg==" saltValue="1F7JVxBxG2HBt0DIGW/Nqw==" spinCount="100000" sheet="1" formatColumns="0" formatRows="0" autoFilter="0"/>
  <autoFilter ref="C83:K101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/>
    <hyperlink ref="F91" r:id="rId2"/>
    <hyperlink ref="F93" r:id="rId3"/>
    <hyperlink ref="F98" r:id="rId4"/>
    <hyperlink ref="F101" r:id="rId5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732"/>
  <sheetViews>
    <sheetView showGridLines="0" topLeftCell="A232" workbookViewId="0">
      <selection activeCell="F152" sqref="F152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84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" customHeight="1">
      <c r="B4" s="22"/>
      <c r="D4" s="105" t="s">
        <v>91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404" t="str">
        <f>'Rekapitulace stavby'!K6</f>
        <v>Ordinace praktických lékařů Horní Slavkov, Dlouhá 635</v>
      </c>
      <c r="F7" s="405"/>
      <c r="G7" s="405"/>
      <c r="H7" s="405"/>
      <c r="L7" s="22"/>
    </row>
    <row r="8" spans="1:46" s="2" customFormat="1" ht="12" customHeight="1">
      <c r="A8" s="36"/>
      <c r="B8" s="41"/>
      <c r="C8" s="36"/>
      <c r="D8" s="107" t="s">
        <v>92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6" t="s">
        <v>155</v>
      </c>
      <c r="F9" s="407"/>
      <c r="G9" s="407"/>
      <c r="H9" s="40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25. 3. 2022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8" t="str">
        <f>'Rekapitulace stavby'!E14</f>
        <v>Vyplň údaj</v>
      </c>
      <c r="F18" s="409"/>
      <c r="G18" s="409"/>
      <c r="H18" s="409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410" t="s">
        <v>19</v>
      </c>
      <c r="F27" s="410"/>
      <c r="G27" s="410"/>
      <c r="H27" s="41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ROUND(J99,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42</v>
      </c>
      <c r="E33" s="107" t="s">
        <v>43</v>
      </c>
      <c r="F33" s="119">
        <f>ROUND((SUM(BE99:BE731)),  2)</f>
        <v>0</v>
      </c>
      <c r="G33" s="36"/>
      <c r="H33" s="36"/>
      <c r="I33" s="120">
        <v>0.21</v>
      </c>
      <c r="J33" s="119">
        <f>ROUND(((SUM(BE99:BE731))*I33),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44</v>
      </c>
      <c r="F34" s="119">
        <f>ROUND((SUM(BF99:BF731)),  2)</f>
        <v>0</v>
      </c>
      <c r="G34" s="36"/>
      <c r="H34" s="36"/>
      <c r="I34" s="120">
        <v>0.15</v>
      </c>
      <c r="J34" s="119">
        <f>ROUND(((SUM(BF99:BF731))*I34),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45</v>
      </c>
      <c r="F35" s="119">
        <f>ROUND((SUM(BG99:BG731)),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46</v>
      </c>
      <c r="F36" s="119">
        <f>ROUND((SUM(BH99:BH731)),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47</v>
      </c>
      <c r="F37" s="119">
        <f>ROUND((SUM(BI99:BI731)),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2" t="str">
        <f>E7</f>
        <v>Ordinace praktických lékařů Horní Slavkov, Dlouhá 635</v>
      </c>
      <c r="F48" s="403"/>
      <c r="G48" s="403"/>
      <c r="H48" s="40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2" t="str">
        <f>E9</f>
        <v>01 - Stavební část</v>
      </c>
      <c r="F50" s="401"/>
      <c r="G50" s="401"/>
      <c r="H50" s="40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Horní Slavkov, Dlouhá 635</v>
      </c>
      <c r="G52" s="38"/>
      <c r="H52" s="38"/>
      <c r="I52" s="31" t="s">
        <v>23</v>
      </c>
      <c r="J52" s="61" t="str">
        <f>IF(J12="","",J12)</f>
        <v>25. 3. 2022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>Město Horní Slavkov</v>
      </c>
      <c r="G54" s="38"/>
      <c r="H54" s="38"/>
      <c r="I54" s="31" t="s">
        <v>31</v>
      </c>
      <c r="J54" s="34" t="str">
        <f>E21</f>
        <v>CENTRA STAV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Michal Kubelka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95</v>
      </c>
      <c r="D57" s="133"/>
      <c r="E57" s="133"/>
      <c r="F57" s="133"/>
      <c r="G57" s="133"/>
      <c r="H57" s="133"/>
      <c r="I57" s="133"/>
      <c r="J57" s="134" t="s">
        <v>96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J99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97</v>
      </c>
    </row>
    <row r="60" spans="1:47" s="9" customFormat="1" ht="24.9" customHeight="1">
      <c r="B60" s="136"/>
      <c r="C60" s="137"/>
      <c r="D60" s="138" t="s">
        <v>156</v>
      </c>
      <c r="E60" s="139"/>
      <c r="F60" s="139"/>
      <c r="G60" s="139"/>
      <c r="H60" s="139"/>
      <c r="I60" s="139"/>
      <c r="J60" s="140">
        <f>J100</f>
        <v>0</v>
      </c>
      <c r="K60" s="137"/>
      <c r="L60" s="141"/>
    </row>
    <row r="61" spans="1:47" s="10" customFormat="1" ht="19.95" customHeight="1">
      <c r="B61" s="142"/>
      <c r="C61" s="143"/>
      <c r="D61" s="144" t="s">
        <v>157</v>
      </c>
      <c r="E61" s="145"/>
      <c r="F61" s="145"/>
      <c r="G61" s="145"/>
      <c r="H61" s="145"/>
      <c r="I61" s="145"/>
      <c r="J61" s="146">
        <f>J101</f>
        <v>0</v>
      </c>
      <c r="K61" s="143"/>
      <c r="L61" s="147"/>
    </row>
    <row r="62" spans="1:47" s="10" customFormat="1" ht="19.95" customHeight="1">
      <c r="B62" s="142"/>
      <c r="C62" s="143"/>
      <c r="D62" s="144" t="s">
        <v>158</v>
      </c>
      <c r="E62" s="145"/>
      <c r="F62" s="145"/>
      <c r="G62" s="145"/>
      <c r="H62" s="145"/>
      <c r="I62" s="145"/>
      <c r="J62" s="146">
        <f>J147</f>
        <v>0</v>
      </c>
      <c r="K62" s="143"/>
      <c r="L62" s="147"/>
    </row>
    <row r="63" spans="1:47" s="10" customFormat="1" ht="19.95" customHeight="1">
      <c r="B63" s="142"/>
      <c r="C63" s="143"/>
      <c r="D63" s="144" t="s">
        <v>159</v>
      </c>
      <c r="E63" s="145"/>
      <c r="F63" s="145"/>
      <c r="G63" s="145"/>
      <c r="H63" s="145"/>
      <c r="I63" s="145"/>
      <c r="J63" s="146">
        <f>J149</f>
        <v>0</v>
      </c>
      <c r="K63" s="143"/>
      <c r="L63" s="147"/>
    </row>
    <row r="64" spans="1:47" s="10" customFormat="1" ht="19.95" customHeight="1">
      <c r="B64" s="142"/>
      <c r="C64" s="143"/>
      <c r="D64" s="144" t="s">
        <v>160</v>
      </c>
      <c r="E64" s="145"/>
      <c r="F64" s="145"/>
      <c r="G64" s="145"/>
      <c r="H64" s="145"/>
      <c r="I64" s="145"/>
      <c r="J64" s="146">
        <f>J346</f>
        <v>0</v>
      </c>
      <c r="K64" s="143"/>
      <c r="L64" s="147"/>
    </row>
    <row r="65" spans="1:31" s="10" customFormat="1" ht="19.95" customHeight="1">
      <c r="B65" s="142"/>
      <c r="C65" s="143"/>
      <c r="D65" s="144" t="s">
        <v>161</v>
      </c>
      <c r="E65" s="145"/>
      <c r="F65" s="145"/>
      <c r="G65" s="145"/>
      <c r="H65" s="145"/>
      <c r="I65" s="145"/>
      <c r="J65" s="146">
        <f>J481</f>
        <v>0</v>
      </c>
      <c r="K65" s="143"/>
      <c r="L65" s="147"/>
    </row>
    <row r="66" spans="1:31" s="10" customFormat="1" ht="19.95" customHeight="1">
      <c r="B66" s="142"/>
      <c r="C66" s="143"/>
      <c r="D66" s="144" t="s">
        <v>162</v>
      </c>
      <c r="E66" s="145"/>
      <c r="F66" s="145"/>
      <c r="G66" s="145"/>
      <c r="H66" s="145"/>
      <c r="I66" s="145"/>
      <c r="J66" s="146">
        <f>J493</f>
        <v>0</v>
      </c>
      <c r="K66" s="143"/>
      <c r="L66" s="147"/>
    </row>
    <row r="67" spans="1:31" s="9" customFormat="1" ht="24.9" customHeight="1">
      <c r="B67" s="136"/>
      <c r="C67" s="137"/>
      <c r="D67" s="138" t="s">
        <v>163</v>
      </c>
      <c r="E67" s="139"/>
      <c r="F67" s="139"/>
      <c r="G67" s="139"/>
      <c r="H67" s="139"/>
      <c r="I67" s="139"/>
      <c r="J67" s="140">
        <f>J496</f>
        <v>0</v>
      </c>
      <c r="K67" s="137"/>
      <c r="L67" s="141"/>
    </row>
    <row r="68" spans="1:31" s="10" customFormat="1" ht="19.95" customHeight="1">
      <c r="B68" s="142"/>
      <c r="C68" s="143"/>
      <c r="D68" s="144" t="s">
        <v>164</v>
      </c>
      <c r="E68" s="145"/>
      <c r="F68" s="145"/>
      <c r="G68" s="145"/>
      <c r="H68" s="145"/>
      <c r="I68" s="145"/>
      <c r="J68" s="146">
        <f>J497</f>
        <v>0</v>
      </c>
      <c r="K68" s="143"/>
      <c r="L68" s="147"/>
    </row>
    <row r="69" spans="1:31" s="10" customFormat="1" ht="19.95" customHeight="1">
      <c r="B69" s="142"/>
      <c r="C69" s="143"/>
      <c r="D69" s="144" t="s">
        <v>165</v>
      </c>
      <c r="E69" s="145"/>
      <c r="F69" s="145"/>
      <c r="G69" s="145"/>
      <c r="H69" s="145"/>
      <c r="I69" s="145"/>
      <c r="J69" s="146">
        <f>J499</f>
        <v>0</v>
      </c>
      <c r="K69" s="143"/>
      <c r="L69" s="147"/>
    </row>
    <row r="70" spans="1:31" s="10" customFormat="1" ht="19.95" customHeight="1">
      <c r="B70" s="142"/>
      <c r="C70" s="143"/>
      <c r="D70" s="144" t="s">
        <v>166</v>
      </c>
      <c r="E70" s="145"/>
      <c r="F70" s="145"/>
      <c r="G70" s="145"/>
      <c r="H70" s="145"/>
      <c r="I70" s="145"/>
      <c r="J70" s="146">
        <f>J508</f>
        <v>0</v>
      </c>
      <c r="K70" s="143"/>
      <c r="L70" s="147"/>
    </row>
    <row r="71" spans="1:31" s="10" customFormat="1" ht="19.95" customHeight="1">
      <c r="B71" s="142"/>
      <c r="C71" s="143"/>
      <c r="D71" s="144" t="s">
        <v>167</v>
      </c>
      <c r="E71" s="145"/>
      <c r="F71" s="145"/>
      <c r="G71" s="145"/>
      <c r="H71" s="145"/>
      <c r="I71" s="145"/>
      <c r="J71" s="146">
        <f>J516</f>
        <v>0</v>
      </c>
      <c r="K71" s="143"/>
      <c r="L71" s="147"/>
    </row>
    <row r="72" spans="1:31" s="10" customFormat="1" ht="19.95" customHeight="1">
      <c r="B72" s="142"/>
      <c r="C72" s="143"/>
      <c r="D72" s="144" t="s">
        <v>168</v>
      </c>
      <c r="E72" s="145"/>
      <c r="F72" s="145"/>
      <c r="G72" s="145"/>
      <c r="H72" s="145"/>
      <c r="I72" s="145"/>
      <c r="J72" s="146">
        <f>J520</f>
        <v>0</v>
      </c>
      <c r="K72" s="143"/>
      <c r="L72" s="147"/>
    </row>
    <row r="73" spans="1:31" s="10" customFormat="1" ht="19.95" customHeight="1">
      <c r="B73" s="142"/>
      <c r="C73" s="143"/>
      <c r="D73" s="144" t="s">
        <v>169</v>
      </c>
      <c r="E73" s="145"/>
      <c r="F73" s="145"/>
      <c r="G73" s="145"/>
      <c r="H73" s="145"/>
      <c r="I73" s="145"/>
      <c r="J73" s="146">
        <f>J560</f>
        <v>0</v>
      </c>
      <c r="K73" s="143"/>
      <c r="L73" s="147"/>
    </row>
    <row r="74" spans="1:31" s="10" customFormat="1" ht="19.95" customHeight="1">
      <c r="B74" s="142"/>
      <c r="C74" s="143"/>
      <c r="D74" s="144" t="s">
        <v>170</v>
      </c>
      <c r="E74" s="145"/>
      <c r="F74" s="145"/>
      <c r="G74" s="145"/>
      <c r="H74" s="145"/>
      <c r="I74" s="145"/>
      <c r="J74" s="146">
        <f>J564</f>
        <v>0</v>
      </c>
      <c r="K74" s="143"/>
      <c r="L74" s="147"/>
    </row>
    <row r="75" spans="1:31" s="10" customFormat="1" ht="19.95" customHeight="1">
      <c r="B75" s="142"/>
      <c r="C75" s="143"/>
      <c r="D75" s="144" t="s">
        <v>171</v>
      </c>
      <c r="E75" s="145"/>
      <c r="F75" s="145"/>
      <c r="G75" s="145"/>
      <c r="H75" s="145"/>
      <c r="I75" s="145"/>
      <c r="J75" s="146">
        <f>J604</f>
        <v>0</v>
      </c>
      <c r="K75" s="143"/>
      <c r="L75" s="147"/>
    </row>
    <row r="76" spans="1:31" s="10" customFormat="1" ht="19.95" customHeight="1">
      <c r="B76" s="142"/>
      <c r="C76" s="143"/>
      <c r="D76" s="144" t="s">
        <v>172</v>
      </c>
      <c r="E76" s="145"/>
      <c r="F76" s="145"/>
      <c r="G76" s="145"/>
      <c r="H76" s="145"/>
      <c r="I76" s="145"/>
      <c r="J76" s="146">
        <f>J672</f>
        <v>0</v>
      </c>
      <c r="K76" s="143"/>
      <c r="L76" s="147"/>
    </row>
    <row r="77" spans="1:31" s="10" customFormat="1" ht="19.95" customHeight="1">
      <c r="B77" s="142"/>
      <c r="C77" s="143"/>
      <c r="D77" s="144" t="s">
        <v>173</v>
      </c>
      <c r="E77" s="145"/>
      <c r="F77" s="145"/>
      <c r="G77" s="145"/>
      <c r="H77" s="145"/>
      <c r="I77" s="145"/>
      <c r="J77" s="146">
        <f>J706</f>
        <v>0</v>
      </c>
      <c r="K77" s="143"/>
      <c r="L77" s="147"/>
    </row>
    <row r="78" spans="1:31" s="10" customFormat="1" ht="19.95" customHeight="1">
      <c r="B78" s="142"/>
      <c r="C78" s="143"/>
      <c r="D78" s="144" t="s">
        <v>174</v>
      </c>
      <c r="E78" s="145"/>
      <c r="F78" s="145"/>
      <c r="G78" s="145"/>
      <c r="H78" s="145"/>
      <c r="I78" s="145"/>
      <c r="J78" s="146">
        <f>J715</f>
        <v>0</v>
      </c>
      <c r="K78" s="143"/>
      <c r="L78" s="147"/>
    </row>
    <row r="79" spans="1:31" s="9" customFormat="1" ht="24.9" customHeight="1">
      <c r="B79" s="136"/>
      <c r="C79" s="137"/>
      <c r="D79" s="138" t="s">
        <v>175</v>
      </c>
      <c r="E79" s="139"/>
      <c r="F79" s="139"/>
      <c r="G79" s="139"/>
      <c r="H79" s="139"/>
      <c r="I79" s="139"/>
      <c r="J79" s="140">
        <f>J728</f>
        <v>0</v>
      </c>
      <c r="K79" s="137"/>
      <c r="L79" s="141"/>
    </row>
    <row r="80" spans="1:31" s="2" customFormat="1" ht="21.75" customHeight="1">
      <c r="A80" s="36"/>
      <c r="B80" s="37"/>
      <c r="C80" s="38"/>
      <c r="D80" s="38"/>
      <c r="E80" s="38"/>
      <c r="F80" s="38"/>
      <c r="G80" s="38"/>
      <c r="H80" s="38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31" s="2" customFormat="1" ht="6.9" customHeight="1">
      <c r="A81" s="36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5" spans="1:31" s="2" customFormat="1" ht="6.9" customHeight="1">
      <c r="A85" s="36"/>
      <c r="B85" s="51"/>
      <c r="C85" s="52"/>
      <c r="D85" s="52"/>
      <c r="E85" s="52"/>
      <c r="F85" s="52"/>
      <c r="G85" s="52"/>
      <c r="H85" s="52"/>
      <c r="I85" s="52"/>
      <c r="J85" s="52"/>
      <c r="K85" s="52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31" s="2" customFormat="1" ht="24.9" customHeight="1">
      <c r="A86" s="36"/>
      <c r="B86" s="37"/>
      <c r="C86" s="25" t="s">
        <v>103</v>
      </c>
      <c r="D86" s="38"/>
      <c r="E86" s="38"/>
      <c r="F86" s="38"/>
      <c r="G86" s="38"/>
      <c r="H86" s="38"/>
      <c r="I86" s="38"/>
      <c r="J86" s="38"/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31" s="2" customFormat="1" ht="6.9" customHeight="1">
      <c r="A87" s="36"/>
      <c r="B87" s="37"/>
      <c r="C87" s="38"/>
      <c r="D87" s="38"/>
      <c r="E87" s="38"/>
      <c r="F87" s="38"/>
      <c r="G87" s="38"/>
      <c r="H87" s="38"/>
      <c r="I87" s="38"/>
      <c r="J87" s="38"/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31" s="2" customFormat="1" ht="12" customHeight="1">
      <c r="A88" s="36"/>
      <c r="B88" s="37"/>
      <c r="C88" s="31" t="s">
        <v>16</v>
      </c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31" s="2" customFormat="1" ht="16.5" customHeight="1">
      <c r="A89" s="36"/>
      <c r="B89" s="37"/>
      <c r="C89" s="38"/>
      <c r="D89" s="38"/>
      <c r="E89" s="402" t="str">
        <f>E7</f>
        <v>Ordinace praktických lékařů Horní Slavkov, Dlouhá 635</v>
      </c>
      <c r="F89" s="403"/>
      <c r="G89" s="403"/>
      <c r="H89" s="403"/>
      <c r="I89" s="38"/>
      <c r="J89" s="38"/>
      <c r="K89" s="38"/>
      <c r="L89" s="108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</row>
    <row r="90" spans="1:31" s="2" customFormat="1" ht="12" customHeight="1">
      <c r="A90" s="36"/>
      <c r="B90" s="37"/>
      <c r="C90" s="31" t="s">
        <v>92</v>
      </c>
      <c r="D90" s="38"/>
      <c r="E90" s="38"/>
      <c r="F90" s="38"/>
      <c r="G90" s="38"/>
      <c r="H90" s="38"/>
      <c r="I90" s="38"/>
      <c r="J90" s="38"/>
      <c r="K90" s="38"/>
      <c r="L90" s="108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</row>
    <row r="91" spans="1:31" s="2" customFormat="1" ht="16.5" customHeight="1">
      <c r="A91" s="36"/>
      <c r="B91" s="37"/>
      <c r="C91" s="38"/>
      <c r="D91" s="38"/>
      <c r="E91" s="382" t="str">
        <f>E9</f>
        <v>01 - Stavební část</v>
      </c>
      <c r="F91" s="401"/>
      <c r="G91" s="401"/>
      <c r="H91" s="401"/>
      <c r="I91" s="38"/>
      <c r="J91" s="38"/>
      <c r="K91" s="38"/>
      <c r="L91" s="108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  <c r="AD91" s="36"/>
      <c r="AE91" s="36"/>
    </row>
    <row r="92" spans="1:31" s="2" customFormat="1" ht="6.9" customHeight="1">
      <c r="A92" s="36"/>
      <c r="B92" s="37"/>
      <c r="C92" s="38"/>
      <c r="D92" s="38"/>
      <c r="E92" s="38"/>
      <c r="F92" s="38"/>
      <c r="G92" s="38"/>
      <c r="H92" s="38"/>
      <c r="I92" s="38"/>
      <c r="J92" s="38"/>
      <c r="K92" s="38"/>
      <c r="L92" s="108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</row>
    <row r="93" spans="1:31" s="2" customFormat="1" ht="12" customHeight="1">
      <c r="A93" s="36"/>
      <c r="B93" s="37"/>
      <c r="C93" s="31" t="s">
        <v>21</v>
      </c>
      <c r="D93" s="38"/>
      <c r="E93" s="38"/>
      <c r="F93" s="29" t="str">
        <f>F12</f>
        <v>Horní Slavkov, Dlouhá 635</v>
      </c>
      <c r="G93" s="38"/>
      <c r="H93" s="38"/>
      <c r="I93" s="31" t="s">
        <v>23</v>
      </c>
      <c r="J93" s="61" t="str">
        <f>IF(J12="","",J12)</f>
        <v>25. 3. 2022</v>
      </c>
      <c r="K93" s="38"/>
      <c r="L93" s="108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</row>
    <row r="94" spans="1:31" s="2" customFormat="1" ht="6.9" customHeight="1">
      <c r="A94" s="36"/>
      <c r="B94" s="37"/>
      <c r="C94" s="38"/>
      <c r="D94" s="38"/>
      <c r="E94" s="38"/>
      <c r="F94" s="38"/>
      <c r="G94" s="38"/>
      <c r="H94" s="38"/>
      <c r="I94" s="38"/>
      <c r="J94" s="38"/>
      <c r="K94" s="38"/>
      <c r="L94" s="108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</row>
    <row r="95" spans="1:31" s="2" customFormat="1" ht="15.15" customHeight="1">
      <c r="A95" s="36"/>
      <c r="B95" s="37"/>
      <c r="C95" s="31" t="s">
        <v>25</v>
      </c>
      <c r="D95" s="38"/>
      <c r="E95" s="38"/>
      <c r="F95" s="29" t="str">
        <f>E15</f>
        <v>Město Horní Slavkov</v>
      </c>
      <c r="G95" s="38"/>
      <c r="H95" s="38"/>
      <c r="I95" s="31" t="s">
        <v>31</v>
      </c>
      <c r="J95" s="34" t="str">
        <f>E21</f>
        <v>CENTRA STAV s.r.o.</v>
      </c>
      <c r="K95" s="38"/>
      <c r="L95" s="108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</row>
    <row r="96" spans="1:31" s="2" customFormat="1" ht="15.15" customHeight="1">
      <c r="A96" s="36"/>
      <c r="B96" s="37"/>
      <c r="C96" s="31" t="s">
        <v>29</v>
      </c>
      <c r="D96" s="38"/>
      <c r="E96" s="38"/>
      <c r="F96" s="29" t="str">
        <f>IF(E18="","",E18)</f>
        <v>Vyplň údaj</v>
      </c>
      <c r="G96" s="38"/>
      <c r="H96" s="38"/>
      <c r="I96" s="31" t="s">
        <v>34</v>
      </c>
      <c r="J96" s="34" t="str">
        <f>E24</f>
        <v>Michal Kubelka</v>
      </c>
      <c r="K96" s="38"/>
      <c r="L96" s="108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</row>
    <row r="97" spans="1:65" s="2" customFormat="1" ht="10.35" customHeight="1">
      <c r="A97" s="36"/>
      <c r="B97" s="37"/>
      <c r="C97" s="38"/>
      <c r="D97" s="38"/>
      <c r="E97" s="38"/>
      <c r="F97" s="38"/>
      <c r="G97" s="38"/>
      <c r="H97" s="38"/>
      <c r="I97" s="38"/>
      <c r="J97" s="38"/>
      <c r="K97" s="38"/>
      <c r="L97" s="108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</row>
    <row r="98" spans="1:65" s="11" customFormat="1" ht="29.25" customHeight="1">
      <c r="A98" s="148"/>
      <c r="B98" s="149"/>
      <c r="C98" s="150" t="s">
        <v>104</v>
      </c>
      <c r="D98" s="151" t="s">
        <v>57</v>
      </c>
      <c r="E98" s="151" t="s">
        <v>53</v>
      </c>
      <c r="F98" s="151" t="s">
        <v>54</v>
      </c>
      <c r="G98" s="151" t="s">
        <v>105</v>
      </c>
      <c r="H98" s="151" t="s">
        <v>106</v>
      </c>
      <c r="I98" s="151" t="s">
        <v>107</v>
      </c>
      <c r="J98" s="151" t="s">
        <v>96</v>
      </c>
      <c r="K98" s="152" t="s">
        <v>108</v>
      </c>
      <c r="L98" s="153"/>
      <c r="M98" s="70" t="s">
        <v>19</v>
      </c>
      <c r="N98" s="71" t="s">
        <v>42</v>
      </c>
      <c r="O98" s="71" t="s">
        <v>109</v>
      </c>
      <c r="P98" s="71" t="s">
        <v>110</v>
      </c>
      <c r="Q98" s="71" t="s">
        <v>111</v>
      </c>
      <c r="R98" s="71" t="s">
        <v>112</v>
      </c>
      <c r="S98" s="71" t="s">
        <v>113</v>
      </c>
      <c r="T98" s="72" t="s">
        <v>114</v>
      </c>
      <c r="U98" s="148"/>
      <c r="V98" s="148"/>
      <c r="W98" s="148"/>
      <c r="X98" s="148"/>
      <c r="Y98" s="148"/>
      <c r="Z98" s="148"/>
      <c r="AA98" s="148"/>
      <c r="AB98" s="148"/>
      <c r="AC98" s="148"/>
      <c r="AD98" s="148"/>
      <c r="AE98" s="148"/>
    </row>
    <row r="99" spans="1:65" s="2" customFormat="1" ht="22.95" customHeight="1">
      <c r="A99" s="36"/>
      <c r="B99" s="37"/>
      <c r="C99" s="77" t="s">
        <v>115</v>
      </c>
      <c r="D99" s="38"/>
      <c r="E99" s="38"/>
      <c r="F99" s="38"/>
      <c r="G99" s="38"/>
      <c r="H99" s="38"/>
      <c r="I99" s="38"/>
      <c r="J99" s="154">
        <f>BK99</f>
        <v>0</v>
      </c>
      <c r="K99" s="38"/>
      <c r="L99" s="41"/>
      <c r="M99" s="73"/>
      <c r="N99" s="155"/>
      <c r="O99" s="74"/>
      <c r="P99" s="156">
        <f>P100+P496+P728</f>
        <v>0</v>
      </c>
      <c r="Q99" s="74"/>
      <c r="R99" s="156">
        <f>R100+R496+R728</f>
        <v>25.437240769999999</v>
      </c>
      <c r="S99" s="74"/>
      <c r="T99" s="157">
        <f>T100+T496+T728</f>
        <v>20.433654399999998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9" t="s">
        <v>71</v>
      </c>
      <c r="AU99" s="19" t="s">
        <v>97</v>
      </c>
      <c r="BK99" s="158">
        <f>BK100+BK496+BK728</f>
        <v>0</v>
      </c>
    </row>
    <row r="100" spans="1:65" s="12" customFormat="1" ht="25.95" customHeight="1">
      <c r="B100" s="159"/>
      <c r="C100" s="160"/>
      <c r="D100" s="161" t="s">
        <v>71</v>
      </c>
      <c r="E100" s="162" t="s">
        <v>176</v>
      </c>
      <c r="F100" s="162" t="s">
        <v>177</v>
      </c>
      <c r="G100" s="160"/>
      <c r="H100" s="160"/>
      <c r="I100" s="163"/>
      <c r="J100" s="164">
        <f>BK100</f>
        <v>0</v>
      </c>
      <c r="K100" s="160"/>
      <c r="L100" s="165"/>
      <c r="M100" s="166"/>
      <c r="N100" s="167"/>
      <c r="O100" s="167"/>
      <c r="P100" s="168">
        <f>P101+P147+P149+P346+P481+P493</f>
        <v>0</v>
      </c>
      <c r="Q100" s="167"/>
      <c r="R100" s="168">
        <f>R101+R147+R149+R346+R481+R493</f>
        <v>22.498084309999999</v>
      </c>
      <c r="S100" s="167"/>
      <c r="T100" s="169">
        <f>T101+T147+T149+T346+T481+T493</f>
        <v>18.267358999999999</v>
      </c>
      <c r="AR100" s="170" t="s">
        <v>79</v>
      </c>
      <c r="AT100" s="171" t="s">
        <v>71</v>
      </c>
      <c r="AU100" s="171" t="s">
        <v>72</v>
      </c>
      <c r="AY100" s="170" t="s">
        <v>118</v>
      </c>
      <c r="BK100" s="172">
        <f>BK101+BK147+BK149+BK346+BK481+BK493</f>
        <v>0</v>
      </c>
    </row>
    <row r="101" spans="1:65" s="12" customFormat="1" ht="22.95" customHeight="1">
      <c r="B101" s="159"/>
      <c r="C101" s="160"/>
      <c r="D101" s="161" t="s">
        <v>71</v>
      </c>
      <c r="E101" s="173" t="s">
        <v>135</v>
      </c>
      <c r="F101" s="173" t="s">
        <v>178</v>
      </c>
      <c r="G101" s="160"/>
      <c r="H101" s="160"/>
      <c r="I101" s="163"/>
      <c r="J101" s="174">
        <f>BK101</f>
        <v>0</v>
      </c>
      <c r="K101" s="160"/>
      <c r="L101" s="165"/>
      <c r="M101" s="166"/>
      <c r="N101" s="167"/>
      <c r="O101" s="167"/>
      <c r="P101" s="168">
        <f>SUM(P102:P146)</f>
        <v>0</v>
      </c>
      <c r="Q101" s="167"/>
      <c r="R101" s="168">
        <f>SUM(R102:R146)</f>
        <v>7.0340085399999994</v>
      </c>
      <c r="S101" s="167"/>
      <c r="T101" s="169">
        <f>SUM(T102:T146)</f>
        <v>0</v>
      </c>
      <c r="AR101" s="170" t="s">
        <v>79</v>
      </c>
      <c r="AT101" s="171" t="s">
        <v>71</v>
      </c>
      <c r="AU101" s="171" t="s">
        <v>79</v>
      </c>
      <c r="AY101" s="170" t="s">
        <v>118</v>
      </c>
      <c r="BK101" s="172">
        <f>SUM(BK102:BK146)</f>
        <v>0</v>
      </c>
    </row>
    <row r="102" spans="1:65" s="2" customFormat="1" ht="16.5" customHeight="1">
      <c r="A102" s="36"/>
      <c r="B102" s="37"/>
      <c r="C102" s="175" t="s">
        <v>79</v>
      </c>
      <c r="D102" s="175" t="s">
        <v>121</v>
      </c>
      <c r="E102" s="176" t="s">
        <v>179</v>
      </c>
      <c r="F102" s="177" t="s">
        <v>180</v>
      </c>
      <c r="G102" s="178" t="s">
        <v>181</v>
      </c>
      <c r="H102" s="179">
        <v>1.8080000000000001</v>
      </c>
      <c r="I102" s="180"/>
      <c r="J102" s="181">
        <f>ROUND(I102*H102,2)</f>
        <v>0</v>
      </c>
      <c r="K102" s="177" t="s">
        <v>19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1.8774999999999999</v>
      </c>
      <c r="R102" s="184">
        <f>Q102*H102</f>
        <v>3.39452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140</v>
      </c>
      <c r="AT102" s="186" t="s">
        <v>121</v>
      </c>
      <c r="AU102" s="186" t="s">
        <v>81</v>
      </c>
      <c r="AY102" s="19" t="s">
        <v>118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140</v>
      </c>
      <c r="BM102" s="186" t="s">
        <v>182</v>
      </c>
    </row>
    <row r="103" spans="1:65" s="13" customFormat="1">
      <c r="B103" s="197"/>
      <c r="C103" s="198"/>
      <c r="D103" s="199" t="s">
        <v>183</v>
      </c>
      <c r="E103" s="200" t="s">
        <v>19</v>
      </c>
      <c r="F103" s="201" t="s">
        <v>184</v>
      </c>
      <c r="G103" s="198"/>
      <c r="H103" s="202">
        <v>0.65500000000000003</v>
      </c>
      <c r="I103" s="203"/>
      <c r="J103" s="198"/>
      <c r="K103" s="198"/>
      <c r="L103" s="204"/>
      <c r="M103" s="205"/>
      <c r="N103" s="206"/>
      <c r="O103" s="206"/>
      <c r="P103" s="206"/>
      <c r="Q103" s="206"/>
      <c r="R103" s="206"/>
      <c r="S103" s="206"/>
      <c r="T103" s="207"/>
      <c r="AT103" s="208" t="s">
        <v>183</v>
      </c>
      <c r="AU103" s="208" t="s">
        <v>81</v>
      </c>
      <c r="AV103" s="13" t="s">
        <v>81</v>
      </c>
      <c r="AW103" s="13" t="s">
        <v>33</v>
      </c>
      <c r="AX103" s="13" t="s">
        <v>72</v>
      </c>
      <c r="AY103" s="208" t="s">
        <v>118</v>
      </c>
    </row>
    <row r="104" spans="1:65" s="13" customFormat="1">
      <c r="B104" s="197"/>
      <c r="C104" s="198"/>
      <c r="D104" s="199" t="s">
        <v>183</v>
      </c>
      <c r="E104" s="200" t="s">
        <v>19</v>
      </c>
      <c r="F104" s="201" t="s">
        <v>185</v>
      </c>
      <c r="G104" s="198"/>
      <c r="H104" s="202">
        <v>1.153</v>
      </c>
      <c r="I104" s="203"/>
      <c r="J104" s="198"/>
      <c r="K104" s="198"/>
      <c r="L104" s="204"/>
      <c r="M104" s="205"/>
      <c r="N104" s="206"/>
      <c r="O104" s="206"/>
      <c r="P104" s="206"/>
      <c r="Q104" s="206"/>
      <c r="R104" s="206"/>
      <c r="S104" s="206"/>
      <c r="T104" s="207"/>
      <c r="AT104" s="208" t="s">
        <v>183</v>
      </c>
      <c r="AU104" s="208" t="s">
        <v>81</v>
      </c>
      <c r="AV104" s="13" t="s">
        <v>81</v>
      </c>
      <c r="AW104" s="13" t="s">
        <v>33</v>
      </c>
      <c r="AX104" s="13" t="s">
        <v>72</v>
      </c>
      <c r="AY104" s="208" t="s">
        <v>118</v>
      </c>
    </row>
    <row r="105" spans="1:65" s="14" customFormat="1">
      <c r="B105" s="209"/>
      <c r="C105" s="210"/>
      <c r="D105" s="199" t="s">
        <v>183</v>
      </c>
      <c r="E105" s="211" t="s">
        <v>19</v>
      </c>
      <c r="F105" s="212" t="s">
        <v>186</v>
      </c>
      <c r="G105" s="210"/>
      <c r="H105" s="213">
        <v>1.8080000000000001</v>
      </c>
      <c r="I105" s="214"/>
      <c r="J105" s="210"/>
      <c r="K105" s="210"/>
      <c r="L105" s="215"/>
      <c r="M105" s="216"/>
      <c r="N105" s="217"/>
      <c r="O105" s="217"/>
      <c r="P105" s="217"/>
      <c r="Q105" s="217"/>
      <c r="R105" s="217"/>
      <c r="S105" s="217"/>
      <c r="T105" s="218"/>
      <c r="AT105" s="219" t="s">
        <v>183</v>
      </c>
      <c r="AU105" s="219" t="s">
        <v>81</v>
      </c>
      <c r="AV105" s="14" t="s">
        <v>140</v>
      </c>
      <c r="AW105" s="14" t="s">
        <v>33</v>
      </c>
      <c r="AX105" s="14" t="s">
        <v>79</v>
      </c>
      <c r="AY105" s="219" t="s">
        <v>118</v>
      </c>
    </row>
    <row r="106" spans="1:65" s="2" customFormat="1" ht="24.15" customHeight="1">
      <c r="A106" s="36"/>
      <c r="B106" s="37"/>
      <c r="C106" s="175" t="s">
        <v>81</v>
      </c>
      <c r="D106" s="175" t="s">
        <v>121</v>
      </c>
      <c r="E106" s="176" t="s">
        <v>187</v>
      </c>
      <c r="F106" s="177" t="s">
        <v>188</v>
      </c>
      <c r="G106" s="178" t="s">
        <v>189</v>
      </c>
      <c r="H106" s="179">
        <v>1.8</v>
      </c>
      <c r="I106" s="180"/>
      <c r="J106" s="181">
        <f>ROUND(I106*H106,2)</f>
        <v>0</v>
      </c>
      <c r="K106" s="177" t="s">
        <v>125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7.9210000000000003E-2</v>
      </c>
      <c r="R106" s="184">
        <f>Q106*H106</f>
        <v>0.14257800000000001</v>
      </c>
      <c r="S106" s="184">
        <v>0</v>
      </c>
      <c r="T106" s="185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140</v>
      </c>
      <c r="AT106" s="186" t="s">
        <v>121</v>
      </c>
      <c r="AU106" s="186" t="s">
        <v>81</v>
      </c>
      <c r="AY106" s="19" t="s">
        <v>118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140</v>
      </c>
      <c r="BM106" s="186" t="s">
        <v>190</v>
      </c>
    </row>
    <row r="107" spans="1:65" s="2" customFormat="1">
      <c r="A107" s="36"/>
      <c r="B107" s="37"/>
      <c r="C107" s="38"/>
      <c r="D107" s="188" t="s">
        <v>128</v>
      </c>
      <c r="E107" s="38"/>
      <c r="F107" s="189" t="s">
        <v>191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128</v>
      </c>
      <c r="AU107" s="19" t="s">
        <v>81</v>
      </c>
    </row>
    <row r="108" spans="1:65" s="13" customFormat="1">
      <c r="B108" s="197"/>
      <c r="C108" s="198"/>
      <c r="D108" s="199" t="s">
        <v>183</v>
      </c>
      <c r="E108" s="200" t="s">
        <v>19</v>
      </c>
      <c r="F108" s="201" t="s">
        <v>192</v>
      </c>
      <c r="G108" s="198"/>
      <c r="H108" s="202">
        <v>1.8</v>
      </c>
      <c r="I108" s="203"/>
      <c r="J108" s="198"/>
      <c r="K108" s="198"/>
      <c r="L108" s="204"/>
      <c r="M108" s="205"/>
      <c r="N108" s="206"/>
      <c r="O108" s="206"/>
      <c r="P108" s="206"/>
      <c r="Q108" s="206"/>
      <c r="R108" s="206"/>
      <c r="S108" s="206"/>
      <c r="T108" s="207"/>
      <c r="AT108" s="208" t="s">
        <v>183</v>
      </c>
      <c r="AU108" s="208" t="s">
        <v>81</v>
      </c>
      <c r="AV108" s="13" t="s">
        <v>81</v>
      </c>
      <c r="AW108" s="13" t="s">
        <v>33</v>
      </c>
      <c r="AX108" s="13" t="s">
        <v>79</v>
      </c>
      <c r="AY108" s="208" t="s">
        <v>118</v>
      </c>
    </row>
    <row r="109" spans="1:65" s="2" customFormat="1" ht="24.15" customHeight="1">
      <c r="A109" s="36"/>
      <c r="B109" s="37"/>
      <c r="C109" s="175" t="s">
        <v>135</v>
      </c>
      <c r="D109" s="175" t="s">
        <v>121</v>
      </c>
      <c r="E109" s="176" t="s">
        <v>193</v>
      </c>
      <c r="F109" s="177" t="s">
        <v>194</v>
      </c>
      <c r="G109" s="178" t="s">
        <v>189</v>
      </c>
      <c r="H109" s="179">
        <v>13.27</v>
      </c>
      <c r="I109" s="180"/>
      <c r="J109" s="181">
        <f>ROUND(I109*H109,2)</f>
        <v>0</v>
      </c>
      <c r="K109" s="177" t="s">
        <v>125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5.8970000000000002E-2</v>
      </c>
      <c r="R109" s="184">
        <f>Q109*H109</f>
        <v>0.78253189999999995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140</v>
      </c>
      <c r="AT109" s="186" t="s">
        <v>121</v>
      </c>
      <c r="AU109" s="186" t="s">
        <v>81</v>
      </c>
      <c r="AY109" s="19" t="s">
        <v>118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140</v>
      </c>
      <c r="BM109" s="186" t="s">
        <v>195</v>
      </c>
    </row>
    <row r="110" spans="1:65" s="2" customFormat="1">
      <c r="A110" s="36"/>
      <c r="B110" s="37"/>
      <c r="C110" s="38"/>
      <c r="D110" s="188" t="s">
        <v>128</v>
      </c>
      <c r="E110" s="38"/>
      <c r="F110" s="189" t="s">
        <v>196</v>
      </c>
      <c r="G110" s="38"/>
      <c r="H110" s="38"/>
      <c r="I110" s="190"/>
      <c r="J110" s="38"/>
      <c r="K110" s="38"/>
      <c r="L110" s="41"/>
      <c r="M110" s="191"/>
      <c r="N110" s="192"/>
      <c r="O110" s="66"/>
      <c r="P110" s="66"/>
      <c r="Q110" s="66"/>
      <c r="R110" s="66"/>
      <c r="S110" s="66"/>
      <c r="T110" s="67"/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T110" s="19" t="s">
        <v>128</v>
      </c>
      <c r="AU110" s="19" t="s">
        <v>81</v>
      </c>
    </row>
    <row r="111" spans="1:65" s="13" customFormat="1">
      <c r="B111" s="197"/>
      <c r="C111" s="198"/>
      <c r="D111" s="199" t="s">
        <v>183</v>
      </c>
      <c r="E111" s="200" t="s">
        <v>19</v>
      </c>
      <c r="F111" s="201" t="s">
        <v>197</v>
      </c>
      <c r="G111" s="198"/>
      <c r="H111" s="202">
        <v>18.07</v>
      </c>
      <c r="I111" s="203"/>
      <c r="J111" s="198"/>
      <c r="K111" s="198"/>
      <c r="L111" s="204"/>
      <c r="M111" s="205"/>
      <c r="N111" s="206"/>
      <c r="O111" s="206"/>
      <c r="P111" s="206"/>
      <c r="Q111" s="206"/>
      <c r="R111" s="206"/>
      <c r="S111" s="206"/>
      <c r="T111" s="207"/>
      <c r="AT111" s="208" t="s">
        <v>183</v>
      </c>
      <c r="AU111" s="208" t="s">
        <v>81</v>
      </c>
      <c r="AV111" s="13" t="s">
        <v>81</v>
      </c>
      <c r="AW111" s="13" t="s">
        <v>33</v>
      </c>
      <c r="AX111" s="13" t="s">
        <v>72</v>
      </c>
      <c r="AY111" s="208" t="s">
        <v>118</v>
      </c>
    </row>
    <row r="112" spans="1:65" s="13" customFormat="1">
      <c r="B112" s="197"/>
      <c r="C112" s="198"/>
      <c r="D112" s="199" t="s">
        <v>183</v>
      </c>
      <c r="E112" s="200" t="s">
        <v>19</v>
      </c>
      <c r="F112" s="201" t="s">
        <v>198</v>
      </c>
      <c r="G112" s="198"/>
      <c r="H112" s="202">
        <v>-4.8</v>
      </c>
      <c r="I112" s="203"/>
      <c r="J112" s="198"/>
      <c r="K112" s="198"/>
      <c r="L112" s="204"/>
      <c r="M112" s="205"/>
      <c r="N112" s="206"/>
      <c r="O112" s="206"/>
      <c r="P112" s="206"/>
      <c r="Q112" s="206"/>
      <c r="R112" s="206"/>
      <c r="S112" s="206"/>
      <c r="T112" s="207"/>
      <c r="AT112" s="208" t="s">
        <v>183</v>
      </c>
      <c r="AU112" s="208" t="s">
        <v>81</v>
      </c>
      <c r="AV112" s="13" t="s">
        <v>81</v>
      </c>
      <c r="AW112" s="13" t="s">
        <v>33</v>
      </c>
      <c r="AX112" s="13" t="s">
        <v>72</v>
      </c>
      <c r="AY112" s="208" t="s">
        <v>118</v>
      </c>
    </row>
    <row r="113" spans="1:65" s="14" customFormat="1">
      <c r="B113" s="209"/>
      <c r="C113" s="210"/>
      <c r="D113" s="199" t="s">
        <v>183</v>
      </c>
      <c r="E113" s="211" t="s">
        <v>19</v>
      </c>
      <c r="F113" s="212" t="s">
        <v>186</v>
      </c>
      <c r="G113" s="210"/>
      <c r="H113" s="213">
        <v>13.27</v>
      </c>
      <c r="I113" s="214"/>
      <c r="J113" s="210"/>
      <c r="K113" s="210"/>
      <c r="L113" s="215"/>
      <c r="M113" s="216"/>
      <c r="N113" s="217"/>
      <c r="O113" s="217"/>
      <c r="P113" s="217"/>
      <c r="Q113" s="217"/>
      <c r="R113" s="217"/>
      <c r="S113" s="217"/>
      <c r="T113" s="218"/>
      <c r="AT113" s="219" t="s">
        <v>183</v>
      </c>
      <c r="AU113" s="219" t="s">
        <v>81</v>
      </c>
      <c r="AV113" s="14" t="s">
        <v>140</v>
      </c>
      <c r="AW113" s="14" t="s">
        <v>33</v>
      </c>
      <c r="AX113" s="14" t="s">
        <v>79</v>
      </c>
      <c r="AY113" s="219" t="s">
        <v>118</v>
      </c>
    </row>
    <row r="114" spans="1:65" s="2" customFormat="1" ht="24.15" customHeight="1">
      <c r="A114" s="36"/>
      <c r="B114" s="37"/>
      <c r="C114" s="175" t="s">
        <v>140</v>
      </c>
      <c r="D114" s="175" t="s">
        <v>121</v>
      </c>
      <c r="E114" s="176" t="s">
        <v>199</v>
      </c>
      <c r="F114" s="177" t="s">
        <v>200</v>
      </c>
      <c r="G114" s="178" t="s">
        <v>189</v>
      </c>
      <c r="H114" s="179">
        <v>27.292000000000002</v>
      </c>
      <c r="I114" s="180"/>
      <c r="J114" s="181">
        <f>ROUND(I114*H114,2)</f>
        <v>0</v>
      </c>
      <c r="K114" s="177" t="s">
        <v>125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7.571E-2</v>
      </c>
      <c r="R114" s="184">
        <f>Q114*H114</f>
        <v>2.0662773200000002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140</v>
      </c>
      <c r="AT114" s="186" t="s">
        <v>121</v>
      </c>
      <c r="AU114" s="186" t="s">
        <v>81</v>
      </c>
      <c r="AY114" s="19" t="s">
        <v>118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140</v>
      </c>
      <c r="BM114" s="186" t="s">
        <v>201</v>
      </c>
    </row>
    <row r="115" spans="1:65" s="2" customFormat="1">
      <c r="A115" s="36"/>
      <c r="B115" s="37"/>
      <c r="C115" s="38"/>
      <c r="D115" s="188" t="s">
        <v>128</v>
      </c>
      <c r="E115" s="38"/>
      <c r="F115" s="189" t="s">
        <v>202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128</v>
      </c>
      <c r="AU115" s="19" t="s">
        <v>81</v>
      </c>
    </row>
    <row r="116" spans="1:65" s="13" customFormat="1">
      <c r="B116" s="197"/>
      <c r="C116" s="198"/>
      <c r="D116" s="199" t="s">
        <v>183</v>
      </c>
      <c r="E116" s="200" t="s">
        <v>19</v>
      </c>
      <c r="F116" s="201" t="s">
        <v>203</v>
      </c>
      <c r="G116" s="198"/>
      <c r="H116" s="202">
        <v>6.992</v>
      </c>
      <c r="I116" s="203"/>
      <c r="J116" s="198"/>
      <c r="K116" s="198"/>
      <c r="L116" s="204"/>
      <c r="M116" s="205"/>
      <c r="N116" s="206"/>
      <c r="O116" s="206"/>
      <c r="P116" s="206"/>
      <c r="Q116" s="206"/>
      <c r="R116" s="206"/>
      <c r="S116" s="206"/>
      <c r="T116" s="207"/>
      <c r="AT116" s="208" t="s">
        <v>183</v>
      </c>
      <c r="AU116" s="208" t="s">
        <v>81</v>
      </c>
      <c r="AV116" s="13" t="s">
        <v>81</v>
      </c>
      <c r="AW116" s="13" t="s">
        <v>33</v>
      </c>
      <c r="AX116" s="13" t="s">
        <v>72</v>
      </c>
      <c r="AY116" s="208" t="s">
        <v>118</v>
      </c>
    </row>
    <row r="117" spans="1:65" s="13" customFormat="1">
      <c r="B117" s="197"/>
      <c r="C117" s="198"/>
      <c r="D117" s="199" t="s">
        <v>183</v>
      </c>
      <c r="E117" s="200" t="s">
        <v>19</v>
      </c>
      <c r="F117" s="201" t="s">
        <v>204</v>
      </c>
      <c r="G117" s="198"/>
      <c r="H117" s="202">
        <v>22.1</v>
      </c>
      <c r="I117" s="203"/>
      <c r="J117" s="198"/>
      <c r="K117" s="198"/>
      <c r="L117" s="204"/>
      <c r="M117" s="205"/>
      <c r="N117" s="206"/>
      <c r="O117" s="206"/>
      <c r="P117" s="206"/>
      <c r="Q117" s="206"/>
      <c r="R117" s="206"/>
      <c r="S117" s="206"/>
      <c r="T117" s="207"/>
      <c r="AT117" s="208" t="s">
        <v>183</v>
      </c>
      <c r="AU117" s="208" t="s">
        <v>81</v>
      </c>
      <c r="AV117" s="13" t="s">
        <v>81</v>
      </c>
      <c r="AW117" s="13" t="s">
        <v>33</v>
      </c>
      <c r="AX117" s="13" t="s">
        <v>72</v>
      </c>
      <c r="AY117" s="208" t="s">
        <v>118</v>
      </c>
    </row>
    <row r="118" spans="1:65" s="13" customFormat="1">
      <c r="B118" s="197"/>
      <c r="C118" s="198"/>
      <c r="D118" s="199" t="s">
        <v>183</v>
      </c>
      <c r="E118" s="200" t="s">
        <v>19</v>
      </c>
      <c r="F118" s="201" t="s">
        <v>205</v>
      </c>
      <c r="G118" s="198"/>
      <c r="H118" s="202">
        <v>-1.8</v>
      </c>
      <c r="I118" s="203"/>
      <c r="J118" s="198"/>
      <c r="K118" s="198"/>
      <c r="L118" s="204"/>
      <c r="M118" s="205"/>
      <c r="N118" s="206"/>
      <c r="O118" s="206"/>
      <c r="P118" s="206"/>
      <c r="Q118" s="206"/>
      <c r="R118" s="206"/>
      <c r="S118" s="206"/>
      <c r="T118" s="207"/>
      <c r="AT118" s="208" t="s">
        <v>183</v>
      </c>
      <c r="AU118" s="208" t="s">
        <v>81</v>
      </c>
      <c r="AV118" s="13" t="s">
        <v>81</v>
      </c>
      <c r="AW118" s="13" t="s">
        <v>33</v>
      </c>
      <c r="AX118" s="13" t="s">
        <v>72</v>
      </c>
      <c r="AY118" s="208" t="s">
        <v>118</v>
      </c>
    </row>
    <row r="119" spans="1:65" s="14" customFormat="1">
      <c r="B119" s="209"/>
      <c r="C119" s="210"/>
      <c r="D119" s="199" t="s">
        <v>183</v>
      </c>
      <c r="E119" s="211" t="s">
        <v>19</v>
      </c>
      <c r="F119" s="212" t="s">
        <v>186</v>
      </c>
      <c r="G119" s="210"/>
      <c r="H119" s="213">
        <v>27.292000000000002</v>
      </c>
      <c r="I119" s="214"/>
      <c r="J119" s="210"/>
      <c r="K119" s="210"/>
      <c r="L119" s="215"/>
      <c r="M119" s="216"/>
      <c r="N119" s="217"/>
      <c r="O119" s="217"/>
      <c r="P119" s="217"/>
      <c r="Q119" s="217"/>
      <c r="R119" s="217"/>
      <c r="S119" s="217"/>
      <c r="T119" s="218"/>
      <c r="AT119" s="219" t="s">
        <v>183</v>
      </c>
      <c r="AU119" s="219" t="s">
        <v>81</v>
      </c>
      <c r="AV119" s="14" t="s">
        <v>140</v>
      </c>
      <c r="AW119" s="14" t="s">
        <v>33</v>
      </c>
      <c r="AX119" s="14" t="s">
        <v>79</v>
      </c>
      <c r="AY119" s="219" t="s">
        <v>118</v>
      </c>
    </row>
    <row r="120" spans="1:65" s="2" customFormat="1" ht="16.5" customHeight="1">
      <c r="A120" s="36"/>
      <c r="B120" s="37"/>
      <c r="C120" s="175" t="s">
        <v>117</v>
      </c>
      <c r="D120" s="175" t="s">
        <v>121</v>
      </c>
      <c r="E120" s="176" t="s">
        <v>206</v>
      </c>
      <c r="F120" s="177" t="s">
        <v>207</v>
      </c>
      <c r="G120" s="178" t="s">
        <v>208</v>
      </c>
      <c r="H120" s="179">
        <v>40.9</v>
      </c>
      <c r="I120" s="180"/>
      <c r="J120" s="181">
        <f>ROUND(I120*H120,2)</f>
        <v>0</v>
      </c>
      <c r="K120" s="177" t="s">
        <v>125</v>
      </c>
      <c r="L120" s="41"/>
      <c r="M120" s="182" t="s">
        <v>19</v>
      </c>
      <c r="N120" s="183" t="s">
        <v>43</v>
      </c>
      <c r="O120" s="66"/>
      <c r="P120" s="184">
        <f>O120*H120</f>
        <v>0</v>
      </c>
      <c r="Q120" s="184">
        <v>1.2999999999999999E-4</v>
      </c>
      <c r="R120" s="184">
        <f>Q120*H120</f>
        <v>5.3169999999999997E-3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140</v>
      </c>
      <c r="AT120" s="186" t="s">
        <v>121</v>
      </c>
      <c r="AU120" s="186" t="s">
        <v>81</v>
      </c>
      <c r="AY120" s="19" t="s">
        <v>118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140</v>
      </c>
      <c r="BM120" s="186" t="s">
        <v>209</v>
      </c>
    </row>
    <row r="121" spans="1:65" s="2" customFormat="1">
      <c r="A121" s="36"/>
      <c r="B121" s="37"/>
      <c r="C121" s="38"/>
      <c r="D121" s="188" t="s">
        <v>128</v>
      </c>
      <c r="E121" s="38"/>
      <c r="F121" s="189" t="s">
        <v>210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128</v>
      </c>
      <c r="AU121" s="19" t="s">
        <v>81</v>
      </c>
    </row>
    <row r="122" spans="1:65" s="13" customFormat="1">
      <c r="B122" s="197"/>
      <c r="C122" s="198"/>
      <c r="D122" s="199" t="s">
        <v>183</v>
      </c>
      <c r="E122" s="200" t="s">
        <v>19</v>
      </c>
      <c r="F122" s="201" t="s">
        <v>211</v>
      </c>
      <c r="G122" s="198"/>
      <c r="H122" s="202">
        <v>26</v>
      </c>
      <c r="I122" s="203"/>
      <c r="J122" s="198"/>
      <c r="K122" s="198"/>
      <c r="L122" s="204"/>
      <c r="M122" s="205"/>
      <c r="N122" s="206"/>
      <c r="O122" s="206"/>
      <c r="P122" s="206"/>
      <c r="Q122" s="206"/>
      <c r="R122" s="206"/>
      <c r="S122" s="206"/>
      <c r="T122" s="207"/>
      <c r="AT122" s="208" t="s">
        <v>183</v>
      </c>
      <c r="AU122" s="208" t="s">
        <v>81</v>
      </c>
      <c r="AV122" s="13" t="s">
        <v>81</v>
      </c>
      <c r="AW122" s="13" t="s">
        <v>33</v>
      </c>
      <c r="AX122" s="13" t="s">
        <v>72</v>
      </c>
      <c r="AY122" s="208" t="s">
        <v>118</v>
      </c>
    </row>
    <row r="123" spans="1:65" s="13" customFormat="1">
      <c r="B123" s="197"/>
      <c r="C123" s="198"/>
      <c r="D123" s="199" t="s">
        <v>183</v>
      </c>
      <c r="E123" s="200" t="s">
        <v>19</v>
      </c>
      <c r="F123" s="201" t="s">
        <v>212</v>
      </c>
      <c r="G123" s="198"/>
      <c r="H123" s="202">
        <v>9.1999999999999993</v>
      </c>
      <c r="I123" s="203"/>
      <c r="J123" s="198"/>
      <c r="K123" s="198"/>
      <c r="L123" s="204"/>
      <c r="M123" s="205"/>
      <c r="N123" s="206"/>
      <c r="O123" s="206"/>
      <c r="P123" s="206"/>
      <c r="Q123" s="206"/>
      <c r="R123" s="206"/>
      <c r="S123" s="206"/>
      <c r="T123" s="207"/>
      <c r="AT123" s="208" t="s">
        <v>183</v>
      </c>
      <c r="AU123" s="208" t="s">
        <v>81</v>
      </c>
      <c r="AV123" s="13" t="s">
        <v>81</v>
      </c>
      <c r="AW123" s="13" t="s">
        <v>33</v>
      </c>
      <c r="AX123" s="13" t="s">
        <v>72</v>
      </c>
      <c r="AY123" s="208" t="s">
        <v>118</v>
      </c>
    </row>
    <row r="124" spans="1:65" s="13" customFormat="1">
      <c r="B124" s="197"/>
      <c r="C124" s="198"/>
      <c r="D124" s="199" t="s">
        <v>183</v>
      </c>
      <c r="E124" s="200" t="s">
        <v>19</v>
      </c>
      <c r="F124" s="201" t="s">
        <v>213</v>
      </c>
      <c r="G124" s="198"/>
      <c r="H124" s="202">
        <v>1.7</v>
      </c>
      <c r="I124" s="203"/>
      <c r="J124" s="198"/>
      <c r="K124" s="198"/>
      <c r="L124" s="204"/>
      <c r="M124" s="205"/>
      <c r="N124" s="206"/>
      <c r="O124" s="206"/>
      <c r="P124" s="206"/>
      <c r="Q124" s="206"/>
      <c r="R124" s="206"/>
      <c r="S124" s="206"/>
      <c r="T124" s="207"/>
      <c r="AT124" s="208" t="s">
        <v>183</v>
      </c>
      <c r="AU124" s="208" t="s">
        <v>81</v>
      </c>
      <c r="AV124" s="13" t="s">
        <v>81</v>
      </c>
      <c r="AW124" s="13" t="s">
        <v>33</v>
      </c>
      <c r="AX124" s="13" t="s">
        <v>72</v>
      </c>
      <c r="AY124" s="208" t="s">
        <v>118</v>
      </c>
    </row>
    <row r="125" spans="1:65" s="13" customFormat="1">
      <c r="B125" s="197"/>
      <c r="C125" s="198"/>
      <c r="D125" s="199" t="s">
        <v>183</v>
      </c>
      <c r="E125" s="200" t="s">
        <v>19</v>
      </c>
      <c r="F125" s="201" t="s">
        <v>214</v>
      </c>
      <c r="G125" s="198"/>
      <c r="H125" s="202">
        <v>4</v>
      </c>
      <c r="I125" s="203"/>
      <c r="J125" s="198"/>
      <c r="K125" s="198"/>
      <c r="L125" s="204"/>
      <c r="M125" s="205"/>
      <c r="N125" s="206"/>
      <c r="O125" s="206"/>
      <c r="P125" s="206"/>
      <c r="Q125" s="206"/>
      <c r="R125" s="206"/>
      <c r="S125" s="206"/>
      <c r="T125" s="207"/>
      <c r="AT125" s="208" t="s">
        <v>183</v>
      </c>
      <c r="AU125" s="208" t="s">
        <v>81</v>
      </c>
      <c r="AV125" s="13" t="s">
        <v>81</v>
      </c>
      <c r="AW125" s="13" t="s">
        <v>33</v>
      </c>
      <c r="AX125" s="13" t="s">
        <v>72</v>
      </c>
      <c r="AY125" s="208" t="s">
        <v>118</v>
      </c>
    </row>
    <row r="126" spans="1:65" s="14" customFormat="1">
      <c r="B126" s="209"/>
      <c r="C126" s="210"/>
      <c r="D126" s="199" t="s">
        <v>183</v>
      </c>
      <c r="E126" s="211" t="s">
        <v>19</v>
      </c>
      <c r="F126" s="212" t="s">
        <v>186</v>
      </c>
      <c r="G126" s="210"/>
      <c r="H126" s="213">
        <v>40.900000000000006</v>
      </c>
      <c r="I126" s="214"/>
      <c r="J126" s="210"/>
      <c r="K126" s="210"/>
      <c r="L126" s="215"/>
      <c r="M126" s="216"/>
      <c r="N126" s="217"/>
      <c r="O126" s="217"/>
      <c r="P126" s="217"/>
      <c r="Q126" s="217"/>
      <c r="R126" s="217"/>
      <c r="S126" s="217"/>
      <c r="T126" s="218"/>
      <c r="AT126" s="219" t="s">
        <v>183</v>
      </c>
      <c r="AU126" s="219" t="s">
        <v>81</v>
      </c>
      <c r="AV126" s="14" t="s">
        <v>140</v>
      </c>
      <c r="AW126" s="14" t="s">
        <v>33</v>
      </c>
      <c r="AX126" s="14" t="s">
        <v>79</v>
      </c>
      <c r="AY126" s="219" t="s">
        <v>118</v>
      </c>
    </row>
    <row r="127" spans="1:65" s="2" customFormat="1" ht="24.15" customHeight="1">
      <c r="A127" s="36"/>
      <c r="B127" s="37"/>
      <c r="C127" s="175" t="s">
        <v>150</v>
      </c>
      <c r="D127" s="175" t="s">
        <v>121</v>
      </c>
      <c r="E127" s="176" t="s">
        <v>215</v>
      </c>
      <c r="F127" s="177" t="s">
        <v>216</v>
      </c>
      <c r="G127" s="178" t="s">
        <v>217</v>
      </c>
      <c r="H127" s="179">
        <v>2</v>
      </c>
      <c r="I127" s="180"/>
      <c r="J127" s="181">
        <f>ROUND(I127*H127,2)</f>
        <v>0</v>
      </c>
      <c r="K127" s="177" t="s">
        <v>125</v>
      </c>
      <c r="L127" s="41"/>
      <c r="M127" s="182" t="s">
        <v>19</v>
      </c>
      <c r="N127" s="183" t="s">
        <v>43</v>
      </c>
      <c r="O127" s="66"/>
      <c r="P127" s="184">
        <f>O127*H127</f>
        <v>0</v>
      </c>
      <c r="Q127" s="184">
        <v>2.6280000000000001E-2</v>
      </c>
      <c r="R127" s="184">
        <f>Q127*H127</f>
        <v>5.2560000000000003E-2</v>
      </c>
      <c r="S127" s="184">
        <v>0</v>
      </c>
      <c r="T127" s="185">
        <f>S127*H127</f>
        <v>0</v>
      </c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R127" s="186" t="s">
        <v>140</v>
      </c>
      <c r="AT127" s="186" t="s">
        <v>121</v>
      </c>
      <c r="AU127" s="186" t="s">
        <v>81</v>
      </c>
      <c r="AY127" s="19" t="s">
        <v>118</v>
      </c>
      <c r="BE127" s="187">
        <f>IF(N127="základní",J127,0)</f>
        <v>0</v>
      </c>
      <c r="BF127" s="187">
        <f>IF(N127="snížená",J127,0)</f>
        <v>0</v>
      </c>
      <c r="BG127" s="187">
        <f>IF(N127="zákl. přenesená",J127,0)</f>
        <v>0</v>
      </c>
      <c r="BH127" s="187">
        <f>IF(N127="sníž. přenesená",J127,0)</f>
        <v>0</v>
      </c>
      <c r="BI127" s="187">
        <f>IF(N127="nulová",J127,0)</f>
        <v>0</v>
      </c>
      <c r="BJ127" s="19" t="s">
        <v>79</v>
      </c>
      <c r="BK127" s="187">
        <f>ROUND(I127*H127,2)</f>
        <v>0</v>
      </c>
      <c r="BL127" s="19" t="s">
        <v>140</v>
      </c>
      <c r="BM127" s="186" t="s">
        <v>218</v>
      </c>
    </row>
    <row r="128" spans="1:65" s="2" customFormat="1">
      <c r="A128" s="36"/>
      <c r="B128" s="37"/>
      <c r="C128" s="38"/>
      <c r="D128" s="188" t="s">
        <v>128</v>
      </c>
      <c r="E128" s="38"/>
      <c r="F128" s="189" t="s">
        <v>219</v>
      </c>
      <c r="G128" s="38"/>
      <c r="H128" s="38"/>
      <c r="I128" s="190"/>
      <c r="J128" s="38"/>
      <c r="K128" s="38"/>
      <c r="L128" s="41"/>
      <c r="M128" s="191"/>
      <c r="N128" s="192"/>
      <c r="O128" s="66"/>
      <c r="P128" s="66"/>
      <c r="Q128" s="66"/>
      <c r="R128" s="66"/>
      <c r="S128" s="66"/>
      <c r="T128" s="67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9" t="s">
        <v>128</v>
      </c>
      <c r="AU128" s="19" t="s">
        <v>81</v>
      </c>
    </row>
    <row r="129" spans="1:65" s="2" customFormat="1" ht="24.15" customHeight="1">
      <c r="A129" s="36"/>
      <c r="B129" s="37"/>
      <c r="C129" s="175" t="s">
        <v>220</v>
      </c>
      <c r="D129" s="175" t="s">
        <v>121</v>
      </c>
      <c r="E129" s="176" t="s">
        <v>221</v>
      </c>
      <c r="F129" s="177" t="s">
        <v>222</v>
      </c>
      <c r="G129" s="178" t="s">
        <v>217</v>
      </c>
      <c r="H129" s="179">
        <v>3</v>
      </c>
      <c r="I129" s="180"/>
      <c r="J129" s="181">
        <f>ROUND(I129*H129,2)</f>
        <v>0</v>
      </c>
      <c r="K129" s="177" t="s">
        <v>125</v>
      </c>
      <c r="L129" s="41"/>
      <c r="M129" s="182" t="s">
        <v>19</v>
      </c>
      <c r="N129" s="183" t="s">
        <v>43</v>
      </c>
      <c r="O129" s="66"/>
      <c r="P129" s="184">
        <f>O129*H129</f>
        <v>0</v>
      </c>
      <c r="Q129" s="184">
        <v>3.9629999999999999E-2</v>
      </c>
      <c r="R129" s="184">
        <f>Q129*H129</f>
        <v>0.11889</v>
      </c>
      <c r="S129" s="184">
        <v>0</v>
      </c>
      <c r="T129" s="185">
        <f>S129*H129</f>
        <v>0</v>
      </c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R129" s="186" t="s">
        <v>140</v>
      </c>
      <c r="AT129" s="186" t="s">
        <v>121</v>
      </c>
      <c r="AU129" s="186" t="s">
        <v>81</v>
      </c>
      <c r="AY129" s="19" t="s">
        <v>118</v>
      </c>
      <c r="BE129" s="187">
        <f>IF(N129="základní",J129,0)</f>
        <v>0</v>
      </c>
      <c r="BF129" s="187">
        <f>IF(N129="snížená",J129,0)</f>
        <v>0</v>
      </c>
      <c r="BG129" s="187">
        <f>IF(N129="zákl. přenesená",J129,0)</f>
        <v>0</v>
      </c>
      <c r="BH129" s="187">
        <f>IF(N129="sníž. přenesená",J129,0)</f>
        <v>0</v>
      </c>
      <c r="BI129" s="187">
        <f>IF(N129="nulová",J129,0)</f>
        <v>0</v>
      </c>
      <c r="BJ129" s="19" t="s">
        <v>79</v>
      </c>
      <c r="BK129" s="187">
        <f>ROUND(I129*H129,2)</f>
        <v>0</v>
      </c>
      <c r="BL129" s="19" t="s">
        <v>140</v>
      </c>
      <c r="BM129" s="186" t="s">
        <v>223</v>
      </c>
    </row>
    <row r="130" spans="1:65" s="2" customFormat="1">
      <c r="A130" s="36"/>
      <c r="B130" s="37"/>
      <c r="C130" s="38"/>
      <c r="D130" s="188" t="s">
        <v>128</v>
      </c>
      <c r="E130" s="38"/>
      <c r="F130" s="189" t="s">
        <v>224</v>
      </c>
      <c r="G130" s="38"/>
      <c r="H130" s="38"/>
      <c r="I130" s="190"/>
      <c r="J130" s="38"/>
      <c r="K130" s="38"/>
      <c r="L130" s="41"/>
      <c r="M130" s="191"/>
      <c r="N130" s="192"/>
      <c r="O130" s="66"/>
      <c r="P130" s="66"/>
      <c r="Q130" s="66"/>
      <c r="R130" s="66"/>
      <c r="S130" s="66"/>
      <c r="T130" s="67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T130" s="19" t="s">
        <v>128</v>
      </c>
      <c r="AU130" s="19" t="s">
        <v>81</v>
      </c>
    </row>
    <row r="131" spans="1:65" s="2" customFormat="1" ht="16.5" customHeight="1">
      <c r="A131" s="36"/>
      <c r="B131" s="37"/>
      <c r="C131" s="175" t="s">
        <v>225</v>
      </c>
      <c r="D131" s="175" t="s">
        <v>121</v>
      </c>
      <c r="E131" s="176" t="s">
        <v>226</v>
      </c>
      <c r="F131" s="177" t="s">
        <v>227</v>
      </c>
      <c r="G131" s="178" t="s">
        <v>228</v>
      </c>
      <c r="H131" s="179">
        <v>1.0999999999999999E-2</v>
      </c>
      <c r="I131" s="180"/>
      <c r="J131" s="181">
        <f>ROUND(I131*H131,2)</f>
        <v>0</v>
      </c>
      <c r="K131" s="177" t="s">
        <v>125</v>
      </c>
      <c r="L131" s="41"/>
      <c r="M131" s="182" t="s">
        <v>19</v>
      </c>
      <c r="N131" s="183" t="s">
        <v>43</v>
      </c>
      <c r="O131" s="66"/>
      <c r="P131" s="184">
        <f>O131*H131</f>
        <v>0</v>
      </c>
      <c r="Q131" s="184">
        <v>1.0900000000000001</v>
      </c>
      <c r="R131" s="184">
        <f>Q131*H131</f>
        <v>1.1990000000000001E-2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140</v>
      </c>
      <c r="AT131" s="186" t="s">
        <v>121</v>
      </c>
      <c r="AU131" s="186" t="s">
        <v>81</v>
      </c>
      <c r="AY131" s="19" t="s">
        <v>118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79</v>
      </c>
      <c r="BK131" s="187">
        <f>ROUND(I131*H131,2)</f>
        <v>0</v>
      </c>
      <c r="BL131" s="19" t="s">
        <v>140</v>
      </c>
      <c r="BM131" s="186" t="s">
        <v>229</v>
      </c>
    </row>
    <row r="132" spans="1:65" s="2" customFormat="1">
      <c r="A132" s="36"/>
      <c r="B132" s="37"/>
      <c r="C132" s="38"/>
      <c r="D132" s="188" t="s">
        <v>128</v>
      </c>
      <c r="E132" s="38"/>
      <c r="F132" s="189" t="s">
        <v>230</v>
      </c>
      <c r="G132" s="38"/>
      <c r="H132" s="38"/>
      <c r="I132" s="190"/>
      <c r="J132" s="38"/>
      <c r="K132" s="38"/>
      <c r="L132" s="41"/>
      <c r="M132" s="191"/>
      <c r="N132" s="192"/>
      <c r="O132" s="66"/>
      <c r="P132" s="66"/>
      <c r="Q132" s="66"/>
      <c r="R132" s="66"/>
      <c r="S132" s="66"/>
      <c r="T132" s="67"/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T132" s="19" t="s">
        <v>128</v>
      </c>
      <c r="AU132" s="19" t="s">
        <v>81</v>
      </c>
    </row>
    <row r="133" spans="1:65" s="15" customFormat="1">
      <c r="B133" s="220"/>
      <c r="C133" s="221"/>
      <c r="D133" s="199" t="s">
        <v>183</v>
      </c>
      <c r="E133" s="222" t="s">
        <v>19</v>
      </c>
      <c r="F133" s="223" t="s">
        <v>231</v>
      </c>
      <c r="G133" s="221"/>
      <c r="H133" s="222" t="s">
        <v>19</v>
      </c>
      <c r="I133" s="224"/>
      <c r="J133" s="221"/>
      <c r="K133" s="221"/>
      <c r="L133" s="225"/>
      <c r="M133" s="226"/>
      <c r="N133" s="227"/>
      <c r="O133" s="227"/>
      <c r="P133" s="227"/>
      <c r="Q133" s="227"/>
      <c r="R133" s="227"/>
      <c r="S133" s="227"/>
      <c r="T133" s="228"/>
      <c r="AT133" s="229" t="s">
        <v>183</v>
      </c>
      <c r="AU133" s="229" t="s">
        <v>81</v>
      </c>
      <c r="AV133" s="15" t="s">
        <v>79</v>
      </c>
      <c r="AW133" s="15" t="s">
        <v>33</v>
      </c>
      <c r="AX133" s="15" t="s">
        <v>72</v>
      </c>
      <c r="AY133" s="229" t="s">
        <v>118</v>
      </c>
    </row>
    <row r="134" spans="1:65" s="13" customFormat="1">
      <c r="B134" s="197"/>
      <c r="C134" s="198"/>
      <c r="D134" s="199" t="s">
        <v>183</v>
      </c>
      <c r="E134" s="200" t="s">
        <v>19</v>
      </c>
      <c r="F134" s="201" t="s">
        <v>232</v>
      </c>
      <c r="G134" s="198"/>
      <c r="H134" s="202">
        <v>1.0999999999999999E-2</v>
      </c>
      <c r="I134" s="203"/>
      <c r="J134" s="198"/>
      <c r="K134" s="198"/>
      <c r="L134" s="204"/>
      <c r="M134" s="205"/>
      <c r="N134" s="206"/>
      <c r="O134" s="206"/>
      <c r="P134" s="206"/>
      <c r="Q134" s="206"/>
      <c r="R134" s="206"/>
      <c r="S134" s="206"/>
      <c r="T134" s="207"/>
      <c r="AT134" s="208" t="s">
        <v>183</v>
      </c>
      <c r="AU134" s="208" t="s">
        <v>81</v>
      </c>
      <c r="AV134" s="13" t="s">
        <v>81</v>
      </c>
      <c r="AW134" s="13" t="s">
        <v>33</v>
      </c>
      <c r="AX134" s="13" t="s">
        <v>79</v>
      </c>
      <c r="AY134" s="208" t="s">
        <v>118</v>
      </c>
    </row>
    <row r="135" spans="1:65" s="2" customFormat="1" ht="16.5" customHeight="1">
      <c r="A135" s="36"/>
      <c r="B135" s="37"/>
      <c r="C135" s="175" t="s">
        <v>233</v>
      </c>
      <c r="D135" s="175" t="s">
        <v>121</v>
      </c>
      <c r="E135" s="176" t="s">
        <v>234</v>
      </c>
      <c r="F135" s="177" t="s">
        <v>235</v>
      </c>
      <c r="G135" s="178" t="s">
        <v>228</v>
      </c>
      <c r="H135" s="179">
        <v>8.8999999999999996E-2</v>
      </c>
      <c r="I135" s="180"/>
      <c r="J135" s="181">
        <f>ROUND(I135*H135,2)</f>
        <v>0</v>
      </c>
      <c r="K135" s="177" t="s">
        <v>125</v>
      </c>
      <c r="L135" s="41"/>
      <c r="M135" s="182" t="s">
        <v>19</v>
      </c>
      <c r="N135" s="183" t="s">
        <v>43</v>
      </c>
      <c r="O135" s="66"/>
      <c r="P135" s="184">
        <f>O135*H135</f>
        <v>0</v>
      </c>
      <c r="Q135" s="184">
        <v>1.0900000000000001</v>
      </c>
      <c r="R135" s="184">
        <f>Q135*H135</f>
        <v>9.7009999999999999E-2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140</v>
      </c>
      <c r="AT135" s="186" t="s">
        <v>121</v>
      </c>
      <c r="AU135" s="186" t="s">
        <v>81</v>
      </c>
      <c r="AY135" s="19" t="s">
        <v>118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140</v>
      </c>
      <c r="BM135" s="186" t="s">
        <v>236</v>
      </c>
    </row>
    <row r="136" spans="1:65" s="2" customFormat="1">
      <c r="A136" s="36"/>
      <c r="B136" s="37"/>
      <c r="C136" s="38"/>
      <c r="D136" s="188" t="s">
        <v>128</v>
      </c>
      <c r="E136" s="38"/>
      <c r="F136" s="189" t="s">
        <v>237</v>
      </c>
      <c r="G136" s="38"/>
      <c r="H136" s="38"/>
      <c r="I136" s="190"/>
      <c r="J136" s="38"/>
      <c r="K136" s="38"/>
      <c r="L136" s="41"/>
      <c r="M136" s="191"/>
      <c r="N136" s="192"/>
      <c r="O136" s="66"/>
      <c r="P136" s="66"/>
      <c r="Q136" s="66"/>
      <c r="R136" s="66"/>
      <c r="S136" s="66"/>
      <c r="T136" s="67"/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T136" s="19" t="s">
        <v>128</v>
      </c>
      <c r="AU136" s="19" t="s">
        <v>81</v>
      </c>
    </row>
    <row r="137" spans="1:65" s="15" customFormat="1">
      <c r="B137" s="220"/>
      <c r="C137" s="221"/>
      <c r="D137" s="199" t="s">
        <v>183</v>
      </c>
      <c r="E137" s="222" t="s">
        <v>19</v>
      </c>
      <c r="F137" s="223" t="s">
        <v>238</v>
      </c>
      <c r="G137" s="221"/>
      <c r="H137" s="222" t="s">
        <v>19</v>
      </c>
      <c r="I137" s="224"/>
      <c r="J137" s="221"/>
      <c r="K137" s="221"/>
      <c r="L137" s="225"/>
      <c r="M137" s="226"/>
      <c r="N137" s="227"/>
      <c r="O137" s="227"/>
      <c r="P137" s="227"/>
      <c r="Q137" s="227"/>
      <c r="R137" s="227"/>
      <c r="S137" s="227"/>
      <c r="T137" s="228"/>
      <c r="AT137" s="229" t="s">
        <v>183</v>
      </c>
      <c r="AU137" s="229" t="s">
        <v>81</v>
      </c>
      <c r="AV137" s="15" t="s">
        <v>79</v>
      </c>
      <c r="AW137" s="15" t="s">
        <v>33</v>
      </c>
      <c r="AX137" s="15" t="s">
        <v>72</v>
      </c>
      <c r="AY137" s="229" t="s">
        <v>118</v>
      </c>
    </row>
    <row r="138" spans="1:65" s="13" customFormat="1">
      <c r="B138" s="197"/>
      <c r="C138" s="198"/>
      <c r="D138" s="199" t="s">
        <v>183</v>
      </c>
      <c r="E138" s="200" t="s">
        <v>19</v>
      </c>
      <c r="F138" s="201" t="s">
        <v>239</v>
      </c>
      <c r="G138" s="198"/>
      <c r="H138" s="202">
        <v>8.8999999999999996E-2</v>
      </c>
      <c r="I138" s="203"/>
      <c r="J138" s="198"/>
      <c r="K138" s="198"/>
      <c r="L138" s="204"/>
      <c r="M138" s="205"/>
      <c r="N138" s="206"/>
      <c r="O138" s="206"/>
      <c r="P138" s="206"/>
      <c r="Q138" s="206"/>
      <c r="R138" s="206"/>
      <c r="S138" s="206"/>
      <c r="T138" s="207"/>
      <c r="AT138" s="208" t="s">
        <v>183</v>
      </c>
      <c r="AU138" s="208" t="s">
        <v>81</v>
      </c>
      <c r="AV138" s="13" t="s">
        <v>81</v>
      </c>
      <c r="AW138" s="13" t="s">
        <v>33</v>
      </c>
      <c r="AX138" s="13" t="s">
        <v>79</v>
      </c>
      <c r="AY138" s="208" t="s">
        <v>118</v>
      </c>
    </row>
    <row r="139" spans="1:65" s="2" customFormat="1" ht="16.5" customHeight="1">
      <c r="A139" s="36"/>
      <c r="B139" s="37"/>
      <c r="C139" s="175" t="s">
        <v>240</v>
      </c>
      <c r="D139" s="175" t="s">
        <v>121</v>
      </c>
      <c r="E139" s="176" t="s">
        <v>241</v>
      </c>
      <c r="F139" s="177" t="s">
        <v>242</v>
      </c>
      <c r="G139" s="178" t="s">
        <v>181</v>
      </c>
      <c r="H139" s="179">
        <v>0.11</v>
      </c>
      <c r="I139" s="180"/>
      <c r="J139" s="181">
        <f>ROUND(I139*H139,2)</f>
        <v>0</v>
      </c>
      <c r="K139" s="177" t="s">
        <v>125</v>
      </c>
      <c r="L139" s="41"/>
      <c r="M139" s="182" t="s">
        <v>19</v>
      </c>
      <c r="N139" s="183" t="s">
        <v>43</v>
      </c>
      <c r="O139" s="66"/>
      <c r="P139" s="184">
        <f>O139*H139</f>
        <v>0</v>
      </c>
      <c r="Q139" s="184">
        <v>1.94302</v>
      </c>
      <c r="R139" s="184">
        <f>Q139*H139</f>
        <v>0.21373220000000001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140</v>
      </c>
      <c r="AT139" s="186" t="s">
        <v>121</v>
      </c>
      <c r="AU139" s="186" t="s">
        <v>81</v>
      </c>
      <c r="AY139" s="19" t="s">
        <v>118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140</v>
      </c>
      <c r="BM139" s="186" t="s">
        <v>243</v>
      </c>
    </row>
    <row r="140" spans="1:65" s="2" customFormat="1">
      <c r="A140" s="36"/>
      <c r="B140" s="37"/>
      <c r="C140" s="38"/>
      <c r="D140" s="188" t="s">
        <v>128</v>
      </c>
      <c r="E140" s="38"/>
      <c r="F140" s="189" t="s">
        <v>244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128</v>
      </c>
      <c r="AU140" s="19" t="s">
        <v>81</v>
      </c>
    </row>
    <row r="141" spans="1:65" s="13" customFormat="1">
      <c r="B141" s="197"/>
      <c r="C141" s="198"/>
      <c r="D141" s="199" t="s">
        <v>183</v>
      </c>
      <c r="E141" s="200" t="s">
        <v>19</v>
      </c>
      <c r="F141" s="201" t="s">
        <v>245</v>
      </c>
      <c r="G141" s="198"/>
      <c r="H141" s="202">
        <v>0.11</v>
      </c>
      <c r="I141" s="203"/>
      <c r="J141" s="198"/>
      <c r="K141" s="198"/>
      <c r="L141" s="204"/>
      <c r="M141" s="205"/>
      <c r="N141" s="206"/>
      <c r="O141" s="206"/>
      <c r="P141" s="206"/>
      <c r="Q141" s="206"/>
      <c r="R141" s="206"/>
      <c r="S141" s="206"/>
      <c r="T141" s="207"/>
      <c r="AT141" s="208" t="s">
        <v>183</v>
      </c>
      <c r="AU141" s="208" t="s">
        <v>81</v>
      </c>
      <c r="AV141" s="13" t="s">
        <v>81</v>
      </c>
      <c r="AW141" s="13" t="s">
        <v>33</v>
      </c>
      <c r="AX141" s="13" t="s">
        <v>79</v>
      </c>
      <c r="AY141" s="208" t="s">
        <v>118</v>
      </c>
    </row>
    <row r="142" spans="1:65" s="2" customFormat="1" ht="21.75" customHeight="1">
      <c r="A142" s="36"/>
      <c r="B142" s="37"/>
      <c r="C142" s="175" t="s">
        <v>246</v>
      </c>
      <c r="D142" s="175" t="s">
        <v>121</v>
      </c>
      <c r="E142" s="176" t="s">
        <v>247</v>
      </c>
      <c r="F142" s="177" t="s">
        <v>248</v>
      </c>
      <c r="G142" s="178" t="s">
        <v>189</v>
      </c>
      <c r="H142" s="179">
        <v>0.83399999999999996</v>
      </c>
      <c r="I142" s="180"/>
      <c r="J142" s="181">
        <f>ROUND(I142*H142,2)</f>
        <v>0</v>
      </c>
      <c r="K142" s="177" t="s">
        <v>125</v>
      </c>
      <c r="L142" s="41"/>
      <c r="M142" s="182" t="s">
        <v>19</v>
      </c>
      <c r="N142" s="183" t="s">
        <v>43</v>
      </c>
      <c r="O142" s="66"/>
      <c r="P142" s="184">
        <f>O142*H142</f>
        <v>0</v>
      </c>
      <c r="Q142" s="184">
        <v>0.17818000000000001</v>
      </c>
      <c r="R142" s="184">
        <f>Q142*H142</f>
        <v>0.14860212</v>
      </c>
      <c r="S142" s="184">
        <v>0</v>
      </c>
      <c r="T142" s="185">
        <f>S142*H142</f>
        <v>0</v>
      </c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R142" s="186" t="s">
        <v>140</v>
      </c>
      <c r="AT142" s="186" t="s">
        <v>121</v>
      </c>
      <c r="AU142" s="186" t="s">
        <v>81</v>
      </c>
      <c r="AY142" s="19" t="s">
        <v>118</v>
      </c>
      <c r="BE142" s="187">
        <f>IF(N142="základní",J142,0)</f>
        <v>0</v>
      </c>
      <c r="BF142" s="187">
        <f>IF(N142="snížená",J142,0)</f>
        <v>0</v>
      </c>
      <c r="BG142" s="187">
        <f>IF(N142="zákl. přenesená",J142,0)</f>
        <v>0</v>
      </c>
      <c r="BH142" s="187">
        <f>IF(N142="sníž. přenesená",J142,0)</f>
        <v>0</v>
      </c>
      <c r="BI142" s="187">
        <f>IF(N142="nulová",J142,0)</f>
        <v>0</v>
      </c>
      <c r="BJ142" s="19" t="s">
        <v>79</v>
      </c>
      <c r="BK142" s="187">
        <f>ROUND(I142*H142,2)</f>
        <v>0</v>
      </c>
      <c r="BL142" s="19" t="s">
        <v>140</v>
      </c>
      <c r="BM142" s="186" t="s">
        <v>249</v>
      </c>
    </row>
    <row r="143" spans="1:65" s="2" customFormat="1">
      <c r="A143" s="36"/>
      <c r="B143" s="37"/>
      <c r="C143" s="38"/>
      <c r="D143" s="188" t="s">
        <v>128</v>
      </c>
      <c r="E143" s="38"/>
      <c r="F143" s="189" t="s">
        <v>250</v>
      </c>
      <c r="G143" s="38"/>
      <c r="H143" s="38"/>
      <c r="I143" s="190"/>
      <c r="J143" s="38"/>
      <c r="K143" s="38"/>
      <c r="L143" s="41"/>
      <c r="M143" s="191"/>
      <c r="N143" s="192"/>
      <c r="O143" s="66"/>
      <c r="P143" s="66"/>
      <c r="Q143" s="66"/>
      <c r="R143" s="66"/>
      <c r="S143" s="66"/>
      <c r="T143" s="67"/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T143" s="19" t="s">
        <v>128</v>
      </c>
      <c r="AU143" s="19" t="s">
        <v>81</v>
      </c>
    </row>
    <row r="144" spans="1:65" s="13" customFormat="1">
      <c r="B144" s="197"/>
      <c r="C144" s="198"/>
      <c r="D144" s="199" t="s">
        <v>183</v>
      </c>
      <c r="E144" s="200" t="s">
        <v>19</v>
      </c>
      <c r="F144" s="201" t="s">
        <v>251</v>
      </c>
      <c r="G144" s="198"/>
      <c r="H144" s="202">
        <v>0.26</v>
      </c>
      <c r="I144" s="203"/>
      <c r="J144" s="198"/>
      <c r="K144" s="198"/>
      <c r="L144" s="204"/>
      <c r="M144" s="205"/>
      <c r="N144" s="206"/>
      <c r="O144" s="206"/>
      <c r="P144" s="206"/>
      <c r="Q144" s="206"/>
      <c r="R144" s="206"/>
      <c r="S144" s="206"/>
      <c r="T144" s="207"/>
      <c r="AT144" s="208" t="s">
        <v>183</v>
      </c>
      <c r="AU144" s="208" t="s">
        <v>81</v>
      </c>
      <c r="AV144" s="13" t="s">
        <v>81</v>
      </c>
      <c r="AW144" s="13" t="s">
        <v>33</v>
      </c>
      <c r="AX144" s="13" t="s">
        <v>72</v>
      </c>
      <c r="AY144" s="208" t="s">
        <v>118</v>
      </c>
    </row>
    <row r="145" spans="1:65" s="13" customFormat="1">
      <c r="B145" s="197"/>
      <c r="C145" s="198"/>
      <c r="D145" s="199" t="s">
        <v>183</v>
      </c>
      <c r="E145" s="200" t="s">
        <v>19</v>
      </c>
      <c r="F145" s="201" t="s">
        <v>252</v>
      </c>
      <c r="G145" s="198"/>
      <c r="H145" s="202">
        <v>0.57399999999999995</v>
      </c>
      <c r="I145" s="203"/>
      <c r="J145" s="198"/>
      <c r="K145" s="198"/>
      <c r="L145" s="204"/>
      <c r="M145" s="205"/>
      <c r="N145" s="206"/>
      <c r="O145" s="206"/>
      <c r="P145" s="206"/>
      <c r="Q145" s="206"/>
      <c r="R145" s="206"/>
      <c r="S145" s="206"/>
      <c r="T145" s="207"/>
      <c r="AT145" s="208" t="s">
        <v>183</v>
      </c>
      <c r="AU145" s="208" t="s">
        <v>81</v>
      </c>
      <c r="AV145" s="13" t="s">
        <v>81</v>
      </c>
      <c r="AW145" s="13" t="s">
        <v>33</v>
      </c>
      <c r="AX145" s="13" t="s">
        <v>72</v>
      </c>
      <c r="AY145" s="208" t="s">
        <v>118</v>
      </c>
    </row>
    <row r="146" spans="1:65" s="14" customFormat="1">
      <c r="B146" s="209"/>
      <c r="C146" s="210"/>
      <c r="D146" s="199" t="s">
        <v>183</v>
      </c>
      <c r="E146" s="211" t="s">
        <v>19</v>
      </c>
      <c r="F146" s="212" t="s">
        <v>186</v>
      </c>
      <c r="G146" s="210"/>
      <c r="H146" s="213">
        <v>0.83399999999999996</v>
      </c>
      <c r="I146" s="214"/>
      <c r="J146" s="210"/>
      <c r="K146" s="210"/>
      <c r="L146" s="215"/>
      <c r="M146" s="216"/>
      <c r="N146" s="217"/>
      <c r="O146" s="217"/>
      <c r="P146" s="217"/>
      <c r="Q146" s="217"/>
      <c r="R146" s="217"/>
      <c r="S146" s="217"/>
      <c r="T146" s="218"/>
      <c r="AT146" s="219" t="s">
        <v>183</v>
      </c>
      <c r="AU146" s="219" t="s">
        <v>81</v>
      </c>
      <c r="AV146" s="14" t="s">
        <v>140</v>
      </c>
      <c r="AW146" s="14" t="s">
        <v>33</v>
      </c>
      <c r="AX146" s="14" t="s">
        <v>79</v>
      </c>
      <c r="AY146" s="219" t="s">
        <v>118</v>
      </c>
    </row>
    <row r="147" spans="1:65" s="12" customFormat="1" ht="22.95" customHeight="1">
      <c r="B147" s="159"/>
      <c r="C147" s="160"/>
      <c r="D147" s="161" t="s">
        <v>71</v>
      </c>
      <c r="E147" s="173" t="s">
        <v>117</v>
      </c>
      <c r="F147" s="173" t="s">
        <v>253</v>
      </c>
      <c r="G147" s="160"/>
      <c r="H147" s="160"/>
      <c r="I147" s="163"/>
      <c r="J147" s="174">
        <f>BK147</f>
        <v>0</v>
      </c>
      <c r="K147" s="160"/>
      <c r="L147" s="165"/>
      <c r="M147" s="166"/>
      <c r="N147" s="167"/>
      <c r="O147" s="167"/>
      <c r="P147" s="168">
        <f>P148</f>
        <v>0</v>
      </c>
      <c r="Q147" s="167"/>
      <c r="R147" s="168">
        <f>R148</f>
        <v>0</v>
      </c>
      <c r="S147" s="167"/>
      <c r="T147" s="169">
        <f>T148</f>
        <v>0</v>
      </c>
      <c r="AR147" s="170" t="s">
        <v>79</v>
      </c>
      <c r="AT147" s="171" t="s">
        <v>71</v>
      </c>
      <c r="AU147" s="171" t="s">
        <v>79</v>
      </c>
      <c r="AY147" s="170" t="s">
        <v>118</v>
      </c>
      <c r="BK147" s="172">
        <f>BK148</f>
        <v>0</v>
      </c>
    </row>
    <row r="148" spans="1:65" s="2" customFormat="1" ht="50.25" customHeight="1">
      <c r="A148" s="36"/>
      <c r="B148" s="37"/>
      <c r="C148" s="175" t="s">
        <v>254</v>
      </c>
      <c r="D148" s="175" t="s">
        <v>121</v>
      </c>
      <c r="E148" s="176" t="s">
        <v>255</v>
      </c>
      <c r="F148" s="177" t="s">
        <v>1746</v>
      </c>
      <c r="G148" s="178" t="s">
        <v>189</v>
      </c>
      <c r="H148" s="179">
        <v>115</v>
      </c>
      <c r="I148" s="180"/>
      <c r="J148" s="181">
        <f>ROUND(I148*H148,2)</f>
        <v>0</v>
      </c>
      <c r="K148" s="177" t="s">
        <v>19</v>
      </c>
      <c r="L148" s="41"/>
      <c r="M148" s="182" t="s">
        <v>19</v>
      </c>
      <c r="N148" s="183" t="s">
        <v>43</v>
      </c>
      <c r="O148" s="66"/>
      <c r="P148" s="184">
        <f>O148*H148</f>
        <v>0</v>
      </c>
      <c r="Q148" s="184">
        <v>0</v>
      </c>
      <c r="R148" s="184">
        <f>Q148*H148</f>
        <v>0</v>
      </c>
      <c r="S148" s="184">
        <v>0</v>
      </c>
      <c r="T148" s="185">
        <f>S148*H148</f>
        <v>0</v>
      </c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R148" s="186" t="s">
        <v>140</v>
      </c>
      <c r="AT148" s="186" t="s">
        <v>121</v>
      </c>
      <c r="AU148" s="186" t="s">
        <v>81</v>
      </c>
      <c r="AY148" s="19" t="s">
        <v>118</v>
      </c>
      <c r="BE148" s="187">
        <f>IF(N148="základní",J148,0)</f>
        <v>0</v>
      </c>
      <c r="BF148" s="187">
        <f>IF(N148="snížená",J148,0)</f>
        <v>0</v>
      </c>
      <c r="BG148" s="187">
        <f>IF(N148="zákl. přenesená",J148,0)</f>
        <v>0</v>
      </c>
      <c r="BH148" s="187">
        <f>IF(N148="sníž. přenesená",J148,0)</f>
        <v>0</v>
      </c>
      <c r="BI148" s="187">
        <f>IF(N148="nulová",J148,0)</f>
        <v>0</v>
      </c>
      <c r="BJ148" s="19" t="s">
        <v>79</v>
      </c>
      <c r="BK148" s="187">
        <f>ROUND(I148*H148,2)</f>
        <v>0</v>
      </c>
      <c r="BL148" s="19" t="s">
        <v>140</v>
      </c>
      <c r="BM148" s="186" t="s">
        <v>256</v>
      </c>
    </row>
    <row r="149" spans="1:65" s="12" customFormat="1" ht="22.95" customHeight="1">
      <c r="B149" s="159"/>
      <c r="C149" s="160"/>
      <c r="D149" s="161" t="s">
        <v>71</v>
      </c>
      <c r="E149" s="173" t="s">
        <v>150</v>
      </c>
      <c r="F149" s="173" t="s">
        <v>257</v>
      </c>
      <c r="G149" s="160"/>
      <c r="H149" s="160"/>
      <c r="I149" s="163"/>
      <c r="J149" s="174">
        <f>BK149</f>
        <v>0</v>
      </c>
      <c r="K149" s="160"/>
      <c r="L149" s="165"/>
      <c r="M149" s="166"/>
      <c r="N149" s="167"/>
      <c r="O149" s="167"/>
      <c r="P149" s="168">
        <f>SUM(P150:P345)</f>
        <v>0</v>
      </c>
      <c r="Q149" s="167"/>
      <c r="R149" s="168">
        <f>SUM(R150:R345)</f>
        <v>15.443844070000001</v>
      </c>
      <c r="S149" s="167"/>
      <c r="T149" s="169">
        <f>SUM(T150:T345)</f>
        <v>0</v>
      </c>
      <c r="AR149" s="170" t="s">
        <v>79</v>
      </c>
      <c r="AT149" s="171" t="s">
        <v>71</v>
      </c>
      <c r="AU149" s="171" t="s">
        <v>79</v>
      </c>
      <c r="AY149" s="170" t="s">
        <v>118</v>
      </c>
      <c r="BK149" s="172">
        <f>SUM(BK150:BK345)</f>
        <v>0</v>
      </c>
    </row>
    <row r="150" spans="1:65" s="2" customFormat="1" ht="24.15" customHeight="1">
      <c r="A150" s="36"/>
      <c r="B150" s="37"/>
      <c r="C150" s="175" t="s">
        <v>258</v>
      </c>
      <c r="D150" s="175" t="s">
        <v>121</v>
      </c>
      <c r="E150" s="176" t="s">
        <v>259</v>
      </c>
      <c r="F150" s="177" t="s">
        <v>260</v>
      </c>
      <c r="G150" s="178" t="s">
        <v>189</v>
      </c>
      <c r="H150" s="179">
        <v>34.183</v>
      </c>
      <c r="I150" s="180"/>
      <c r="J150" s="181">
        <f>ROUND(I150*H150,2)</f>
        <v>0</v>
      </c>
      <c r="K150" s="177" t="s">
        <v>125</v>
      </c>
      <c r="L150" s="41"/>
      <c r="M150" s="182" t="s">
        <v>19</v>
      </c>
      <c r="N150" s="183" t="s">
        <v>43</v>
      </c>
      <c r="O150" s="66"/>
      <c r="P150" s="184">
        <f>O150*H150</f>
        <v>0</v>
      </c>
      <c r="Q150" s="184">
        <v>0</v>
      </c>
      <c r="R150" s="184">
        <f>Q150*H150</f>
        <v>0</v>
      </c>
      <c r="S150" s="184">
        <v>0</v>
      </c>
      <c r="T150" s="185">
        <f>S150*H150</f>
        <v>0</v>
      </c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R150" s="186" t="s">
        <v>140</v>
      </c>
      <c r="AT150" s="186" t="s">
        <v>121</v>
      </c>
      <c r="AU150" s="186" t="s">
        <v>81</v>
      </c>
      <c r="AY150" s="19" t="s">
        <v>118</v>
      </c>
      <c r="BE150" s="187">
        <f>IF(N150="základní",J150,0)</f>
        <v>0</v>
      </c>
      <c r="BF150" s="187">
        <f>IF(N150="snížená",J150,0)</f>
        <v>0</v>
      </c>
      <c r="BG150" s="187">
        <f>IF(N150="zákl. přenesená",J150,0)</f>
        <v>0</v>
      </c>
      <c r="BH150" s="187">
        <f>IF(N150="sníž. přenesená",J150,0)</f>
        <v>0</v>
      </c>
      <c r="BI150" s="187">
        <f>IF(N150="nulová",J150,0)</f>
        <v>0</v>
      </c>
      <c r="BJ150" s="19" t="s">
        <v>79</v>
      </c>
      <c r="BK150" s="187">
        <f>ROUND(I150*H150,2)</f>
        <v>0</v>
      </c>
      <c r="BL150" s="19" t="s">
        <v>140</v>
      </c>
      <c r="BM150" s="186" t="s">
        <v>261</v>
      </c>
    </row>
    <row r="151" spans="1:65" s="2" customFormat="1">
      <c r="A151" s="36"/>
      <c r="B151" s="37"/>
      <c r="C151" s="38"/>
      <c r="D151" s="188" t="s">
        <v>128</v>
      </c>
      <c r="E151" s="38"/>
      <c r="F151" s="189" t="s">
        <v>262</v>
      </c>
      <c r="G151" s="38"/>
      <c r="H151" s="38"/>
      <c r="I151" s="190"/>
      <c r="J151" s="38"/>
      <c r="K151" s="38"/>
      <c r="L151" s="41"/>
      <c r="M151" s="191"/>
      <c r="N151" s="192"/>
      <c r="O151" s="66"/>
      <c r="P151" s="66"/>
      <c r="Q151" s="66"/>
      <c r="R151" s="66"/>
      <c r="S151" s="66"/>
      <c r="T151" s="67"/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T151" s="19" t="s">
        <v>128</v>
      </c>
      <c r="AU151" s="19" t="s">
        <v>81</v>
      </c>
    </row>
    <row r="152" spans="1:65" s="15" customFormat="1">
      <c r="B152" s="220"/>
      <c r="C152" s="221"/>
      <c r="D152" s="199" t="s">
        <v>183</v>
      </c>
      <c r="E152" s="222" t="s">
        <v>19</v>
      </c>
      <c r="F152" s="223" t="s">
        <v>263</v>
      </c>
      <c r="G152" s="221"/>
      <c r="H152" s="222" t="s">
        <v>19</v>
      </c>
      <c r="I152" s="224"/>
      <c r="J152" s="221"/>
      <c r="K152" s="221"/>
      <c r="L152" s="225"/>
      <c r="M152" s="226"/>
      <c r="N152" s="227"/>
      <c r="O152" s="227"/>
      <c r="P152" s="227"/>
      <c r="Q152" s="227"/>
      <c r="R152" s="227"/>
      <c r="S152" s="227"/>
      <c r="T152" s="228"/>
      <c r="AT152" s="229" t="s">
        <v>183</v>
      </c>
      <c r="AU152" s="229" t="s">
        <v>81</v>
      </c>
      <c r="AV152" s="15" t="s">
        <v>79</v>
      </c>
      <c r="AW152" s="15" t="s">
        <v>33</v>
      </c>
      <c r="AX152" s="15" t="s">
        <v>72</v>
      </c>
      <c r="AY152" s="229" t="s">
        <v>118</v>
      </c>
    </row>
    <row r="153" spans="1:65" s="13" customFormat="1">
      <c r="B153" s="197"/>
      <c r="C153" s="198"/>
      <c r="D153" s="199" t="s">
        <v>183</v>
      </c>
      <c r="E153" s="200" t="s">
        <v>19</v>
      </c>
      <c r="F153" s="201" t="s">
        <v>264</v>
      </c>
      <c r="G153" s="198"/>
      <c r="H153" s="202">
        <v>7.8479999999999999</v>
      </c>
      <c r="I153" s="203"/>
      <c r="J153" s="198"/>
      <c r="K153" s="198"/>
      <c r="L153" s="204"/>
      <c r="M153" s="205"/>
      <c r="N153" s="206"/>
      <c r="O153" s="206"/>
      <c r="P153" s="206"/>
      <c r="Q153" s="206"/>
      <c r="R153" s="206"/>
      <c r="S153" s="206"/>
      <c r="T153" s="207"/>
      <c r="AT153" s="208" t="s">
        <v>183</v>
      </c>
      <c r="AU153" s="208" t="s">
        <v>81</v>
      </c>
      <c r="AV153" s="13" t="s">
        <v>81</v>
      </c>
      <c r="AW153" s="13" t="s">
        <v>33</v>
      </c>
      <c r="AX153" s="13" t="s">
        <v>72</v>
      </c>
      <c r="AY153" s="208" t="s">
        <v>118</v>
      </c>
    </row>
    <row r="154" spans="1:65" s="13" customFormat="1">
      <c r="B154" s="197"/>
      <c r="C154" s="198"/>
      <c r="D154" s="199" t="s">
        <v>183</v>
      </c>
      <c r="E154" s="200" t="s">
        <v>19</v>
      </c>
      <c r="F154" s="201" t="s">
        <v>265</v>
      </c>
      <c r="G154" s="198"/>
      <c r="H154" s="202">
        <v>6.3040000000000003</v>
      </c>
      <c r="I154" s="203"/>
      <c r="J154" s="198"/>
      <c r="K154" s="198"/>
      <c r="L154" s="204"/>
      <c r="M154" s="205"/>
      <c r="N154" s="206"/>
      <c r="O154" s="206"/>
      <c r="P154" s="206"/>
      <c r="Q154" s="206"/>
      <c r="R154" s="206"/>
      <c r="S154" s="206"/>
      <c r="T154" s="207"/>
      <c r="AT154" s="208" t="s">
        <v>183</v>
      </c>
      <c r="AU154" s="208" t="s">
        <v>81</v>
      </c>
      <c r="AV154" s="13" t="s">
        <v>81</v>
      </c>
      <c r="AW154" s="13" t="s">
        <v>33</v>
      </c>
      <c r="AX154" s="13" t="s">
        <v>72</v>
      </c>
      <c r="AY154" s="208" t="s">
        <v>118</v>
      </c>
    </row>
    <row r="155" spans="1:65" s="13" customFormat="1">
      <c r="B155" s="197"/>
      <c r="C155" s="198"/>
      <c r="D155" s="199" t="s">
        <v>183</v>
      </c>
      <c r="E155" s="200" t="s">
        <v>19</v>
      </c>
      <c r="F155" s="201" t="s">
        <v>266</v>
      </c>
      <c r="G155" s="198"/>
      <c r="H155" s="202">
        <v>5.5860000000000003</v>
      </c>
      <c r="I155" s="203"/>
      <c r="J155" s="198"/>
      <c r="K155" s="198"/>
      <c r="L155" s="204"/>
      <c r="M155" s="205"/>
      <c r="N155" s="206"/>
      <c r="O155" s="206"/>
      <c r="P155" s="206"/>
      <c r="Q155" s="206"/>
      <c r="R155" s="206"/>
      <c r="S155" s="206"/>
      <c r="T155" s="207"/>
      <c r="AT155" s="208" t="s">
        <v>183</v>
      </c>
      <c r="AU155" s="208" t="s">
        <v>81</v>
      </c>
      <c r="AV155" s="13" t="s">
        <v>81</v>
      </c>
      <c r="AW155" s="13" t="s">
        <v>33</v>
      </c>
      <c r="AX155" s="13" t="s">
        <v>72</v>
      </c>
      <c r="AY155" s="208" t="s">
        <v>118</v>
      </c>
    </row>
    <row r="156" spans="1:65" s="13" customFormat="1">
      <c r="B156" s="197"/>
      <c r="C156" s="198"/>
      <c r="D156" s="199" t="s">
        <v>183</v>
      </c>
      <c r="E156" s="200" t="s">
        <v>19</v>
      </c>
      <c r="F156" s="201" t="s">
        <v>267</v>
      </c>
      <c r="G156" s="198"/>
      <c r="H156" s="202">
        <v>3.105</v>
      </c>
      <c r="I156" s="203"/>
      <c r="J156" s="198"/>
      <c r="K156" s="198"/>
      <c r="L156" s="204"/>
      <c r="M156" s="205"/>
      <c r="N156" s="206"/>
      <c r="O156" s="206"/>
      <c r="P156" s="206"/>
      <c r="Q156" s="206"/>
      <c r="R156" s="206"/>
      <c r="S156" s="206"/>
      <c r="T156" s="207"/>
      <c r="AT156" s="208" t="s">
        <v>183</v>
      </c>
      <c r="AU156" s="208" t="s">
        <v>81</v>
      </c>
      <c r="AV156" s="13" t="s">
        <v>81</v>
      </c>
      <c r="AW156" s="13" t="s">
        <v>33</v>
      </c>
      <c r="AX156" s="13" t="s">
        <v>72</v>
      </c>
      <c r="AY156" s="208" t="s">
        <v>118</v>
      </c>
    </row>
    <row r="157" spans="1:65" s="13" customFormat="1">
      <c r="B157" s="197"/>
      <c r="C157" s="198"/>
      <c r="D157" s="199" t="s">
        <v>183</v>
      </c>
      <c r="E157" s="200" t="s">
        <v>19</v>
      </c>
      <c r="F157" s="201" t="s">
        <v>268</v>
      </c>
      <c r="G157" s="198"/>
      <c r="H157" s="202">
        <v>11.34</v>
      </c>
      <c r="I157" s="203"/>
      <c r="J157" s="198"/>
      <c r="K157" s="198"/>
      <c r="L157" s="204"/>
      <c r="M157" s="205"/>
      <c r="N157" s="206"/>
      <c r="O157" s="206"/>
      <c r="P157" s="206"/>
      <c r="Q157" s="206"/>
      <c r="R157" s="206"/>
      <c r="S157" s="206"/>
      <c r="T157" s="207"/>
      <c r="AT157" s="208" t="s">
        <v>183</v>
      </c>
      <c r="AU157" s="208" t="s">
        <v>81</v>
      </c>
      <c r="AV157" s="13" t="s">
        <v>81</v>
      </c>
      <c r="AW157" s="13" t="s">
        <v>33</v>
      </c>
      <c r="AX157" s="13" t="s">
        <v>72</v>
      </c>
      <c r="AY157" s="208" t="s">
        <v>118</v>
      </c>
    </row>
    <row r="158" spans="1:65" s="14" customFormat="1">
      <c r="B158" s="209"/>
      <c r="C158" s="210"/>
      <c r="D158" s="199" t="s">
        <v>183</v>
      </c>
      <c r="E158" s="211" t="s">
        <v>19</v>
      </c>
      <c r="F158" s="212" t="s">
        <v>186</v>
      </c>
      <c r="G158" s="210"/>
      <c r="H158" s="213">
        <v>34.183</v>
      </c>
      <c r="I158" s="214"/>
      <c r="J158" s="210"/>
      <c r="K158" s="210"/>
      <c r="L158" s="215"/>
      <c r="M158" s="216"/>
      <c r="N158" s="217"/>
      <c r="O158" s="217"/>
      <c r="P158" s="217"/>
      <c r="Q158" s="217"/>
      <c r="R158" s="217"/>
      <c r="S158" s="217"/>
      <c r="T158" s="218"/>
      <c r="AT158" s="219" t="s">
        <v>183</v>
      </c>
      <c r="AU158" s="219" t="s">
        <v>81</v>
      </c>
      <c r="AV158" s="14" t="s">
        <v>140</v>
      </c>
      <c r="AW158" s="14" t="s">
        <v>33</v>
      </c>
      <c r="AX158" s="14" t="s">
        <v>79</v>
      </c>
      <c r="AY158" s="219" t="s">
        <v>118</v>
      </c>
    </row>
    <row r="159" spans="1:65" s="2" customFormat="1" ht="16.5" customHeight="1">
      <c r="A159" s="36"/>
      <c r="B159" s="37"/>
      <c r="C159" s="175" t="s">
        <v>269</v>
      </c>
      <c r="D159" s="175" t="s">
        <v>121</v>
      </c>
      <c r="E159" s="176" t="s">
        <v>270</v>
      </c>
      <c r="F159" s="177" t="s">
        <v>271</v>
      </c>
      <c r="G159" s="178" t="s">
        <v>189</v>
      </c>
      <c r="H159" s="179">
        <v>0.90900000000000003</v>
      </c>
      <c r="I159" s="180"/>
      <c r="J159" s="181">
        <f>ROUND(I159*H159,2)</f>
        <v>0</v>
      </c>
      <c r="K159" s="177" t="s">
        <v>125</v>
      </c>
      <c r="L159" s="41"/>
      <c r="M159" s="182" t="s">
        <v>19</v>
      </c>
      <c r="N159" s="183" t="s">
        <v>43</v>
      </c>
      <c r="O159" s="66"/>
      <c r="P159" s="184">
        <f>O159*H159</f>
        <v>0</v>
      </c>
      <c r="Q159" s="184">
        <v>3.8199999999999998E-2</v>
      </c>
      <c r="R159" s="184">
        <f>Q159*H159</f>
        <v>3.4723799999999999E-2</v>
      </c>
      <c r="S159" s="184">
        <v>0</v>
      </c>
      <c r="T159" s="185">
        <f>S159*H159</f>
        <v>0</v>
      </c>
      <c r="U159" s="36"/>
      <c r="V159" s="36"/>
      <c r="W159" s="36"/>
      <c r="X159" s="36"/>
      <c r="Y159" s="36"/>
      <c r="Z159" s="36"/>
      <c r="AA159" s="36"/>
      <c r="AB159" s="36"/>
      <c r="AC159" s="36"/>
      <c r="AD159" s="36"/>
      <c r="AE159" s="36"/>
      <c r="AR159" s="186" t="s">
        <v>140</v>
      </c>
      <c r="AT159" s="186" t="s">
        <v>121</v>
      </c>
      <c r="AU159" s="186" t="s">
        <v>81</v>
      </c>
      <c r="AY159" s="19" t="s">
        <v>118</v>
      </c>
      <c r="BE159" s="187">
        <f>IF(N159="základní",J159,0)</f>
        <v>0</v>
      </c>
      <c r="BF159" s="187">
        <f>IF(N159="snížená",J159,0)</f>
        <v>0</v>
      </c>
      <c r="BG159" s="187">
        <f>IF(N159="zákl. přenesená",J159,0)</f>
        <v>0</v>
      </c>
      <c r="BH159" s="187">
        <f>IF(N159="sníž. přenesená",J159,0)</f>
        <v>0</v>
      </c>
      <c r="BI159" s="187">
        <f>IF(N159="nulová",J159,0)</f>
        <v>0</v>
      </c>
      <c r="BJ159" s="19" t="s">
        <v>79</v>
      </c>
      <c r="BK159" s="187">
        <f>ROUND(I159*H159,2)</f>
        <v>0</v>
      </c>
      <c r="BL159" s="19" t="s">
        <v>140</v>
      </c>
      <c r="BM159" s="186" t="s">
        <v>272</v>
      </c>
    </row>
    <row r="160" spans="1:65" s="2" customFormat="1">
      <c r="A160" s="36"/>
      <c r="B160" s="37"/>
      <c r="C160" s="38"/>
      <c r="D160" s="188" t="s">
        <v>128</v>
      </c>
      <c r="E160" s="38"/>
      <c r="F160" s="189" t="s">
        <v>273</v>
      </c>
      <c r="G160" s="38"/>
      <c r="H160" s="38"/>
      <c r="I160" s="190"/>
      <c r="J160" s="38"/>
      <c r="K160" s="38"/>
      <c r="L160" s="41"/>
      <c r="M160" s="191"/>
      <c r="N160" s="192"/>
      <c r="O160" s="66"/>
      <c r="P160" s="66"/>
      <c r="Q160" s="66"/>
      <c r="R160" s="66"/>
      <c r="S160" s="66"/>
      <c r="T160" s="67"/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T160" s="19" t="s">
        <v>128</v>
      </c>
      <c r="AU160" s="19" t="s">
        <v>81</v>
      </c>
    </row>
    <row r="161" spans="1:65" s="15" customFormat="1">
      <c r="B161" s="220"/>
      <c r="C161" s="221"/>
      <c r="D161" s="199" t="s">
        <v>183</v>
      </c>
      <c r="E161" s="222" t="s">
        <v>19</v>
      </c>
      <c r="F161" s="223" t="s">
        <v>274</v>
      </c>
      <c r="G161" s="221"/>
      <c r="H161" s="222" t="s">
        <v>19</v>
      </c>
      <c r="I161" s="224"/>
      <c r="J161" s="221"/>
      <c r="K161" s="221"/>
      <c r="L161" s="225"/>
      <c r="M161" s="226"/>
      <c r="N161" s="227"/>
      <c r="O161" s="227"/>
      <c r="P161" s="227"/>
      <c r="Q161" s="227"/>
      <c r="R161" s="227"/>
      <c r="S161" s="227"/>
      <c r="T161" s="228"/>
      <c r="AT161" s="229" t="s">
        <v>183</v>
      </c>
      <c r="AU161" s="229" t="s">
        <v>81</v>
      </c>
      <c r="AV161" s="15" t="s">
        <v>79</v>
      </c>
      <c r="AW161" s="15" t="s">
        <v>33</v>
      </c>
      <c r="AX161" s="15" t="s">
        <v>72</v>
      </c>
      <c r="AY161" s="229" t="s">
        <v>118</v>
      </c>
    </row>
    <row r="162" spans="1:65" s="13" customFormat="1">
      <c r="B162" s="197"/>
      <c r="C162" s="198"/>
      <c r="D162" s="199" t="s">
        <v>183</v>
      </c>
      <c r="E162" s="200" t="s">
        <v>19</v>
      </c>
      <c r="F162" s="201" t="s">
        <v>275</v>
      </c>
      <c r="G162" s="198"/>
      <c r="H162" s="202">
        <v>0.90900000000000003</v>
      </c>
      <c r="I162" s="203"/>
      <c r="J162" s="198"/>
      <c r="K162" s="198"/>
      <c r="L162" s="204"/>
      <c r="M162" s="205"/>
      <c r="N162" s="206"/>
      <c r="O162" s="206"/>
      <c r="P162" s="206"/>
      <c r="Q162" s="206"/>
      <c r="R162" s="206"/>
      <c r="S162" s="206"/>
      <c r="T162" s="207"/>
      <c r="AT162" s="208" t="s">
        <v>183</v>
      </c>
      <c r="AU162" s="208" t="s">
        <v>81</v>
      </c>
      <c r="AV162" s="13" t="s">
        <v>81</v>
      </c>
      <c r="AW162" s="13" t="s">
        <v>33</v>
      </c>
      <c r="AX162" s="13" t="s">
        <v>79</v>
      </c>
      <c r="AY162" s="208" t="s">
        <v>118</v>
      </c>
    </row>
    <row r="163" spans="1:65" s="2" customFormat="1" ht="24.15" customHeight="1">
      <c r="A163" s="36"/>
      <c r="B163" s="37"/>
      <c r="C163" s="175" t="s">
        <v>8</v>
      </c>
      <c r="D163" s="175" t="s">
        <v>121</v>
      </c>
      <c r="E163" s="176" t="s">
        <v>276</v>
      </c>
      <c r="F163" s="177" t="s">
        <v>277</v>
      </c>
      <c r="G163" s="178" t="s">
        <v>189</v>
      </c>
      <c r="H163" s="179">
        <v>115.066</v>
      </c>
      <c r="I163" s="180"/>
      <c r="J163" s="181">
        <f>ROUND(I163*H163,2)</f>
        <v>0</v>
      </c>
      <c r="K163" s="177" t="s">
        <v>125</v>
      </c>
      <c r="L163" s="41"/>
      <c r="M163" s="182" t="s">
        <v>19</v>
      </c>
      <c r="N163" s="183" t="s">
        <v>43</v>
      </c>
      <c r="O163" s="66"/>
      <c r="P163" s="184">
        <f>O163*H163</f>
        <v>0</v>
      </c>
      <c r="Q163" s="184">
        <v>1.6899999999999998E-2</v>
      </c>
      <c r="R163" s="184">
        <f>Q163*H163</f>
        <v>1.9446153999999998</v>
      </c>
      <c r="S163" s="184">
        <v>0</v>
      </c>
      <c r="T163" s="185">
        <f>S163*H163</f>
        <v>0</v>
      </c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R163" s="186" t="s">
        <v>140</v>
      </c>
      <c r="AT163" s="186" t="s">
        <v>121</v>
      </c>
      <c r="AU163" s="186" t="s">
        <v>81</v>
      </c>
      <c r="AY163" s="19" t="s">
        <v>118</v>
      </c>
      <c r="BE163" s="187">
        <f>IF(N163="základní",J163,0)</f>
        <v>0</v>
      </c>
      <c r="BF163" s="187">
        <f>IF(N163="snížená",J163,0)</f>
        <v>0</v>
      </c>
      <c r="BG163" s="187">
        <f>IF(N163="zákl. přenesená",J163,0)</f>
        <v>0</v>
      </c>
      <c r="BH163" s="187">
        <f>IF(N163="sníž. přenesená",J163,0)</f>
        <v>0</v>
      </c>
      <c r="BI163" s="187">
        <f>IF(N163="nulová",J163,0)</f>
        <v>0</v>
      </c>
      <c r="BJ163" s="19" t="s">
        <v>79</v>
      </c>
      <c r="BK163" s="187">
        <f>ROUND(I163*H163,2)</f>
        <v>0</v>
      </c>
      <c r="BL163" s="19" t="s">
        <v>140</v>
      </c>
      <c r="BM163" s="186" t="s">
        <v>278</v>
      </c>
    </row>
    <row r="164" spans="1:65" s="2" customFormat="1">
      <c r="A164" s="36"/>
      <c r="B164" s="37"/>
      <c r="C164" s="38"/>
      <c r="D164" s="188" t="s">
        <v>128</v>
      </c>
      <c r="E164" s="38"/>
      <c r="F164" s="189" t="s">
        <v>279</v>
      </c>
      <c r="G164" s="38"/>
      <c r="H164" s="38"/>
      <c r="I164" s="190"/>
      <c r="J164" s="38"/>
      <c r="K164" s="38"/>
      <c r="L164" s="41"/>
      <c r="M164" s="191"/>
      <c r="N164" s="192"/>
      <c r="O164" s="66"/>
      <c r="P164" s="66"/>
      <c r="Q164" s="66"/>
      <c r="R164" s="66"/>
      <c r="S164" s="66"/>
      <c r="T164" s="67"/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T164" s="19" t="s">
        <v>128</v>
      </c>
      <c r="AU164" s="19" t="s">
        <v>81</v>
      </c>
    </row>
    <row r="165" spans="1:65" s="13" customFormat="1">
      <c r="B165" s="197"/>
      <c r="C165" s="198"/>
      <c r="D165" s="199" t="s">
        <v>183</v>
      </c>
      <c r="E165" s="200" t="s">
        <v>19</v>
      </c>
      <c r="F165" s="201" t="s">
        <v>280</v>
      </c>
      <c r="G165" s="198"/>
      <c r="H165" s="202">
        <v>1.296</v>
      </c>
      <c r="I165" s="203"/>
      <c r="J165" s="198"/>
      <c r="K165" s="198"/>
      <c r="L165" s="204"/>
      <c r="M165" s="205"/>
      <c r="N165" s="206"/>
      <c r="O165" s="206"/>
      <c r="P165" s="206"/>
      <c r="Q165" s="206"/>
      <c r="R165" s="206"/>
      <c r="S165" s="206"/>
      <c r="T165" s="207"/>
      <c r="AT165" s="208" t="s">
        <v>183</v>
      </c>
      <c r="AU165" s="208" t="s">
        <v>81</v>
      </c>
      <c r="AV165" s="13" t="s">
        <v>81</v>
      </c>
      <c r="AW165" s="13" t="s">
        <v>33</v>
      </c>
      <c r="AX165" s="13" t="s">
        <v>72</v>
      </c>
      <c r="AY165" s="208" t="s">
        <v>118</v>
      </c>
    </row>
    <row r="166" spans="1:65" s="13" customFormat="1">
      <c r="B166" s="197"/>
      <c r="C166" s="198"/>
      <c r="D166" s="199" t="s">
        <v>183</v>
      </c>
      <c r="E166" s="200" t="s">
        <v>19</v>
      </c>
      <c r="F166" s="201" t="s">
        <v>281</v>
      </c>
      <c r="G166" s="198"/>
      <c r="H166" s="202">
        <v>1.1599999999999999</v>
      </c>
      <c r="I166" s="203"/>
      <c r="J166" s="198"/>
      <c r="K166" s="198"/>
      <c r="L166" s="204"/>
      <c r="M166" s="205"/>
      <c r="N166" s="206"/>
      <c r="O166" s="206"/>
      <c r="P166" s="206"/>
      <c r="Q166" s="206"/>
      <c r="R166" s="206"/>
      <c r="S166" s="206"/>
      <c r="T166" s="207"/>
      <c r="AT166" s="208" t="s">
        <v>183</v>
      </c>
      <c r="AU166" s="208" t="s">
        <v>81</v>
      </c>
      <c r="AV166" s="13" t="s">
        <v>81</v>
      </c>
      <c r="AW166" s="13" t="s">
        <v>33</v>
      </c>
      <c r="AX166" s="13" t="s">
        <v>72</v>
      </c>
      <c r="AY166" s="208" t="s">
        <v>118</v>
      </c>
    </row>
    <row r="167" spans="1:65" s="13" customFormat="1">
      <c r="B167" s="197"/>
      <c r="C167" s="198"/>
      <c r="D167" s="199" t="s">
        <v>183</v>
      </c>
      <c r="E167" s="200" t="s">
        <v>19</v>
      </c>
      <c r="F167" s="201" t="s">
        <v>282</v>
      </c>
      <c r="G167" s="198"/>
      <c r="H167" s="202">
        <v>-0.04</v>
      </c>
      <c r="I167" s="203"/>
      <c r="J167" s="198"/>
      <c r="K167" s="198"/>
      <c r="L167" s="204"/>
      <c r="M167" s="205"/>
      <c r="N167" s="206"/>
      <c r="O167" s="206"/>
      <c r="P167" s="206"/>
      <c r="Q167" s="206"/>
      <c r="R167" s="206"/>
      <c r="S167" s="206"/>
      <c r="T167" s="207"/>
      <c r="AT167" s="208" t="s">
        <v>183</v>
      </c>
      <c r="AU167" s="208" t="s">
        <v>81</v>
      </c>
      <c r="AV167" s="13" t="s">
        <v>81</v>
      </c>
      <c r="AW167" s="13" t="s">
        <v>33</v>
      </c>
      <c r="AX167" s="13" t="s">
        <v>72</v>
      </c>
      <c r="AY167" s="208" t="s">
        <v>118</v>
      </c>
    </row>
    <row r="168" spans="1:65" s="13" customFormat="1">
      <c r="B168" s="197"/>
      <c r="C168" s="198"/>
      <c r="D168" s="199" t="s">
        <v>183</v>
      </c>
      <c r="E168" s="200" t="s">
        <v>19</v>
      </c>
      <c r="F168" s="201" t="s">
        <v>283</v>
      </c>
      <c r="G168" s="198"/>
      <c r="H168" s="202">
        <v>3.7309999999999999</v>
      </c>
      <c r="I168" s="203"/>
      <c r="J168" s="198"/>
      <c r="K168" s="198"/>
      <c r="L168" s="204"/>
      <c r="M168" s="205"/>
      <c r="N168" s="206"/>
      <c r="O168" s="206"/>
      <c r="P168" s="206"/>
      <c r="Q168" s="206"/>
      <c r="R168" s="206"/>
      <c r="S168" s="206"/>
      <c r="T168" s="207"/>
      <c r="AT168" s="208" t="s">
        <v>183</v>
      </c>
      <c r="AU168" s="208" t="s">
        <v>81</v>
      </c>
      <c r="AV168" s="13" t="s">
        <v>81</v>
      </c>
      <c r="AW168" s="13" t="s">
        <v>33</v>
      </c>
      <c r="AX168" s="13" t="s">
        <v>72</v>
      </c>
      <c r="AY168" s="208" t="s">
        <v>118</v>
      </c>
    </row>
    <row r="169" spans="1:65" s="13" customFormat="1">
      <c r="B169" s="197"/>
      <c r="C169" s="198"/>
      <c r="D169" s="199" t="s">
        <v>183</v>
      </c>
      <c r="E169" s="200" t="s">
        <v>19</v>
      </c>
      <c r="F169" s="201" t="s">
        <v>284</v>
      </c>
      <c r="G169" s="198"/>
      <c r="H169" s="202">
        <v>4.7850000000000001</v>
      </c>
      <c r="I169" s="203"/>
      <c r="J169" s="198"/>
      <c r="K169" s="198"/>
      <c r="L169" s="204"/>
      <c r="M169" s="205"/>
      <c r="N169" s="206"/>
      <c r="O169" s="206"/>
      <c r="P169" s="206"/>
      <c r="Q169" s="206"/>
      <c r="R169" s="206"/>
      <c r="S169" s="206"/>
      <c r="T169" s="207"/>
      <c r="AT169" s="208" t="s">
        <v>183</v>
      </c>
      <c r="AU169" s="208" t="s">
        <v>81</v>
      </c>
      <c r="AV169" s="13" t="s">
        <v>81</v>
      </c>
      <c r="AW169" s="13" t="s">
        <v>33</v>
      </c>
      <c r="AX169" s="13" t="s">
        <v>72</v>
      </c>
      <c r="AY169" s="208" t="s">
        <v>118</v>
      </c>
    </row>
    <row r="170" spans="1:65" s="13" customFormat="1">
      <c r="B170" s="197"/>
      <c r="C170" s="198"/>
      <c r="D170" s="199" t="s">
        <v>183</v>
      </c>
      <c r="E170" s="200" t="s">
        <v>19</v>
      </c>
      <c r="F170" s="201" t="s">
        <v>285</v>
      </c>
      <c r="G170" s="198"/>
      <c r="H170" s="202">
        <v>2.496</v>
      </c>
      <c r="I170" s="203"/>
      <c r="J170" s="198"/>
      <c r="K170" s="198"/>
      <c r="L170" s="204"/>
      <c r="M170" s="205"/>
      <c r="N170" s="206"/>
      <c r="O170" s="206"/>
      <c r="P170" s="206"/>
      <c r="Q170" s="206"/>
      <c r="R170" s="206"/>
      <c r="S170" s="206"/>
      <c r="T170" s="207"/>
      <c r="AT170" s="208" t="s">
        <v>183</v>
      </c>
      <c r="AU170" s="208" t="s">
        <v>81</v>
      </c>
      <c r="AV170" s="13" t="s">
        <v>81</v>
      </c>
      <c r="AW170" s="13" t="s">
        <v>33</v>
      </c>
      <c r="AX170" s="13" t="s">
        <v>72</v>
      </c>
      <c r="AY170" s="208" t="s">
        <v>118</v>
      </c>
    </row>
    <row r="171" spans="1:65" s="13" customFormat="1">
      <c r="B171" s="197"/>
      <c r="C171" s="198"/>
      <c r="D171" s="199" t="s">
        <v>183</v>
      </c>
      <c r="E171" s="200" t="s">
        <v>19</v>
      </c>
      <c r="F171" s="201" t="s">
        <v>286</v>
      </c>
      <c r="G171" s="198"/>
      <c r="H171" s="202">
        <v>9.4499999999999993</v>
      </c>
      <c r="I171" s="203"/>
      <c r="J171" s="198"/>
      <c r="K171" s="198"/>
      <c r="L171" s="204"/>
      <c r="M171" s="205"/>
      <c r="N171" s="206"/>
      <c r="O171" s="206"/>
      <c r="P171" s="206"/>
      <c r="Q171" s="206"/>
      <c r="R171" s="206"/>
      <c r="S171" s="206"/>
      <c r="T171" s="207"/>
      <c r="AT171" s="208" t="s">
        <v>183</v>
      </c>
      <c r="AU171" s="208" t="s">
        <v>81</v>
      </c>
      <c r="AV171" s="13" t="s">
        <v>81</v>
      </c>
      <c r="AW171" s="13" t="s">
        <v>33</v>
      </c>
      <c r="AX171" s="13" t="s">
        <v>72</v>
      </c>
      <c r="AY171" s="208" t="s">
        <v>118</v>
      </c>
    </row>
    <row r="172" spans="1:65" s="13" customFormat="1">
      <c r="B172" s="197"/>
      <c r="C172" s="198"/>
      <c r="D172" s="199" t="s">
        <v>183</v>
      </c>
      <c r="E172" s="200" t="s">
        <v>19</v>
      </c>
      <c r="F172" s="201" t="s">
        <v>287</v>
      </c>
      <c r="G172" s="198"/>
      <c r="H172" s="202">
        <v>22.007999999999999</v>
      </c>
      <c r="I172" s="203"/>
      <c r="J172" s="198"/>
      <c r="K172" s="198"/>
      <c r="L172" s="204"/>
      <c r="M172" s="205"/>
      <c r="N172" s="206"/>
      <c r="O172" s="206"/>
      <c r="P172" s="206"/>
      <c r="Q172" s="206"/>
      <c r="R172" s="206"/>
      <c r="S172" s="206"/>
      <c r="T172" s="207"/>
      <c r="AT172" s="208" t="s">
        <v>183</v>
      </c>
      <c r="AU172" s="208" t="s">
        <v>81</v>
      </c>
      <c r="AV172" s="13" t="s">
        <v>81</v>
      </c>
      <c r="AW172" s="13" t="s">
        <v>33</v>
      </c>
      <c r="AX172" s="13" t="s">
        <v>72</v>
      </c>
      <c r="AY172" s="208" t="s">
        <v>118</v>
      </c>
    </row>
    <row r="173" spans="1:65" s="13" customFormat="1">
      <c r="B173" s="197"/>
      <c r="C173" s="198"/>
      <c r="D173" s="199" t="s">
        <v>183</v>
      </c>
      <c r="E173" s="200" t="s">
        <v>19</v>
      </c>
      <c r="F173" s="201" t="s">
        <v>288</v>
      </c>
      <c r="G173" s="198"/>
      <c r="H173" s="202">
        <v>-1.35</v>
      </c>
      <c r="I173" s="203"/>
      <c r="J173" s="198"/>
      <c r="K173" s="198"/>
      <c r="L173" s="204"/>
      <c r="M173" s="205"/>
      <c r="N173" s="206"/>
      <c r="O173" s="206"/>
      <c r="P173" s="206"/>
      <c r="Q173" s="206"/>
      <c r="R173" s="206"/>
      <c r="S173" s="206"/>
      <c r="T173" s="207"/>
      <c r="AT173" s="208" t="s">
        <v>183</v>
      </c>
      <c r="AU173" s="208" t="s">
        <v>81</v>
      </c>
      <c r="AV173" s="13" t="s">
        <v>81</v>
      </c>
      <c r="AW173" s="13" t="s">
        <v>33</v>
      </c>
      <c r="AX173" s="13" t="s">
        <v>72</v>
      </c>
      <c r="AY173" s="208" t="s">
        <v>118</v>
      </c>
    </row>
    <row r="174" spans="1:65" s="13" customFormat="1">
      <c r="B174" s="197"/>
      <c r="C174" s="198"/>
      <c r="D174" s="199" t="s">
        <v>183</v>
      </c>
      <c r="E174" s="200" t="s">
        <v>19</v>
      </c>
      <c r="F174" s="201" t="s">
        <v>289</v>
      </c>
      <c r="G174" s="198"/>
      <c r="H174" s="202">
        <v>5.3650000000000002</v>
      </c>
      <c r="I174" s="203"/>
      <c r="J174" s="198"/>
      <c r="K174" s="198"/>
      <c r="L174" s="204"/>
      <c r="M174" s="205"/>
      <c r="N174" s="206"/>
      <c r="O174" s="206"/>
      <c r="P174" s="206"/>
      <c r="Q174" s="206"/>
      <c r="R174" s="206"/>
      <c r="S174" s="206"/>
      <c r="T174" s="207"/>
      <c r="AT174" s="208" t="s">
        <v>183</v>
      </c>
      <c r="AU174" s="208" t="s">
        <v>81</v>
      </c>
      <c r="AV174" s="13" t="s">
        <v>81</v>
      </c>
      <c r="AW174" s="13" t="s">
        <v>33</v>
      </c>
      <c r="AX174" s="13" t="s">
        <v>72</v>
      </c>
      <c r="AY174" s="208" t="s">
        <v>118</v>
      </c>
    </row>
    <row r="175" spans="1:65" s="13" customFormat="1">
      <c r="B175" s="197"/>
      <c r="C175" s="198"/>
      <c r="D175" s="199" t="s">
        <v>183</v>
      </c>
      <c r="E175" s="200" t="s">
        <v>19</v>
      </c>
      <c r="F175" s="201" t="s">
        <v>290</v>
      </c>
      <c r="G175" s="198"/>
      <c r="H175" s="202">
        <v>1.9430000000000001</v>
      </c>
      <c r="I175" s="203"/>
      <c r="J175" s="198"/>
      <c r="K175" s="198"/>
      <c r="L175" s="204"/>
      <c r="M175" s="205"/>
      <c r="N175" s="206"/>
      <c r="O175" s="206"/>
      <c r="P175" s="206"/>
      <c r="Q175" s="206"/>
      <c r="R175" s="206"/>
      <c r="S175" s="206"/>
      <c r="T175" s="207"/>
      <c r="AT175" s="208" t="s">
        <v>183</v>
      </c>
      <c r="AU175" s="208" t="s">
        <v>81</v>
      </c>
      <c r="AV175" s="13" t="s">
        <v>81</v>
      </c>
      <c r="AW175" s="13" t="s">
        <v>33</v>
      </c>
      <c r="AX175" s="13" t="s">
        <v>72</v>
      </c>
      <c r="AY175" s="208" t="s">
        <v>118</v>
      </c>
    </row>
    <row r="176" spans="1:65" s="13" customFormat="1">
      <c r="B176" s="197"/>
      <c r="C176" s="198"/>
      <c r="D176" s="199" t="s">
        <v>183</v>
      </c>
      <c r="E176" s="200" t="s">
        <v>19</v>
      </c>
      <c r="F176" s="201" t="s">
        <v>291</v>
      </c>
      <c r="G176" s="198"/>
      <c r="H176" s="202">
        <v>13.648999999999999</v>
      </c>
      <c r="I176" s="203"/>
      <c r="J176" s="198"/>
      <c r="K176" s="198"/>
      <c r="L176" s="204"/>
      <c r="M176" s="205"/>
      <c r="N176" s="206"/>
      <c r="O176" s="206"/>
      <c r="P176" s="206"/>
      <c r="Q176" s="206"/>
      <c r="R176" s="206"/>
      <c r="S176" s="206"/>
      <c r="T176" s="207"/>
      <c r="AT176" s="208" t="s">
        <v>183</v>
      </c>
      <c r="AU176" s="208" t="s">
        <v>81</v>
      </c>
      <c r="AV176" s="13" t="s">
        <v>81</v>
      </c>
      <c r="AW176" s="13" t="s">
        <v>33</v>
      </c>
      <c r="AX176" s="13" t="s">
        <v>72</v>
      </c>
      <c r="AY176" s="208" t="s">
        <v>118</v>
      </c>
    </row>
    <row r="177" spans="1:65" s="13" customFormat="1">
      <c r="B177" s="197"/>
      <c r="C177" s="198"/>
      <c r="D177" s="199" t="s">
        <v>183</v>
      </c>
      <c r="E177" s="200" t="s">
        <v>19</v>
      </c>
      <c r="F177" s="201" t="s">
        <v>292</v>
      </c>
      <c r="G177" s="198"/>
      <c r="H177" s="202">
        <v>14.946</v>
      </c>
      <c r="I177" s="203"/>
      <c r="J177" s="198"/>
      <c r="K177" s="198"/>
      <c r="L177" s="204"/>
      <c r="M177" s="205"/>
      <c r="N177" s="206"/>
      <c r="O177" s="206"/>
      <c r="P177" s="206"/>
      <c r="Q177" s="206"/>
      <c r="R177" s="206"/>
      <c r="S177" s="206"/>
      <c r="T177" s="207"/>
      <c r="AT177" s="208" t="s">
        <v>183</v>
      </c>
      <c r="AU177" s="208" t="s">
        <v>81</v>
      </c>
      <c r="AV177" s="13" t="s">
        <v>81</v>
      </c>
      <c r="AW177" s="13" t="s">
        <v>33</v>
      </c>
      <c r="AX177" s="13" t="s">
        <v>72</v>
      </c>
      <c r="AY177" s="208" t="s">
        <v>118</v>
      </c>
    </row>
    <row r="178" spans="1:65" s="13" customFormat="1">
      <c r="B178" s="197"/>
      <c r="C178" s="198"/>
      <c r="D178" s="199" t="s">
        <v>183</v>
      </c>
      <c r="E178" s="200" t="s">
        <v>19</v>
      </c>
      <c r="F178" s="201" t="s">
        <v>293</v>
      </c>
      <c r="G178" s="198"/>
      <c r="H178" s="202">
        <v>35.627000000000002</v>
      </c>
      <c r="I178" s="203"/>
      <c r="J178" s="198"/>
      <c r="K178" s="198"/>
      <c r="L178" s="204"/>
      <c r="M178" s="205"/>
      <c r="N178" s="206"/>
      <c r="O178" s="206"/>
      <c r="P178" s="206"/>
      <c r="Q178" s="206"/>
      <c r="R178" s="206"/>
      <c r="S178" s="206"/>
      <c r="T178" s="207"/>
      <c r="AT178" s="208" t="s">
        <v>183</v>
      </c>
      <c r="AU178" s="208" t="s">
        <v>81</v>
      </c>
      <c r="AV178" s="13" t="s">
        <v>81</v>
      </c>
      <c r="AW178" s="13" t="s">
        <v>33</v>
      </c>
      <c r="AX178" s="13" t="s">
        <v>72</v>
      </c>
      <c r="AY178" s="208" t="s">
        <v>118</v>
      </c>
    </row>
    <row r="179" spans="1:65" s="14" customFormat="1">
      <c r="B179" s="209"/>
      <c r="C179" s="210"/>
      <c r="D179" s="199" t="s">
        <v>183</v>
      </c>
      <c r="E179" s="211" t="s">
        <v>19</v>
      </c>
      <c r="F179" s="212" t="s">
        <v>186</v>
      </c>
      <c r="G179" s="210"/>
      <c r="H179" s="213">
        <v>115.066</v>
      </c>
      <c r="I179" s="214"/>
      <c r="J179" s="210"/>
      <c r="K179" s="210"/>
      <c r="L179" s="215"/>
      <c r="M179" s="216"/>
      <c r="N179" s="217"/>
      <c r="O179" s="217"/>
      <c r="P179" s="217"/>
      <c r="Q179" s="217"/>
      <c r="R179" s="217"/>
      <c r="S179" s="217"/>
      <c r="T179" s="218"/>
      <c r="AT179" s="219" t="s">
        <v>183</v>
      </c>
      <c r="AU179" s="219" t="s">
        <v>81</v>
      </c>
      <c r="AV179" s="14" t="s">
        <v>140</v>
      </c>
      <c r="AW179" s="14" t="s">
        <v>33</v>
      </c>
      <c r="AX179" s="14" t="s">
        <v>79</v>
      </c>
      <c r="AY179" s="219" t="s">
        <v>118</v>
      </c>
    </row>
    <row r="180" spans="1:65" s="2" customFormat="1" ht="16.5" customHeight="1">
      <c r="A180" s="36"/>
      <c r="B180" s="37"/>
      <c r="C180" s="175" t="s">
        <v>294</v>
      </c>
      <c r="D180" s="175" t="s">
        <v>121</v>
      </c>
      <c r="E180" s="176" t="s">
        <v>295</v>
      </c>
      <c r="F180" s="177" t="s">
        <v>296</v>
      </c>
      <c r="G180" s="178" t="s">
        <v>189</v>
      </c>
      <c r="H180" s="179">
        <v>226.596</v>
      </c>
      <c r="I180" s="180"/>
      <c r="J180" s="181">
        <f>ROUND(I180*H180,2)</f>
        <v>0</v>
      </c>
      <c r="K180" s="177" t="s">
        <v>125</v>
      </c>
      <c r="L180" s="41"/>
      <c r="M180" s="182" t="s">
        <v>19</v>
      </c>
      <c r="N180" s="183" t="s">
        <v>43</v>
      </c>
      <c r="O180" s="66"/>
      <c r="P180" s="184">
        <f>O180*H180</f>
        <v>0</v>
      </c>
      <c r="Q180" s="184">
        <v>2.5999999999999998E-4</v>
      </c>
      <c r="R180" s="184">
        <f>Q180*H180</f>
        <v>5.8914959999999995E-2</v>
      </c>
      <c r="S180" s="184">
        <v>0</v>
      </c>
      <c r="T180" s="185">
        <f>S180*H180</f>
        <v>0</v>
      </c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R180" s="186" t="s">
        <v>140</v>
      </c>
      <c r="AT180" s="186" t="s">
        <v>121</v>
      </c>
      <c r="AU180" s="186" t="s">
        <v>81</v>
      </c>
      <c r="AY180" s="19" t="s">
        <v>118</v>
      </c>
      <c r="BE180" s="187">
        <f>IF(N180="základní",J180,0)</f>
        <v>0</v>
      </c>
      <c r="BF180" s="187">
        <f>IF(N180="snížená",J180,0)</f>
        <v>0</v>
      </c>
      <c r="BG180" s="187">
        <f>IF(N180="zákl. přenesená",J180,0)</f>
        <v>0</v>
      </c>
      <c r="BH180" s="187">
        <f>IF(N180="sníž. přenesená",J180,0)</f>
        <v>0</v>
      </c>
      <c r="BI180" s="187">
        <f>IF(N180="nulová",J180,0)</f>
        <v>0</v>
      </c>
      <c r="BJ180" s="19" t="s">
        <v>79</v>
      </c>
      <c r="BK180" s="187">
        <f>ROUND(I180*H180,2)</f>
        <v>0</v>
      </c>
      <c r="BL180" s="19" t="s">
        <v>140</v>
      </c>
      <c r="BM180" s="186" t="s">
        <v>297</v>
      </c>
    </row>
    <row r="181" spans="1:65" s="2" customFormat="1">
      <c r="A181" s="36"/>
      <c r="B181" s="37"/>
      <c r="C181" s="38"/>
      <c r="D181" s="188" t="s">
        <v>128</v>
      </c>
      <c r="E181" s="38"/>
      <c r="F181" s="189" t="s">
        <v>298</v>
      </c>
      <c r="G181" s="38"/>
      <c r="H181" s="38"/>
      <c r="I181" s="190"/>
      <c r="J181" s="38"/>
      <c r="K181" s="38"/>
      <c r="L181" s="41"/>
      <c r="M181" s="191"/>
      <c r="N181" s="192"/>
      <c r="O181" s="66"/>
      <c r="P181" s="66"/>
      <c r="Q181" s="66"/>
      <c r="R181" s="66"/>
      <c r="S181" s="66"/>
      <c r="T181" s="67"/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T181" s="19" t="s">
        <v>128</v>
      </c>
      <c r="AU181" s="19" t="s">
        <v>81</v>
      </c>
    </row>
    <row r="182" spans="1:65" s="15" customFormat="1">
      <c r="B182" s="220"/>
      <c r="C182" s="221"/>
      <c r="D182" s="199" t="s">
        <v>183</v>
      </c>
      <c r="E182" s="222" t="s">
        <v>19</v>
      </c>
      <c r="F182" s="223" t="s">
        <v>299</v>
      </c>
      <c r="G182" s="221"/>
      <c r="H182" s="222" t="s">
        <v>19</v>
      </c>
      <c r="I182" s="224"/>
      <c r="J182" s="221"/>
      <c r="K182" s="221"/>
      <c r="L182" s="225"/>
      <c r="M182" s="226"/>
      <c r="N182" s="227"/>
      <c r="O182" s="227"/>
      <c r="P182" s="227"/>
      <c r="Q182" s="227"/>
      <c r="R182" s="227"/>
      <c r="S182" s="227"/>
      <c r="T182" s="228"/>
      <c r="AT182" s="229" t="s">
        <v>183</v>
      </c>
      <c r="AU182" s="229" t="s">
        <v>81</v>
      </c>
      <c r="AV182" s="15" t="s">
        <v>79</v>
      </c>
      <c r="AW182" s="15" t="s">
        <v>33</v>
      </c>
      <c r="AX182" s="15" t="s">
        <v>72</v>
      </c>
      <c r="AY182" s="229" t="s">
        <v>118</v>
      </c>
    </row>
    <row r="183" spans="1:65" s="13" customFormat="1">
      <c r="B183" s="197"/>
      <c r="C183" s="198"/>
      <c r="D183" s="199" t="s">
        <v>183</v>
      </c>
      <c r="E183" s="200" t="s">
        <v>19</v>
      </c>
      <c r="F183" s="201" t="s">
        <v>300</v>
      </c>
      <c r="G183" s="198"/>
      <c r="H183" s="202">
        <v>226.596</v>
      </c>
      <c r="I183" s="203"/>
      <c r="J183" s="198"/>
      <c r="K183" s="198"/>
      <c r="L183" s="204"/>
      <c r="M183" s="205"/>
      <c r="N183" s="206"/>
      <c r="O183" s="206"/>
      <c r="P183" s="206"/>
      <c r="Q183" s="206"/>
      <c r="R183" s="206"/>
      <c r="S183" s="206"/>
      <c r="T183" s="207"/>
      <c r="AT183" s="208" t="s">
        <v>183</v>
      </c>
      <c r="AU183" s="208" t="s">
        <v>81</v>
      </c>
      <c r="AV183" s="13" t="s">
        <v>81</v>
      </c>
      <c r="AW183" s="13" t="s">
        <v>33</v>
      </c>
      <c r="AX183" s="13" t="s">
        <v>79</v>
      </c>
      <c r="AY183" s="208" t="s">
        <v>118</v>
      </c>
    </row>
    <row r="184" spans="1:65" s="2" customFormat="1" ht="24.15" customHeight="1">
      <c r="A184" s="36"/>
      <c r="B184" s="37"/>
      <c r="C184" s="175" t="s">
        <v>301</v>
      </c>
      <c r="D184" s="175" t="s">
        <v>121</v>
      </c>
      <c r="E184" s="176" t="s">
        <v>302</v>
      </c>
      <c r="F184" s="177" t="s">
        <v>303</v>
      </c>
      <c r="G184" s="178" t="s">
        <v>189</v>
      </c>
      <c r="H184" s="179">
        <v>113.298</v>
      </c>
      <c r="I184" s="180"/>
      <c r="J184" s="181">
        <f>ROUND(I184*H184,2)</f>
        <v>0</v>
      </c>
      <c r="K184" s="177" t="s">
        <v>125</v>
      </c>
      <c r="L184" s="41"/>
      <c r="M184" s="182" t="s">
        <v>19</v>
      </c>
      <c r="N184" s="183" t="s">
        <v>43</v>
      </c>
      <c r="O184" s="66"/>
      <c r="P184" s="184">
        <f>O184*H184</f>
        <v>0</v>
      </c>
      <c r="Q184" s="184">
        <v>4.3800000000000002E-3</v>
      </c>
      <c r="R184" s="184">
        <f>Q184*H184</f>
        <v>0.49624524000000003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140</v>
      </c>
      <c r="AT184" s="186" t="s">
        <v>121</v>
      </c>
      <c r="AU184" s="186" t="s">
        <v>81</v>
      </c>
      <c r="AY184" s="19" t="s">
        <v>118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79</v>
      </c>
      <c r="BK184" s="187">
        <f>ROUND(I184*H184,2)</f>
        <v>0</v>
      </c>
      <c r="BL184" s="19" t="s">
        <v>140</v>
      </c>
      <c r="BM184" s="186" t="s">
        <v>304</v>
      </c>
    </row>
    <row r="185" spans="1:65" s="2" customFormat="1">
      <c r="A185" s="36"/>
      <c r="B185" s="37"/>
      <c r="C185" s="38"/>
      <c r="D185" s="188" t="s">
        <v>128</v>
      </c>
      <c r="E185" s="38"/>
      <c r="F185" s="189" t="s">
        <v>305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128</v>
      </c>
      <c r="AU185" s="19" t="s">
        <v>81</v>
      </c>
    </row>
    <row r="186" spans="1:65" s="13" customFormat="1">
      <c r="B186" s="197"/>
      <c r="C186" s="198"/>
      <c r="D186" s="199" t="s">
        <v>183</v>
      </c>
      <c r="E186" s="200" t="s">
        <v>19</v>
      </c>
      <c r="F186" s="201" t="s">
        <v>306</v>
      </c>
      <c r="G186" s="198"/>
      <c r="H186" s="202">
        <v>3.96</v>
      </c>
      <c r="I186" s="203"/>
      <c r="J186" s="198"/>
      <c r="K186" s="198"/>
      <c r="L186" s="204"/>
      <c r="M186" s="205"/>
      <c r="N186" s="206"/>
      <c r="O186" s="206"/>
      <c r="P186" s="206"/>
      <c r="Q186" s="206"/>
      <c r="R186" s="206"/>
      <c r="S186" s="206"/>
      <c r="T186" s="207"/>
      <c r="AT186" s="208" t="s">
        <v>183</v>
      </c>
      <c r="AU186" s="208" t="s">
        <v>81</v>
      </c>
      <c r="AV186" s="13" t="s">
        <v>81</v>
      </c>
      <c r="AW186" s="13" t="s">
        <v>33</v>
      </c>
      <c r="AX186" s="13" t="s">
        <v>72</v>
      </c>
      <c r="AY186" s="208" t="s">
        <v>118</v>
      </c>
    </row>
    <row r="187" spans="1:65" s="13" customFormat="1">
      <c r="B187" s="197"/>
      <c r="C187" s="198"/>
      <c r="D187" s="199" t="s">
        <v>183</v>
      </c>
      <c r="E187" s="200" t="s">
        <v>19</v>
      </c>
      <c r="F187" s="201" t="s">
        <v>307</v>
      </c>
      <c r="G187" s="198"/>
      <c r="H187" s="202">
        <v>0.59399999999999997</v>
      </c>
      <c r="I187" s="203"/>
      <c r="J187" s="198"/>
      <c r="K187" s="198"/>
      <c r="L187" s="204"/>
      <c r="M187" s="205"/>
      <c r="N187" s="206"/>
      <c r="O187" s="206"/>
      <c r="P187" s="206"/>
      <c r="Q187" s="206"/>
      <c r="R187" s="206"/>
      <c r="S187" s="206"/>
      <c r="T187" s="207"/>
      <c r="AT187" s="208" t="s">
        <v>183</v>
      </c>
      <c r="AU187" s="208" t="s">
        <v>81</v>
      </c>
      <c r="AV187" s="13" t="s">
        <v>81</v>
      </c>
      <c r="AW187" s="13" t="s">
        <v>33</v>
      </c>
      <c r="AX187" s="13" t="s">
        <v>72</v>
      </c>
      <c r="AY187" s="208" t="s">
        <v>118</v>
      </c>
    </row>
    <row r="188" spans="1:65" s="13" customFormat="1">
      <c r="B188" s="197"/>
      <c r="C188" s="198"/>
      <c r="D188" s="199" t="s">
        <v>183</v>
      </c>
      <c r="E188" s="200" t="s">
        <v>19</v>
      </c>
      <c r="F188" s="201" t="s">
        <v>308</v>
      </c>
      <c r="G188" s="198"/>
      <c r="H188" s="202">
        <v>2.0920000000000001</v>
      </c>
      <c r="I188" s="203"/>
      <c r="J188" s="198"/>
      <c r="K188" s="198"/>
      <c r="L188" s="204"/>
      <c r="M188" s="205"/>
      <c r="N188" s="206"/>
      <c r="O188" s="206"/>
      <c r="P188" s="206"/>
      <c r="Q188" s="206"/>
      <c r="R188" s="206"/>
      <c r="S188" s="206"/>
      <c r="T188" s="207"/>
      <c r="AT188" s="208" t="s">
        <v>183</v>
      </c>
      <c r="AU188" s="208" t="s">
        <v>81</v>
      </c>
      <c r="AV188" s="13" t="s">
        <v>81</v>
      </c>
      <c r="AW188" s="13" t="s">
        <v>33</v>
      </c>
      <c r="AX188" s="13" t="s">
        <v>72</v>
      </c>
      <c r="AY188" s="208" t="s">
        <v>118</v>
      </c>
    </row>
    <row r="189" spans="1:65" s="13" customFormat="1">
      <c r="B189" s="197"/>
      <c r="C189" s="198"/>
      <c r="D189" s="199" t="s">
        <v>183</v>
      </c>
      <c r="E189" s="200" t="s">
        <v>19</v>
      </c>
      <c r="F189" s="201" t="s">
        <v>309</v>
      </c>
      <c r="G189" s="198"/>
      <c r="H189" s="202">
        <v>3.3359999999999999</v>
      </c>
      <c r="I189" s="203"/>
      <c r="J189" s="198"/>
      <c r="K189" s="198"/>
      <c r="L189" s="204"/>
      <c r="M189" s="205"/>
      <c r="N189" s="206"/>
      <c r="O189" s="206"/>
      <c r="P189" s="206"/>
      <c r="Q189" s="206"/>
      <c r="R189" s="206"/>
      <c r="S189" s="206"/>
      <c r="T189" s="207"/>
      <c r="AT189" s="208" t="s">
        <v>183</v>
      </c>
      <c r="AU189" s="208" t="s">
        <v>81</v>
      </c>
      <c r="AV189" s="13" t="s">
        <v>81</v>
      </c>
      <c r="AW189" s="13" t="s">
        <v>33</v>
      </c>
      <c r="AX189" s="13" t="s">
        <v>72</v>
      </c>
      <c r="AY189" s="208" t="s">
        <v>118</v>
      </c>
    </row>
    <row r="190" spans="1:65" s="13" customFormat="1">
      <c r="B190" s="197"/>
      <c r="C190" s="198"/>
      <c r="D190" s="199" t="s">
        <v>183</v>
      </c>
      <c r="E190" s="200" t="s">
        <v>19</v>
      </c>
      <c r="F190" s="201" t="s">
        <v>310</v>
      </c>
      <c r="G190" s="198"/>
      <c r="H190" s="202">
        <v>1.661</v>
      </c>
      <c r="I190" s="203"/>
      <c r="J190" s="198"/>
      <c r="K190" s="198"/>
      <c r="L190" s="204"/>
      <c r="M190" s="205"/>
      <c r="N190" s="206"/>
      <c r="O190" s="206"/>
      <c r="P190" s="206"/>
      <c r="Q190" s="206"/>
      <c r="R190" s="206"/>
      <c r="S190" s="206"/>
      <c r="T190" s="207"/>
      <c r="AT190" s="208" t="s">
        <v>183</v>
      </c>
      <c r="AU190" s="208" t="s">
        <v>81</v>
      </c>
      <c r="AV190" s="13" t="s">
        <v>81</v>
      </c>
      <c r="AW190" s="13" t="s">
        <v>33</v>
      </c>
      <c r="AX190" s="13" t="s">
        <v>72</v>
      </c>
      <c r="AY190" s="208" t="s">
        <v>118</v>
      </c>
    </row>
    <row r="191" spans="1:65" s="13" customFormat="1">
      <c r="B191" s="197"/>
      <c r="C191" s="198"/>
      <c r="D191" s="199" t="s">
        <v>183</v>
      </c>
      <c r="E191" s="200" t="s">
        <v>19</v>
      </c>
      <c r="F191" s="201" t="s">
        <v>311</v>
      </c>
      <c r="G191" s="198"/>
      <c r="H191" s="202">
        <v>2.036</v>
      </c>
      <c r="I191" s="203"/>
      <c r="J191" s="198"/>
      <c r="K191" s="198"/>
      <c r="L191" s="204"/>
      <c r="M191" s="205"/>
      <c r="N191" s="206"/>
      <c r="O191" s="206"/>
      <c r="P191" s="206"/>
      <c r="Q191" s="206"/>
      <c r="R191" s="206"/>
      <c r="S191" s="206"/>
      <c r="T191" s="207"/>
      <c r="AT191" s="208" t="s">
        <v>183</v>
      </c>
      <c r="AU191" s="208" t="s">
        <v>81</v>
      </c>
      <c r="AV191" s="13" t="s">
        <v>81</v>
      </c>
      <c r="AW191" s="13" t="s">
        <v>33</v>
      </c>
      <c r="AX191" s="13" t="s">
        <v>72</v>
      </c>
      <c r="AY191" s="208" t="s">
        <v>118</v>
      </c>
    </row>
    <row r="192" spans="1:65" s="13" customFormat="1">
      <c r="B192" s="197"/>
      <c r="C192" s="198"/>
      <c r="D192" s="199" t="s">
        <v>183</v>
      </c>
      <c r="E192" s="200" t="s">
        <v>19</v>
      </c>
      <c r="F192" s="201" t="s">
        <v>286</v>
      </c>
      <c r="G192" s="198"/>
      <c r="H192" s="202">
        <v>9.4499999999999993</v>
      </c>
      <c r="I192" s="203"/>
      <c r="J192" s="198"/>
      <c r="K192" s="198"/>
      <c r="L192" s="204"/>
      <c r="M192" s="205"/>
      <c r="N192" s="206"/>
      <c r="O192" s="206"/>
      <c r="P192" s="206"/>
      <c r="Q192" s="206"/>
      <c r="R192" s="206"/>
      <c r="S192" s="206"/>
      <c r="T192" s="207"/>
      <c r="AT192" s="208" t="s">
        <v>183</v>
      </c>
      <c r="AU192" s="208" t="s">
        <v>81</v>
      </c>
      <c r="AV192" s="13" t="s">
        <v>81</v>
      </c>
      <c r="AW192" s="13" t="s">
        <v>33</v>
      </c>
      <c r="AX192" s="13" t="s">
        <v>72</v>
      </c>
      <c r="AY192" s="208" t="s">
        <v>118</v>
      </c>
    </row>
    <row r="193" spans="1:65" s="13" customFormat="1">
      <c r="B193" s="197"/>
      <c r="C193" s="198"/>
      <c r="D193" s="199" t="s">
        <v>183</v>
      </c>
      <c r="E193" s="200" t="s">
        <v>19</v>
      </c>
      <c r="F193" s="201" t="s">
        <v>287</v>
      </c>
      <c r="G193" s="198"/>
      <c r="H193" s="202">
        <v>22.007999999999999</v>
      </c>
      <c r="I193" s="203"/>
      <c r="J193" s="198"/>
      <c r="K193" s="198"/>
      <c r="L193" s="204"/>
      <c r="M193" s="205"/>
      <c r="N193" s="206"/>
      <c r="O193" s="206"/>
      <c r="P193" s="206"/>
      <c r="Q193" s="206"/>
      <c r="R193" s="206"/>
      <c r="S193" s="206"/>
      <c r="T193" s="207"/>
      <c r="AT193" s="208" t="s">
        <v>183</v>
      </c>
      <c r="AU193" s="208" t="s">
        <v>81</v>
      </c>
      <c r="AV193" s="13" t="s">
        <v>81</v>
      </c>
      <c r="AW193" s="13" t="s">
        <v>33</v>
      </c>
      <c r="AX193" s="13" t="s">
        <v>72</v>
      </c>
      <c r="AY193" s="208" t="s">
        <v>118</v>
      </c>
    </row>
    <row r="194" spans="1:65" s="13" customFormat="1">
      <c r="B194" s="197"/>
      <c r="C194" s="198"/>
      <c r="D194" s="199" t="s">
        <v>183</v>
      </c>
      <c r="E194" s="200" t="s">
        <v>19</v>
      </c>
      <c r="F194" s="201" t="s">
        <v>288</v>
      </c>
      <c r="G194" s="198"/>
      <c r="H194" s="202">
        <v>-1.35</v>
      </c>
      <c r="I194" s="203"/>
      <c r="J194" s="198"/>
      <c r="K194" s="198"/>
      <c r="L194" s="204"/>
      <c r="M194" s="205"/>
      <c r="N194" s="206"/>
      <c r="O194" s="206"/>
      <c r="P194" s="206"/>
      <c r="Q194" s="206"/>
      <c r="R194" s="206"/>
      <c r="S194" s="206"/>
      <c r="T194" s="207"/>
      <c r="AT194" s="208" t="s">
        <v>183</v>
      </c>
      <c r="AU194" s="208" t="s">
        <v>81</v>
      </c>
      <c r="AV194" s="13" t="s">
        <v>81</v>
      </c>
      <c r="AW194" s="13" t="s">
        <v>33</v>
      </c>
      <c r="AX194" s="13" t="s">
        <v>72</v>
      </c>
      <c r="AY194" s="208" t="s">
        <v>118</v>
      </c>
    </row>
    <row r="195" spans="1:65" s="13" customFormat="1">
      <c r="B195" s="197"/>
      <c r="C195" s="198"/>
      <c r="D195" s="199" t="s">
        <v>183</v>
      </c>
      <c r="E195" s="200" t="s">
        <v>19</v>
      </c>
      <c r="F195" s="201" t="s">
        <v>312</v>
      </c>
      <c r="G195" s="198"/>
      <c r="H195" s="202">
        <v>1.665</v>
      </c>
      <c r="I195" s="203"/>
      <c r="J195" s="198"/>
      <c r="K195" s="198"/>
      <c r="L195" s="204"/>
      <c r="M195" s="205"/>
      <c r="N195" s="206"/>
      <c r="O195" s="206"/>
      <c r="P195" s="206"/>
      <c r="Q195" s="206"/>
      <c r="R195" s="206"/>
      <c r="S195" s="206"/>
      <c r="T195" s="207"/>
      <c r="AT195" s="208" t="s">
        <v>183</v>
      </c>
      <c r="AU195" s="208" t="s">
        <v>81</v>
      </c>
      <c r="AV195" s="13" t="s">
        <v>81</v>
      </c>
      <c r="AW195" s="13" t="s">
        <v>33</v>
      </c>
      <c r="AX195" s="13" t="s">
        <v>72</v>
      </c>
      <c r="AY195" s="208" t="s">
        <v>118</v>
      </c>
    </row>
    <row r="196" spans="1:65" s="13" customFormat="1">
      <c r="B196" s="197"/>
      <c r="C196" s="198"/>
      <c r="D196" s="199" t="s">
        <v>183</v>
      </c>
      <c r="E196" s="200" t="s">
        <v>19</v>
      </c>
      <c r="F196" s="201" t="s">
        <v>313</v>
      </c>
      <c r="G196" s="198"/>
      <c r="H196" s="202">
        <v>3.5150000000000001</v>
      </c>
      <c r="I196" s="203"/>
      <c r="J196" s="198"/>
      <c r="K196" s="198"/>
      <c r="L196" s="204"/>
      <c r="M196" s="205"/>
      <c r="N196" s="206"/>
      <c r="O196" s="206"/>
      <c r="P196" s="206"/>
      <c r="Q196" s="206"/>
      <c r="R196" s="206"/>
      <c r="S196" s="206"/>
      <c r="T196" s="207"/>
      <c r="AT196" s="208" t="s">
        <v>183</v>
      </c>
      <c r="AU196" s="208" t="s">
        <v>81</v>
      </c>
      <c r="AV196" s="13" t="s">
        <v>81</v>
      </c>
      <c r="AW196" s="13" t="s">
        <v>33</v>
      </c>
      <c r="AX196" s="13" t="s">
        <v>72</v>
      </c>
      <c r="AY196" s="208" t="s">
        <v>118</v>
      </c>
    </row>
    <row r="197" spans="1:65" s="13" customFormat="1">
      <c r="B197" s="197"/>
      <c r="C197" s="198"/>
      <c r="D197" s="199" t="s">
        <v>183</v>
      </c>
      <c r="E197" s="200" t="s">
        <v>19</v>
      </c>
      <c r="F197" s="201" t="s">
        <v>290</v>
      </c>
      <c r="G197" s="198"/>
      <c r="H197" s="202">
        <v>1.9430000000000001</v>
      </c>
      <c r="I197" s="203"/>
      <c r="J197" s="198"/>
      <c r="K197" s="198"/>
      <c r="L197" s="204"/>
      <c r="M197" s="205"/>
      <c r="N197" s="206"/>
      <c r="O197" s="206"/>
      <c r="P197" s="206"/>
      <c r="Q197" s="206"/>
      <c r="R197" s="206"/>
      <c r="S197" s="206"/>
      <c r="T197" s="207"/>
      <c r="AT197" s="208" t="s">
        <v>183</v>
      </c>
      <c r="AU197" s="208" t="s">
        <v>81</v>
      </c>
      <c r="AV197" s="13" t="s">
        <v>81</v>
      </c>
      <c r="AW197" s="13" t="s">
        <v>33</v>
      </c>
      <c r="AX197" s="13" t="s">
        <v>72</v>
      </c>
      <c r="AY197" s="208" t="s">
        <v>118</v>
      </c>
    </row>
    <row r="198" spans="1:65" s="13" customFormat="1">
      <c r="B198" s="197"/>
      <c r="C198" s="198"/>
      <c r="D198" s="199" t="s">
        <v>183</v>
      </c>
      <c r="E198" s="200" t="s">
        <v>19</v>
      </c>
      <c r="F198" s="201" t="s">
        <v>314</v>
      </c>
      <c r="G198" s="198"/>
      <c r="H198" s="202">
        <v>1.9</v>
      </c>
      <c r="I198" s="203"/>
      <c r="J198" s="198"/>
      <c r="K198" s="198"/>
      <c r="L198" s="204"/>
      <c r="M198" s="205"/>
      <c r="N198" s="206"/>
      <c r="O198" s="206"/>
      <c r="P198" s="206"/>
      <c r="Q198" s="206"/>
      <c r="R198" s="206"/>
      <c r="S198" s="206"/>
      <c r="T198" s="207"/>
      <c r="AT198" s="208" t="s">
        <v>183</v>
      </c>
      <c r="AU198" s="208" t="s">
        <v>81</v>
      </c>
      <c r="AV198" s="13" t="s">
        <v>81</v>
      </c>
      <c r="AW198" s="13" t="s">
        <v>33</v>
      </c>
      <c r="AX198" s="13" t="s">
        <v>72</v>
      </c>
      <c r="AY198" s="208" t="s">
        <v>118</v>
      </c>
    </row>
    <row r="199" spans="1:65" s="13" customFormat="1">
      <c r="B199" s="197"/>
      <c r="C199" s="198"/>
      <c r="D199" s="199" t="s">
        <v>183</v>
      </c>
      <c r="E199" s="200" t="s">
        <v>19</v>
      </c>
      <c r="F199" s="201" t="s">
        <v>315</v>
      </c>
      <c r="G199" s="198"/>
      <c r="H199" s="202">
        <v>9.1940000000000008</v>
      </c>
      <c r="I199" s="203"/>
      <c r="J199" s="198"/>
      <c r="K199" s="198"/>
      <c r="L199" s="204"/>
      <c r="M199" s="205"/>
      <c r="N199" s="206"/>
      <c r="O199" s="206"/>
      <c r="P199" s="206"/>
      <c r="Q199" s="206"/>
      <c r="R199" s="206"/>
      <c r="S199" s="206"/>
      <c r="T199" s="207"/>
      <c r="AT199" s="208" t="s">
        <v>183</v>
      </c>
      <c r="AU199" s="208" t="s">
        <v>81</v>
      </c>
      <c r="AV199" s="13" t="s">
        <v>81</v>
      </c>
      <c r="AW199" s="13" t="s">
        <v>33</v>
      </c>
      <c r="AX199" s="13" t="s">
        <v>72</v>
      </c>
      <c r="AY199" s="208" t="s">
        <v>118</v>
      </c>
    </row>
    <row r="200" spans="1:65" s="13" customFormat="1">
      <c r="B200" s="197"/>
      <c r="C200" s="198"/>
      <c r="D200" s="199" t="s">
        <v>183</v>
      </c>
      <c r="E200" s="200" t="s">
        <v>19</v>
      </c>
      <c r="F200" s="201" t="s">
        <v>316</v>
      </c>
      <c r="G200" s="198"/>
      <c r="H200" s="202">
        <v>2.2549999999999999</v>
      </c>
      <c r="I200" s="203"/>
      <c r="J200" s="198"/>
      <c r="K200" s="198"/>
      <c r="L200" s="204"/>
      <c r="M200" s="205"/>
      <c r="N200" s="206"/>
      <c r="O200" s="206"/>
      <c r="P200" s="206"/>
      <c r="Q200" s="206"/>
      <c r="R200" s="206"/>
      <c r="S200" s="206"/>
      <c r="T200" s="207"/>
      <c r="AT200" s="208" t="s">
        <v>183</v>
      </c>
      <c r="AU200" s="208" t="s">
        <v>81</v>
      </c>
      <c r="AV200" s="13" t="s">
        <v>81</v>
      </c>
      <c r="AW200" s="13" t="s">
        <v>33</v>
      </c>
      <c r="AX200" s="13" t="s">
        <v>72</v>
      </c>
      <c r="AY200" s="208" t="s">
        <v>118</v>
      </c>
    </row>
    <row r="201" spans="1:65" s="13" customFormat="1">
      <c r="B201" s="197"/>
      <c r="C201" s="198"/>
      <c r="D201" s="199" t="s">
        <v>183</v>
      </c>
      <c r="E201" s="200" t="s">
        <v>19</v>
      </c>
      <c r="F201" s="201" t="s">
        <v>292</v>
      </c>
      <c r="G201" s="198"/>
      <c r="H201" s="202">
        <v>14.946</v>
      </c>
      <c r="I201" s="203"/>
      <c r="J201" s="198"/>
      <c r="K201" s="198"/>
      <c r="L201" s="204"/>
      <c r="M201" s="205"/>
      <c r="N201" s="206"/>
      <c r="O201" s="206"/>
      <c r="P201" s="206"/>
      <c r="Q201" s="206"/>
      <c r="R201" s="206"/>
      <c r="S201" s="206"/>
      <c r="T201" s="207"/>
      <c r="AT201" s="208" t="s">
        <v>183</v>
      </c>
      <c r="AU201" s="208" t="s">
        <v>81</v>
      </c>
      <c r="AV201" s="13" t="s">
        <v>81</v>
      </c>
      <c r="AW201" s="13" t="s">
        <v>33</v>
      </c>
      <c r="AX201" s="13" t="s">
        <v>72</v>
      </c>
      <c r="AY201" s="208" t="s">
        <v>118</v>
      </c>
    </row>
    <row r="202" spans="1:65" s="13" customFormat="1">
      <c r="B202" s="197"/>
      <c r="C202" s="198"/>
      <c r="D202" s="199" t="s">
        <v>183</v>
      </c>
      <c r="E202" s="200" t="s">
        <v>19</v>
      </c>
      <c r="F202" s="201" t="s">
        <v>317</v>
      </c>
      <c r="G202" s="198"/>
      <c r="H202" s="202">
        <v>19.113</v>
      </c>
      <c r="I202" s="203"/>
      <c r="J202" s="198"/>
      <c r="K202" s="198"/>
      <c r="L202" s="204"/>
      <c r="M202" s="205"/>
      <c r="N202" s="206"/>
      <c r="O202" s="206"/>
      <c r="P202" s="206"/>
      <c r="Q202" s="206"/>
      <c r="R202" s="206"/>
      <c r="S202" s="206"/>
      <c r="T202" s="207"/>
      <c r="AT202" s="208" t="s">
        <v>183</v>
      </c>
      <c r="AU202" s="208" t="s">
        <v>81</v>
      </c>
      <c r="AV202" s="13" t="s">
        <v>81</v>
      </c>
      <c r="AW202" s="13" t="s">
        <v>33</v>
      </c>
      <c r="AX202" s="13" t="s">
        <v>72</v>
      </c>
      <c r="AY202" s="208" t="s">
        <v>118</v>
      </c>
    </row>
    <row r="203" spans="1:65" s="13" customFormat="1">
      <c r="B203" s="197"/>
      <c r="C203" s="198"/>
      <c r="D203" s="199" t="s">
        <v>183</v>
      </c>
      <c r="E203" s="200" t="s">
        <v>19</v>
      </c>
      <c r="F203" s="201" t="s">
        <v>318</v>
      </c>
      <c r="G203" s="198"/>
      <c r="H203" s="202">
        <v>15.19</v>
      </c>
      <c r="I203" s="203"/>
      <c r="J203" s="198"/>
      <c r="K203" s="198"/>
      <c r="L203" s="204"/>
      <c r="M203" s="205"/>
      <c r="N203" s="206"/>
      <c r="O203" s="206"/>
      <c r="P203" s="206"/>
      <c r="Q203" s="206"/>
      <c r="R203" s="206"/>
      <c r="S203" s="206"/>
      <c r="T203" s="207"/>
      <c r="AT203" s="208" t="s">
        <v>183</v>
      </c>
      <c r="AU203" s="208" t="s">
        <v>81</v>
      </c>
      <c r="AV203" s="13" t="s">
        <v>81</v>
      </c>
      <c r="AW203" s="13" t="s">
        <v>33</v>
      </c>
      <c r="AX203" s="13" t="s">
        <v>72</v>
      </c>
      <c r="AY203" s="208" t="s">
        <v>118</v>
      </c>
    </row>
    <row r="204" spans="1:65" s="13" customFormat="1">
      <c r="B204" s="197"/>
      <c r="C204" s="198"/>
      <c r="D204" s="199" t="s">
        <v>183</v>
      </c>
      <c r="E204" s="200" t="s">
        <v>19</v>
      </c>
      <c r="F204" s="201" t="s">
        <v>319</v>
      </c>
      <c r="G204" s="198"/>
      <c r="H204" s="202">
        <v>-1.21</v>
      </c>
      <c r="I204" s="203"/>
      <c r="J204" s="198"/>
      <c r="K204" s="198"/>
      <c r="L204" s="204"/>
      <c r="M204" s="205"/>
      <c r="N204" s="206"/>
      <c r="O204" s="206"/>
      <c r="P204" s="206"/>
      <c r="Q204" s="206"/>
      <c r="R204" s="206"/>
      <c r="S204" s="206"/>
      <c r="T204" s="207"/>
      <c r="AT204" s="208" t="s">
        <v>183</v>
      </c>
      <c r="AU204" s="208" t="s">
        <v>81</v>
      </c>
      <c r="AV204" s="13" t="s">
        <v>81</v>
      </c>
      <c r="AW204" s="13" t="s">
        <v>33</v>
      </c>
      <c r="AX204" s="13" t="s">
        <v>72</v>
      </c>
      <c r="AY204" s="208" t="s">
        <v>118</v>
      </c>
    </row>
    <row r="205" spans="1:65" s="13" customFormat="1">
      <c r="B205" s="197"/>
      <c r="C205" s="198"/>
      <c r="D205" s="199" t="s">
        <v>183</v>
      </c>
      <c r="E205" s="200" t="s">
        <v>19</v>
      </c>
      <c r="F205" s="201" t="s">
        <v>320</v>
      </c>
      <c r="G205" s="198"/>
      <c r="H205" s="202">
        <v>1</v>
      </c>
      <c r="I205" s="203"/>
      <c r="J205" s="198"/>
      <c r="K205" s="198"/>
      <c r="L205" s="204"/>
      <c r="M205" s="205"/>
      <c r="N205" s="206"/>
      <c r="O205" s="206"/>
      <c r="P205" s="206"/>
      <c r="Q205" s="206"/>
      <c r="R205" s="206"/>
      <c r="S205" s="206"/>
      <c r="T205" s="207"/>
      <c r="AT205" s="208" t="s">
        <v>183</v>
      </c>
      <c r="AU205" s="208" t="s">
        <v>81</v>
      </c>
      <c r="AV205" s="13" t="s">
        <v>81</v>
      </c>
      <c r="AW205" s="13" t="s">
        <v>33</v>
      </c>
      <c r="AX205" s="13" t="s">
        <v>72</v>
      </c>
      <c r="AY205" s="208" t="s">
        <v>118</v>
      </c>
    </row>
    <row r="206" spans="1:65" s="14" customFormat="1">
      <c r="B206" s="209"/>
      <c r="C206" s="210"/>
      <c r="D206" s="199" t="s">
        <v>183</v>
      </c>
      <c r="E206" s="211" t="s">
        <v>19</v>
      </c>
      <c r="F206" s="212" t="s">
        <v>186</v>
      </c>
      <c r="G206" s="210"/>
      <c r="H206" s="213">
        <v>113.298</v>
      </c>
      <c r="I206" s="214"/>
      <c r="J206" s="210"/>
      <c r="K206" s="210"/>
      <c r="L206" s="215"/>
      <c r="M206" s="216"/>
      <c r="N206" s="217"/>
      <c r="O206" s="217"/>
      <c r="P206" s="217"/>
      <c r="Q206" s="217"/>
      <c r="R206" s="217"/>
      <c r="S206" s="217"/>
      <c r="T206" s="218"/>
      <c r="AT206" s="219" t="s">
        <v>183</v>
      </c>
      <c r="AU206" s="219" t="s">
        <v>81</v>
      </c>
      <c r="AV206" s="14" t="s">
        <v>140</v>
      </c>
      <c r="AW206" s="14" t="s">
        <v>33</v>
      </c>
      <c r="AX206" s="14" t="s">
        <v>79</v>
      </c>
      <c r="AY206" s="219" t="s">
        <v>118</v>
      </c>
    </row>
    <row r="207" spans="1:65" s="2" customFormat="1" ht="21.75" customHeight="1">
      <c r="A207" s="36"/>
      <c r="B207" s="37"/>
      <c r="C207" s="175" t="s">
        <v>321</v>
      </c>
      <c r="D207" s="175" t="s">
        <v>121</v>
      </c>
      <c r="E207" s="176" t="s">
        <v>322</v>
      </c>
      <c r="F207" s="177" t="s">
        <v>323</v>
      </c>
      <c r="G207" s="178" t="s">
        <v>189</v>
      </c>
      <c r="H207" s="179">
        <v>113.298</v>
      </c>
      <c r="I207" s="180"/>
      <c r="J207" s="181">
        <f>ROUND(I207*H207,2)</f>
        <v>0</v>
      </c>
      <c r="K207" s="177" t="s">
        <v>125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4.0000000000000001E-3</v>
      </c>
      <c r="R207" s="184">
        <f>Q207*H207</f>
        <v>0.45319200000000004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140</v>
      </c>
      <c r="AT207" s="186" t="s">
        <v>121</v>
      </c>
      <c r="AU207" s="186" t="s">
        <v>81</v>
      </c>
      <c r="AY207" s="19" t="s">
        <v>118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79</v>
      </c>
      <c r="BK207" s="187">
        <f>ROUND(I207*H207,2)</f>
        <v>0</v>
      </c>
      <c r="BL207" s="19" t="s">
        <v>140</v>
      </c>
      <c r="BM207" s="186" t="s">
        <v>324</v>
      </c>
    </row>
    <row r="208" spans="1:65" s="2" customFormat="1">
      <c r="A208" s="36"/>
      <c r="B208" s="37"/>
      <c r="C208" s="38"/>
      <c r="D208" s="188" t="s">
        <v>128</v>
      </c>
      <c r="E208" s="38"/>
      <c r="F208" s="189" t="s">
        <v>325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128</v>
      </c>
      <c r="AU208" s="19" t="s">
        <v>81</v>
      </c>
    </row>
    <row r="209" spans="1:65" s="2" customFormat="1" ht="16.5" customHeight="1">
      <c r="A209" s="36"/>
      <c r="B209" s="37"/>
      <c r="C209" s="175" t="s">
        <v>326</v>
      </c>
      <c r="D209" s="175" t="s">
        <v>121</v>
      </c>
      <c r="E209" s="176" t="s">
        <v>327</v>
      </c>
      <c r="F209" s="177" t="s">
        <v>328</v>
      </c>
      <c r="G209" s="178" t="s">
        <v>329</v>
      </c>
      <c r="H209" s="179">
        <v>1</v>
      </c>
      <c r="I209" s="180"/>
      <c r="J209" s="181">
        <f>ROUND(I209*H209,2)</f>
        <v>0</v>
      </c>
      <c r="K209" s="177" t="s">
        <v>19</v>
      </c>
      <c r="L209" s="41"/>
      <c r="M209" s="182" t="s">
        <v>19</v>
      </c>
      <c r="N209" s="183" t="s">
        <v>43</v>
      </c>
      <c r="O209" s="66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140</v>
      </c>
      <c r="AT209" s="186" t="s">
        <v>121</v>
      </c>
      <c r="AU209" s="186" t="s">
        <v>81</v>
      </c>
      <c r="AY209" s="19" t="s">
        <v>118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79</v>
      </c>
      <c r="BK209" s="187">
        <f>ROUND(I209*H209,2)</f>
        <v>0</v>
      </c>
      <c r="BL209" s="19" t="s">
        <v>140</v>
      </c>
      <c r="BM209" s="186" t="s">
        <v>330</v>
      </c>
    </row>
    <row r="210" spans="1:65" s="2" customFormat="1" ht="16.5" customHeight="1">
      <c r="A210" s="36"/>
      <c r="B210" s="37"/>
      <c r="C210" s="175" t="s">
        <v>331</v>
      </c>
      <c r="D210" s="175" t="s">
        <v>121</v>
      </c>
      <c r="E210" s="176" t="s">
        <v>332</v>
      </c>
      <c r="F210" s="177" t="s">
        <v>333</v>
      </c>
      <c r="G210" s="178" t="s">
        <v>189</v>
      </c>
      <c r="H210" s="179">
        <v>1.35</v>
      </c>
      <c r="I210" s="180"/>
      <c r="J210" s="181">
        <f>ROUND(I210*H210,2)</f>
        <v>0</v>
      </c>
      <c r="K210" s="177" t="s">
        <v>125</v>
      </c>
      <c r="L210" s="41"/>
      <c r="M210" s="182" t="s">
        <v>19</v>
      </c>
      <c r="N210" s="183" t="s">
        <v>43</v>
      </c>
      <c r="O210" s="66"/>
      <c r="P210" s="184">
        <f>O210*H210</f>
        <v>0</v>
      </c>
      <c r="Q210" s="184">
        <v>3.8199999999999998E-2</v>
      </c>
      <c r="R210" s="184">
        <f>Q210*H210</f>
        <v>5.1569999999999998E-2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140</v>
      </c>
      <c r="AT210" s="186" t="s">
        <v>121</v>
      </c>
      <c r="AU210" s="186" t="s">
        <v>81</v>
      </c>
      <c r="AY210" s="19" t="s">
        <v>118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79</v>
      </c>
      <c r="BK210" s="187">
        <f>ROUND(I210*H210,2)</f>
        <v>0</v>
      </c>
      <c r="BL210" s="19" t="s">
        <v>140</v>
      </c>
      <c r="BM210" s="186" t="s">
        <v>334</v>
      </c>
    </row>
    <row r="211" spans="1:65" s="2" customFormat="1">
      <c r="A211" s="36"/>
      <c r="B211" s="37"/>
      <c r="C211" s="38"/>
      <c r="D211" s="188" t="s">
        <v>128</v>
      </c>
      <c r="E211" s="38"/>
      <c r="F211" s="189" t="s">
        <v>335</v>
      </c>
      <c r="G211" s="38"/>
      <c r="H211" s="38"/>
      <c r="I211" s="190"/>
      <c r="J211" s="38"/>
      <c r="K211" s="38"/>
      <c r="L211" s="41"/>
      <c r="M211" s="191"/>
      <c r="N211" s="192"/>
      <c r="O211" s="66"/>
      <c r="P211" s="66"/>
      <c r="Q211" s="66"/>
      <c r="R211" s="66"/>
      <c r="S211" s="66"/>
      <c r="T211" s="67"/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T211" s="19" t="s">
        <v>128</v>
      </c>
      <c r="AU211" s="19" t="s">
        <v>81</v>
      </c>
    </row>
    <row r="212" spans="1:65" s="15" customFormat="1">
      <c r="B212" s="220"/>
      <c r="C212" s="221"/>
      <c r="D212" s="199" t="s">
        <v>183</v>
      </c>
      <c r="E212" s="222" t="s">
        <v>19</v>
      </c>
      <c r="F212" s="223" t="s">
        <v>336</v>
      </c>
      <c r="G212" s="221"/>
      <c r="H212" s="222" t="s">
        <v>19</v>
      </c>
      <c r="I212" s="224"/>
      <c r="J212" s="221"/>
      <c r="K212" s="221"/>
      <c r="L212" s="225"/>
      <c r="M212" s="226"/>
      <c r="N212" s="227"/>
      <c r="O212" s="227"/>
      <c r="P212" s="227"/>
      <c r="Q212" s="227"/>
      <c r="R212" s="227"/>
      <c r="S212" s="227"/>
      <c r="T212" s="228"/>
      <c r="AT212" s="229" t="s">
        <v>183</v>
      </c>
      <c r="AU212" s="229" t="s">
        <v>81</v>
      </c>
      <c r="AV212" s="15" t="s">
        <v>79</v>
      </c>
      <c r="AW212" s="15" t="s">
        <v>33</v>
      </c>
      <c r="AX212" s="15" t="s">
        <v>72</v>
      </c>
      <c r="AY212" s="229" t="s">
        <v>118</v>
      </c>
    </row>
    <row r="213" spans="1:65" s="13" customFormat="1">
      <c r="B213" s="197"/>
      <c r="C213" s="198"/>
      <c r="D213" s="199" t="s">
        <v>183</v>
      </c>
      <c r="E213" s="200" t="s">
        <v>19</v>
      </c>
      <c r="F213" s="201" t="s">
        <v>337</v>
      </c>
      <c r="G213" s="198"/>
      <c r="H213" s="202">
        <v>0.05</v>
      </c>
      <c r="I213" s="203"/>
      <c r="J213" s="198"/>
      <c r="K213" s="198"/>
      <c r="L213" s="204"/>
      <c r="M213" s="205"/>
      <c r="N213" s="206"/>
      <c r="O213" s="206"/>
      <c r="P213" s="206"/>
      <c r="Q213" s="206"/>
      <c r="R213" s="206"/>
      <c r="S213" s="206"/>
      <c r="T213" s="207"/>
      <c r="AT213" s="208" t="s">
        <v>183</v>
      </c>
      <c r="AU213" s="208" t="s">
        <v>81</v>
      </c>
      <c r="AV213" s="13" t="s">
        <v>81</v>
      </c>
      <c r="AW213" s="13" t="s">
        <v>33</v>
      </c>
      <c r="AX213" s="13" t="s">
        <v>72</v>
      </c>
      <c r="AY213" s="208" t="s">
        <v>118</v>
      </c>
    </row>
    <row r="214" spans="1:65" s="13" customFormat="1">
      <c r="B214" s="197"/>
      <c r="C214" s="198"/>
      <c r="D214" s="199" t="s">
        <v>183</v>
      </c>
      <c r="E214" s="200" t="s">
        <v>19</v>
      </c>
      <c r="F214" s="201" t="s">
        <v>338</v>
      </c>
      <c r="G214" s="198"/>
      <c r="H214" s="202">
        <v>1.3</v>
      </c>
      <c r="I214" s="203"/>
      <c r="J214" s="198"/>
      <c r="K214" s="198"/>
      <c r="L214" s="204"/>
      <c r="M214" s="205"/>
      <c r="N214" s="206"/>
      <c r="O214" s="206"/>
      <c r="P214" s="206"/>
      <c r="Q214" s="206"/>
      <c r="R214" s="206"/>
      <c r="S214" s="206"/>
      <c r="T214" s="207"/>
      <c r="AT214" s="208" t="s">
        <v>183</v>
      </c>
      <c r="AU214" s="208" t="s">
        <v>81</v>
      </c>
      <c r="AV214" s="13" t="s">
        <v>81</v>
      </c>
      <c r="AW214" s="13" t="s">
        <v>33</v>
      </c>
      <c r="AX214" s="13" t="s">
        <v>72</v>
      </c>
      <c r="AY214" s="208" t="s">
        <v>118</v>
      </c>
    </row>
    <row r="215" spans="1:65" s="14" customFormat="1">
      <c r="B215" s="209"/>
      <c r="C215" s="210"/>
      <c r="D215" s="199" t="s">
        <v>183</v>
      </c>
      <c r="E215" s="211" t="s">
        <v>19</v>
      </c>
      <c r="F215" s="212" t="s">
        <v>186</v>
      </c>
      <c r="G215" s="210"/>
      <c r="H215" s="213">
        <v>1.35</v>
      </c>
      <c r="I215" s="214"/>
      <c r="J215" s="210"/>
      <c r="K215" s="210"/>
      <c r="L215" s="215"/>
      <c r="M215" s="216"/>
      <c r="N215" s="217"/>
      <c r="O215" s="217"/>
      <c r="P215" s="217"/>
      <c r="Q215" s="217"/>
      <c r="R215" s="217"/>
      <c r="S215" s="217"/>
      <c r="T215" s="218"/>
      <c r="AT215" s="219" t="s">
        <v>183</v>
      </c>
      <c r="AU215" s="219" t="s">
        <v>81</v>
      </c>
      <c r="AV215" s="14" t="s">
        <v>140</v>
      </c>
      <c r="AW215" s="14" t="s">
        <v>33</v>
      </c>
      <c r="AX215" s="14" t="s">
        <v>79</v>
      </c>
      <c r="AY215" s="219" t="s">
        <v>118</v>
      </c>
    </row>
    <row r="216" spans="1:65" s="2" customFormat="1" ht="21.75" customHeight="1">
      <c r="A216" s="36"/>
      <c r="B216" s="37"/>
      <c r="C216" s="175" t="s">
        <v>7</v>
      </c>
      <c r="D216" s="175" t="s">
        <v>121</v>
      </c>
      <c r="E216" s="176" t="s">
        <v>339</v>
      </c>
      <c r="F216" s="177" t="s">
        <v>340</v>
      </c>
      <c r="G216" s="178" t="s">
        <v>217</v>
      </c>
      <c r="H216" s="179">
        <v>3</v>
      </c>
      <c r="I216" s="180"/>
      <c r="J216" s="181">
        <f>ROUND(I216*H216,2)</f>
        <v>0</v>
      </c>
      <c r="K216" s="177" t="s">
        <v>125</v>
      </c>
      <c r="L216" s="41"/>
      <c r="M216" s="182" t="s">
        <v>19</v>
      </c>
      <c r="N216" s="183" t="s">
        <v>43</v>
      </c>
      <c r="O216" s="66"/>
      <c r="P216" s="184">
        <f>O216*H216</f>
        <v>0</v>
      </c>
      <c r="Q216" s="184">
        <v>0.14699999999999999</v>
      </c>
      <c r="R216" s="184">
        <f>Q216*H216</f>
        <v>0.44099999999999995</v>
      </c>
      <c r="S216" s="184">
        <v>0</v>
      </c>
      <c r="T216" s="185">
        <f>S216*H216</f>
        <v>0</v>
      </c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R216" s="186" t="s">
        <v>140</v>
      </c>
      <c r="AT216" s="186" t="s">
        <v>121</v>
      </c>
      <c r="AU216" s="186" t="s">
        <v>81</v>
      </c>
      <c r="AY216" s="19" t="s">
        <v>118</v>
      </c>
      <c r="BE216" s="187">
        <f>IF(N216="základní",J216,0)</f>
        <v>0</v>
      </c>
      <c r="BF216" s="187">
        <f>IF(N216="snížená",J216,0)</f>
        <v>0</v>
      </c>
      <c r="BG216" s="187">
        <f>IF(N216="zákl. přenesená",J216,0)</f>
        <v>0</v>
      </c>
      <c r="BH216" s="187">
        <f>IF(N216="sníž. přenesená",J216,0)</f>
        <v>0</v>
      </c>
      <c r="BI216" s="187">
        <f>IF(N216="nulová",J216,0)</f>
        <v>0</v>
      </c>
      <c r="BJ216" s="19" t="s">
        <v>79</v>
      </c>
      <c r="BK216" s="187">
        <f>ROUND(I216*H216,2)</f>
        <v>0</v>
      </c>
      <c r="BL216" s="19" t="s">
        <v>140</v>
      </c>
      <c r="BM216" s="186" t="s">
        <v>341</v>
      </c>
    </row>
    <row r="217" spans="1:65" s="2" customFormat="1">
      <c r="A217" s="36"/>
      <c r="B217" s="37"/>
      <c r="C217" s="38"/>
      <c r="D217" s="188" t="s">
        <v>128</v>
      </c>
      <c r="E217" s="38"/>
      <c r="F217" s="189" t="s">
        <v>342</v>
      </c>
      <c r="G217" s="38"/>
      <c r="H217" s="38"/>
      <c r="I217" s="190"/>
      <c r="J217" s="38"/>
      <c r="K217" s="38"/>
      <c r="L217" s="41"/>
      <c r="M217" s="191"/>
      <c r="N217" s="192"/>
      <c r="O217" s="66"/>
      <c r="P217" s="66"/>
      <c r="Q217" s="66"/>
      <c r="R217" s="66"/>
      <c r="S217" s="66"/>
      <c r="T217" s="67"/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T217" s="19" t="s">
        <v>128</v>
      </c>
      <c r="AU217" s="19" t="s">
        <v>81</v>
      </c>
    </row>
    <row r="218" spans="1:65" s="15" customFormat="1">
      <c r="B218" s="220"/>
      <c r="C218" s="221"/>
      <c r="D218" s="199" t="s">
        <v>183</v>
      </c>
      <c r="E218" s="222" t="s">
        <v>19</v>
      </c>
      <c r="F218" s="223" t="s">
        <v>343</v>
      </c>
      <c r="G218" s="221"/>
      <c r="H218" s="222" t="s">
        <v>19</v>
      </c>
      <c r="I218" s="224"/>
      <c r="J218" s="221"/>
      <c r="K218" s="221"/>
      <c r="L218" s="225"/>
      <c r="M218" s="226"/>
      <c r="N218" s="227"/>
      <c r="O218" s="227"/>
      <c r="P218" s="227"/>
      <c r="Q218" s="227"/>
      <c r="R218" s="227"/>
      <c r="S218" s="227"/>
      <c r="T218" s="228"/>
      <c r="AT218" s="229" t="s">
        <v>183</v>
      </c>
      <c r="AU218" s="229" t="s">
        <v>81</v>
      </c>
      <c r="AV218" s="15" t="s">
        <v>79</v>
      </c>
      <c r="AW218" s="15" t="s">
        <v>33</v>
      </c>
      <c r="AX218" s="15" t="s">
        <v>72</v>
      </c>
      <c r="AY218" s="229" t="s">
        <v>118</v>
      </c>
    </row>
    <row r="219" spans="1:65" s="13" customFormat="1">
      <c r="B219" s="197"/>
      <c r="C219" s="198"/>
      <c r="D219" s="199" t="s">
        <v>183</v>
      </c>
      <c r="E219" s="200" t="s">
        <v>19</v>
      </c>
      <c r="F219" s="201" t="s">
        <v>81</v>
      </c>
      <c r="G219" s="198"/>
      <c r="H219" s="202">
        <v>2</v>
      </c>
      <c r="I219" s="203"/>
      <c r="J219" s="198"/>
      <c r="K219" s="198"/>
      <c r="L219" s="204"/>
      <c r="M219" s="205"/>
      <c r="N219" s="206"/>
      <c r="O219" s="206"/>
      <c r="P219" s="206"/>
      <c r="Q219" s="206"/>
      <c r="R219" s="206"/>
      <c r="S219" s="206"/>
      <c r="T219" s="207"/>
      <c r="AT219" s="208" t="s">
        <v>183</v>
      </c>
      <c r="AU219" s="208" t="s">
        <v>81</v>
      </c>
      <c r="AV219" s="13" t="s">
        <v>81</v>
      </c>
      <c r="AW219" s="13" t="s">
        <v>33</v>
      </c>
      <c r="AX219" s="13" t="s">
        <v>72</v>
      </c>
      <c r="AY219" s="208" t="s">
        <v>118</v>
      </c>
    </row>
    <row r="220" spans="1:65" s="15" customFormat="1">
      <c r="B220" s="220"/>
      <c r="C220" s="221"/>
      <c r="D220" s="199" t="s">
        <v>183</v>
      </c>
      <c r="E220" s="222" t="s">
        <v>19</v>
      </c>
      <c r="F220" s="223" t="s">
        <v>344</v>
      </c>
      <c r="G220" s="221"/>
      <c r="H220" s="222" t="s">
        <v>19</v>
      </c>
      <c r="I220" s="224"/>
      <c r="J220" s="221"/>
      <c r="K220" s="221"/>
      <c r="L220" s="225"/>
      <c r="M220" s="226"/>
      <c r="N220" s="227"/>
      <c r="O220" s="227"/>
      <c r="P220" s="227"/>
      <c r="Q220" s="227"/>
      <c r="R220" s="227"/>
      <c r="S220" s="227"/>
      <c r="T220" s="228"/>
      <c r="AT220" s="229" t="s">
        <v>183</v>
      </c>
      <c r="AU220" s="229" t="s">
        <v>81</v>
      </c>
      <c r="AV220" s="15" t="s">
        <v>79</v>
      </c>
      <c r="AW220" s="15" t="s">
        <v>33</v>
      </c>
      <c r="AX220" s="15" t="s">
        <v>72</v>
      </c>
      <c r="AY220" s="229" t="s">
        <v>118</v>
      </c>
    </row>
    <row r="221" spans="1:65" s="13" customFormat="1">
      <c r="B221" s="197"/>
      <c r="C221" s="198"/>
      <c r="D221" s="199" t="s">
        <v>183</v>
      </c>
      <c r="E221" s="200" t="s">
        <v>19</v>
      </c>
      <c r="F221" s="201" t="s">
        <v>79</v>
      </c>
      <c r="G221" s="198"/>
      <c r="H221" s="202">
        <v>1</v>
      </c>
      <c r="I221" s="203"/>
      <c r="J221" s="198"/>
      <c r="K221" s="198"/>
      <c r="L221" s="204"/>
      <c r="M221" s="205"/>
      <c r="N221" s="206"/>
      <c r="O221" s="206"/>
      <c r="P221" s="206"/>
      <c r="Q221" s="206"/>
      <c r="R221" s="206"/>
      <c r="S221" s="206"/>
      <c r="T221" s="207"/>
      <c r="AT221" s="208" t="s">
        <v>183</v>
      </c>
      <c r="AU221" s="208" t="s">
        <v>81</v>
      </c>
      <c r="AV221" s="13" t="s">
        <v>81</v>
      </c>
      <c r="AW221" s="13" t="s">
        <v>33</v>
      </c>
      <c r="AX221" s="13" t="s">
        <v>72</v>
      </c>
      <c r="AY221" s="208" t="s">
        <v>118</v>
      </c>
    </row>
    <row r="222" spans="1:65" s="14" customFormat="1">
      <c r="B222" s="209"/>
      <c r="C222" s="210"/>
      <c r="D222" s="199" t="s">
        <v>183</v>
      </c>
      <c r="E222" s="211" t="s">
        <v>19</v>
      </c>
      <c r="F222" s="212" t="s">
        <v>186</v>
      </c>
      <c r="G222" s="210"/>
      <c r="H222" s="213">
        <v>3</v>
      </c>
      <c r="I222" s="214"/>
      <c r="J222" s="210"/>
      <c r="K222" s="210"/>
      <c r="L222" s="215"/>
      <c r="M222" s="216"/>
      <c r="N222" s="217"/>
      <c r="O222" s="217"/>
      <c r="P222" s="217"/>
      <c r="Q222" s="217"/>
      <c r="R222" s="217"/>
      <c r="S222" s="217"/>
      <c r="T222" s="218"/>
      <c r="AT222" s="219" t="s">
        <v>183</v>
      </c>
      <c r="AU222" s="219" t="s">
        <v>81</v>
      </c>
      <c r="AV222" s="14" t="s">
        <v>140</v>
      </c>
      <c r="AW222" s="14" t="s">
        <v>33</v>
      </c>
      <c r="AX222" s="14" t="s">
        <v>79</v>
      </c>
      <c r="AY222" s="219" t="s">
        <v>118</v>
      </c>
    </row>
    <row r="223" spans="1:65" s="2" customFormat="1" ht="16.5" customHeight="1">
      <c r="A223" s="36"/>
      <c r="B223" s="37"/>
      <c r="C223" s="175" t="s">
        <v>345</v>
      </c>
      <c r="D223" s="175" t="s">
        <v>121</v>
      </c>
      <c r="E223" s="176" t="s">
        <v>346</v>
      </c>
      <c r="F223" s="177" t="s">
        <v>347</v>
      </c>
      <c r="G223" s="178" t="s">
        <v>189</v>
      </c>
      <c r="H223" s="179">
        <v>5.1529999999999996</v>
      </c>
      <c r="I223" s="180"/>
      <c r="J223" s="181">
        <f>ROUND(I223*H223,2)</f>
        <v>0</v>
      </c>
      <c r="K223" s="177" t="s">
        <v>125</v>
      </c>
      <c r="L223" s="41"/>
      <c r="M223" s="182" t="s">
        <v>19</v>
      </c>
      <c r="N223" s="183" t="s">
        <v>43</v>
      </c>
      <c r="O223" s="66"/>
      <c r="P223" s="184">
        <f>O223*H223</f>
        <v>0</v>
      </c>
      <c r="Q223" s="184">
        <v>3.0450000000000001E-2</v>
      </c>
      <c r="R223" s="184">
        <f>Q223*H223</f>
        <v>0.15690884999999999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140</v>
      </c>
      <c r="AT223" s="186" t="s">
        <v>121</v>
      </c>
      <c r="AU223" s="186" t="s">
        <v>81</v>
      </c>
      <c r="AY223" s="19" t="s">
        <v>118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79</v>
      </c>
      <c r="BK223" s="187">
        <f>ROUND(I223*H223,2)</f>
        <v>0</v>
      </c>
      <c r="BL223" s="19" t="s">
        <v>140</v>
      </c>
      <c r="BM223" s="186" t="s">
        <v>348</v>
      </c>
    </row>
    <row r="224" spans="1:65" s="2" customFormat="1">
      <c r="A224" s="36"/>
      <c r="B224" s="37"/>
      <c r="C224" s="38"/>
      <c r="D224" s="188" t="s">
        <v>128</v>
      </c>
      <c r="E224" s="38"/>
      <c r="F224" s="189" t="s">
        <v>349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128</v>
      </c>
      <c r="AU224" s="19" t="s">
        <v>81</v>
      </c>
    </row>
    <row r="225" spans="1:65" s="15" customFormat="1">
      <c r="B225" s="220"/>
      <c r="C225" s="221"/>
      <c r="D225" s="199" t="s">
        <v>183</v>
      </c>
      <c r="E225" s="222" t="s">
        <v>19</v>
      </c>
      <c r="F225" s="223" t="s">
        <v>350</v>
      </c>
      <c r="G225" s="221"/>
      <c r="H225" s="222" t="s">
        <v>19</v>
      </c>
      <c r="I225" s="224"/>
      <c r="J225" s="221"/>
      <c r="K225" s="221"/>
      <c r="L225" s="225"/>
      <c r="M225" s="226"/>
      <c r="N225" s="227"/>
      <c r="O225" s="227"/>
      <c r="P225" s="227"/>
      <c r="Q225" s="227"/>
      <c r="R225" s="227"/>
      <c r="S225" s="227"/>
      <c r="T225" s="228"/>
      <c r="AT225" s="229" t="s">
        <v>183</v>
      </c>
      <c r="AU225" s="229" t="s">
        <v>81</v>
      </c>
      <c r="AV225" s="15" t="s">
        <v>79</v>
      </c>
      <c r="AW225" s="15" t="s">
        <v>33</v>
      </c>
      <c r="AX225" s="15" t="s">
        <v>72</v>
      </c>
      <c r="AY225" s="229" t="s">
        <v>118</v>
      </c>
    </row>
    <row r="226" spans="1:65" s="13" customFormat="1">
      <c r="B226" s="197"/>
      <c r="C226" s="198"/>
      <c r="D226" s="199" t="s">
        <v>183</v>
      </c>
      <c r="E226" s="200" t="s">
        <v>19</v>
      </c>
      <c r="F226" s="201" t="s">
        <v>351</v>
      </c>
      <c r="G226" s="198"/>
      <c r="H226" s="202">
        <v>0.76500000000000001</v>
      </c>
      <c r="I226" s="203"/>
      <c r="J226" s="198"/>
      <c r="K226" s="198"/>
      <c r="L226" s="204"/>
      <c r="M226" s="205"/>
      <c r="N226" s="206"/>
      <c r="O226" s="206"/>
      <c r="P226" s="206"/>
      <c r="Q226" s="206"/>
      <c r="R226" s="206"/>
      <c r="S226" s="206"/>
      <c r="T226" s="207"/>
      <c r="AT226" s="208" t="s">
        <v>183</v>
      </c>
      <c r="AU226" s="208" t="s">
        <v>81</v>
      </c>
      <c r="AV226" s="13" t="s">
        <v>81</v>
      </c>
      <c r="AW226" s="13" t="s">
        <v>33</v>
      </c>
      <c r="AX226" s="13" t="s">
        <v>72</v>
      </c>
      <c r="AY226" s="208" t="s">
        <v>118</v>
      </c>
    </row>
    <row r="227" spans="1:65" s="13" customFormat="1">
      <c r="B227" s="197"/>
      <c r="C227" s="198"/>
      <c r="D227" s="199" t="s">
        <v>183</v>
      </c>
      <c r="E227" s="200" t="s">
        <v>19</v>
      </c>
      <c r="F227" s="201" t="s">
        <v>352</v>
      </c>
      <c r="G227" s="198"/>
      <c r="H227" s="202">
        <v>1.8</v>
      </c>
      <c r="I227" s="203"/>
      <c r="J227" s="198"/>
      <c r="K227" s="198"/>
      <c r="L227" s="204"/>
      <c r="M227" s="205"/>
      <c r="N227" s="206"/>
      <c r="O227" s="206"/>
      <c r="P227" s="206"/>
      <c r="Q227" s="206"/>
      <c r="R227" s="206"/>
      <c r="S227" s="206"/>
      <c r="T227" s="207"/>
      <c r="AT227" s="208" t="s">
        <v>183</v>
      </c>
      <c r="AU227" s="208" t="s">
        <v>81</v>
      </c>
      <c r="AV227" s="13" t="s">
        <v>81</v>
      </c>
      <c r="AW227" s="13" t="s">
        <v>33</v>
      </c>
      <c r="AX227" s="13" t="s">
        <v>72</v>
      </c>
      <c r="AY227" s="208" t="s">
        <v>118</v>
      </c>
    </row>
    <row r="228" spans="1:65" s="15" customFormat="1">
      <c r="B228" s="220"/>
      <c r="C228" s="221"/>
      <c r="D228" s="199" t="s">
        <v>183</v>
      </c>
      <c r="E228" s="222" t="s">
        <v>19</v>
      </c>
      <c r="F228" s="223" t="s">
        <v>353</v>
      </c>
      <c r="G228" s="221"/>
      <c r="H228" s="222" t="s">
        <v>19</v>
      </c>
      <c r="I228" s="224"/>
      <c r="J228" s="221"/>
      <c r="K228" s="221"/>
      <c r="L228" s="225"/>
      <c r="M228" s="226"/>
      <c r="N228" s="227"/>
      <c r="O228" s="227"/>
      <c r="P228" s="227"/>
      <c r="Q228" s="227"/>
      <c r="R228" s="227"/>
      <c r="S228" s="227"/>
      <c r="T228" s="228"/>
      <c r="AT228" s="229" t="s">
        <v>183</v>
      </c>
      <c r="AU228" s="229" t="s">
        <v>81</v>
      </c>
      <c r="AV228" s="15" t="s">
        <v>79</v>
      </c>
      <c r="AW228" s="15" t="s">
        <v>33</v>
      </c>
      <c r="AX228" s="15" t="s">
        <v>72</v>
      </c>
      <c r="AY228" s="229" t="s">
        <v>118</v>
      </c>
    </row>
    <row r="229" spans="1:65" s="13" customFormat="1">
      <c r="B229" s="197"/>
      <c r="C229" s="198"/>
      <c r="D229" s="199" t="s">
        <v>183</v>
      </c>
      <c r="E229" s="200" t="s">
        <v>19</v>
      </c>
      <c r="F229" s="201" t="s">
        <v>354</v>
      </c>
      <c r="G229" s="198"/>
      <c r="H229" s="202">
        <v>2.5880000000000001</v>
      </c>
      <c r="I229" s="203"/>
      <c r="J229" s="198"/>
      <c r="K229" s="198"/>
      <c r="L229" s="204"/>
      <c r="M229" s="205"/>
      <c r="N229" s="206"/>
      <c r="O229" s="206"/>
      <c r="P229" s="206"/>
      <c r="Q229" s="206"/>
      <c r="R229" s="206"/>
      <c r="S229" s="206"/>
      <c r="T229" s="207"/>
      <c r="AT229" s="208" t="s">
        <v>183</v>
      </c>
      <c r="AU229" s="208" t="s">
        <v>81</v>
      </c>
      <c r="AV229" s="13" t="s">
        <v>81</v>
      </c>
      <c r="AW229" s="13" t="s">
        <v>33</v>
      </c>
      <c r="AX229" s="13" t="s">
        <v>72</v>
      </c>
      <c r="AY229" s="208" t="s">
        <v>118</v>
      </c>
    </row>
    <row r="230" spans="1:65" s="14" customFormat="1">
      <c r="B230" s="209"/>
      <c r="C230" s="210"/>
      <c r="D230" s="199" t="s">
        <v>183</v>
      </c>
      <c r="E230" s="211" t="s">
        <v>19</v>
      </c>
      <c r="F230" s="212" t="s">
        <v>186</v>
      </c>
      <c r="G230" s="210"/>
      <c r="H230" s="213">
        <v>5.1530000000000005</v>
      </c>
      <c r="I230" s="214"/>
      <c r="J230" s="210"/>
      <c r="K230" s="210"/>
      <c r="L230" s="215"/>
      <c r="M230" s="216"/>
      <c r="N230" s="217"/>
      <c r="O230" s="217"/>
      <c r="P230" s="217"/>
      <c r="Q230" s="217"/>
      <c r="R230" s="217"/>
      <c r="S230" s="217"/>
      <c r="T230" s="218"/>
      <c r="AT230" s="219" t="s">
        <v>183</v>
      </c>
      <c r="AU230" s="219" t="s">
        <v>81</v>
      </c>
      <c r="AV230" s="14" t="s">
        <v>140</v>
      </c>
      <c r="AW230" s="14" t="s">
        <v>33</v>
      </c>
      <c r="AX230" s="14" t="s">
        <v>79</v>
      </c>
      <c r="AY230" s="219" t="s">
        <v>118</v>
      </c>
    </row>
    <row r="231" spans="1:65" s="2" customFormat="1" ht="24.15" customHeight="1">
      <c r="A231" s="36"/>
      <c r="B231" s="37"/>
      <c r="C231" s="175" t="s">
        <v>355</v>
      </c>
      <c r="D231" s="175" t="s">
        <v>121</v>
      </c>
      <c r="E231" s="176" t="s">
        <v>356</v>
      </c>
      <c r="F231" s="177" t="s">
        <v>357</v>
      </c>
      <c r="G231" s="178" t="s">
        <v>189</v>
      </c>
      <c r="H231" s="179">
        <v>262.40600000000001</v>
      </c>
      <c r="I231" s="180"/>
      <c r="J231" s="181">
        <f>ROUND(I231*H231,2)</f>
        <v>0</v>
      </c>
      <c r="K231" s="177" t="s">
        <v>125</v>
      </c>
      <c r="L231" s="41"/>
      <c r="M231" s="182" t="s">
        <v>19</v>
      </c>
      <c r="N231" s="183" t="s">
        <v>43</v>
      </c>
      <c r="O231" s="66"/>
      <c r="P231" s="184">
        <f>O231*H231</f>
        <v>0</v>
      </c>
      <c r="Q231" s="184">
        <v>1.5599999999999999E-2</v>
      </c>
      <c r="R231" s="184">
        <f>Q231*H231</f>
        <v>4.0935335999999998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140</v>
      </c>
      <c r="AT231" s="186" t="s">
        <v>121</v>
      </c>
      <c r="AU231" s="186" t="s">
        <v>81</v>
      </c>
      <c r="AY231" s="19" t="s">
        <v>118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79</v>
      </c>
      <c r="BK231" s="187">
        <f>ROUND(I231*H231,2)</f>
        <v>0</v>
      </c>
      <c r="BL231" s="19" t="s">
        <v>140</v>
      </c>
      <c r="BM231" s="186" t="s">
        <v>358</v>
      </c>
    </row>
    <row r="232" spans="1:65" s="2" customFormat="1">
      <c r="A232" s="36"/>
      <c r="B232" s="37"/>
      <c r="C232" s="38"/>
      <c r="D232" s="188" t="s">
        <v>128</v>
      </c>
      <c r="E232" s="38"/>
      <c r="F232" s="189" t="s">
        <v>359</v>
      </c>
      <c r="G232" s="38"/>
      <c r="H232" s="38"/>
      <c r="I232" s="190"/>
      <c r="J232" s="38"/>
      <c r="K232" s="38"/>
      <c r="L232" s="41"/>
      <c r="M232" s="191"/>
      <c r="N232" s="192"/>
      <c r="O232" s="66"/>
      <c r="P232" s="66"/>
      <c r="Q232" s="66"/>
      <c r="R232" s="66"/>
      <c r="S232" s="66"/>
      <c r="T232" s="67"/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T232" s="19" t="s">
        <v>128</v>
      </c>
      <c r="AU232" s="19" t="s">
        <v>81</v>
      </c>
    </row>
    <row r="233" spans="1:65" s="2" customFormat="1" ht="21.75" customHeight="1">
      <c r="A233" s="36"/>
      <c r="B233" s="37"/>
      <c r="C233" s="175" t="s">
        <v>360</v>
      </c>
      <c r="D233" s="175" t="s">
        <v>121</v>
      </c>
      <c r="E233" s="176" t="s">
        <v>361</v>
      </c>
      <c r="F233" s="177" t="s">
        <v>362</v>
      </c>
      <c r="G233" s="178" t="s">
        <v>189</v>
      </c>
      <c r="H233" s="179">
        <v>26.332000000000001</v>
      </c>
      <c r="I233" s="180"/>
      <c r="J233" s="181">
        <f>ROUND(I233*H233,2)</f>
        <v>0</v>
      </c>
      <c r="K233" s="177" t="s">
        <v>125</v>
      </c>
      <c r="L233" s="41"/>
      <c r="M233" s="182" t="s">
        <v>19</v>
      </c>
      <c r="N233" s="183" t="s">
        <v>43</v>
      </c>
      <c r="O233" s="66"/>
      <c r="P233" s="184">
        <f>O233*H233</f>
        <v>0</v>
      </c>
      <c r="Q233" s="184">
        <v>7.3499999999999998E-3</v>
      </c>
      <c r="R233" s="184">
        <f>Q233*H233</f>
        <v>0.1935402</v>
      </c>
      <c r="S233" s="184">
        <v>0</v>
      </c>
      <c r="T233" s="185">
        <f>S233*H233</f>
        <v>0</v>
      </c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R233" s="186" t="s">
        <v>140</v>
      </c>
      <c r="AT233" s="186" t="s">
        <v>121</v>
      </c>
      <c r="AU233" s="186" t="s">
        <v>81</v>
      </c>
      <c r="AY233" s="19" t="s">
        <v>118</v>
      </c>
      <c r="BE233" s="187">
        <f>IF(N233="základní",J233,0)</f>
        <v>0</v>
      </c>
      <c r="BF233" s="187">
        <f>IF(N233="snížená",J233,0)</f>
        <v>0</v>
      </c>
      <c r="BG233" s="187">
        <f>IF(N233="zákl. přenesená",J233,0)</f>
        <v>0</v>
      </c>
      <c r="BH233" s="187">
        <f>IF(N233="sníž. přenesená",J233,0)</f>
        <v>0</v>
      </c>
      <c r="BI233" s="187">
        <f>IF(N233="nulová",J233,0)</f>
        <v>0</v>
      </c>
      <c r="BJ233" s="19" t="s">
        <v>79</v>
      </c>
      <c r="BK233" s="187">
        <f>ROUND(I233*H233,2)</f>
        <v>0</v>
      </c>
      <c r="BL233" s="19" t="s">
        <v>140</v>
      </c>
      <c r="BM233" s="186" t="s">
        <v>363</v>
      </c>
    </row>
    <row r="234" spans="1:65" s="2" customFormat="1">
      <c r="A234" s="36"/>
      <c r="B234" s="37"/>
      <c r="C234" s="38"/>
      <c r="D234" s="188" t="s">
        <v>128</v>
      </c>
      <c r="E234" s="38"/>
      <c r="F234" s="189" t="s">
        <v>364</v>
      </c>
      <c r="G234" s="38"/>
      <c r="H234" s="38"/>
      <c r="I234" s="190"/>
      <c r="J234" s="38"/>
      <c r="K234" s="38"/>
      <c r="L234" s="41"/>
      <c r="M234" s="191"/>
      <c r="N234" s="192"/>
      <c r="O234" s="66"/>
      <c r="P234" s="66"/>
      <c r="Q234" s="66"/>
      <c r="R234" s="66"/>
      <c r="S234" s="66"/>
      <c r="T234" s="67"/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T234" s="19" t="s">
        <v>128</v>
      </c>
      <c r="AU234" s="19" t="s">
        <v>81</v>
      </c>
    </row>
    <row r="235" spans="1:65" s="15" customFormat="1">
      <c r="B235" s="220"/>
      <c r="C235" s="221"/>
      <c r="D235" s="199" t="s">
        <v>183</v>
      </c>
      <c r="E235" s="222" t="s">
        <v>19</v>
      </c>
      <c r="F235" s="223" t="s">
        <v>365</v>
      </c>
      <c r="G235" s="221"/>
      <c r="H235" s="222" t="s">
        <v>19</v>
      </c>
      <c r="I235" s="224"/>
      <c r="J235" s="221"/>
      <c r="K235" s="221"/>
      <c r="L235" s="225"/>
      <c r="M235" s="226"/>
      <c r="N235" s="227"/>
      <c r="O235" s="227"/>
      <c r="P235" s="227"/>
      <c r="Q235" s="227"/>
      <c r="R235" s="227"/>
      <c r="S235" s="227"/>
      <c r="T235" s="228"/>
      <c r="AT235" s="229" t="s">
        <v>183</v>
      </c>
      <c r="AU235" s="229" t="s">
        <v>81</v>
      </c>
      <c r="AV235" s="15" t="s">
        <v>79</v>
      </c>
      <c r="AW235" s="15" t="s">
        <v>33</v>
      </c>
      <c r="AX235" s="15" t="s">
        <v>72</v>
      </c>
      <c r="AY235" s="229" t="s">
        <v>118</v>
      </c>
    </row>
    <row r="236" spans="1:65" s="13" customFormat="1">
      <c r="B236" s="197"/>
      <c r="C236" s="198"/>
      <c r="D236" s="199" t="s">
        <v>183</v>
      </c>
      <c r="E236" s="200" t="s">
        <v>19</v>
      </c>
      <c r="F236" s="201" t="s">
        <v>366</v>
      </c>
      <c r="G236" s="198"/>
      <c r="H236" s="202">
        <v>22.34</v>
      </c>
      <c r="I236" s="203"/>
      <c r="J236" s="198"/>
      <c r="K236" s="198"/>
      <c r="L236" s="204"/>
      <c r="M236" s="205"/>
      <c r="N236" s="206"/>
      <c r="O236" s="206"/>
      <c r="P236" s="206"/>
      <c r="Q236" s="206"/>
      <c r="R236" s="206"/>
      <c r="S236" s="206"/>
      <c r="T236" s="207"/>
      <c r="AT236" s="208" t="s">
        <v>183</v>
      </c>
      <c r="AU236" s="208" t="s">
        <v>81</v>
      </c>
      <c r="AV236" s="13" t="s">
        <v>81</v>
      </c>
      <c r="AW236" s="13" t="s">
        <v>33</v>
      </c>
      <c r="AX236" s="13" t="s">
        <v>72</v>
      </c>
      <c r="AY236" s="208" t="s">
        <v>118</v>
      </c>
    </row>
    <row r="237" spans="1:65" s="13" customFormat="1">
      <c r="B237" s="197"/>
      <c r="C237" s="198"/>
      <c r="D237" s="199" t="s">
        <v>183</v>
      </c>
      <c r="E237" s="200" t="s">
        <v>19</v>
      </c>
      <c r="F237" s="201" t="s">
        <v>367</v>
      </c>
      <c r="G237" s="198"/>
      <c r="H237" s="202">
        <v>-1.2</v>
      </c>
      <c r="I237" s="203"/>
      <c r="J237" s="198"/>
      <c r="K237" s="198"/>
      <c r="L237" s="204"/>
      <c r="M237" s="205"/>
      <c r="N237" s="206"/>
      <c r="O237" s="206"/>
      <c r="P237" s="206"/>
      <c r="Q237" s="206"/>
      <c r="R237" s="206"/>
      <c r="S237" s="206"/>
      <c r="T237" s="207"/>
      <c r="AT237" s="208" t="s">
        <v>183</v>
      </c>
      <c r="AU237" s="208" t="s">
        <v>81</v>
      </c>
      <c r="AV237" s="13" t="s">
        <v>81</v>
      </c>
      <c r="AW237" s="13" t="s">
        <v>33</v>
      </c>
      <c r="AX237" s="13" t="s">
        <v>72</v>
      </c>
      <c r="AY237" s="208" t="s">
        <v>118</v>
      </c>
    </row>
    <row r="238" spans="1:65" s="16" customFormat="1">
      <c r="B238" s="230"/>
      <c r="C238" s="231"/>
      <c r="D238" s="199" t="s">
        <v>183</v>
      </c>
      <c r="E238" s="232" t="s">
        <v>19</v>
      </c>
      <c r="F238" s="233" t="s">
        <v>368</v>
      </c>
      <c r="G238" s="231"/>
      <c r="H238" s="234">
        <v>21.14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AT238" s="240" t="s">
        <v>183</v>
      </c>
      <c r="AU238" s="240" t="s">
        <v>81</v>
      </c>
      <c r="AV238" s="16" t="s">
        <v>135</v>
      </c>
      <c r="AW238" s="16" t="s">
        <v>33</v>
      </c>
      <c r="AX238" s="16" t="s">
        <v>72</v>
      </c>
      <c r="AY238" s="240" t="s">
        <v>118</v>
      </c>
    </row>
    <row r="239" spans="1:65" s="15" customFormat="1">
      <c r="B239" s="220"/>
      <c r="C239" s="221"/>
      <c r="D239" s="199" t="s">
        <v>183</v>
      </c>
      <c r="E239" s="222" t="s">
        <v>19</v>
      </c>
      <c r="F239" s="223" t="s">
        <v>369</v>
      </c>
      <c r="G239" s="221"/>
      <c r="H239" s="222" t="s">
        <v>19</v>
      </c>
      <c r="I239" s="224"/>
      <c r="J239" s="221"/>
      <c r="K239" s="221"/>
      <c r="L239" s="225"/>
      <c r="M239" s="226"/>
      <c r="N239" s="227"/>
      <c r="O239" s="227"/>
      <c r="P239" s="227"/>
      <c r="Q239" s="227"/>
      <c r="R239" s="227"/>
      <c r="S239" s="227"/>
      <c r="T239" s="228"/>
      <c r="AT239" s="229" t="s">
        <v>183</v>
      </c>
      <c r="AU239" s="229" t="s">
        <v>81</v>
      </c>
      <c r="AV239" s="15" t="s">
        <v>79</v>
      </c>
      <c r="AW239" s="15" t="s">
        <v>33</v>
      </c>
      <c r="AX239" s="15" t="s">
        <v>72</v>
      </c>
      <c r="AY239" s="229" t="s">
        <v>118</v>
      </c>
    </row>
    <row r="240" spans="1:65" s="13" customFormat="1">
      <c r="B240" s="197"/>
      <c r="C240" s="198"/>
      <c r="D240" s="199" t="s">
        <v>183</v>
      </c>
      <c r="E240" s="200" t="s">
        <v>19</v>
      </c>
      <c r="F240" s="201" t="s">
        <v>203</v>
      </c>
      <c r="G240" s="198"/>
      <c r="H240" s="202">
        <v>6.992</v>
      </c>
      <c r="I240" s="203"/>
      <c r="J240" s="198"/>
      <c r="K240" s="198"/>
      <c r="L240" s="204"/>
      <c r="M240" s="205"/>
      <c r="N240" s="206"/>
      <c r="O240" s="206"/>
      <c r="P240" s="206"/>
      <c r="Q240" s="206"/>
      <c r="R240" s="206"/>
      <c r="S240" s="206"/>
      <c r="T240" s="207"/>
      <c r="AT240" s="208" t="s">
        <v>183</v>
      </c>
      <c r="AU240" s="208" t="s">
        <v>81</v>
      </c>
      <c r="AV240" s="13" t="s">
        <v>81</v>
      </c>
      <c r="AW240" s="13" t="s">
        <v>33</v>
      </c>
      <c r="AX240" s="13" t="s">
        <v>72</v>
      </c>
      <c r="AY240" s="208" t="s">
        <v>118</v>
      </c>
    </row>
    <row r="241" spans="1:65" s="13" customFormat="1">
      <c r="B241" s="197"/>
      <c r="C241" s="198"/>
      <c r="D241" s="199" t="s">
        <v>183</v>
      </c>
      <c r="E241" s="200" t="s">
        <v>19</v>
      </c>
      <c r="F241" s="201" t="s">
        <v>205</v>
      </c>
      <c r="G241" s="198"/>
      <c r="H241" s="202">
        <v>-1.8</v>
      </c>
      <c r="I241" s="203"/>
      <c r="J241" s="198"/>
      <c r="K241" s="198"/>
      <c r="L241" s="204"/>
      <c r="M241" s="205"/>
      <c r="N241" s="206"/>
      <c r="O241" s="206"/>
      <c r="P241" s="206"/>
      <c r="Q241" s="206"/>
      <c r="R241" s="206"/>
      <c r="S241" s="206"/>
      <c r="T241" s="207"/>
      <c r="AT241" s="208" t="s">
        <v>183</v>
      </c>
      <c r="AU241" s="208" t="s">
        <v>81</v>
      </c>
      <c r="AV241" s="13" t="s">
        <v>81</v>
      </c>
      <c r="AW241" s="13" t="s">
        <v>33</v>
      </c>
      <c r="AX241" s="13" t="s">
        <v>72</v>
      </c>
      <c r="AY241" s="208" t="s">
        <v>118</v>
      </c>
    </row>
    <row r="242" spans="1:65" s="16" customFormat="1">
      <c r="B242" s="230"/>
      <c r="C242" s="231"/>
      <c r="D242" s="199" t="s">
        <v>183</v>
      </c>
      <c r="E242" s="232" t="s">
        <v>19</v>
      </c>
      <c r="F242" s="233" t="s">
        <v>368</v>
      </c>
      <c r="G242" s="231"/>
      <c r="H242" s="234">
        <v>5.1920000000000002</v>
      </c>
      <c r="I242" s="235"/>
      <c r="J242" s="231"/>
      <c r="K242" s="231"/>
      <c r="L242" s="236"/>
      <c r="M242" s="237"/>
      <c r="N242" s="238"/>
      <c r="O242" s="238"/>
      <c r="P242" s="238"/>
      <c r="Q242" s="238"/>
      <c r="R242" s="238"/>
      <c r="S242" s="238"/>
      <c r="T242" s="239"/>
      <c r="AT242" s="240" t="s">
        <v>183</v>
      </c>
      <c r="AU242" s="240" t="s">
        <v>81</v>
      </c>
      <c r="AV242" s="16" t="s">
        <v>135</v>
      </c>
      <c r="AW242" s="16" t="s">
        <v>33</v>
      </c>
      <c r="AX242" s="16" t="s">
        <v>72</v>
      </c>
      <c r="AY242" s="240" t="s">
        <v>118</v>
      </c>
    </row>
    <row r="243" spans="1:65" s="14" customFormat="1">
      <c r="B243" s="209"/>
      <c r="C243" s="210"/>
      <c r="D243" s="199" t="s">
        <v>183</v>
      </c>
      <c r="E243" s="211" t="s">
        <v>19</v>
      </c>
      <c r="F243" s="212" t="s">
        <v>186</v>
      </c>
      <c r="G243" s="210"/>
      <c r="H243" s="213">
        <v>26.332000000000001</v>
      </c>
      <c r="I243" s="214"/>
      <c r="J243" s="210"/>
      <c r="K243" s="210"/>
      <c r="L243" s="215"/>
      <c r="M243" s="216"/>
      <c r="N243" s="217"/>
      <c r="O243" s="217"/>
      <c r="P243" s="217"/>
      <c r="Q243" s="217"/>
      <c r="R243" s="217"/>
      <c r="S243" s="217"/>
      <c r="T243" s="218"/>
      <c r="AT243" s="219" t="s">
        <v>183</v>
      </c>
      <c r="AU243" s="219" t="s">
        <v>81</v>
      </c>
      <c r="AV243" s="14" t="s">
        <v>140</v>
      </c>
      <c r="AW243" s="14" t="s">
        <v>33</v>
      </c>
      <c r="AX243" s="14" t="s">
        <v>79</v>
      </c>
      <c r="AY243" s="219" t="s">
        <v>118</v>
      </c>
    </row>
    <row r="244" spans="1:65" s="2" customFormat="1" ht="24.15" customHeight="1">
      <c r="A244" s="36"/>
      <c r="B244" s="37"/>
      <c r="C244" s="175" t="s">
        <v>370</v>
      </c>
      <c r="D244" s="175" t="s">
        <v>121</v>
      </c>
      <c r="E244" s="176" t="s">
        <v>371</v>
      </c>
      <c r="F244" s="177" t="s">
        <v>372</v>
      </c>
      <c r="G244" s="178" t="s">
        <v>189</v>
      </c>
      <c r="H244" s="179">
        <v>26.332000000000001</v>
      </c>
      <c r="I244" s="180"/>
      <c r="J244" s="181">
        <f>ROUND(I244*H244,2)</f>
        <v>0</v>
      </c>
      <c r="K244" s="177" t="s">
        <v>125</v>
      </c>
      <c r="L244" s="41"/>
      <c r="M244" s="182" t="s">
        <v>19</v>
      </c>
      <c r="N244" s="183" t="s">
        <v>43</v>
      </c>
      <c r="O244" s="66"/>
      <c r="P244" s="184">
        <f>O244*H244</f>
        <v>0</v>
      </c>
      <c r="Q244" s="184">
        <v>1.54E-2</v>
      </c>
      <c r="R244" s="184">
        <f>Q244*H244</f>
        <v>0.40551280000000001</v>
      </c>
      <c r="S244" s="184">
        <v>0</v>
      </c>
      <c r="T244" s="185">
        <f>S244*H244</f>
        <v>0</v>
      </c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R244" s="186" t="s">
        <v>140</v>
      </c>
      <c r="AT244" s="186" t="s">
        <v>121</v>
      </c>
      <c r="AU244" s="186" t="s">
        <v>81</v>
      </c>
      <c r="AY244" s="19" t="s">
        <v>118</v>
      </c>
      <c r="BE244" s="187">
        <f>IF(N244="základní",J244,0)</f>
        <v>0</v>
      </c>
      <c r="BF244" s="187">
        <f>IF(N244="snížená",J244,0)</f>
        <v>0</v>
      </c>
      <c r="BG244" s="187">
        <f>IF(N244="zákl. přenesená",J244,0)</f>
        <v>0</v>
      </c>
      <c r="BH244" s="187">
        <f>IF(N244="sníž. přenesená",J244,0)</f>
        <v>0</v>
      </c>
      <c r="BI244" s="187">
        <f>IF(N244="nulová",J244,0)</f>
        <v>0</v>
      </c>
      <c r="BJ244" s="19" t="s">
        <v>79</v>
      </c>
      <c r="BK244" s="187">
        <f>ROUND(I244*H244,2)</f>
        <v>0</v>
      </c>
      <c r="BL244" s="19" t="s">
        <v>140</v>
      </c>
      <c r="BM244" s="186" t="s">
        <v>373</v>
      </c>
    </row>
    <row r="245" spans="1:65" s="2" customFormat="1">
      <c r="A245" s="36"/>
      <c r="B245" s="37"/>
      <c r="C245" s="38"/>
      <c r="D245" s="188" t="s">
        <v>128</v>
      </c>
      <c r="E245" s="38"/>
      <c r="F245" s="189" t="s">
        <v>374</v>
      </c>
      <c r="G245" s="38"/>
      <c r="H245" s="38"/>
      <c r="I245" s="190"/>
      <c r="J245" s="38"/>
      <c r="K245" s="38"/>
      <c r="L245" s="41"/>
      <c r="M245" s="191"/>
      <c r="N245" s="192"/>
      <c r="O245" s="66"/>
      <c r="P245" s="66"/>
      <c r="Q245" s="66"/>
      <c r="R245" s="66"/>
      <c r="S245" s="66"/>
      <c r="T245" s="67"/>
      <c r="U245" s="36"/>
      <c r="V245" s="36"/>
      <c r="W245" s="36"/>
      <c r="X245" s="36"/>
      <c r="Y245" s="36"/>
      <c r="Z245" s="36"/>
      <c r="AA245" s="36"/>
      <c r="AB245" s="36"/>
      <c r="AC245" s="36"/>
      <c r="AD245" s="36"/>
      <c r="AE245" s="36"/>
      <c r="AT245" s="19" t="s">
        <v>128</v>
      </c>
      <c r="AU245" s="19" t="s">
        <v>81</v>
      </c>
    </row>
    <row r="246" spans="1:65" s="2" customFormat="1" ht="24.15" customHeight="1">
      <c r="A246" s="36"/>
      <c r="B246" s="37"/>
      <c r="C246" s="175" t="s">
        <v>375</v>
      </c>
      <c r="D246" s="175" t="s">
        <v>121</v>
      </c>
      <c r="E246" s="176" t="s">
        <v>376</v>
      </c>
      <c r="F246" s="177" t="s">
        <v>377</v>
      </c>
      <c r="G246" s="178" t="s">
        <v>189</v>
      </c>
      <c r="H246" s="179">
        <v>26.332000000000001</v>
      </c>
      <c r="I246" s="180"/>
      <c r="J246" s="181">
        <f>ROUND(I246*H246,2)</f>
        <v>0</v>
      </c>
      <c r="K246" s="177" t="s">
        <v>125</v>
      </c>
      <c r="L246" s="41"/>
      <c r="M246" s="182" t="s">
        <v>19</v>
      </c>
      <c r="N246" s="183" t="s">
        <v>43</v>
      </c>
      <c r="O246" s="66"/>
      <c r="P246" s="184">
        <f>O246*H246</f>
        <v>0</v>
      </c>
      <c r="Q246" s="184">
        <v>7.9000000000000008E-3</v>
      </c>
      <c r="R246" s="184">
        <f>Q246*H246</f>
        <v>0.20802280000000004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140</v>
      </c>
      <c r="AT246" s="186" t="s">
        <v>121</v>
      </c>
      <c r="AU246" s="186" t="s">
        <v>81</v>
      </c>
      <c r="AY246" s="19" t="s">
        <v>118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79</v>
      </c>
      <c r="BK246" s="187">
        <f>ROUND(I246*H246,2)</f>
        <v>0</v>
      </c>
      <c r="BL246" s="19" t="s">
        <v>140</v>
      </c>
      <c r="BM246" s="186" t="s">
        <v>378</v>
      </c>
    </row>
    <row r="247" spans="1:65" s="2" customFormat="1">
      <c r="A247" s="36"/>
      <c r="B247" s="37"/>
      <c r="C247" s="38"/>
      <c r="D247" s="188" t="s">
        <v>128</v>
      </c>
      <c r="E247" s="38"/>
      <c r="F247" s="189" t="s">
        <v>379</v>
      </c>
      <c r="G247" s="38"/>
      <c r="H247" s="38"/>
      <c r="I247" s="190"/>
      <c r="J247" s="38"/>
      <c r="K247" s="38"/>
      <c r="L247" s="41"/>
      <c r="M247" s="191"/>
      <c r="N247" s="192"/>
      <c r="O247" s="66"/>
      <c r="P247" s="66"/>
      <c r="Q247" s="66"/>
      <c r="R247" s="66"/>
      <c r="S247" s="66"/>
      <c r="T247" s="67"/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T247" s="19" t="s">
        <v>128</v>
      </c>
      <c r="AU247" s="19" t="s">
        <v>81</v>
      </c>
    </row>
    <row r="248" spans="1:65" s="2" customFormat="1" ht="16.5" customHeight="1">
      <c r="A248" s="36"/>
      <c r="B248" s="37"/>
      <c r="C248" s="175" t="s">
        <v>380</v>
      </c>
      <c r="D248" s="175" t="s">
        <v>121</v>
      </c>
      <c r="E248" s="176" t="s">
        <v>381</v>
      </c>
      <c r="F248" s="177" t="s">
        <v>382</v>
      </c>
      <c r="G248" s="178" t="s">
        <v>189</v>
      </c>
      <c r="H248" s="179">
        <v>682.12</v>
      </c>
      <c r="I248" s="180"/>
      <c r="J248" s="181">
        <f>ROUND(I248*H248,2)</f>
        <v>0</v>
      </c>
      <c r="K248" s="177" t="s">
        <v>125</v>
      </c>
      <c r="L248" s="41"/>
      <c r="M248" s="182" t="s">
        <v>19</v>
      </c>
      <c r="N248" s="183" t="s">
        <v>43</v>
      </c>
      <c r="O248" s="66"/>
      <c r="P248" s="184">
        <f>O248*H248</f>
        <v>0</v>
      </c>
      <c r="Q248" s="184">
        <v>2.5999999999999998E-4</v>
      </c>
      <c r="R248" s="184">
        <f>Q248*H248</f>
        <v>0.17735119999999999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140</v>
      </c>
      <c r="AT248" s="186" t="s">
        <v>121</v>
      </c>
      <c r="AU248" s="186" t="s">
        <v>81</v>
      </c>
      <c r="AY248" s="19" t="s">
        <v>118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79</v>
      </c>
      <c r="BK248" s="187">
        <f>ROUND(I248*H248,2)</f>
        <v>0</v>
      </c>
      <c r="BL248" s="19" t="s">
        <v>140</v>
      </c>
      <c r="BM248" s="186" t="s">
        <v>383</v>
      </c>
    </row>
    <row r="249" spans="1:65" s="2" customFormat="1">
      <c r="A249" s="36"/>
      <c r="B249" s="37"/>
      <c r="C249" s="38"/>
      <c r="D249" s="188" t="s">
        <v>128</v>
      </c>
      <c r="E249" s="38"/>
      <c r="F249" s="189" t="s">
        <v>384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128</v>
      </c>
      <c r="AU249" s="19" t="s">
        <v>81</v>
      </c>
    </row>
    <row r="250" spans="1:65" s="15" customFormat="1">
      <c r="B250" s="220"/>
      <c r="C250" s="221"/>
      <c r="D250" s="199" t="s">
        <v>183</v>
      </c>
      <c r="E250" s="222" t="s">
        <v>19</v>
      </c>
      <c r="F250" s="223" t="s">
        <v>385</v>
      </c>
      <c r="G250" s="221"/>
      <c r="H250" s="222" t="s">
        <v>19</v>
      </c>
      <c r="I250" s="224"/>
      <c r="J250" s="221"/>
      <c r="K250" s="221"/>
      <c r="L250" s="225"/>
      <c r="M250" s="226"/>
      <c r="N250" s="227"/>
      <c r="O250" s="227"/>
      <c r="P250" s="227"/>
      <c r="Q250" s="227"/>
      <c r="R250" s="227"/>
      <c r="S250" s="227"/>
      <c r="T250" s="228"/>
      <c r="AT250" s="229" t="s">
        <v>183</v>
      </c>
      <c r="AU250" s="229" t="s">
        <v>81</v>
      </c>
      <c r="AV250" s="15" t="s">
        <v>79</v>
      </c>
      <c r="AW250" s="15" t="s">
        <v>33</v>
      </c>
      <c r="AX250" s="15" t="s">
        <v>72</v>
      </c>
      <c r="AY250" s="229" t="s">
        <v>118</v>
      </c>
    </row>
    <row r="251" spans="1:65" s="13" customFormat="1">
      <c r="B251" s="197"/>
      <c r="C251" s="198"/>
      <c r="D251" s="199" t="s">
        <v>183</v>
      </c>
      <c r="E251" s="200" t="s">
        <v>19</v>
      </c>
      <c r="F251" s="201" t="s">
        <v>386</v>
      </c>
      <c r="G251" s="198"/>
      <c r="H251" s="202">
        <v>368.44099999999997</v>
      </c>
      <c r="I251" s="203"/>
      <c r="J251" s="198"/>
      <c r="K251" s="198"/>
      <c r="L251" s="204"/>
      <c r="M251" s="205"/>
      <c r="N251" s="206"/>
      <c r="O251" s="206"/>
      <c r="P251" s="206"/>
      <c r="Q251" s="206"/>
      <c r="R251" s="206"/>
      <c r="S251" s="206"/>
      <c r="T251" s="207"/>
      <c r="AT251" s="208" t="s">
        <v>183</v>
      </c>
      <c r="AU251" s="208" t="s">
        <v>81</v>
      </c>
      <c r="AV251" s="13" t="s">
        <v>81</v>
      </c>
      <c r="AW251" s="13" t="s">
        <v>33</v>
      </c>
      <c r="AX251" s="13" t="s">
        <v>72</v>
      </c>
      <c r="AY251" s="208" t="s">
        <v>118</v>
      </c>
    </row>
    <row r="252" spans="1:65" s="15" customFormat="1">
      <c r="B252" s="220"/>
      <c r="C252" s="221"/>
      <c r="D252" s="199" t="s">
        <v>183</v>
      </c>
      <c r="E252" s="222" t="s">
        <v>19</v>
      </c>
      <c r="F252" s="223" t="s">
        <v>387</v>
      </c>
      <c r="G252" s="221"/>
      <c r="H252" s="222" t="s">
        <v>19</v>
      </c>
      <c r="I252" s="224"/>
      <c r="J252" s="221"/>
      <c r="K252" s="221"/>
      <c r="L252" s="225"/>
      <c r="M252" s="226"/>
      <c r="N252" s="227"/>
      <c r="O252" s="227"/>
      <c r="P252" s="227"/>
      <c r="Q252" s="227"/>
      <c r="R252" s="227"/>
      <c r="S252" s="227"/>
      <c r="T252" s="228"/>
      <c r="AT252" s="229" t="s">
        <v>183</v>
      </c>
      <c r="AU252" s="229" t="s">
        <v>81</v>
      </c>
      <c r="AV252" s="15" t="s">
        <v>79</v>
      </c>
      <c r="AW252" s="15" t="s">
        <v>33</v>
      </c>
      <c r="AX252" s="15" t="s">
        <v>72</v>
      </c>
      <c r="AY252" s="229" t="s">
        <v>118</v>
      </c>
    </row>
    <row r="253" spans="1:65" s="13" customFormat="1">
      <c r="B253" s="197"/>
      <c r="C253" s="198"/>
      <c r="D253" s="199" t="s">
        <v>183</v>
      </c>
      <c r="E253" s="200" t="s">
        <v>19</v>
      </c>
      <c r="F253" s="201" t="s">
        <v>388</v>
      </c>
      <c r="G253" s="198"/>
      <c r="H253" s="202">
        <v>174.512</v>
      </c>
      <c r="I253" s="203"/>
      <c r="J253" s="198"/>
      <c r="K253" s="198"/>
      <c r="L253" s="204"/>
      <c r="M253" s="205"/>
      <c r="N253" s="206"/>
      <c r="O253" s="206"/>
      <c r="P253" s="206"/>
      <c r="Q253" s="206"/>
      <c r="R253" s="206"/>
      <c r="S253" s="206"/>
      <c r="T253" s="207"/>
      <c r="AT253" s="208" t="s">
        <v>183</v>
      </c>
      <c r="AU253" s="208" t="s">
        <v>81</v>
      </c>
      <c r="AV253" s="13" t="s">
        <v>81</v>
      </c>
      <c r="AW253" s="13" t="s">
        <v>33</v>
      </c>
      <c r="AX253" s="13" t="s">
        <v>72</v>
      </c>
      <c r="AY253" s="208" t="s">
        <v>118</v>
      </c>
    </row>
    <row r="254" spans="1:65" s="13" customFormat="1" ht="20.399999999999999">
      <c r="B254" s="197"/>
      <c r="C254" s="198"/>
      <c r="D254" s="199" t="s">
        <v>183</v>
      </c>
      <c r="E254" s="200" t="s">
        <v>19</v>
      </c>
      <c r="F254" s="201" t="s">
        <v>389</v>
      </c>
      <c r="G254" s="198"/>
      <c r="H254" s="202">
        <v>226.04400000000001</v>
      </c>
      <c r="I254" s="203"/>
      <c r="J254" s="198"/>
      <c r="K254" s="198"/>
      <c r="L254" s="204"/>
      <c r="M254" s="205"/>
      <c r="N254" s="206"/>
      <c r="O254" s="206"/>
      <c r="P254" s="206"/>
      <c r="Q254" s="206"/>
      <c r="R254" s="206"/>
      <c r="S254" s="206"/>
      <c r="T254" s="207"/>
      <c r="AT254" s="208" t="s">
        <v>183</v>
      </c>
      <c r="AU254" s="208" t="s">
        <v>81</v>
      </c>
      <c r="AV254" s="13" t="s">
        <v>81</v>
      </c>
      <c r="AW254" s="13" t="s">
        <v>33</v>
      </c>
      <c r="AX254" s="13" t="s">
        <v>72</v>
      </c>
      <c r="AY254" s="208" t="s">
        <v>118</v>
      </c>
    </row>
    <row r="255" spans="1:65" s="13" customFormat="1">
      <c r="B255" s="197"/>
      <c r="C255" s="198"/>
      <c r="D255" s="199" t="s">
        <v>183</v>
      </c>
      <c r="E255" s="200" t="s">
        <v>19</v>
      </c>
      <c r="F255" s="201" t="s">
        <v>390</v>
      </c>
      <c r="G255" s="198"/>
      <c r="H255" s="202">
        <v>-1.5529999999999999</v>
      </c>
      <c r="I255" s="203"/>
      <c r="J255" s="198"/>
      <c r="K255" s="198"/>
      <c r="L255" s="204"/>
      <c r="M255" s="205"/>
      <c r="N255" s="206"/>
      <c r="O255" s="206"/>
      <c r="P255" s="206"/>
      <c r="Q255" s="206"/>
      <c r="R255" s="206"/>
      <c r="S255" s="206"/>
      <c r="T255" s="207"/>
      <c r="AT255" s="208" t="s">
        <v>183</v>
      </c>
      <c r="AU255" s="208" t="s">
        <v>81</v>
      </c>
      <c r="AV255" s="13" t="s">
        <v>81</v>
      </c>
      <c r="AW255" s="13" t="s">
        <v>33</v>
      </c>
      <c r="AX255" s="13" t="s">
        <v>72</v>
      </c>
      <c r="AY255" s="208" t="s">
        <v>118</v>
      </c>
    </row>
    <row r="256" spans="1:65" s="13" customFormat="1">
      <c r="B256" s="197"/>
      <c r="C256" s="198"/>
      <c r="D256" s="199" t="s">
        <v>183</v>
      </c>
      <c r="E256" s="200" t="s">
        <v>19</v>
      </c>
      <c r="F256" s="201" t="s">
        <v>391</v>
      </c>
      <c r="G256" s="198"/>
      <c r="H256" s="202">
        <v>-5.5860000000000003</v>
      </c>
      <c r="I256" s="203"/>
      <c r="J256" s="198"/>
      <c r="K256" s="198"/>
      <c r="L256" s="204"/>
      <c r="M256" s="205"/>
      <c r="N256" s="206"/>
      <c r="O256" s="206"/>
      <c r="P256" s="206"/>
      <c r="Q256" s="206"/>
      <c r="R256" s="206"/>
      <c r="S256" s="206"/>
      <c r="T256" s="207"/>
      <c r="AT256" s="208" t="s">
        <v>183</v>
      </c>
      <c r="AU256" s="208" t="s">
        <v>81</v>
      </c>
      <c r="AV256" s="13" t="s">
        <v>81</v>
      </c>
      <c r="AW256" s="13" t="s">
        <v>33</v>
      </c>
      <c r="AX256" s="13" t="s">
        <v>72</v>
      </c>
      <c r="AY256" s="208" t="s">
        <v>118</v>
      </c>
    </row>
    <row r="257" spans="1:65" s="13" customFormat="1">
      <c r="B257" s="197"/>
      <c r="C257" s="198"/>
      <c r="D257" s="199" t="s">
        <v>183</v>
      </c>
      <c r="E257" s="200" t="s">
        <v>19</v>
      </c>
      <c r="F257" s="201" t="s">
        <v>392</v>
      </c>
      <c r="G257" s="198"/>
      <c r="H257" s="202">
        <v>-4.3600000000000003</v>
      </c>
      <c r="I257" s="203"/>
      <c r="J257" s="198"/>
      <c r="K257" s="198"/>
      <c r="L257" s="204"/>
      <c r="M257" s="205"/>
      <c r="N257" s="206"/>
      <c r="O257" s="206"/>
      <c r="P257" s="206"/>
      <c r="Q257" s="206"/>
      <c r="R257" s="206"/>
      <c r="S257" s="206"/>
      <c r="T257" s="207"/>
      <c r="AT257" s="208" t="s">
        <v>183</v>
      </c>
      <c r="AU257" s="208" t="s">
        <v>81</v>
      </c>
      <c r="AV257" s="13" t="s">
        <v>81</v>
      </c>
      <c r="AW257" s="13" t="s">
        <v>33</v>
      </c>
      <c r="AX257" s="13" t="s">
        <v>72</v>
      </c>
      <c r="AY257" s="208" t="s">
        <v>118</v>
      </c>
    </row>
    <row r="258" spans="1:65" s="13" customFormat="1">
      <c r="B258" s="197"/>
      <c r="C258" s="198"/>
      <c r="D258" s="199" t="s">
        <v>183</v>
      </c>
      <c r="E258" s="200" t="s">
        <v>19</v>
      </c>
      <c r="F258" s="201" t="s">
        <v>393</v>
      </c>
      <c r="G258" s="198"/>
      <c r="H258" s="202">
        <v>-3.1520000000000001</v>
      </c>
      <c r="I258" s="203"/>
      <c r="J258" s="198"/>
      <c r="K258" s="198"/>
      <c r="L258" s="204"/>
      <c r="M258" s="205"/>
      <c r="N258" s="206"/>
      <c r="O258" s="206"/>
      <c r="P258" s="206"/>
      <c r="Q258" s="206"/>
      <c r="R258" s="206"/>
      <c r="S258" s="206"/>
      <c r="T258" s="207"/>
      <c r="AT258" s="208" t="s">
        <v>183</v>
      </c>
      <c r="AU258" s="208" t="s">
        <v>81</v>
      </c>
      <c r="AV258" s="13" t="s">
        <v>81</v>
      </c>
      <c r="AW258" s="13" t="s">
        <v>33</v>
      </c>
      <c r="AX258" s="13" t="s">
        <v>72</v>
      </c>
      <c r="AY258" s="208" t="s">
        <v>118</v>
      </c>
    </row>
    <row r="259" spans="1:65" s="13" customFormat="1">
      <c r="B259" s="197"/>
      <c r="C259" s="198"/>
      <c r="D259" s="199" t="s">
        <v>183</v>
      </c>
      <c r="E259" s="200" t="s">
        <v>19</v>
      </c>
      <c r="F259" s="201" t="s">
        <v>394</v>
      </c>
      <c r="G259" s="198"/>
      <c r="H259" s="202">
        <v>-2.7930000000000001</v>
      </c>
      <c r="I259" s="203"/>
      <c r="J259" s="198"/>
      <c r="K259" s="198"/>
      <c r="L259" s="204"/>
      <c r="M259" s="205"/>
      <c r="N259" s="206"/>
      <c r="O259" s="206"/>
      <c r="P259" s="206"/>
      <c r="Q259" s="206"/>
      <c r="R259" s="206"/>
      <c r="S259" s="206"/>
      <c r="T259" s="207"/>
      <c r="AT259" s="208" t="s">
        <v>183</v>
      </c>
      <c r="AU259" s="208" t="s">
        <v>81</v>
      </c>
      <c r="AV259" s="13" t="s">
        <v>81</v>
      </c>
      <c r="AW259" s="13" t="s">
        <v>33</v>
      </c>
      <c r="AX259" s="13" t="s">
        <v>72</v>
      </c>
      <c r="AY259" s="208" t="s">
        <v>118</v>
      </c>
    </row>
    <row r="260" spans="1:65" s="13" customFormat="1">
      <c r="B260" s="197"/>
      <c r="C260" s="198"/>
      <c r="D260" s="199" t="s">
        <v>183</v>
      </c>
      <c r="E260" s="200" t="s">
        <v>19</v>
      </c>
      <c r="F260" s="201" t="s">
        <v>395</v>
      </c>
      <c r="G260" s="198"/>
      <c r="H260" s="202">
        <v>6.0380000000000003</v>
      </c>
      <c r="I260" s="203"/>
      <c r="J260" s="198"/>
      <c r="K260" s="198"/>
      <c r="L260" s="204"/>
      <c r="M260" s="205"/>
      <c r="N260" s="206"/>
      <c r="O260" s="206"/>
      <c r="P260" s="206"/>
      <c r="Q260" s="206"/>
      <c r="R260" s="206"/>
      <c r="S260" s="206"/>
      <c r="T260" s="207"/>
      <c r="AT260" s="208" t="s">
        <v>183</v>
      </c>
      <c r="AU260" s="208" t="s">
        <v>81</v>
      </c>
      <c r="AV260" s="13" t="s">
        <v>81</v>
      </c>
      <c r="AW260" s="13" t="s">
        <v>33</v>
      </c>
      <c r="AX260" s="13" t="s">
        <v>72</v>
      </c>
      <c r="AY260" s="208" t="s">
        <v>118</v>
      </c>
    </row>
    <row r="261" spans="1:65" s="13" customFormat="1">
      <c r="B261" s="197"/>
      <c r="C261" s="198"/>
      <c r="D261" s="199" t="s">
        <v>183</v>
      </c>
      <c r="E261" s="200" t="s">
        <v>19</v>
      </c>
      <c r="F261" s="201" t="s">
        <v>396</v>
      </c>
      <c r="G261" s="198"/>
      <c r="H261" s="202">
        <v>1.4730000000000001</v>
      </c>
      <c r="I261" s="203"/>
      <c r="J261" s="198"/>
      <c r="K261" s="198"/>
      <c r="L261" s="204"/>
      <c r="M261" s="205"/>
      <c r="N261" s="206"/>
      <c r="O261" s="206"/>
      <c r="P261" s="206"/>
      <c r="Q261" s="206"/>
      <c r="R261" s="206"/>
      <c r="S261" s="206"/>
      <c r="T261" s="207"/>
      <c r="AT261" s="208" t="s">
        <v>183</v>
      </c>
      <c r="AU261" s="208" t="s">
        <v>81</v>
      </c>
      <c r="AV261" s="13" t="s">
        <v>81</v>
      </c>
      <c r="AW261" s="13" t="s">
        <v>33</v>
      </c>
      <c r="AX261" s="13" t="s">
        <v>72</v>
      </c>
      <c r="AY261" s="208" t="s">
        <v>118</v>
      </c>
    </row>
    <row r="262" spans="1:65" s="13" customFormat="1">
      <c r="B262" s="197"/>
      <c r="C262" s="198"/>
      <c r="D262" s="199" t="s">
        <v>183</v>
      </c>
      <c r="E262" s="200" t="s">
        <v>19</v>
      </c>
      <c r="F262" s="201" t="s">
        <v>397</v>
      </c>
      <c r="G262" s="198"/>
      <c r="H262" s="202">
        <v>-9.6</v>
      </c>
      <c r="I262" s="203"/>
      <c r="J262" s="198"/>
      <c r="K262" s="198"/>
      <c r="L262" s="204"/>
      <c r="M262" s="205"/>
      <c r="N262" s="206"/>
      <c r="O262" s="206"/>
      <c r="P262" s="206"/>
      <c r="Q262" s="206"/>
      <c r="R262" s="206"/>
      <c r="S262" s="206"/>
      <c r="T262" s="207"/>
      <c r="AT262" s="208" t="s">
        <v>183</v>
      </c>
      <c r="AU262" s="208" t="s">
        <v>81</v>
      </c>
      <c r="AV262" s="13" t="s">
        <v>81</v>
      </c>
      <c r="AW262" s="13" t="s">
        <v>33</v>
      </c>
      <c r="AX262" s="13" t="s">
        <v>72</v>
      </c>
      <c r="AY262" s="208" t="s">
        <v>118</v>
      </c>
    </row>
    <row r="263" spans="1:65" s="13" customFormat="1">
      <c r="B263" s="197"/>
      <c r="C263" s="198"/>
      <c r="D263" s="199" t="s">
        <v>183</v>
      </c>
      <c r="E263" s="200" t="s">
        <v>19</v>
      </c>
      <c r="F263" s="201" t="s">
        <v>398</v>
      </c>
      <c r="G263" s="198"/>
      <c r="H263" s="202">
        <v>-25.2</v>
      </c>
      <c r="I263" s="203"/>
      <c r="J263" s="198"/>
      <c r="K263" s="198"/>
      <c r="L263" s="204"/>
      <c r="M263" s="205"/>
      <c r="N263" s="206"/>
      <c r="O263" s="206"/>
      <c r="P263" s="206"/>
      <c r="Q263" s="206"/>
      <c r="R263" s="206"/>
      <c r="S263" s="206"/>
      <c r="T263" s="207"/>
      <c r="AT263" s="208" t="s">
        <v>183</v>
      </c>
      <c r="AU263" s="208" t="s">
        <v>81</v>
      </c>
      <c r="AV263" s="13" t="s">
        <v>81</v>
      </c>
      <c r="AW263" s="13" t="s">
        <v>33</v>
      </c>
      <c r="AX263" s="13" t="s">
        <v>72</v>
      </c>
      <c r="AY263" s="208" t="s">
        <v>118</v>
      </c>
    </row>
    <row r="264" spans="1:65" s="13" customFormat="1">
      <c r="B264" s="197"/>
      <c r="C264" s="198"/>
      <c r="D264" s="199" t="s">
        <v>183</v>
      </c>
      <c r="E264" s="200" t="s">
        <v>19</v>
      </c>
      <c r="F264" s="201" t="s">
        <v>399</v>
      </c>
      <c r="G264" s="198"/>
      <c r="H264" s="202">
        <v>1.8380000000000001</v>
      </c>
      <c r="I264" s="203"/>
      <c r="J264" s="198"/>
      <c r="K264" s="198"/>
      <c r="L264" s="204"/>
      <c r="M264" s="205"/>
      <c r="N264" s="206"/>
      <c r="O264" s="206"/>
      <c r="P264" s="206"/>
      <c r="Q264" s="206"/>
      <c r="R264" s="206"/>
      <c r="S264" s="206"/>
      <c r="T264" s="207"/>
      <c r="AT264" s="208" t="s">
        <v>183</v>
      </c>
      <c r="AU264" s="208" t="s">
        <v>81</v>
      </c>
      <c r="AV264" s="13" t="s">
        <v>81</v>
      </c>
      <c r="AW264" s="13" t="s">
        <v>33</v>
      </c>
      <c r="AX264" s="13" t="s">
        <v>72</v>
      </c>
      <c r="AY264" s="208" t="s">
        <v>118</v>
      </c>
    </row>
    <row r="265" spans="1:65" s="13" customFormat="1">
      <c r="B265" s="197"/>
      <c r="C265" s="198"/>
      <c r="D265" s="199" t="s">
        <v>183</v>
      </c>
      <c r="E265" s="200" t="s">
        <v>19</v>
      </c>
      <c r="F265" s="201" t="s">
        <v>400</v>
      </c>
      <c r="G265" s="198"/>
      <c r="H265" s="202">
        <v>3.92</v>
      </c>
      <c r="I265" s="203"/>
      <c r="J265" s="198"/>
      <c r="K265" s="198"/>
      <c r="L265" s="204"/>
      <c r="M265" s="205"/>
      <c r="N265" s="206"/>
      <c r="O265" s="206"/>
      <c r="P265" s="206"/>
      <c r="Q265" s="206"/>
      <c r="R265" s="206"/>
      <c r="S265" s="206"/>
      <c r="T265" s="207"/>
      <c r="AT265" s="208" t="s">
        <v>183</v>
      </c>
      <c r="AU265" s="208" t="s">
        <v>81</v>
      </c>
      <c r="AV265" s="13" t="s">
        <v>81</v>
      </c>
      <c r="AW265" s="13" t="s">
        <v>33</v>
      </c>
      <c r="AX265" s="13" t="s">
        <v>72</v>
      </c>
      <c r="AY265" s="208" t="s">
        <v>118</v>
      </c>
    </row>
    <row r="266" spans="1:65" s="13" customFormat="1">
      <c r="B266" s="197"/>
      <c r="C266" s="198"/>
      <c r="D266" s="199" t="s">
        <v>183</v>
      </c>
      <c r="E266" s="200" t="s">
        <v>19</v>
      </c>
      <c r="F266" s="201" t="s">
        <v>401</v>
      </c>
      <c r="G266" s="198"/>
      <c r="H266" s="202">
        <v>2.5430000000000001</v>
      </c>
      <c r="I266" s="203"/>
      <c r="J266" s="198"/>
      <c r="K266" s="198"/>
      <c r="L266" s="204"/>
      <c r="M266" s="205"/>
      <c r="N266" s="206"/>
      <c r="O266" s="206"/>
      <c r="P266" s="206"/>
      <c r="Q266" s="206"/>
      <c r="R266" s="206"/>
      <c r="S266" s="206"/>
      <c r="T266" s="207"/>
      <c r="AT266" s="208" t="s">
        <v>183</v>
      </c>
      <c r="AU266" s="208" t="s">
        <v>81</v>
      </c>
      <c r="AV266" s="13" t="s">
        <v>81</v>
      </c>
      <c r="AW266" s="13" t="s">
        <v>33</v>
      </c>
      <c r="AX266" s="13" t="s">
        <v>72</v>
      </c>
      <c r="AY266" s="208" t="s">
        <v>118</v>
      </c>
    </row>
    <row r="267" spans="1:65" s="13" customFormat="1">
      <c r="B267" s="197"/>
      <c r="C267" s="198"/>
      <c r="D267" s="199" t="s">
        <v>183</v>
      </c>
      <c r="E267" s="200" t="s">
        <v>19</v>
      </c>
      <c r="F267" s="201" t="s">
        <v>402</v>
      </c>
      <c r="G267" s="198"/>
      <c r="H267" s="202">
        <v>4.3170000000000002</v>
      </c>
      <c r="I267" s="203"/>
      <c r="J267" s="198"/>
      <c r="K267" s="198"/>
      <c r="L267" s="204"/>
      <c r="M267" s="205"/>
      <c r="N267" s="206"/>
      <c r="O267" s="206"/>
      <c r="P267" s="206"/>
      <c r="Q267" s="206"/>
      <c r="R267" s="206"/>
      <c r="S267" s="206"/>
      <c r="T267" s="207"/>
      <c r="AT267" s="208" t="s">
        <v>183</v>
      </c>
      <c r="AU267" s="208" t="s">
        <v>81</v>
      </c>
      <c r="AV267" s="13" t="s">
        <v>81</v>
      </c>
      <c r="AW267" s="13" t="s">
        <v>33</v>
      </c>
      <c r="AX267" s="13" t="s">
        <v>72</v>
      </c>
      <c r="AY267" s="208" t="s">
        <v>118</v>
      </c>
    </row>
    <row r="268" spans="1:65" s="13" customFormat="1">
      <c r="B268" s="197"/>
      <c r="C268" s="198"/>
      <c r="D268" s="199" t="s">
        <v>183</v>
      </c>
      <c r="E268" s="200" t="s">
        <v>19</v>
      </c>
      <c r="F268" s="201" t="s">
        <v>403</v>
      </c>
      <c r="G268" s="198"/>
      <c r="H268" s="202">
        <v>-54.762</v>
      </c>
      <c r="I268" s="203"/>
      <c r="J268" s="198"/>
      <c r="K268" s="198"/>
      <c r="L268" s="204"/>
      <c r="M268" s="205"/>
      <c r="N268" s="206"/>
      <c r="O268" s="206"/>
      <c r="P268" s="206"/>
      <c r="Q268" s="206"/>
      <c r="R268" s="206"/>
      <c r="S268" s="206"/>
      <c r="T268" s="207"/>
      <c r="AT268" s="208" t="s">
        <v>183</v>
      </c>
      <c r="AU268" s="208" t="s">
        <v>81</v>
      </c>
      <c r="AV268" s="13" t="s">
        <v>81</v>
      </c>
      <c r="AW268" s="13" t="s">
        <v>33</v>
      </c>
      <c r="AX268" s="13" t="s">
        <v>72</v>
      </c>
      <c r="AY268" s="208" t="s">
        <v>118</v>
      </c>
    </row>
    <row r="269" spans="1:65" s="14" customFormat="1">
      <c r="B269" s="209"/>
      <c r="C269" s="210"/>
      <c r="D269" s="199" t="s">
        <v>183</v>
      </c>
      <c r="E269" s="211" t="s">
        <v>19</v>
      </c>
      <c r="F269" s="212" t="s">
        <v>186</v>
      </c>
      <c r="G269" s="210"/>
      <c r="H269" s="213">
        <v>682.11999999999966</v>
      </c>
      <c r="I269" s="214"/>
      <c r="J269" s="210"/>
      <c r="K269" s="210"/>
      <c r="L269" s="215"/>
      <c r="M269" s="216"/>
      <c r="N269" s="217"/>
      <c r="O269" s="217"/>
      <c r="P269" s="217"/>
      <c r="Q269" s="217"/>
      <c r="R269" s="217"/>
      <c r="S269" s="217"/>
      <c r="T269" s="218"/>
      <c r="AT269" s="219" t="s">
        <v>183</v>
      </c>
      <c r="AU269" s="219" t="s">
        <v>81</v>
      </c>
      <c r="AV269" s="14" t="s">
        <v>140</v>
      </c>
      <c r="AW269" s="14" t="s">
        <v>33</v>
      </c>
      <c r="AX269" s="14" t="s">
        <v>79</v>
      </c>
      <c r="AY269" s="219" t="s">
        <v>118</v>
      </c>
    </row>
    <row r="270" spans="1:65" s="2" customFormat="1" ht="24.15" customHeight="1">
      <c r="A270" s="36"/>
      <c r="B270" s="37"/>
      <c r="C270" s="175" t="s">
        <v>404</v>
      </c>
      <c r="D270" s="175" t="s">
        <v>121</v>
      </c>
      <c r="E270" s="176" t="s">
        <v>405</v>
      </c>
      <c r="F270" s="177" t="s">
        <v>406</v>
      </c>
      <c r="G270" s="178" t="s">
        <v>189</v>
      </c>
      <c r="H270" s="179">
        <v>368.44099999999997</v>
      </c>
      <c r="I270" s="180"/>
      <c r="J270" s="181">
        <f>ROUND(I270*H270,2)</f>
        <v>0</v>
      </c>
      <c r="K270" s="177" t="s">
        <v>125</v>
      </c>
      <c r="L270" s="41"/>
      <c r="M270" s="182" t="s">
        <v>19</v>
      </c>
      <c r="N270" s="183" t="s">
        <v>43</v>
      </c>
      <c r="O270" s="66"/>
      <c r="P270" s="184">
        <f>O270*H270</f>
        <v>0</v>
      </c>
      <c r="Q270" s="184">
        <v>4.3800000000000002E-3</v>
      </c>
      <c r="R270" s="184">
        <f>Q270*H270</f>
        <v>1.6137715799999999</v>
      </c>
      <c r="S270" s="184">
        <v>0</v>
      </c>
      <c r="T270" s="185">
        <f>S270*H270</f>
        <v>0</v>
      </c>
      <c r="U270" s="36"/>
      <c r="V270" s="36"/>
      <c r="W270" s="36"/>
      <c r="X270" s="36"/>
      <c r="Y270" s="36"/>
      <c r="Z270" s="36"/>
      <c r="AA270" s="36"/>
      <c r="AB270" s="36"/>
      <c r="AC270" s="36"/>
      <c r="AD270" s="36"/>
      <c r="AE270" s="36"/>
      <c r="AR270" s="186" t="s">
        <v>140</v>
      </c>
      <c r="AT270" s="186" t="s">
        <v>121</v>
      </c>
      <c r="AU270" s="186" t="s">
        <v>81</v>
      </c>
      <c r="AY270" s="19" t="s">
        <v>118</v>
      </c>
      <c r="BE270" s="187">
        <f>IF(N270="základní",J270,0)</f>
        <v>0</v>
      </c>
      <c r="BF270" s="187">
        <f>IF(N270="snížená",J270,0)</f>
        <v>0</v>
      </c>
      <c r="BG270" s="187">
        <f>IF(N270="zákl. přenesená",J270,0)</f>
        <v>0</v>
      </c>
      <c r="BH270" s="187">
        <f>IF(N270="sníž. přenesená",J270,0)</f>
        <v>0</v>
      </c>
      <c r="BI270" s="187">
        <f>IF(N270="nulová",J270,0)</f>
        <v>0</v>
      </c>
      <c r="BJ270" s="19" t="s">
        <v>79</v>
      </c>
      <c r="BK270" s="187">
        <f>ROUND(I270*H270,2)</f>
        <v>0</v>
      </c>
      <c r="BL270" s="19" t="s">
        <v>140</v>
      </c>
      <c r="BM270" s="186" t="s">
        <v>407</v>
      </c>
    </row>
    <row r="271" spans="1:65" s="2" customFormat="1">
      <c r="A271" s="36"/>
      <c r="B271" s="37"/>
      <c r="C271" s="38"/>
      <c r="D271" s="188" t="s">
        <v>128</v>
      </c>
      <c r="E271" s="38"/>
      <c r="F271" s="189" t="s">
        <v>408</v>
      </c>
      <c r="G271" s="38"/>
      <c r="H271" s="38"/>
      <c r="I271" s="190"/>
      <c r="J271" s="38"/>
      <c r="K271" s="38"/>
      <c r="L271" s="41"/>
      <c r="M271" s="191"/>
      <c r="N271" s="192"/>
      <c r="O271" s="66"/>
      <c r="P271" s="66"/>
      <c r="Q271" s="66"/>
      <c r="R271" s="66"/>
      <c r="S271" s="66"/>
      <c r="T271" s="67"/>
      <c r="U271" s="36"/>
      <c r="V271" s="36"/>
      <c r="W271" s="36"/>
      <c r="X271" s="36"/>
      <c r="Y271" s="36"/>
      <c r="Z271" s="36"/>
      <c r="AA271" s="36"/>
      <c r="AB271" s="36"/>
      <c r="AC271" s="36"/>
      <c r="AD271" s="36"/>
      <c r="AE271" s="36"/>
      <c r="AT271" s="19" t="s">
        <v>128</v>
      </c>
      <c r="AU271" s="19" t="s">
        <v>81</v>
      </c>
    </row>
    <row r="272" spans="1:65" s="13" customFormat="1">
      <c r="B272" s="197"/>
      <c r="C272" s="198"/>
      <c r="D272" s="199" t="s">
        <v>183</v>
      </c>
      <c r="E272" s="200" t="s">
        <v>19</v>
      </c>
      <c r="F272" s="201" t="s">
        <v>388</v>
      </c>
      <c r="G272" s="198"/>
      <c r="H272" s="202">
        <v>174.512</v>
      </c>
      <c r="I272" s="203"/>
      <c r="J272" s="198"/>
      <c r="K272" s="198"/>
      <c r="L272" s="204"/>
      <c r="M272" s="205"/>
      <c r="N272" s="206"/>
      <c r="O272" s="206"/>
      <c r="P272" s="206"/>
      <c r="Q272" s="206"/>
      <c r="R272" s="206"/>
      <c r="S272" s="206"/>
      <c r="T272" s="207"/>
      <c r="AT272" s="208" t="s">
        <v>183</v>
      </c>
      <c r="AU272" s="208" t="s">
        <v>81</v>
      </c>
      <c r="AV272" s="13" t="s">
        <v>81</v>
      </c>
      <c r="AW272" s="13" t="s">
        <v>33</v>
      </c>
      <c r="AX272" s="13" t="s">
        <v>72</v>
      </c>
      <c r="AY272" s="208" t="s">
        <v>118</v>
      </c>
    </row>
    <row r="273" spans="1:65" s="13" customFormat="1" ht="20.399999999999999">
      <c r="B273" s="197"/>
      <c r="C273" s="198"/>
      <c r="D273" s="199" t="s">
        <v>183</v>
      </c>
      <c r="E273" s="200" t="s">
        <v>19</v>
      </c>
      <c r="F273" s="201" t="s">
        <v>389</v>
      </c>
      <c r="G273" s="198"/>
      <c r="H273" s="202">
        <v>226.04400000000001</v>
      </c>
      <c r="I273" s="203"/>
      <c r="J273" s="198"/>
      <c r="K273" s="198"/>
      <c r="L273" s="204"/>
      <c r="M273" s="205"/>
      <c r="N273" s="206"/>
      <c r="O273" s="206"/>
      <c r="P273" s="206"/>
      <c r="Q273" s="206"/>
      <c r="R273" s="206"/>
      <c r="S273" s="206"/>
      <c r="T273" s="207"/>
      <c r="AT273" s="208" t="s">
        <v>183</v>
      </c>
      <c r="AU273" s="208" t="s">
        <v>81</v>
      </c>
      <c r="AV273" s="13" t="s">
        <v>81</v>
      </c>
      <c r="AW273" s="13" t="s">
        <v>33</v>
      </c>
      <c r="AX273" s="13" t="s">
        <v>72</v>
      </c>
      <c r="AY273" s="208" t="s">
        <v>118</v>
      </c>
    </row>
    <row r="274" spans="1:65" s="13" customFormat="1">
      <c r="B274" s="197"/>
      <c r="C274" s="198"/>
      <c r="D274" s="199" t="s">
        <v>183</v>
      </c>
      <c r="E274" s="200" t="s">
        <v>19</v>
      </c>
      <c r="F274" s="201" t="s">
        <v>390</v>
      </c>
      <c r="G274" s="198"/>
      <c r="H274" s="202">
        <v>-1.5529999999999999</v>
      </c>
      <c r="I274" s="203"/>
      <c r="J274" s="198"/>
      <c r="K274" s="198"/>
      <c r="L274" s="204"/>
      <c r="M274" s="205"/>
      <c r="N274" s="206"/>
      <c r="O274" s="206"/>
      <c r="P274" s="206"/>
      <c r="Q274" s="206"/>
      <c r="R274" s="206"/>
      <c r="S274" s="206"/>
      <c r="T274" s="207"/>
      <c r="AT274" s="208" t="s">
        <v>183</v>
      </c>
      <c r="AU274" s="208" t="s">
        <v>81</v>
      </c>
      <c r="AV274" s="13" t="s">
        <v>81</v>
      </c>
      <c r="AW274" s="13" t="s">
        <v>33</v>
      </c>
      <c r="AX274" s="13" t="s">
        <v>72</v>
      </c>
      <c r="AY274" s="208" t="s">
        <v>118</v>
      </c>
    </row>
    <row r="275" spans="1:65" s="13" customFormat="1">
      <c r="B275" s="197"/>
      <c r="C275" s="198"/>
      <c r="D275" s="199" t="s">
        <v>183</v>
      </c>
      <c r="E275" s="200" t="s">
        <v>19</v>
      </c>
      <c r="F275" s="201" t="s">
        <v>391</v>
      </c>
      <c r="G275" s="198"/>
      <c r="H275" s="202">
        <v>-5.5860000000000003</v>
      </c>
      <c r="I275" s="203"/>
      <c r="J275" s="198"/>
      <c r="K275" s="198"/>
      <c r="L275" s="204"/>
      <c r="M275" s="205"/>
      <c r="N275" s="206"/>
      <c r="O275" s="206"/>
      <c r="P275" s="206"/>
      <c r="Q275" s="206"/>
      <c r="R275" s="206"/>
      <c r="S275" s="206"/>
      <c r="T275" s="207"/>
      <c r="AT275" s="208" t="s">
        <v>183</v>
      </c>
      <c r="AU275" s="208" t="s">
        <v>81</v>
      </c>
      <c r="AV275" s="13" t="s">
        <v>81</v>
      </c>
      <c r="AW275" s="13" t="s">
        <v>33</v>
      </c>
      <c r="AX275" s="13" t="s">
        <v>72</v>
      </c>
      <c r="AY275" s="208" t="s">
        <v>118</v>
      </c>
    </row>
    <row r="276" spans="1:65" s="13" customFormat="1">
      <c r="B276" s="197"/>
      <c r="C276" s="198"/>
      <c r="D276" s="199" t="s">
        <v>183</v>
      </c>
      <c r="E276" s="200" t="s">
        <v>19</v>
      </c>
      <c r="F276" s="201" t="s">
        <v>392</v>
      </c>
      <c r="G276" s="198"/>
      <c r="H276" s="202">
        <v>-4.3600000000000003</v>
      </c>
      <c r="I276" s="203"/>
      <c r="J276" s="198"/>
      <c r="K276" s="198"/>
      <c r="L276" s="204"/>
      <c r="M276" s="205"/>
      <c r="N276" s="206"/>
      <c r="O276" s="206"/>
      <c r="P276" s="206"/>
      <c r="Q276" s="206"/>
      <c r="R276" s="206"/>
      <c r="S276" s="206"/>
      <c r="T276" s="207"/>
      <c r="AT276" s="208" t="s">
        <v>183</v>
      </c>
      <c r="AU276" s="208" t="s">
        <v>81</v>
      </c>
      <c r="AV276" s="13" t="s">
        <v>81</v>
      </c>
      <c r="AW276" s="13" t="s">
        <v>33</v>
      </c>
      <c r="AX276" s="13" t="s">
        <v>72</v>
      </c>
      <c r="AY276" s="208" t="s">
        <v>118</v>
      </c>
    </row>
    <row r="277" spans="1:65" s="13" customFormat="1">
      <c r="B277" s="197"/>
      <c r="C277" s="198"/>
      <c r="D277" s="199" t="s">
        <v>183</v>
      </c>
      <c r="E277" s="200" t="s">
        <v>19</v>
      </c>
      <c r="F277" s="201" t="s">
        <v>393</v>
      </c>
      <c r="G277" s="198"/>
      <c r="H277" s="202">
        <v>-3.1520000000000001</v>
      </c>
      <c r="I277" s="203"/>
      <c r="J277" s="198"/>
      <c r="K277" s="198"/>
      <c r="L277" s="204"/>
      <c r="M277" s="205"/>
      <c r="N277" s="206"/>
      <c r="O277" s="206"/>
      <c r="P277" s="206"/>
      <c r="Q277" s="206"/>
      <c r="R277" s="206"/>
      <c r="S277" s="206"/>
      <c r="T277" s="207"/>
      <c r="AT277" s="208" t="s">
        <v>183</v>
      </c>
      <c r="AU277" s="208" t="s">
        <v>81</v>
      </c>
      <c r="AV277" s="13" t="s">
        <v>81</v>
      </c>
      <c r="AW277" s="13" t="s">
        <v>33</v>
      </c>
      <c r="AX277" s="13" t="s">
        <v>72</v>
      </c>
      <c r="AY277" s="208" t="s">
        <v>118</v>
      </c>
    </row>
    <row r="278" spans="1:65" s="13" customFormat="1">
      <c r="B278" s="197"/>
      <c r="C278" s="198"/>
      <c r="D278" s="199" t="s">
        <v>183</v>
      </c>
      <c r="E278" s="200" t="s">
        <v>19</v>
      </c>
      <c r="F278" s="201" t="s">
        <v>394</v>
      </c>
      <c r="G278" s="198"/>
      <c r="H278" s="202">
        <v>-2.7930000000000001</v>
      </c>
      <c r="I278" s="203"/>
      <c r="J278" s="198"/>
      <c r="K278" s="198"/>
      <c r="L278" s="204"/>
      <c r="M278" s="205"/>
      <c r="N278" s="206"/>
      <c r="O278" s="206"/>
      <c r="P278" s="206"/>
      <c r="Q278" s="206"/>
      <c r="R278" s="206"/>
      <c r="S278" s="206"/>
      <c r="T278" s="207"/>
      <c r="AT278" s="208" t="s">
        <v>183</v>
      </c>
      <c r="AU278" s="208" t="s">
        <v>81</v>
      </c>
      <c r="AV278" s="13" t="s">
        <v>81</v>
      </c>
      <c r="AW278" s="13" t="s">
        <v>33</v>
      </c>
      <c r="AX278" s="13" t="s">
        <v>72</v>
      </c>
      <c r="AY278" s="208" t="s">
        <v>118</v>
      </c>
    </row>
    <row r="279" spans="1:65" s="13" customFormat="1">
      <c r="B279" s="197"/>
      <c r="C279" s="198"/>
      <c r="D279" s="199" t="s">
        <v>183</v>
      </c>
      <c r="E279" s="200" t="s">
        <v>19</v>
      </c>
      <c r="F279" s="201" t="s">
        <v>395</v>
      </c>
      <c r="G279" s="198"/>
      <c r="H279" s="202">
        <v>6.0380000000000003</v>
      </c>
      <c r="I279" s="203"/>
      <c r="J279" s="198"/>
      <c r="K279" s="198"/>
      <c r="L279" s="204"/>
      <c r="M279" s="205"/>
      <c r="N279" s="206"/>
      <c r="O279" s="206"/>
      <c r="P279" s="206"/>
      <c r="Q279" s="206"/>
      <c r="R279" s="206"/>
      <c r="S279" s="206"/>
      <c r="T279" s="207"/>
      <c r="AT279" s="208" t="s">
        <v>183</v>
      </c>
      <c r="AU279" s="208" t="s">
        <v>81</v>
      </c>
      <c r="AV279" s="13" t="s">
        <v>81</v>
      </c>
      <c r="AW279" s="13" t="s">
        <v>33</v>
      </c>
      <c r="AX279" s="13" t="s">
        <v>72</v>
      </c>
      <c r="AY279" s="208" t="s">
        <v>118</v>
      </c>
    </row>
    <row r="280" spans="1:65" s="13" customFormat="1">
      <c r="B280" s="197"/>
      <c r="C280" s="198"/>
      <c r="D280" s="199" t="s">
        <v>183</v>
      </c>
      <c r="E280" s="200" t="s">
        <v>19</v>
      </c>
      <c r="F280" s="201" t="s">
        <v>396</v>
      </c>
      <c r="G280" s="198"/>
      <c r="H280" s="202">
        <v>1.4730000000000001</v>
      </c>
      <c r="I280" s="203"/>
      <c r="J280" s="198"/>
      <c r="K280" s="198"/>
      <c r="L280" s="204"/>
      <c r="M280" s="205"/>
      <c r="N280" s="206"/>
      <c r="O280" s="206"/>
      <c r="P280" s="206"/>
      <c r="Q280" s="206"/>
      <c r="R280" s="206"/>
      <c r="S280" s="206"/>
      <c r="T280" s="207"/>
      <c r="AT280" s="208" t="s">
        <v>183</v>
      </c>
      <c r="AU280" s="208" t="s">
        <v>81</v>
      </c>
      <c r="AV280" s="13" t="s">
        <v>81</v>
      </c>
      <c r="AW280" s="13" t="s">
        <v>33</v>
      </c>
      <c r="AX280" s="13" t="s">
        <v>72</v>
      </c>
      <c r="AY280" s="208" t="s">
        <v>118</v>
      </c>
    </row>
    <row r="281" spans="1:65" s="13" customFormat="1">
      <c r="B281" s="197"/>
      <c r="C281" s="198"/>
      <c r="D281" s="199" t="s">
        <v>183</v>
      </c>
      <c r="E281" s="200" t="s">
        <v>19</v>
      </c>
      <c r="F281" s="201" t="s">
        <v>397</v>
      </c>
      <c r="G281" s="198"/>
      <c r="H281" s="202">
        <v>-9.6</v>
      </c>
      <c r="I281" s="203"/>
      <c r="J281" s="198"/>
      <c r="K281" s="198"/>
      <c r="L281" s="204"/>
      <c r="M281" s="205"/>
      <c r="N281" s="206"/>
      <c r="O281" s="206"/>
      <c r="P281" s="206"/>
      <c r="Q281" s="206"/>
      <c r="R281" s="206"/>
      <c r="S281" s="206"/>
      <c r="T281" s="207"/>
      <c r="AT281" s="208" t="s">
        <v>183</v>
      </c>
      <c r="AU281" s="208" t="s">
        <v>81</v>
      </c>
      <c r="AV281" s="13" t="s">
        <v>81</v>
      </c>
      <c r="AW281" s="13" t="s">
        <v>33</v>
      </c>
      <c r="AX281" s="13" t="s">
        <v>72</v>
      </c>
      <c r="AY281" s="208" t="s">
        <v>118</v>
      </c>
    </row>
    <row r="282" spans="1:65" s="13" customFormat="1">
      <c r="B282" s="197"/>
      <c r="C282" s="198"/>
      <c r="D282" s="199" t="s">
        <v>183</v>
      </c>
      <c r="E282" s="200" t="s">
        <v>19</v>
      </c>
      <c r="F282" s="201" t="s">
        <v>398</v>
      </c>
      <c r="G282" s="198"/>
      <c r="H282" s="202">
        <v>-25.2</v>
      </c>
      <c r="I282" s="203"/>
      <c r="J282" s="198"/>
      <c r="K282" s="198"/>
      <c r="L282" s="204"/>
      <c r="M282" s="205"/>
      <c r="N282" s="206"/>
      <c r="O282" s="206"/>
      <c r="P282" s="206"/>
      <c r="Q282" s="206"/>
      <c r="R282" s="206"/>
      <c r="S282" s="206"/>
      <c r="T282" s="207"/>
      <c r="AT282" s="208" t="s">
        <v>183</v>
      </c>
      <c r="AU282" s="208" t="s">
        <v>81</v>
      </c>
      <c r="AV282" s="13" t="s">
        <v>81</v>
      </c>
      <c r="AW282" s="13" t="s">
        <v>33</v>
      </c>
      <c r="AX282" s="13" t="s">
        <v>72</v>
      </c>
      <c r="AY282" s="208" t="s">
        <v>118</v>
      </c>
    </row>
    <row r="283" spans="1:65" s="13" customFormat="1">
      <c r="B283" s="197"/>
      <c r="C283" s="198"/>
      <c r="D283" s="199" t="s">
        <v>183</v>
      </c>
      <c r="E283" s="200" t="s">
        <v>19</v>
      </c>
      <c r="F283" s="201" t="s">
        <v>399</v>
      </c>
      <c r="G283" s="198"/>
      <c r="H283" s="202">
        <v>1.8380000000000001</v>
      </c>
      <c r="I283" s="203"/>
      <c r="J283" s="198"/>
      <c r="K283" s="198"/>
      <c r="L283" s="204"/>
      <c r="M283" s="205"/>
      <c r="N283" s="206"/>
      <c r="O283" s="206"/>
      <c r="P283" s="206"/>
      <c r="Q283" s="206"/>
      <c r="R283" s="206"/>
      <c r="S283" s="206"/>
      <c r="T283" s="207"/>
      <c r="AT283" s="208" t="s">
        <v>183</v>
      </c>
      <c r="AU283" s="208" t="s">
        <v>81</v>
      </c>
      <c r="AV283" s="13" t="s">
        <v>81</v>
      </c>
      <c r="AW283" s="13" t="s">
        <v>33</v>
      </c>
      <c r="AX283" s="13" t="s">
        <v>72</v>
      </c>
      <c r="AY283" s="208" t="s">
        <v>118</v>
      </c>
    </row>
    <row r="284" spans="1:65" s="13" customFormat="1">
      <c r="B284" s="197"/>
      <c r="C284" s="198"/>
      <c r="D284" s="199" t="s">
        <v>183</v>
      </c>
      <c r="E284" s="200" t="s">
        <v>19</v>
      </c>
      <c r="F284" s="201" t="s">
        <v>400</v>
      </c>
      <c r="G284" s="198"/>
      <c r="H284" s="202">
        <v>3.92</v>
      </c>
      <c r="I284" s="203"/>
      <c r="J284" s="198"/>
      <c r="K284" s="198"/>
      <c r="L284" s="204"/>
      <c r="M284" s="205"/>
      <c r="N284" s="206"/>
      <c r="O284" s="206"/>
      <c r="P284" s="206"/>
      <c r="Q284" s="206"/>
      <c r="R284" s="206"/>
      <c r="S284" s="206"/>
      <c r="T284" s="207"/>
      <c r="AT284" s="208" t="s">
        <v>183</v>
      </c>
      <c r="AU284" s="208" t="s">
        <v>81</v>
      </c>
      <c r="AV284" s="13" t="s">
        <v>81</v>
      </c>
      <c r="AW284" s="13" t="s">
        <v>33</v>
      </c>
      <c r="AX284" s="13" t="s">
        <v>72</v>
      </c>
      <c r="AY284" s="208" t="s">
        <v>118</v>
      </c>
    </row>
    <row r="285" spans="1:65" s="13" customFormat="1">
      <c r="B285" s="197"/>
      <c r="C285" s="198"/>
      <c r="D285" s="199" t="s">
        <v>183</v>
      </c>
      <c r="E285" s="200" t="s">
        <v>19</v>
      </c>
      <c r="F285" s="201" t="s">
        <v>401</v>
      </c>
      <c r="G285" s="198"/>
      <c r="H285" s="202">
        <v>2.5430000000000001</v>
      </c>
      <c r="I285" s="203"/>
      <c r="J285" s="198"/>
      <c r="K285" s="198"/>
      <c r="L285" s="204"/>
      <c r="M285" s="205"/>
      <c r="N285" s="206"/>
      <c r="O285" s="206"/>
      <c r="P285" s="206"/>
      <c r="Q285" s="206"/>
      <c r="R285" s="206"/>
      <c r="S285" s="206"/>
      <c r="T285" s="207"/>
      <c r="AT285" s="208" t="s">
        <v>183</v>
      </c>
      <c r="AU285" s="208" t="s">
        <v>81</v>
      </c>
      <c r="AV285" s="13" t="s">
        <v>81</v>
      </c>
      <c r="AW285" s="13" t="s">
        <v>33</v>
      </c>
      <c r="AX285" s="13" t="s">
        <v>72</v>
      </c>
      <c r="AY285" s="208" t="s">
        <v>118</v>
      </c>
    </row>
    <row r="286" spans="1:65" s="13" customFormat="1">
      <c r="B286" s="197"/>
      <c r="C286" s="198"/>
      <c r="D286" s="199" t="s">
        <v>183</v>
      </c>
      <c r="E286" s="200" t="s">
        <v>19</v>
      </c>
      <c r="F286" s="201" t="s">
        <v>402</v>
      </c>
      <c r="G286" s="198"/>
      <c r="H286" s="202">
        <v>4.3170000000000002</v>
      </c>
      <c r="I286" s="203"/>
      <c r="J286" s="198"/>
      <c r="K286" s="198"/>
      <c r="L286" s="204"/>
      <c r="M286" s="205"/>
      <c r="N286" s="206"/>
      <c r="O286" s="206"/>
      <c r="P286" s="206"/>
      <c r="Q286" s="206"/>
      <c r="R286" s="206"/>
      <c r="S286" s="206"/>
      <c r="T286" s="207"/>
      <c r="AT286" s="208" t="s">
        <v>183</v>
      </c>
      <c r="AU286" s="208" t="s">
        <v>81</v>
      </c>
      <c r="AV286" s="13" t="s">
        <v>81</v>
      </c>
      <c r="AW286" s="13" t="s">
        <v>33</v>
      </c>
      <c r="AX286" s="13" t="s">
        <v>72</v>
      </c>
      <c r="AY286" s="208" t="s">
        <v>118</v>
      </c>
    </row>
    <row r="287" spans="1:65" s="14" customFormat="1">
      <c r="B287" s="209"/>
      <c r="C287" s="210"/>
      <c r="D287" s="199" t="s">
        <v>183</v>
      </c>
      <c r="E287" s="211" t="s">
        <v>19</v>
      </c>
      <c r="F287" s="212" t="s">
        <v>186</v>
      </c>
      <c r="G287" s="210"/>
      <c r="H287" s="213">
        <v>368.44100000000009</v>
      </c>
      <c r="I287" s="214"/>
      <c r="J287" s="210"/>
      <c r="K287" s="210"/>
      <c r="L287" s="215"/>
      <c r="M287" s="216"/>
      <c r="N287" s="217"/>
      <c r="O287" s="217"/>
      <c r="P287" s="217"/>
      <c r="Q287" s="217"/>
      <c r="R287" s="217"/>
      <c r="S287" s="217"/>
      <c r="T287" s="218"/>
      <c r="AT287" s="219" t="s">
        <v>183</v>
      </c>
      <c r="AU287" s="219" t="s">
        <v>81</v>
      </c>
      <c r="AV287" s="14" t="s">
        <v>140</v>
      </c>
      <c r="AW287" s="14" t="s">
        <v>33</v>
      </c>
      <c r="AX287" s="14" t="s">
        <v>79</v>
      </c>
      <c r="AY287" s="219" t="s">
        <v>118</v>
      </c>
    </row>
    <row r="288" spans="1:65" s="2" customFormat="1" ht="16.5" customHeight="1">
      <c r="A288" s="36"/>
      <c r="B288" s="37"/>
      <c r="C288" s="175" t="s">
        <v>409</v>
      </c>
      <c r="D288" s="175" t="s">
        <v>121</v>
      </c>
      <c r="E288" s="176" t="s">
        <v>410</v>
      </c>
      <c r="F288" s="177" t="s">
        <v>411</v>
      </c>
      <c r="G288" s="178" t="s">
        <v>189</v>
      </c>
      <c r="H288" s="179">
        <v>313.67899999999997</v>
      </c>
      <c r="I288" s="180"/>
      <c r="J288" s="181">
        <f>ROUND(I288*H288,2)</f>
        <v>0</v>
      </c>
      <c r="K288" s="177" t="s">
        <v>125</v>
      </c>
      <c r="L288" s="41"/>
      <c r="M288" s="182" t="s">
        <v>19</v>
      </c>
      <c r="N288" s="183" t="s">
        <v>43</v>
      </c>
      <c r="O288" s="66"/>
      <c r="P288" s="184">
        <f>O288*H288</f>
        <v>0</v>
      </c>
      <c r="Q288" s="184">
        <v>4.0000000000000001E-3</v>
      </c>
      <c r="R288" s="184">
        <f>Q288*H288</f>
        <v>1.2547159999999999</v>
      </c>
      <c r="S288" s="184">
        <v>0</v>
      </c>
      <c r="T288" s="185">
        <f>S288*H288</f>
        <v>0</v>
      </c>
      <c r="U288" s="36"/>
      <c r="V288" s="36"/>
      <c r="W288" s="36"/>
      <c r="X288" s="36"/>
      <c r="Y288" s="36"/>
      <c r="Z288" s="36"/>
      <c r="AA288" s="36"/>
      <c r="AB288" s="36"/>
      <c r="AC288" s="36"/>
      <c r="AD288" s="36"/>
      <c r="AE288" s="36"/>
      <c r="AR288" s="186" t="s">
        <v>140</v>
      </c>
      <c r="AT288" s="186" t="s">
        <v>121</v>
      </c>
      <c r="AU288" s="186" t="s">
        <v>81</v>
      </c>
      <c r="AY288" s="19" t="s">
        <v>118</v>
      </c>
      <c r="BE288" s="187">
        <f>IF(N288="základní",J288,0)</f>
        <v>0</v>
      </c>
      <c r="BF288" s="187">
        <f>IF(N288="snížená",J288,0)</f>
        <v>0</v>
      </c>
      <c r="BG288" s="187">
        <f>IF(N288="zákl. přenesená",J288,0)</f>
        <v>0</v>
      </c>
      <c r="BH288" s="187">
        <f>IF(N288="sníž. přenesená",J288,0)</f>
        <v>0</v>
      </c>
      <c r="BI288" s="187">
        <f>IF(N288="nulová",J288,0)</f>
        <v>0</v>
      </c>
      <c r="BJ288" s="19" t="s">
        <v>79</v>
      </c>
      <c r="BK288" s="187">
        <f>ROUND(I288*H288,2)</f>
        <v>0</v>
      </c>
      <c r="BL288" s="19" t="s">
        <v>140</v>
      </c>
      <c r="BM288" s="186" t="s">
        <v>412</v>
      </c>
    </row>
    <row r="289" spans="1:65" s="2" customFormat="1">
      <c r="A289" s="36"/>
      <c r="B289" s="37"/>
      <c r="C289" s="38"/>
      <c r="D289" s="188" t="s">
        <v>128</v>
      </c>
      <c r="E289" s="38"/>
      <c r="F289" s="189" t="s">
        <v>413</v>
      </c>
      <c r="G289" s="38"/>
      <c r="H289" s="38"/>
      <c r="I289" s="190"/>
      <c r="J289" s="38"/>
      <c r="K289" s="38"/>
      <c r="L289" s="41"/>
      <c r="M289" s="191"/>
      <c r="N289" s="192"/>
      <c r="O289" s="66"/>
      <c r="P289" s="66"/>
      <c r="Q289" s="66"/>
      <c r="R289" s="66"/>
      <c r="S289" s="66"/>
      <c r="T289" s="67"/>
      <c r="U289" s="36"/>
      <c r="V289" s="36"/>
      <c r="W289" s="36"/>
      <c r="X289" s="36"/>
      <c r="Y289" s="36"/>
      <c r="Z289" s="36"/>
      <c r="AA289" s="36"/>
      <c r="AB289" s="36"/>
      <c r="AC289" s="36"/>
      <c r="AD289" s="36"/>
      <c r="AE289" s="36"/>
      <c r="AT289" s="19" t="s">
        <v>128</v>
      </c>
      <c r="AU289" s="19" t="s">
        <v>81</v>
      </c>
    </row>
    <row r="290" spans="1:65" s="2" customFormat="1" ht="24.15" customHeight="1">
      <c r="A290" s="36"/>
      <c r="B290" s="37"/>
      <c r="C290" s="175" t="s">
        <v>414</v>
      </c>
      <c r="D290" s="175" t="s">
        <v>121</v>
      </c>
      <c r="E290" s="176" t="s">
        <v>415</v>
      </c>
      <c r="F290" s="177" t="s">
        <v>416</v>
      </c>
      <c r="G290" s="178" t="s">
        <v>208</v>
      </c>
      <c r="H290" s="179">
        <v>83.32</v>
      </c>
      <c r="I290" s="180"/>
      <c r="J290" s="181">
        <f>ROUND(I290*H290,2)</f>
        <v>0</v>
      </c>
      <c r="K290" s="177" t="s">
        <v>125</v>
      </c>
      <c r="L290" s="41"/>
      <c r="M290" s="182" t="s">
        <v>19</v>
      </c>
      <c r="N290" s="183" t="s">
        <v>43</v>
      </c>
      <c r="O290" s="66"/>
      <c r="P290" s="184">
        <f>O290*H290</f>
        <v>0</v>
      </c>
      <c r="Q290" s="184">
        <v>0</v>
      </c>
      <c r="R290" s="184">
        <f>Q290*H290</f>
        <v>0</v>
      </c>
      <c r="S290" s="184">
        <v>0</v>
      </c>
      <c r="T290" s="185">
        <f>S290*H290</f>
        <v>0</v>
      </c>
      <c r="U290" s="36"/>
      <c r="V290" s="36"/>
      <c r="W290" s="36"/>
      <c r="X290" s="36"/>
      <c r="Y290" s="36"/>
      <c r="Z290" s="36"/>
      <c r="AA290" s="36"/>
      <c r="AB290" s="36"/>
      <c r="AC290" s="36"/>
      <c r="AD290" s="36"/>
      <c r="AE290" s="36"/>
      <c r="AR290" s="186" t="s">
        <v>140</v>
      </c>
      <c r="AT290" s="186" t="s">
        <v>121</v>
      </c>
      <c r="AU290" s="186" t="s">
        <v>81</v>
      </c>
      <c r="AY290" s="19" t="s">
        <v>118</v>
      </c>
      <c r="BE290" s="187">
        <f>IF(N290="základní",J290,0)</f>
        <v>0</v>
      </c>
      <c r="BF290" s="187">
        <f>IF(N290="snížená",J290,0)</f>
        <v>0</v>
      </c>
      <c r="BG290" s="187">
        <f>IF(N290="zákl. přenesená",J290,0)</f>
        <v>0</v>
      </c>
      <c r="BH290" s="187">
        <f>IF(N290="sníž. přenesená",J290,0)</f>
        <v>0</v>
      </c>
      <c r="BI290" s="187">
        <f>IF(N290="nulová",J290,0)</f>
        <v>0</v>
      </c>
      <c r="BJ290" s="19" t="s">
        <v>79</v>
      </c>
      <c r="BK290" s="187">
        <f>ROUND(I290*H290,2)</f>
        <v>0</v>
      </c>
      <c r="BL290" s="19" t="s">
        <v>140</v>
      </c>
      <c r="BM290" s="186" t="s">
        <v>417</v>
      </c>
    </row>
    <row r="291" spans="1:65" s="2" customFormat="1">
      <c r="A291" s="36"/>
      <c r="B291" s="37"/>
      <c r="C291" s="38"/>
      <c r="D291" s="188" t="s">
        <v>128</v>
      </c>
      <c r="E291" s="38"/>
      <c r="F291" s="189" t="s">
        <v>418</v>
      </c>
      <c r="G291" s="38"/>
      <c r="H291" s="38"/>
      <c r="I291" s="190"/>
      <c r="J291" s="38"/>
      <c r="K291" s="38"/>
      <c r="L291" s="41"/>
      <c r="M291" s="191"/>
      <c r="N291" s="192"/>
      <c r="O291" s="66"/>
      <c r="P291" s="66"/>
      <c r="Q291" s="66"/>
      <c r="R291" s="66"/>
      <c r="S291" s="66"/>
      <c r="T291" s="67"/>
      <c r="U291" s="36"/>
      <c r="V291" s="36"/>
      <c r="W291" s="36"/>
      <c r="X291" s="36"/>
      <c r="Y291" s="36"/>
      <c r="Z291" s="36"/>
      <c r="AA291" s="36"/>
      <c r="AB291" s="36"/>
      <c r="AC291" s="36"/>
      <c r="AD291" s="36"/>
      <c r="AE291" s="36"/>
      <c r="AT291" s="19" t="s">
        <v>128</v>
      </c>
      <c r="AU291" s="19" t="s">
        <v>81</v>
      </c>
    </row>
    <row r="292" spans="1:65" s="13" customFormat="1">
      <c r="B292" s="197"/>
      <c r="C292" s="198"/>
      <c r="D292" s="199" t="s">
        <v>183</v>
      </c>
      <c r="E292" s="200" t="s">
        <v>19</v>
      </c>
      <c r="F292" s="201" t="s">
        <v>419</v>
      </c>
      <c r="G292" s="198"/>
      <c r="H292" s="202">
        <v>56.49</v>
      </c>
      <c r="I292" s="203"/>
      <c r="J292" s="198"/>
      <c r="K292" s="198"/>
      <c r="L292" s="204"/>
      <c r="M292" s="205"/>
      <c r="N292" s="206"/>
      <c r="O292" s="206"/>
      <c r="P292" s="206"/>
      <c r="Q292" s="206"/>
      <c r="R292" s="206"/>
      <c r="S292" s="206"/>
      <c r="T292" s="207"/>
      <c r="AT292" s="208" t="s">
        <v>183</v>
      </c>
      <c r="AU292" s="208" t="s">
        <v>81</v>
      </c>
      <c r="AV292" s="13" t="s">
        <v>81</v>
      </c>
      <c r="AW292" s="13" t="s">
        <v>33</v>
      </c>
      <c r="AX292" s="13" t="s">
        <v>72</v>
      </c>
      <c r="AY292" s="208" t="s">
        <v>118</v>
      </c>
    </row>
    <row r="293" spans="1:65" s="13" customFormat="1">
      <c r="B293" s="197"/>
      <c r="C293" s="198"/>
      <c r="D293" s="199" t="s">
        <v>183</v>
      </c>
      <c r="E293" s="200" t="s">
        <v>19</v>
      </c>
      <c r="F293" s="201" t="s">
        <v>420</v>
      </c>
      <c r="G293" s="198"/>
      <c r="H293" s="202">
        <v>26.83</v>
      </c>
      <c r="I293" s="203"/>
      <c r="J293" s="198"/>
      <c r="K293" s="198"/>
      <c r="L293" s="204"/>
      <c r="M293" s="205"/>
      <c r="N293" s="206"/>
      <c r="O293" s="206"/>
      <c r="P293" s="206"/>
      <c r="Q293" s="206"/>
      <c r="R293" s="206"/>
      <c r="S293" s="206"/>
      <c r="T293" s="207"/>
      <c r="AT293" s="208" t="s">
        <v>183</v>
      </c>
      <c r="AU293" s="208" t="s">
        <v>81</v>
      </c>
      <c r="AV293" s="13" t="s">
        <v>81</v>
      </c>
      <c r="AW293" s="13" t="s">
        <v>33</v>
      </c>
      <c r="AX293" s="13" t="s">
        <v>72</v>
      </c>
      <c r="AY293" s="208" t="s">
        <v>118</v>
      </c>
    </row>
    <row r="294" spans="1:65" s="14" customFormat="1">
      <c r="B294" s="209"/>
      <c r="C294" s="210"/>
      <c r="D294" s="199" t="s">
        <v>183</v>
      </c>
      <c r="E294" s="211" t="s">
        <v>19</v>
      </c>
      <c r="F294" s="212" t="s">
        <v>186</v>
      </c>
      <c r="G294" s="210"/>
      <c r="H294" s="213">
        <v>83.32</v>
      </c>
      <c r="I294" s="214"/>
      <c r="J294" s="210"/>
      <c r="K294" s="210"/>
      <c r="L294" s="215"/>
      <c r="M294" s="216"/>
      <c r="N294" s="217"/>
      <c r="O294" s="217"/>
      <c r="P294" s="217"/>
      <c r="Q294" s="217"/>
      <c r="R294" s="217"/>
      <c r="S294" s="217"/>
      <c r="T294" s="218"/>
      <c r="AT294" s="219" t="s">
        <v>183</v>
      </c>
      <c r="AU294" s="219" t="s">
        <v>81</v>
      </c>
      <c r="AV294" s="14" t="s">
        <v>140</v>
      </c>
      <c r="AW294" s="14" t="s">
        <v>33</v>
      </c>
      <c r="AX294" s="14" t="s">
        <v>79</v>
      </c>
      <c r="AY294" s="219" t="s">
        <v>118</v>
      </c>
    </row>
    <row r="295" spans="1:65" s="2" customFormat="1" ht="16.5" customHeight="1">
      <c r="A295" s="36"/>
      <c r="B295" s="37"/>
      <c r="C295" s="241" t="s">
        <v>421</v>
      </c>
      <c r="D295" s="241" t="s">
        <v>422</v>
      </c>
      <c r="E295" s="242" t="s">
        <v>423</v>
      </c>
      <c r="F295" s="243" t="s">
        <v>424</v>
      </c>
      <c r="G295" s="244" t="s">
        <v>208</v>
      </c>
      <c r="H295" s="245">
        <v>95.817999999999998</v>
      </c>
      <c r="I295" s="246"/>
      <c r="J295" s="247">
        <f>ROUND(I295*H295,2)</f>
        <v>0</v>
      </c>
      <c r="K295" s="243" t="s">
        <v>125</v>
      </c>
      <c r="L295" s="248"/>
      <c r="M295" s="249" t="s">
        <v>19</v>
      </c>
      <c r="N295" s="250" t="s">
        <v>43</v>
      </c>
      <c r="O295" s="66"/>
      <c r="P295" s="184">
        <f>O295*H295</f>
        <v>0</v>
      </c>
      <c r="Q295" s="184">
        <v>3.0000000000000001E-5</v>
      </c>
      <c r="R295" s="184">
        <f>Q295*H295</f>
        <v>2.8745400000000001E-3</v>
      </c>
      <c r="S295" s="184">
        <v>0</v>
      </c>
      <c r="T295" s="185">
        <f>S295*H295</f>
        <v>0</v>
      </c>
      <c r="U295" s="36"/>
      <c r="V295" s="36"/>
      <c r="W295" s="36"/>
      <c r="X295" s="36"/>
      <c r="Y295" s="36"/>
      <c r="Z295" s="36"/>
      <c r="AA295" s="36"/>
      <c r="AB295" s="36"/>
      <c r="AC295" s="36"/>
      <c r="AD295" s="36"/>
      <c r="AE295" s="36"/>
      <c r="AR295" s="186" t="s">
        <v>225</v>
      </c>
      <c r="AT295" s="186" t="s">
        <v>422</v>
      </c>
      <c r="AU295" s="186" t="s">
        <v>81</v>
      </c>
      <c r="AY295" s="19" t="s">
        <v>118</v>
      </c>
      <c r="BE295" s="187">
        <f>IF(N295="základní",J295,0)</f>
        <v>0</v>
      </c>
      <c r="BF295" s="187">
        <f>IF(N295="snížená",J295,0)</f>
        <v>0</v>
      </c>
      <c r="BG295" s="187">
        <f>IF(N295="zákl. přenesená",J295,0)</f>
        <v>0</v>
      </c>
      <c r="BH295" s="187">
        <f>IF(N295="sníž. přenesená",J295,0)</f>
        <v>0</v>
      </c>
      <c r="BI295" s="187">
        <f>IF(N295="nulová",J295,0)</f>
        <v>0</v>
      </c>
      <c r="BJ295" s="19" t="s">
        <v>79</v>
      </c>
      <c r="BK295" s="187">
        <f>ROUND(I295*H295,2)</f>
        <v>0</v>
      </c>
      <c r="BL295" s="19" t="s">
        <v>140</v>
      </c>
      <c r="BM295" s="186" t="s">
        <v>425</v>
      </c>
    </row>
    <row r="296" spans="1:65" s="13" customFormat="1">
      <c r="B296" s="197"/>
      <c r="C296" s="198"/>
      <c r="D296" s="199" t="s">
        <v>183</v>
      </c>
      <c r="E296" s="198"/>
      <c r="F296" s="201" t="s">
        <v>426</v>
      </c>
      <c r="G296" s="198"/>
      <c r="H296" s="202">
        <v>95.817999999999998</v>
      </c>
      <c r="I296" s="203"/>
      <c r="J296" s="198"/>
      <c r="K296" s="198"/>
      <c r="L296" s="204"/>
      <c r="M296" s="205"/>
      <c r="N296" s="206"/>
      <c r="O296" s="206"/>
      <c r="P296" s="206"/>
      <c r="Q296" s="206"/>
      <c r="R296" s="206"/>
      <c r="S296" s="206"/>
      <c r="T296" s="207"/>
      <c r="AT296" s="208" t="s">
        <v>183</v>
      </c>
      <c r="AU296" s="208" t="s">
        <v>81</v>
      </c>
      <c r="AV296" s="13" t="s">
        <v>81</v>
      </c>
      <c r="AW296" s="13" t="s">
        <v>4</v>
      </c>
      <c r="AX296" s="13" t="s">
        <v>79</v>
      </c>
      <c r="AY296" s="208" t="s">
        <v>118</v>
      </c>
    </row>
    <row r="297" spans="1:65" s="2" customFormat="1" ht="21.75" customHeight="1">
      <c r="A297" s="36"/>
      <c r="B297" s="37"/>
      <c r="C297" s="175" t="s">
        <v>427</v>
      </c>
      <c r="D297" s="175" t="s">
        <v>121</v>
      </c>
      <c r="E297" s="176" t="s">
        <v>428</v>
      </c>
      <c r="F297" s="177" t="s">
        <v>429</v>
      </c>
      <c r="G297" s="178" t="s">
        <v>189</v>
      </c>
      <c r="H297" s="179">
        <v>6.6660000000000004</v>
      </c>
      <c r="I297" s="180"/>
      <c r="J297" s="181">
        <f>ROUND(I297*H297,2)</f>
        <v>0</v>
      </c>
      <c r="K297" s="177" t="s">
        <v>125</v>
      </c>
      <c r="L297" s="41"/>
      <c r="M297" s="182" t="s">
        <v>19</v>
      </c>
      <c r="N297" s="183" t="s">
        <v>43</v>
      </c>
      <c r="O297" s="66"/>
      <c r="P297" s="184">
        <f>O297*H297</f>
        <v>0</v>
      </c>
      <c r="Q297" s="184">
        <v>7.3499999999999998E-3</v>
      </c>
      <c r="R297" s="184">
        <f>Q297*H297</f>
        <v>4.89951E-2</v>
      </c>
      <c r="S297" s="184">
        <v>0</v>
      </c>
      <c r="T297" s="185">
        <f>S297*H297</f>
        <v>0</v>
      </c>
      <c r="U297" s="36"/>
      <c r="V297" s="36"/>
      <c r="W297" s="36"/>
      <c r="X297" s="36"/>
      <c r="Y297" s="36"/>
      <c r="Z297" s="36"/>
      <c r="AA297" s="36"/>
      <c r="AB297" s="36"/>
      <c r="AC297" s="36"/>
      <c r="AD297" s="36"/>
      <c r="AE297" s="36"/>
      <c r="AR297" s="186" t="s">
        <v>140</v>
      </c>
      <c r="AT297" s="186" t="s">
        <v>121</v>
      </c>
      <c r="AU297" s="186" t="s">
        <v>81</v>
      </c>
      <c r="AY297" s="19" t="s">
        <v>118</v>
      </c>
      <c r="BE297" s="187">
        <f>IF(N297="základní",J297,0)</f>
        <v>0</v>
      </c>
      <c r="BF297" s="187">
        <f>IF(N297="snížená",J297,0)</f>
        <v>0</v>
      </c>
      <c r="BG297" s="187">
        <f>IF(N297="zákl. přenesená",J297,0)</f>
        <v>0</v>
      </c>
      <c r="BH297" s="187">
        <f>IF(N297="sníž. přenesená",J297,0)</f>
        <v>0</v>
      </c>
      <c r="BI297" s="187">
        <f>IF(N297="nulová",J297,0)</f>
        <v>0</v>
      </c>
      <c r="BJ297" s="19" t="s">
        <v>79</v>
      </c>
      <c r="BK297" s="187">
        <f>ROUND(I297*H297,2)</f>
        <v>0</v>
      </c>
      <c r="BL297" s="19" t="s">
        <v>140</v>
      </c>
      <c r="BM297" s="186" t="s">
        <v>430</v>
      </c>
    </row>
    <row r="298" spans="1:65" s="2" customFormat="1">
      <c r="A298" s="36"/>
      <c r="B298" s="37"/>
      <c r="C298" s="38"/>
      <c r="D298" s="188" t="s">
        <v>128</v>
      </c>
      <c r="E298" s="38"/>
      <c r="F298" s="189" t="s">
        <v>431</v>
      </c>
      <c r="G298" s="38"/>
      <c r="H298" s="38"/>
      <c r="I298" s="190"/>
      <c r="J298" s="38"/>
      <c r="K298" s="38"/>
      <c r="L298" s="41"/>
      <c r="M298" s="191"/>
      <c r="N298" s="192"/>
      <c r="O298" s="66"/>
      <c r="P298" s="66"/>
      <c r="Q298" s="66"/>
      <c r="R298" s="66"/>
      <c r="S298" s="66"/>
      <c r="T298" s="67"/>
      <c r="U298" s="36"/>
      <c r="V298" s="36"/>
      <c r="W298" s="36"/>
      <c r="X298" s="36"/>
      <c r="Y298" s="36"/>
      <c r="Z298" s="36"/>
      <c r="AA298" s="36"/>
      <c r="AB298" s="36"/>
      <c r="AC298" s="36"/>
      <c r="AD298" s="36"/>
      <c r="AE298" s="36"/>
      <c r="AT298" s="19" t="s">
        <v>128</v>
      </c>
      <c r="AU298" s="19" t="s">
        <v>81</v>
      </c>
    </row>
    <row r="299" spans="1:65" s="2" customFormat="1" ht="16.5" customHeight="1">
      <c r="A299" s="36"/>
      <c r="B299" s="37"/>
      <c r="C299" s="175" t="s">
        <v>432</v>
      </c>
      <c r="D299" s="175" t="s">
        <v>121</v>
      </c>
      <c r="E299" s="176" t="s">
        <v>433</v>
      </c>
      <c r="F299" s="177" t="s">
        <v>434</v>
      </c>
      <c r="G299" s="178" t="s">
        <v>189</v>
      </c>
      <c r="H299" s="179">
        <v>6.6660000000000004</v>
      </c>
      <c r="I299" s="180"/>
      <c r="J299" s="181">
        <f>ROUND(I299*H299,2)</f>
        <v>0</v>
      </c>
      <c r="K299" s="177" t="s">
        <v>125</v>
      </c>
      <c r="L299" s="41"/>
      <c r="M299" s="182" t="s">
        <v>19</v>
      </c>
      <c r="N299" s="183" t="s">
        <v>43</v>
      </c>
      <c r="O299" s="66"/>
      <c r="P299" s="184">
        <f>O299*H299</f>
        <v>0</v>
      </c>
      <c r="Q299" s="184">
        <v>2.5000000000000001E-2</v>
      </c>
      <c r="R299" s="184">
        <f>Q299*H299</f>
        <v>0.16665000000000002</v>
      </c>
      <c r="S299" s="184">
        <v>0</v>
      </c>
      <c r="T299" s="185">
        <f>S299*H299</f>
        <v>0</v>
      </c>
      <c r="U299" s="36"/>
      <c r="V299" s="36"/>
      <c r="W299" s="36"/>
      <c r="X299" s="36"/>
      <c r="Y299" s="36"/>
      <c r="Z299" s="36"/>
      <c r="AA299" s="36"/>
      <c r="AB299" s="36"/>
      <c r="AC299" s="36"/>
      <c r="AD299" s="36"/>
      <c r="AE299" s="36"/>
      <c r="AR299" s="186" t="s">
        <v>140</v>
      </c>
      <c r="AT299" s="186" t="s">
        <v>121</v>
      </c>
      <c r="AU299" s="186" t="s">
        <v>81</v>
      </c>
      <c r="AY299" s="19" t="s">
        <v>118</v>
      </c>
      <c r="BE299" s="187">
        <f>IF(N299="základní",J299,0)</f>
        <v>0</v>
      </c>
      <c r="BF299" s="187">
        <f>IF(N299="snížená",J299,0)</f>
        <v>0</v>
      </c>
      <c r="BG299" s="187">
        <f>IF(N299="zákl. přenesená",J299,0)</f>
        <v>0</v>
      </c>
      <c r="BH299" s="187">
        <f>IF(N299="sníž. přenesená",J299,0)</f>
        <v>0</v>
      </c>
      <c r="BI299" s="187">
        <f>IF(N299="nulová",J299,0)</f>
        <v>0</v>
      </c>
      <c r="BJ299" s="19" t="s">
        <v>79</v>
      </c>
      <c r="BK299" s="187">
        <f>ROUND(I299*H299,2)</f>
        <v>0</v>
      </c>
      <c r="BL299" s="19" t="s">
        <v>140</v>
      </c>
      <c r="BM299" s="186" t="s">
        <v>435</v>
      </c>
    </row>
    <row r="300" spans="1:65" s="2" customFormat="1">
      <c r="A300" s="36"/>
      <c r="B300" s="37"/>
      <c r="C300" s="38"/>
      <c r="D300" s="188" t="s">
        <v>128</v>
      </c>
      <c r="E300" s="38"/>
      <c r="F300" s="189" t="s">
        <v>436</v>
      </c>
      <c r="G300" s="38"/>
      <c r="H300" s="38"/>
      <c r="I300" s="190"/>
      <c r="J300" s="38"/>
      <c r="K300" s="38"/>
      <c r="L300" s="41"/>
      <c r="M300" s="191"/>
      <c r="N300" s="192"/>
      <c r="O300" s="66"/>
      <c r="P300" s="66"/>
      <c r="Q300" s="66"/>
      <c r="R300" s="66"/>
      <c r="S300" s="66"/>
      <c r="T300" s="67"/>
      <c r="U300" s="36"/>
      <c r="V300" s="36"/>
      <c r="W300" s="36"/>
      <c r="X300" s="36"/>
      <c r="Y300" s="36"/>
      <c r="Z300" s="36"/>
      <c r="AA300" s="36"/>
      <c r="AB300" s="36"/>
      <c r="AC300" s="36"/>
      <c r="AD300" s="36"/>
      <c r="AE300" s="36"/>
      <c r="AT300" s="19" t="s">
        <v>128</v>
      </c>
      <c r="AU300" s="19" t="s">
        <v>81</v>
      </c>
    </row>
    <row r="301" spans="1:65" s="15" customFormat="1">
      <c r="B301" s="220"/>
      <c r="C301" s="221"/>
      <c r="D301" s="199" t="s">
        <v>183</v>
      </c>
      <c r="E301" s="222" t="s">
        <v>19</v>
      </c>
      <c r="F301" s="223" t="s">
        <v>437</v>
      </c>
      <c r="G301" s="221"/>
      <c r="H301" s="222" t="s">
        <v>19</v>
      </c>
      <c r="I301" s="224"/>
      <c r="J301" s="221"/>
      <c r="K301" s="221"/>
      <c r="L301" s="225"/>
      <c r="M301" s="226"/>
      <c r="N301" s="227"/>
      <c r="O301" s="227"/>
      <c r="P301" s="227"/>
      <c r="Q301" s="227"/>
      <c r="R301" s="227"/>
      <c r="S301" s="227"/>
      <c r="T301" s="228"/>
      <c r="AT301" s="229" t="s">
        <v>183</v>
      </c>
      <c r="AU301" s="229" t="s">
        <v>81</v>
      </c>
      <c r="AV301" s="15" t="s">
        <v>79</v>
      </c>
      <c r="AW301" s="15" t="s">
        <v>33</v>
      </c>
      <c r="AX301" s="15" t="s">
        <v>72</v>
      </c>
      <c r="AY301" s="229" t="s">
        <v>118</v>
      </c>
    </row>
    <row r="302" spans="1:65" s="13" customFormat="1">
      <c r="B302" s="197"/>
      <c r="C302" s="198"/>
      <c r="D302" s="199" t="s">
        <v>183</v>
      </c>
      <c r="E302" s="200" t="s">
        <v>19</v>
      </c>
      <c r="F302" s="201" t="s">
        <v>438</v>
      </c>
      <c r="G302" s="198"/>
      <c r="H302" s="202">
        <v>4.6680000000000001</v>
      </c>
      <c r="I302" s="203"/>
      <c r="J302" s="198"/>
      <c r="K302" s="198"/>
      <c r="L302" s="204"/>
      <c r="M302" s="205"/>
      <c r="N302" s="206"/>
      <c r="O302" s="206"/>
      <c r="P302" s="206"/>
      <c r="Q302" s="206"/>
      <c r="R302" s="206"/>
      <c r="S302" s="206"/>
      <c r="T302" s="207"/>
      <c r="AT302" s="208" t="s">
        <v>183</v>
      </c>
      <c r="AU302" s="208" t="s">
        <v>81</v>
      </c>
      <c r="AV302" s="13" t="s">
        <v>81</v>
      </c>
      <c r="AW302" s="13" t="s">
        <v>33</v>
      </c>
      <c r="AX302" s="13" t="s">
        <v>72</v>
      </c>
      <c r="AY302" s="208" t="s">
        <v>118</v>
      </c>
    </row>
    <row r="303" spans="1:65" s="13" customFormat="1">
      <c r="B303" s="197"/>
      <c r="C303" s="198"/>
      <c r="D303" s="199" t="s">
        <v>183</v>
      </c>
      <c r="E303" s="200" t="s">
        <v>19</v>
      </c>
      <c r="F303" s="201" t="s">
        <v>439</v>
      </c>
      <c r="G303" s="198"/>
      <c r="H303" s="202">
        <v>1.998</v>
      </c>
      <c r="I303" s="203"/>
      <c r="J303" s="198"/>
      <c r="K303" s="198"/>
      <c r="L303" s="204"/>
      <c r="M303" s="205"/>
      <c r="N303" s="206"/>
      <c r="O303" s="206"/>
      <c r="P303" s="206"/>
      <c r="Q303" s="206"/>
      <c r="R303" s="206"/>
      <c r="S303" s="206"/>
      <c r="T303" s="207"/>
      <c r="AT303" s="208" t="s">
        <v>183</v>
      </c>
      <c r="AU303" s="208" t="s">
        <v>81</v>
      </c>
      <c r="AV303" s="13" t="s">
        <v>81</v>
      </c>
      <c r="AW303" s="13" t="s">
        <v>33</v>
      </c>
      <c r="AX303" s="13" t="s">
        <v>72</v>
      </c>
      <c r="AY303" s="208" t="s">
        <v>118</v>
      </c>
    </row>
    <row r="304" spans="1:65" s="14" customFormat="1">
      <c r="B304" s="209"/>
      <c r="C304" s="210"/>
      <c r="D304" s="199" t="s">
        <v>183</v>
      </c>
      <c r="E304" s="211" t="s">
        <v>19</v>
      </c>
      <c r="F304" s="212" t="s">
        <v>186</v>
      </c>
      <c r="G304" s="210"/>
      <c r="H304" s="213">
        <v>6.6660000000000004</v>
      </c>
      <c r="I304" s="214"/>
      <c r="J304" s="210"/>
      <c r="K304" s="210"/>
      <c r="L304" s="215"/>
      <c r="M304" s="216"/>
      <c r="N304" s="217"/>
      <c r="O304" s="217"/>
      <c r="P304" s="217"/>
      <c r="Q304" s="217"/>
      <c r="R304" s="217"/>
      <c r="S304" s="217"/>
      <c r="T304" s="218"/>
      <c r="AT304" s="219" t="s">
        <v>183</v>
      </c>
      <c r="AU304" s="219" t="s">
        <v>81</v>
      </c>
      <c r="AV304" s="14" t="s">
        <v>140</v>
      </c>
      <c r="AW304" s="14" t="s">
        <v>33</v>
      </c>
      <c r="AX304" s="14" t="s">
        <v>79</v>
      </c>
      <c r="AY304" s="219" t="s">
        <v>118</v>
      </c>
    </row>
    <row r="305" spans="1:65" s="2" customFormat="1" ht="16.5" customHeight="1">
      <c r="A305" s="36"/>
      <c r="B305" s="37"/>
      <c r="C305" s="175" t="s">
        <v>440</v>
      </c>
      <c r="D305" s="175" t="s">
        <v>121</v>
      </c>
      <c r="E305" s="176" t="s">
        <v>441</v>
      </c>
      <c r="F305" s="177" t="s">
        <v>442</v>
      </c>
      <c r="G305" s="178" t="s">
        <v>189</v>
      </c>
      <c r="H305" s="179">
        <v>119.01</v>
      </c>
      <c r="I305" s="180"/>
      <c r="J305" s="181">
        <f>ROUND(I305*H305,2)</f>
        <v>0</v>
      </c>
      <c r="K305" s="177" t="s">
        <v>19</v>
      </c>
      <c r="L305" s="41"/>
      <c r="M305" s="182" t="s">
        <v>19</v>
      </c>
      <c r="N305" s="183" t="s">
        <v>43</v>
      </c>
      <c r="O305" s="66"/>
      <c r="P305" s="184">
        <f>O305*H305</f>
        <v>0</v>
      </c>
      <c r="Q305" s="184">
        <v>0</v>
      </c>
      <c r="R305" s="184">
        <f>Q305*H305</f>
        <v>0</v>
      </c>
      <c r="S305" s="184">
        <v>0</v>
      </c>
      <c r="T305" s="185">
        <f>S305*H305</f>
        <v>0</v>
      </c>
      <c r="U305" s="36"/>
      <c r="V305" s="36"/>
      <c r="W305" s="36"/>
      <c r="X305" s="36"/>
      <c r="Y305" s="36"/>
      <c r="Z305" s="36"/>
      <c r="AA305" s="36"/>
      <c r="AB305" s="36"/>
      <c r="AC305" s="36"/>
      <c r="AD305" s="36"/>
      <c r="AE305" s="36"/>
      <c r="AR305" s="186" t="s">
        <v>140</v>
      </c>
      <c r="AT305" s="186" t="s">
        <v>121</v>
      </c>
      <c r="AU305" s="186" t="s">
        <v>81</v>
      </c>
      <c r="AY305" s="19" t="s">
        <v>118</v>
      </c>
      <c r="BE305" s="187">
        <f>IF(N305="základní",J305,0)</f>
        <v>0</v>
      </c>
      <c r="BF305" s="187">
        <f>IF(N305="snížená",J305,0)</f>
        <v>0</v>
      </c>
      <c r="BG305" s="187">
        <f>IF(N305="zákl. přenesená",J305,0)</f>
        <v>0</v>
      </c>
      <c r="BH305" s="187">
        <f>IF(N305="sníž. přenesená",J305,0)</f>
        <v>0</v>
      </c>
      <c r="BI305" s="187">
        <f>IF(N305="nulová",J305,0)</f>
        <v>0</v>
      </c>
      <c r="BJ305" s="19" t="s">
        <v>79</v>
      </c>
      <c r="BK305" s="187">
        <f>ROUND(I305*H305,2)</f>
        <v>0</v>
      </c>
      <c r="BL305" s="19" t="s">
        <v>140</v>
      </c>
      <c r="BM305" s="186" t="s">
        <v>443</v>
      </c>
    </row>
    <row r="306" spans="1:65" s="2" customFormat="1" ht="16.5" customHeight="1">
      <c r="A306" s="36"/>
      <c r="B306" s="37"/>
      <c r="C306" s="175" t="s">
        <v>444</v>
      </c>
      <c r="D306" s="175" t="s">
        <v>121</v>
      </c>
      <c r="E306" s="176" t="s">
        <v>445</v>
      </c>
      <c r="F306" s="177" t="s">
        <v>446</v>
      </c>
      <c r="G306" s="178" t="s">
        <v>189</v>
      </c>
      <c r="H306" s="179">
        <v>119.01</v>
      </c>
      <c r="I306" s="180"/>
      <c r="J306" s="181">
        <f>ROUND(I306*H306,2)</f>
        <v>0</v>
      </c>
      <c r="K306" s="177" t="s">
        <v>125</v>
      </c>
      <c r="L306" s="41"/>
      <c r="M306" s="182" t="s">
        <v>19</v>
      </c>
      <c r="N306" s="183" t="s">
        <v>43</v>
      </c>
      <c r="O306" s="66"/>
      <c r="P306" s="184">
        <f>O306*H306</f>
        <v>0</v>
      </c>
      <c r="Q306" s="184">
        <v>3.0599999999999999E-2</v>
      </c>
      <c r="R306" s="184">
        <f>Q306*H306</f>
        <v>3.6417060000000001</v>
      </c>
      <c r="S306" s="184">
        <v>0</v>
      </c>
      <c r="T306" s="185">
        <f>S306*H306</f>
        <v>0</v>
      </c>
      <c r="U306" s="36"/>
      <c r="V306" s="36"/>
      <c r="W306" s="36"/>
      <c r="X306" s="36"/>
      <c r="Y306" s="36"/>
      <c r="Z306" s="36"/>
      <c r="AA306" s="36"/>
      <c r="AB306" s="36"/>
      <c r="AC306" s="36"/>
      <c r="AD306" s="36"/>
      <c r="AE306" s="36"/>
      <c r="AR306" s="186" t="s">
        <v>140</v>
      </c>
      <c r="AT306" s="186" t="s">
        <v>121</v>
      </c>
      <c r="AU306" s="186" t="s">
        <v>81</v>
      </c>
      <c r="AY306" s="19" t="s">
        <v>118</v>
      </c>
      <c r="BE306" s="187">
        <f>IF(N306="základní",J306,0)</f>
        <v>0</v>
      </c>
      <c r="BF306" s="187">
        <f>IF(N306="snížená",J306,0)</f>
        <v>0</v>
      </c>
      <c r="BG306" s="187">
        <f>IF(N306="zákl. přenesená",J306,0)</f>
        <v>0</v>
      </c>
      <c r="BH306" s="187">
        <f>IF(N306="sníž. přenesená",J306,0)</f>
        <v>0</v>
      </c>
      <c r="BI306" s="187">
        <f>IF(N306="nulová",J306,0)</f>
        <v>0</v>
      </c>
      <c r="BJ306" s="19" t="s">
        <v>79</v>
      </c>
      <c r="BK306" s="187">
        <f>ROUND(I306*H306,2)</f>
        <v>0</v>
      </c>
      <c r="BL306" s="19" t="s">
        <v>140</v>
      </c>
      <c r="BM306" s="186" t="s">
        <v>447</v>
      </c>
    </row>
    <row r="307" spans="1:65" s="2" customFormat="1">
      <c r="A307" s="36"/>
      <c r="B307" s="37"/>
      <c r="C307" s="38"/>
      <c r="D307" s="188" t="s">
        <v>128</v>
      </c>
      <c r="E307" s="38"/>
      <c r="F307" s="189" t="s">
        <v>448</v>
      </c>
      <c r="G307" s="38"/>
      <c r="H307" s="38"/>
      <c r="I307" s="190"/>
      <c r="J307" s="38"/>
      <c r="K307" s="38"/>
      <c r="L307" s="41"/>
      <c r="M307" s="191"/>
      <c r="N307" s="192"/>
      <c r="O307" s="66"/>
      <c r="P307" s="66"/>
      <c r="Q307" s="66"/>
      <c r="R307" s="66"/>
      <c r="S307" s="66"/>
      <c r="T307" s="67"/>
      <c r="U307" s="36"/>
      <c r="V307" s="36"/>
      <c r="W307" s="36"/>
      <c r="X307" s="36"/>
      <c r="Y307" s="36"/>
      <c r="Z307" s="36"/>
      <c r="AA307" s="36"/>
      <c r="AB307" s="36"/>
      <c r="AC307" s="36"/>
      <c r="AD307" s="36"/>
      <c r="AE307" s="36"/>
      <c r="AT307" s="19" t="s">
        <v>128</v>
      </c>
      <c r="AU307" s="19" t="s">
        <v>81</v>
      </c>
    </row>
    <row r="308" spans="1:65" s="13" customFormat="1">
      <c r="B308" s="197"/>
      <c r="C308" s="198"/>
      <c r="D308" s="199" t="s">
        <v>183</v>
      </c>
      <c r="E308" s="200" t="s">
        <v>19</v>
      </c>
      <c r="F308" s="201" t="s">
        <v>449</v>
      </c>
      <c r="G308" s="198"/>
      <c r="H308" s="202">
        <v>10.44</v>
      </c>
      <c r="I308" s="203"/>
      <c r="J308" s="198"/>
      <c r="K308" s="198"/>
      <c r="L308" s="204"/>
      <c r="M308" s="205"/>
      <c r="N308" s="206"/>
      <c r="O308" s="206"/>
      <c r="P308" s="206"/>
      <c r="Q308" s="206"/>
      <c r="R308" s="206"/>
      <c r="S308" s="206"/>
      <c r="T308" s="207"/>
      <c r="AT308" s="208" t="s">
        <v>183</v>
      </c>
      <c r="AU308" s="208" t="s">
        <v>81</v>
      </c>
      <c r="AV308" s="13" t="s">
        <v>81</v>
      </c>
      <c r="AW308" s="13" t="s">
        <v>33</v>
      </c>
      <c r="AX308" s="13" t="s">
        <v>72</v>
      </c>
      <c r="AY308" s="208" t="s">
        <v>118</v>
      </c>
    </row>
    <row r="309" spans="1:65" s="13" customFormat="1">
      <c r="B309" s="197"/>
      <c r="C309" s="198"/>
      <c r="D309" s="199" t="s">
        <v>183</v>
      </c>
      <c r="E309" s="200" t="s">
        <v>19</v>
      </c>
      <c r="F309" s="201" t="s">
        <v>450</v>
      </c>
      <c r="G309" s="198"/>
      <c r="H309" s="202">
        <v>3.5750000000000002</v>
      </c>
      <c r="I309" s="203"/>
      <c r="J309" s="198"/>
      <c r="K309" s="198"/>
      <c r="L309" s="204"/>
      <c r="M309" s="205"/>
      <c r="N309" s="206"/>
      <c r="O309" s="206"/>
      <c r="P309" s="206"/>
      <c r="Q309" s="206"/>
      <c r="R309" s="206"/>
      <c r="S309" s="206"/>
      <c r="T309" s="207"/>
      <c r="AT309" s="208" t="s">
        <v>183</v>
      </c>
      <c r="AU309" s="208" t="s">
        <v>81</v>
      </c>
      <c r="AV309" s="13" t="s">
        <v>81</v>
      </c>
      <c r="AW309" s="13" t="s">
        <v>33</v>
      </c>
      <c r="AX309" s="13" t="s">
        <v>72</v>
      </c>
      <c r="AY309" s="208" t="s">
        <v>118</v>
      </c>
    </row>
    <row r="310" spans="1:65" s="13" customFormat="1">
      <c r="B310" s="197"/>
      <c r="C310" s="198"/>
      <c r="D310" s="199" t="s">
        <v>183</v>
      </c>
      <c r="E310" s="200" t="s">
        <v>19</v>
      </c>
      <c r="F310" s="201" t="s">
        <v>451</v>
      </c>
      <c r="G310" s="198"/>
      <c r="H310" s="202">
        <v>0.13500000000000001</v>
      </c>
      <c r="I310" s="203"/>
      <c r="J310" s="198"/>
      <c r="K310" s="198"/>
      <c r="L310" s="204"/>
      <c r="M310" s="205"/>
      <c r="N310" s="206"/>
      <c r="O310" s="206"/>
      <c r="P310" s="206"/>
      <c r="Q310" s="206"/>
      <c r="R310" s="206"/>
      <c r="S310" s="206"/>
      <c r="T310" s="207"/>
      <c r="AT310" s="208" t="s">
        <v>183</v>
      </c>
      <c r="AU310" s="208" t="s">
        <v>81</v>
      </c>
      <c r="AV310" s="13" t="s">
        <v>81</v>
      </c>
      <c r="AW310" s="13" t="s">
        <v>33</v>
      </c>
      <c r="AX310" s="13" t="s">
        <v>72</v>
      </c>
      <c r="AY310" s="208" t="s">
        <v>118</v>
      </c>
    </row>
    <row r="311" spans="1:65" s="13" customFormat="1">
      <c r="B311" s="197"/>
      <c r="C311" s="198"/>
      <c r="D311" s="199" t="s">
        <v>183</v>
      </c>
      <c r="E311" s="200" t="s">
        <v>19</v>
      </c>
      <c r="F311" s="201" t="s">
        <v>452</v>
      </c>
      <c r="G311" s="198"/>
      <c r="H311" s="202">
        <v>0.21</v>
      </c>
      <c r="I311" s="203"/>
      <c r="J311" s="198"/>
      <c r="K311" s="198"/>
      <c r="L311" s="204"/>
      <c r="M311" s="205"/>
      <c r="N311" s="206"/>
      <c r="O311" s="206"/>
      <c r="P311" s="206"/>
      <c r="Q311" s="206"/>
      <c r="R311" s="206"/>
      <c r="S311" s="206"/>
      <c r="T311" s="207"/>
      <c r="AT311" s="208" t="s">
        <v>183</v>
      </c>
      <c r="AU311" s="208" t="s">
        <v>81</v>
      </c>
      <c r="AV311" s="13" t="s">
        <v>81</v>
      </c>
      <c r="AW311" s="13" t="s">
        <v>33</v>
      </c>
      <c r="AX311" s="13" t="s">
        <v>72</v>
      </c>
      <c r="AY311" s="208" t="s">
        <v>118</v>
      </c>
    </row>
    <row r="312" spans="1:65" s="13" customFormat="1">
      <c r="B312" s="197"/>
      <c r="C312" s="198"/>
      <c r="D312" s="199" t="s">
        <v>183</v>
      </c>
      <c r="E312" s="200" t="s">
        <v>19</v>
      </c>
      <c r="F312" s="201" t="s">
        <v>451</v>
      </c>
      <c r="G312" s="198"/>
      <c r="H312" s="202">
        <v>0.13500000000000001</v>
      </c>
      <c r="I312" s="203"/>
      <c r="J312" s="198"/>
      <c r="K312" s="198"/>
      <c r="L312" s="204"/>
      <c r="M312" s="205"/>
      <c r="N312" s="206"/>
      <c r="O312" s="206"/>
      <c r="P312" s="206"/>
      <c r="Q312" s="206"/>
      <c r="R312" s="206"/>
      <c r="S312" s="206"/>
      <c r="T312" s="207"/>
      <c r="AT312" s="208" t="s">
        <v>183</v>
      </c>
      <c r="AU312" s="208" t="s">
        <v>81</v>
      </c>
      <c r="AV312" s="13" t="s">
        <v>81</v>
      </c>
      <c r="AW312" s="13" t="s">
        <v>33</v>
      </c>
      <c r="AX312" s="13" t="s">
        <v>72</v>
      </c>
      <c r="AY312" s="208" t="s">
        <v>118</v>
      </c>
    </row>
    <row r="313" spans="1:65" s="13" customFormat="1">
      <c r="B313" s="197"/>
      <c r="C313" s="198"/>
      <c r="D313" s="199" t="s">
        <v>183</v>
      </c>
      <c r="E313" s="200" t="s">
        <v>19</v>
      </c>
      <c r="F313" s="201" t="s">
        <v>453</v>
      </c>
      <c r="G313" s="198"/>
      <c r="H313" s="202">
        <v>19.748999999999999</v>
      </c>
      <c r="I313" s="203"/>
      <c r="J313" s="198"/>
      <c r="K313" s="198"/>
      <c r="L313" s="204"/>
      <c r="M313" s="205"/>
      <c r="N313" s="206"/>
      <c r="O313" s="206"/>
      <c r="P313" s="206"/>
      <c r="Q313" s="206"/>
      <c r="R313" s="206"/>
      <c r="S313" s="206"/>
      <c r="T313" s="207"/>
      <c r="AT313" s="208" t="s">
        <v>183</v>
      </c>
      <c r="AU313" s="208" t="s">
        <v>81</v>
      </c>
      <c r="AV313" s="13" t="s">
        <v>81</v>
      </c>
      <c r="AW313" s="13" t="s">
        <v>33</v>
      </c>
      <c r="AX313" s="13" t="s">
        <v>72</v>
      </c>
      <c r="AY313" s="208" t="s">
        <v>118</v>
      </c>
    </row>
    <row r="314" spans="1:65" s="13" customFormat="1">
      <c r="B314" s="197"/>
      <c r="C314" s="198"/>
      <c r="D314" s="199" t="s">
        <v>183</v>
      </c>
      <c r="E314" s="200" t="s">
        <v>19</v>
      </c>
      <c r="F314" s="201" t="s">
        <v>454</v>
      </c>
      <c r="G314" s="198"/>
      <c r="H314" s="202">
        <v>0.74299999999999999</v>
      </c>
      <c r="I314" s="203"/>
      <c r="J314" s="198"/>
      <c r="K314" s="198"/>
      <c r="L314" s="204"/>
      <c r="M314" s="205"/>
      <c r="N314" s="206"/>
      <c r="O314" s="206"/>
      <c r="P314" s="206"/>
      <c r="Q314" s="206"/>
      <c r="R314" s="206"/>
      <c r="S314" s="206"/>
      <c r="T314" s="207"/>
      <c r="AT314" s="208" t="s">
        <v>183</v>
      </c>
      <c r="AU314" s="208" t="s">
        <v>81</v>
      </c>
      <c r="AV314" s="13" t="s">
        <v>81</v>
      </c>
      <c r="AW314" s="13" t="s">
        <v>33</v>
      </c>
      <c r="AX314" s="13" t="s">
        <v>72</v>
      </c>
      <c r="AY314" s="208" t="s">
        <v>118</v>
      </c>
    </row>
    <row r="315" spans="1:65" s="13" customFormat="1">
      <c r="B315" s="197"/>
      <c r="C315" s="198"/>
      <c r="D315" s="199" t="s">
        <v>183</v>
      </c>
      <c r="E315" s="200" t="s">
        <v>19</v>
      </c>
      <c r="F315" s="201" t="s">
        <v>455</v>
      </c>
      <c r="G315" s="198"/>
      <c r="H315" s="202">
        <v>0.33800000000000002</v>
      </c>
      <c r="I315" s="203"/>
      <c r="J315" s="198"/>
      <c r="K315" s="198"/>
      <c r="L315" s="204"/>
      <c r="M315" s="205"/>
      <c r="N315" s="206"/>
      <c r="O315" s="206"/>
      <c r="P315" s="206"/>
      <c r="Q315" s="206"/>
      <c r="R315" s="206"/>
      <c r="S315" s="206"/>
      <c r="T315" s="207"/>
      <c r="AT315" s="208" t="s">
        <v>183</v>
      </c>
      <c r="AU315" s="208" t="s">
        <v>81</v>
      </c>
      <c r="AV315" s="13" t="s">
        <v>81</v>
      </c>
      <c r="AW315" s="13" t="s">
        <v>33</v>
      </c>
      <c r="AX315" s="13" t="s">
        <v>72</v>
      </c>
      <c r="AY315" s="208" t="s">
        <v>118</v>
      </c>
    </row>
    <row r="316" spans="1:65" s="13" customFormat="1">
      <c r="B316" s="197"/>
      <c r="C316" s="198"/>
      <c r="D316" s="199" t="s">
        <v>183</v>
      </c>
      <c r="E316" s="200" t="s">
        <v>19</v>
      </c>
      <c r="F316" s="201" t="s">
        <v>292</v>
      </c>
      <c r="G316" s="198"/>
      <c r="H316" s="202">
        <v>14.946</v>
      </c>
      <c r="I316" s="203"/>
      <c r="J316" s="198"/>
      <c r="K316" s="198"/>
      <c r="L316" s="204"/>
      <c r="M316" s="205"/>
      <c r="N316" s="206"/>
      <c r="O316" s="206"/>
      <c r="P316" s="206"/>
      <c r="Q316" s="206"/>
      <c r="R316" s="206"/>
      <c r="S316" s="206"/>
      <c r="T316" s="207"/>
      <c r="AT316" s="208" t="s">
        <v>183</v>
      </c>
      <c r="AU316" s="208" t="s">
        <v>81</v>
      </c>
      <c r="AV316" s="13" t="s">
        <v>81</v>
      </c>
      <c r="AW316" s="13" t="s">
        <v>33</v>
      </c>
      <c r="AX316" s="13" t="s">
        <v>72</v>
      </c>
      <c r="AY316" s="208" t="s">
        <v>118</v>
      </c>
    </row>
    <row r="317" spans="1:65" s="13" customFormat="1">
      <c r="B317" s="197"/>
      <c r="C317" s="198"/>
      <c r="D317" s="199" t="s">
        <v>183</v>
      </c>
      <c r="E317" s="200" t="s">
        <v>19</v>
      </c>
      <c r="F317" s="201" t="s">
        <v>456</v>
      </c>
      <c r="G317" s="198"/>
      <c r="H317" s="202">
        <v>0.28000000000000003</v>
      </c>
      <c r="I317" s="203"/>
      <c r="J317" s="198"/>
      <c r="K317" s="198"/>
      <c r="L317" s="204"/>
      <c r="M317" s="205"/>
      <c r="N317" s="206"/>
      <c r="O317" s="206"/>
      <c r="P317" s="206"/>
      <c r="Q317" s="206"/>
      <c r="R317" s="206"/>
      <c r="S317" s="206"/>
      <c r="T317" s="207"/>
      <c r="AT317" s="208" t="s">
        <v>183</v>
      </c>
      <c r="AU317" s="208" t="s">
        <v>81</v>
      </c>
      <c r="AV317" s="13" t="s">
        <v>81</v>
      </c>
      <c r="AW317" s="13" t="s">
        <v>33</v>
      </c>
      <c r="AX317" s="13" t="s">
        <v>72</v>
      </c>
      <c r="AY317" s="208" t="s">
        <v>118</v>
      </c>
    </row>
    <row r="318" spans="1:65" s="13" customFormat="1">
      <c r="B318" s="197"/>
      <c r="C318" s="198"/>
      <c r="D318" s="199" t="s">
        <v>183</v>
      </c>
      <c r="E318" s="200" t="s">
        <v>19</v>
      </c>
      <c r="F318" s="201" t="s">
        <v>307</v>
      </c>
      <c r="G318" s="198"/>
      <c r="H318" s="202">
        <v>0.59399999999999997</v>
      </c>
      <c r="I318" s="203"/>
      <c r="J318" s="198"/>
      <c r="K318" s="198"/>
      <c r="L318" s="204"/>
      <c r="M318" s="205"/>
      <c r="N318" s="206"/>
      <c r="O318" s="206"/>
      <c r="P318" s="206"/>
      <c r="Q318" s="206"/>
      <c r="R318" s="206"/>
      <c r="S318" s="206"/>
      <c r="T318" s="207"/>
      <c r="AT318" s="208" t="s">
        <v>183</v>
      </c>
      <c r="AU318" s="208" t="s">
        <v>81</v>
      </c>
      <c r="AV318" s="13" t="s">
        <v>81</v>
      </c>
      <c r="AW318" s="13" t="s">
        <v>33</v>
      </c>
      <c r="AX318" s="13" t="s">
        <v>72</v>
      </c>
      <c r="AY318" s="208" t="s">
        <v>118</v>
      </c>
    </row>
    <row r="319" spans="1:65" s="13" customFormat="1">
      <c r="B319" s="197"/>
      <c r="C319" s="198"/>
      <c r="D319" s="199" t="s">
        <v>183</v>
      </c>
      <c r="E319" s="200" t="s">
        <v>19</v>
      </c>
      <c r="F319" s="201" t="s">
        <v>457</v>
      </c>
      <c r="G319" s="198"/>
      <c r="H319" s="202">
        <v>2.0920000000000001</v>
      </c>
      <c r="I319" s="203"/>
      <c r="J319" s="198"/>
      <c r="K319" s="198"/>
      <c r="L319" s="204"/>
      <c r="M319" s="205"/>
      <c r="N319" s="206"/>
      <c r="O319" s="206"/>
      <c r="P319" s="206"/>
      <c r="Q319" s="206"/>
      <c r="R319" s="206"/>
      <c r="S319" s="206"/>
      <c r="T319" s="207"/>
      <c r="AT319" s="208" t="s">
        <v>183</v>
      </c>
      <c r="AU319" s="208" t="s">
        <v>81</v>
      </c>
      <c r="AV319" s="13" t="s">
        <v>81</v>
      </c>
      <c r="AW319" s="13" t="s">
        <v>33</v>
      </c>
      <c r="AX319" s="13" t="s">
        <v>72</v>
      </c>
      <c r="AY319" s="208" t="s">
        <v>118</v>
      </c>
    </row>
    <row r="320" spans="1:65" s="13" customFormat="1">
      <c r="B320" s="197"/>
      <c r="C320" s="198"/>
      <c r="D320" s="199" t="s">
        <v>183</v>
      </c>
      <c r="E320" s="200" t="s">
        <v>19</v>
      </c>
      <c r="F320" s="201" t="s">
        <v>458</v>
      </c>
      <c r="G320" s="198"/>
      <c r="H320" s="202">
        <v>3.3359999999999999</v>
      </c>
      <c r="I320" s="203"/>
      <c r="J320" s="198"/>
      <c r="K320" s="198"/>
      <c r="L320" s="204"/>
      <c r="M320" s="205"/>
      <c r="N320" s="206"/>
      <c r="O320" s="206"/>
      <c r="P320" s="206"/>
      <c r="Q320" s="206"/>
      <c r="R320" s="206"/>
      <c r="S320" s="206"/>
      <c r="T320" s="207"/>
      <c r="AT320" s="208" t="s">
        <v>183</v>
      </c>
      <c r="AU320" s="208" t="s">
        <v>81</v>
      </c>
      <c r="AV320" s="13" t="s">
        <v>81</v>
      </c>
      <c r="AW320" s="13" t="s">
        <v>33</v>
      </c>
      <c r="AX320" s="13" t="s">
        <v>72</v>
      </c>
      <c r="AY320" s="208" t="s">
        <v>118</v>
      </c>
    </row>
    <row r="321" spans="2:51" s="13" customFormat="1">
      <c r="B321" s="197"/>
      <c r="C321" s="198"/>
      <c r="D321" s="199" t="s">
        <v>183</v>
      </c>
      <c r="E321" s="200" t="s">
        <v>19</v>
      </c>
      <c r="F321" s="201" t="s">
        <v>459</v>
      </c>
      <c r="G321" s="198"/>
      <c r="H321" s="202">
        <v>1.704</v>
      </c>
      <c r="I321" s="203"/>
      <c r="J321" s="198"/>
      <c r="K321" s="198"/>
      <c r="L321" s="204"/>
      <c r="M321" s="205"/>
      <c r="N321" s="206"/>
      <c r="O321" s="206"/>
      <c r="P321" s="206"/>
      <c r="Q321" s="206"/>
      <c r="R321" s="206"/>
      <c r="S321" s="206"/>
      <c r="T321" s="207"/>
      <c r="AT321" s="208" t="s">
        <v>183</v>
      </c>
      <c r="AU321" s="208" t="s">
        <v>81</v>
      </c>
      <c r="AV321" s="13" t="s">
        <v>81</v>
      </c>
      <c r="AW321" s="13" t="s">
        <v>33</v>
      </c>
      <c r="AX321" s="13" t="s">
        <v>72</v>
      </c>
      <c r="AY321" s="208" t="s">
        <v>118</v>
      </c>
    </row>
    <row r="322" spans="2:51" s="13" customFormat="1">
      <c r="B322" s="197"/>
      <c r="C322" s="198"/>
      <c r="D322" s="199" t="s">
        <v>183</v>
      </c>
      <c r="E322" s="200" t="s">
        <v>19</v>
      </c>
      <c r="F322" s="201" t="s">
        <v>311</v>
      </c>
      <c r="G322" s="198"/>
      <c r="H322" s="202">
        <v>2.036</v>
      </c>
      <c r="I322" s="203"/>
      <c r="J322" s="198"/>
      <c r="K322" s="198"/>
      <c r="L322" s="204"/>
      <c r="M322" s="205"/>
      <c r="N322" s="206"/>
      <c r="O322" s="206"/>
      <c r="P322" s="206"/>
      <c r="Q322" s="206"/>
      <c r="R322" s="206"/>
      <c r="S322" s="206"/>
      <c r="T322" s="207"/>
      <c r="AT322" s="208" t="s">
        <v>183</v>
      </c>
      <c r="AU322" s="208" t="s">
        <v>81</v>
      </c>
      <c r="AV322" s="13" t="s">
        <v>81</v>
      </c>
      <c r="AW322" s="13" t="s">
        <v>33</v>
      </c>
      <c r="AX322" s="13" t="s">
        <v>72</v>
      </c>
      <c r="AY322" s="208" t="s">
        <v>118</v>
      </c>
    </row>
    <row r="323" spans="2:51" s="13" customFormat="1">
      <c r="B323" s="197"/>
      <c r="C323" s="198"/>
      <c r="D323" s="199" t="s">
        <v>183</v>
      </c>
      <c r="E323" s="200" t="s">
        <v>19</v>
      </c>
      <c r="F323" s="201" t="s">
        <v>460</v>
      </c>
      <c r="G323" s="198"/>
      <c r="H323" s="202">
        <v>0.3</v>
      </c>
      <c r="I323" s="203"/>
      <c r="J323" s="198"/>
      <c r="K323" s="198"/>
      <c r="L323" s="204"/>
      <c r="M323" s="205"/>
      <c r="N323" s="206"/>
      <c r="O323" s="206"/>
      <c r="P323" s="206"/>
      <c r="Q323" s="206"/>
      <c r="R323" s="206"/>
      <c r="S323" s="206"/>
      <c r="T323" s="207"/>
      <c r="AT323" s="208" t="s">
        <v>183</v>
      </c>
      <c r="AU323" s="208" t="s">
        <v>81</v>
      </c>
      <c r="AV323" s="13" t="s">
        <v>81</v>
      </c>
      <c r="AW323" s="13" t="s">
        <v>33</v>
      </c>
      <c r="AX323" s="13" t="s">
        <v>72</v>
      </c>
      <c r="AY323" s="208" t="s">
        <v>118</v>
      </c>
    </row>
    <row r="324" spans="2:51" s="13" customFormat="1">
      <c r="B324" s="197"/>
      <c r="C324" s="198"/>
      <c r="D324" s="199" t="s">
        <v>183</v>
      </c>
      <c r="E324" s="200" t="s">
        <v>19</v>
      </c>
      <c r="F324" s="201" t="s">
        <v>461</v>
      </c>
      <c r="G324" s="198"/>
      <c r="H324" s="202">
        <v>0.09</v>
      </c>
      <c r="I324" s="203"/>
      <c r="J324" s="198"/>
      <c r="K324" s="198"/>
      <c r="L324" s="204"/>
      <c r="M324" s="205"/>
      <c r="N324" s="206"/>
      <c r="O324" s="206"/>
      <c r="P324" s="206"/>
      <c r="Q324" s="206"/>
      <c r="R324" s="206"/>
      <c r="S324" s="206"/>
      <c r="T324" s="207"/>
      <c r="AT324" s="208" t="s">
        <v>183</v>
      </c>
      <c r="AU324" s="208" t="s">
        <v>81</v>
      </c>
      <c r="AV324" s="13" t="s">
        <v>81</v>
      </c>
      <c r="AW324" s="13" t="s">
        <v>33</v>
      </c>
      <c r="AX324" s="13" t="s">
        <v>72</v>
      </c>
      <c r="AY324" s="208" t="s">
        <v>118</v>
      </c>
    </row>
    <row r="325" spans="2:51" s="13" customFormat="1">
      <c r="B325" s="197"/>
      <c r="C325" s="198"/>
      <c r="D325" s="199" t="s">
        <v>183</v>
      </c>
      <c r="E325" s="200" t="s">
        <v>19</v>
      </c>
      <c r="F325" s="201" t="s">
        <v>462</v>
      </c>
      <c r="G325" s="198"/>
      <c r="H325" s="202">
        <v>9.4499999999999993</v>
      </c>
      <c r="I325" s="203"/>
      <c r="J325" s="198"/>
      <c r="K325" s="198"/>
      <c r="L325" s="204"/>
      <c r="M325" s="205"/>
      <c r="N325" s="206"/>
      <c r="O325" s="206"/>
      <c r="P325" s="206"/>
      <c r="Q325" s="206"/>
      <c r="R325" s="206"/>
      <c r="S325" s="206"/>
      <c r="T325" s="207"/>
      <c r="AT325" s="208" t="s">
        <v>183</v>
      </c>
      <c r="AU325" s="208" t="s">
        <v>81</v>
      </c>
      <c r="AV325" s="13" t="s">
        <v>81</v>
      </c>
      <c r="AW325" s="13" t="s">
        <v>33</v>
      </c>
      <c r="AX325" s="13" t="s">
        <v>72</v>
      </c>
      <c r="AY325" s="208" t="s">
        <v>118</v>
      </c>
    </row>
    <row r="326" spans="2:51" s="13" customFormat="1">
      <c r="B326" s="197"/>
      <c r="C326" s="198"/>
      <c r="D326" s="199" t="s">
        <v>183</v>
      </c>
      <c r="E326" s="200" t="s">
        <v>19</v>
      </c>
      <c r="F326" s="201" t="s">
        <v>463</v>
      </c>
      <c r="G326" s="198"/>
      <c r="H326" s="202">
        <v>1.581</v>
      </c>
      <c r="I326" s="203"/>
      <c r="J326" s="198"/>
      <c r="K326" s="198"/>
      <c r="L326" s="204"/>
      <c r="M326" s="205"/>
      <c r="N326" s="206"/>
      <c r="O326" s="206"/>
      <c r="P326" s="206"/>
      <c r="Q326" s="206"/>
      <c r="R326" s="206"/>
      <c r="S326" s="206"/>
      <c r="T326" s="207"/>
      <c r="AT326" s="208" t="s">
        <v>183</v>
      </c>
      <c r="AU326" s="208" t="s">
        <v>81</v>
      </c>
      <c r="AV326" s="13" t="s">
        <v>81</v>
      </c>
      <c r="AW326" s="13" t="s">
        <v>33</v>
      </c>
      <c r="AX326" s="13" t="s">
        <v>72</v>
      </c>
      <c r="AY326" s="208" t="s">
        <v>118</v>
      </c>
    </row>
    <row r="327" spans="2:51" s="13" customFormat="1">
      <c r="B327" s="197"/>
      <c r="C327" s="198"/>
      <c r="D327" s="199" t="s">
        <v>183</v>
      </c>
      <c r="E327" s="200" t="s">
        <v>19</v>
      </c>
      <c r="F327" s="201" t="s">
        <v>451</v>
      </c>
      <c r="G327" s="198"/>
      <c r="H327" s="202">
        <v>0.13500000000000001</v>
      </c>
      <c r="I327" s="203"/>
      <c r="J327" s="198"/>
      <c r="K327" s="198"/>
      <c r="L327" s="204"/>
      <c r="M327" s="205"/>
      <c r="N327" s="206"/>
      <c r="O327" s="206"/>
      <c r="P327" s="206"/>
      <c r="Q327" s="206"/>
      <c r="R327" s="206"/>
      <c r="S327" s="206"/>
      <c r="T327" s="207"/>
      <c r="AT327" s="208" t="s">
        <v>183</v>
      </c>
      <c r="AU327" s="208" t="s">
        <v>81</v>
      </c>
      <c r="AV327" s="13" t="s">
        <v>81</v>
      </c>
      <c r="AW327" s="13" t="s">
        <v>33</v>
      </c>
      <c r="AX327" s="13" t="s">
        <v>72</v>
      </c>
      <c r="AY327" s="208" t="s">
        <v>118</v>
      </c>
    </row>
    <row r="328" spans="2:51" s="13" customFormat="1">
      <c r="B328" s="197"/>
      <c r="C328" s="198"/>
      <c r="D328" s="199" t="s">
        <v>183</v>
      </c>
      <c r="E328" s="200" t="s">
        <v>19</v>
      </c>
      <c r="F328" s="201" t="s">
        <v>464</v>
      </c>
      <c r="G328" s="198"/>
      <c r="H328" s="202">
        <v>22.007999999999999</v>
      </c>
      <c r="I328" s="203"/>
      <c r="J328" s="198"/>
      <c r="K328" s="198"/>
      <c r="L328" s="204"/>
      <c r="M328" s="205"/>
      <c r="N328" s="206"/>
      <c r="O328" s="206"/>
      <c r="P328" s="206"/>
      <c r="Q328" s="206"/>
      <c r="R328" s="206"/>
      <c r="S328" s="206"/>
      <c r="T328" s="207"/>
      <c r="AT328" s="208" t="s">
        <v>183</v>
      </c>
      <c r="AU328" s="208" t="s">
        <v>81</v>
      </c>
      <c r="AV328" s="13" t="s">
        <v>81</v>
      </c>
      <c r="AW328" s="13" t="s">
        <v>33</v>
      </c>
      <c r="AX328" s="13" t="s">
        <v>72</v>
      </c>
      <c r="AY328" s="208" t="s">
        <v>118</v>
      </c>
    </row>
    <row r="329" spans="2:51" s="13" customFormat="1">
      <c r="B329" s="197"/>
      <c r="C329" s="198"/>
      <c r="D329" s="199" t="s">
        <v>183</v>
      </c>
      <c r="E329" s="200" t="s">
        <v>19</v>
      </c>
      <c r="F329" s="201" t="s">
        <v>288</v>
      </c>
      <c r="G329" s="198"/>
      <c r="H329" s="202">
        <v>-1.35</v>
      </c>
      <c r="I329" s="203"/>
      <c r="J329" s="198"/>
      <c r="K329" s="198"/>
      <c r="L329" s="204"/>
      <c r="M329" s="205"/>
      <c r="N329" s="206"/>
      <c r="O329" s="206"/>
      <c r="P329" s="206"/>
      <c r="Q329" s="206"/>
      <c r="R329" s="206"/>
      <c r="S329" s="206"/>
      <c r="T329" s="207"/>
      <c r="AT329" s="208" t="s">
        <v>183</v>
      </c>
      <c r="AU329" s="208" t="s">
        <v>81</v>
      </c>
      <c r="AV329" s="13" t="s">
        <v>81</v>
      </c>
      <c r="AW329" s="13" t="s">
        <v>33</v>
      </c>
      <c r="AX329" s="13" t="s">
        <v>72</v>
      </c>
      <c r="AY329" s="208" t="s">
        <v>118</v>
      </c>
    </row>
    <row r="330" spans="2:51" s="13" customFormat="1">
      <c r="B330" s="197"/>
      <c r="C330" s="198"/>
      <c r="D330" s="199" t="s">
        <v>183</v>
      </c>
      <c r="E330" s="200" t="s">
        <v>19</v>
      </c>
      <c r="F330" s="201" t="s">
        <v>465</v>
      </c>
      <c r="G330" s="198"/>
      <c r="H330" s="202">
        <v>0.621</v>
      </c>
      <c r="I330" s="203"/>
      <c r="J330" s="198"/>
      <c r="K330" s="198"/>
      <c r="L330" s="204"/>
      <c r="M330" s="205"/>
      <c r="N330" s="206"/>
      <c r="O330" s="206"/>
      <c r="P330" s="206"/>
      <c r="Q330" s="206"/>
      <c r="R330" s="206"/>
      <c r="S330" s="206"/>
      <c r="T330" s="207"/>
      <c r="AT330" s="208" t="s">
        <v>183</v>
      </c>
      <c r="AU330" s="208" t="s">
        <v>81</v>
      </c>
      <c r="AV330" s="13" t="s">
        <v>81</v>
      </c>
      <c r="AW330" s="13" t="s">
        <v>33</v>
      </c>
      <c r="AX330" s="13" t="s">
        <v>72</v>
      </c>
      <c r="AY330" s="208" t="s">
        <v>118</v>
      </c>
    </row>
    <row r="331" spans="2:51" s="13" customFormat="1">
      <c r="B331" s="197"/>
      <c r="C331" s="198"/>
      <c r="D331" s="199" t="s">
        <v>183</v>
      </c>
      <c r="E331" s="200" t="s">
        <v>19</v>
      </c>
      <c r="F331" s="201" t="s">
        <v>466</v>
      </c>
      <c r="G331" s="198"/>
      <c r="H331" s="202">
        <v>0.18</v>
      </c>
      <c r="I331" s="203"/>
      <c r="J331" s="198"/>
      <c r="K331" s="198"/>
      <c r="L331" s="204"/>
      <c r="M331" s="205"/>
      <c r="N331" s="206"/>
      <c r="O331" s="206"/>
      <c r="P331" s="206"/>
      <c r="Q331" s="206"/>
      <c r="R331" s="206"/>
      <c r="S331" s="206"/>
      <c r="T331" s="207"/>
      <c r="AT331" s="208" t="s">
        <v>183</v>
      </c>
      <c r="AU331" s="208" t="s">
        <v>81</v>
      </c>
      <c r="AV331" s="13" t="s">
        <v>81</v>
      </c>
      <c r="AW331" s="13" t="s">
        <v>33</v>
      </c>
      <c r="AX331" s="13" t="s">
        <v>72</v>
      </c>
      <c r="AY331" s="208" t="s">
        <v>118</v>
      </c>
    </row>
    <row r="332" spans="2:51" s="13" customFormat="1">
      <c r="B332" s="197"/>
      <c r="C332" s="198"/>
      <c r="D332" s="199" t="s">
        <v>183</v>
      </c>
      <c r="E332" s="200" t="s">
        <v>19</v>
      </c>
      <c r="F332" s="201" t="s">
        <v>467</v>
      </c>
      <c r="G332" s="198"/>
      <c r="H332" s="202">
        <v>1.9430000000000001</v>
      </c>
      <c r="I332" s="203"/>
      <c r="J332" s="198"/>
      <c r="K332" s="198"/>
      <c r="L332" s="204"/>
      <c r="M332" s="205"/>
      <c r="N332" s="206"/>
      <c r="O332" s="206"/>
      <c r="P332" s="206"/>
      <c r="Q332" s="206"/>
      <c r="R332" s="206"/>
      <c r="S332" s="206"/>
      <c r="T332" s="207"/>
      <c r="AT332" s="208" t="s">
        <v>183</v>
      </c>
      <c r="AU332" s="208" t="s">
        <v>81</v>
      </c>
      <c r="AV332" s="13" t="s">
        <v>81</v>
      </c>
      <c r="AW332" s="13" t="s">
        <v>33</v>
      </c>
      <c r="AX332" s="13" t="s">
        <v>72</v>
      </c>
      <c r="AY332" s="208" t="s">
        <v>118</v>
      </c>
    </row>
    <row r="333" spans="2:51" s="13" customFormat="1">
      <c r="B333" s="197"/>
      <c r="C333" s="198"/>
      <c r="D333" s="199" t="s">
        <v>183</v>
      </c>
      <c r="E333" s="200" t="s">
        <v>19</v>
      </c>
      <c r="F333" s="201" t="s">
        <v>316</v>
      </c>
      <c r="G333" s="198"/>
      <c r="H333" s="202">
        <v>2.2549999999999999</v>
      </c>
      <c r="I333" s="203"/>
      <c r="J333" s="198"/>
      <c r="K333" s="198"/>
      <c r="L333" s="204"/>
      <c r="M333" s="205"/>
      <c r="N333" s="206"/>
      <c r="O333" s="206"/>
      <c r="P333" s="206"/>
      <c r="Q333" s="206"/>
      <c r="R333" s="206"/>
      <c r="S333" s="206"/>
      <c r="T333" s="207"/>
      <c r="AT333" s="208" t="s">
        <v>183</v>
      </c>
      <c r="AU333" s="208" t="s">
        <v>81</v>
      </c>
      <c r="AV333" s="13" t="s">
        <v>81</v>
      </c>
      <c r="AW333" s="13" t="s">
        <v>33</v>
      </c>
      <c r="AX333" s="13" t="s">
        <v>72</v>
      </c>
      <c r="AY333" s="208" t="s">
        <v>118</v>
      </c>
    </row>
    <row r="334" spans="2:51" s="13" customFormat="1">
      <c r="B334" s="197"/>
      <c r="C334" s="198"/>
      <c r="D334" s="199" t="s">
        <v>183</v>
      </c>
      <c r="E334" s="200" t="s">
        <v>19</v>
      </c>
      <c r="F334" s="201" t="s">
        <v>315</v>
      </c>
      <c r="G334" s="198"/>
      <c r="H334" s="202">
        <v>9.1940000000000008</v>
      </c>
      <c r="I334" s="203"/>
      <c r="J334" s="198"/>
      <c r="K334" s="198"/>
      <c r="L334" s="204"/>
      <c r="M334" s="205"/>
      <c r="N334" s="206"/>
      <c r="O334" s="206"/>
      <c r="P334" s="206"/>
      <c r="Q334" s="206"/>
      <c r="R334" s="206"/>
      <c r="S334" s="206"/>
      <c r="T334" s="207"/>
      <c r="AT334" s="208" t="s">
        <v>183</v>
      </c>
      <c r="AU334" s="208" t="s">
        <v>81</v>
      </c>
      <c r="AV334" s="13" t="s">
        <v>81</v>
      </c>
      <c r="AW334" s="13" t="s">
        <v>33</v>
      </c>
      <c r="AX334" s="13" t="s">
        <v>72</v>
      </c>
      <c r="AY334" s="208" t="s">
        <v>118</v>
      </c>
    </row>
    <row r="335" spans="2:51" s="13" customFormat="1">
      <c r="B335" s="197"/>
      <c r="C335" s="198"/>
      <c r="D335" s="199" t="s">
        <v>183</v>
      </c>
      <c r="E335" s="200" t="s">
        <v>19</v>
      </c>
      <c r="F335" s="201" t="s">
        <v>306</v>
      </c>
      <c r="G335" s="198"/>
      <c r="H335" s="202">
        <v>3.96</v>
      </c>
      <c r="I335" s="203"/>
      <c r="J335" s="198"/>
      <c r="K335" s="198"/>
      <c r="L335" s="204"/>
      <c r="M335" s="205"/>
      <c r="N335" s="206"/>
      <c r="O335" s="206"/>
      <c r="P335" s="206"/>
      <c r="Q335" s="206"/>
      <c r="R335" s="206"/>
      <c r="S335" s="206"/>
      <c r="T335" s="207"/>
      <c r="AT335" s="208" t="s">
        <v>183</v>
      </c>
      <c r="AU335" s="208" t="s">
        <v>81</v>
      </c>
      <c r="AV335" s="13" t="s">
        <v>81</v>
      </c>
      <c r="AW335" s="13" t="s">
        <v>33</v>
      </c>
      <c r="AX335" s="13" t="s">
        <v>72</v>
      </c>
      <c r="AY335" s="208" t="s">
        <v>118</v>
      </c>
    </row>
    <row r="336" spans="2:51" s="13" customFormat="1">
      <c r="B336" s="197"/>
      <c r="C336" s="198"/>
      <c r="D336" s="199" t="s">
        <v>183</v>
      </c>
      <c r="E336" s="200" t="s">
        <v>19</v>
      </c>
      <c r="F336" s="201" t="s">
        <v>460</v>
      </c>
      <c r="G336" s="198"/>
      <c r="H336" s="202">
        <v>0.3</v>
      </c>
      <c r="I336" s="203"/>
      <c r="J336" s="198"/>
      <c r="K336" s="198"/>
      <c r="L336" s="204"/>
      <c r="M336" s="205"/>
      <c r="N336" s="206"/>
      <c r="O336" s="206"/>
      <c r="P336" s="206"/>
      <c r="Q336" s="206"/>
      <c r="R336" s="206"/>
      <c r="S336" s="206"/>
      <c r="T336" s="207"/>
      <c r="AT336" s="208" t="s">
        <v>183</v>
      </c>
      <c r="AU336" s="208" t="s">
        <v>81</v>
      </c>
      <c r="AV336" s="13" t="s">
        <v>81</v>
      </c>
      <c r="AW336" s="13" t="s">
        <v>33</v>
      </c>
      <c r="AX336" s="13" t="s">
        <v>72</v>
      </c>
      <c r="AY336" s="208" t="s">
        <v>118</v>
      </c>
    </row>
    <row r="337" spans="1:65" s="13" customFormat="1">
      <c r="B337" s="197"/>
      <c r="C337" s="198"/>
      <c r="D337" s="199" t="s">
        <v>183</v>
      </c>
      <c r="E337" s="200" t="s">
        <v>19</v>
      </c>
      <c r="F337" s="201" t="s">
        <v>468</v>
      </c>
      <c r="G337" s="198"/>
      <c r="H337" s="202">
        <v>-0.2</v>
      </c>
      <c r="I337" s="203"/>
      <c r="J337" s="198"/>
      <c r="K337" s="198"/>
      <c r="L337" s="204"/>
      <c r="M337" s="205"/>
      <c r="N337" s="206"/>
      <c r="O337" s="206"/>
      <c r="P337" s="206"/>
      <c r="Q337" s="206"/>
      <c r="R337" s="206"/>
      <c r="S337" s="206"/>
      <c r="T337" s="207"/>
      <c r="AT337" s="208" t="s">
        <v>183</v>
      </c>
      <c r="AU337" s="208" t="s">
        <v>81</v>
      </c>
      <c r="AV337" s="13" t="s">
        <v>81</v>
      </c>
      <c r="AW337" s="13" t="s">
        <v>33</v>
      </c>
      <c r="AX337" s="13" t="s">
        <v>72</v>
      </c>
      <c r="AY337" s="208" t="s">
        <v>118</v>
      </c>
    </row>
    <row r="338" spans="1:65" s="13" customFormat="1">
      <c r="B338" s="197"/>
      <c r="C338" s="198"/>
      <c r="D338" s="199" t="s">
        <v>183</v>
      </c>
      <c r="E338" s="200" t="s">
        <v>19</v>
      </c>
      <c r="F338" s="201" t="s">
        <v>320</v>
      </c>
      <c r="G338" s="198"/>
      <c r="H338" s="202">
        <v>1</v>
      </c>
      <c r="I338" s="203"/>
      <c r="J338" s="198"/>
      <c r="K338" s="198"/>
      <c r="L338" s="204"/>
      <c r="M338" s="205"/>
      <c r="N338" s="206"/>
      <c r="O338" s="206"/>
      <c r="P338" s="206"/>
      <c r="Q338" s="206"/>
      <c r="R338" s="206"/>
      <c r="S338" s="206"/>
      <c r="T338" s="207"/>
      <c r="AT338" s="208" t="s">
        <v>183</v>
      </c>
      <c r="AU338" s="208" t="s">
        <v>81</v>
      </c>
      <c r="AV338" s="13" t="s">
        <v>81</v>
      </c>
      <c r="AW338" s="13" t="s">
        <v>33</v>
      </c>
      <c r="AX338" s="13" t="s">
        <v>72</v>
      </c>
      <c r="AY338" s="208" t="s">
        <v>118</v>
      </c>
    </row>
    <row r="339" spans="1:65" s="13" customFormat="1">
      <c r="B339" s="197"/>
      <c r="C339" s="198"/>
      <c r="D339" s="199" t="s">
        <v>183</v>
      </c>
      <c r="E339" s="200" t="s">
        <v>19</v>
      </c>
      <c r="F339" s="201" t="s">
        <v>469</v>
      </c>
      <c r="G339" s="198"/>
      <c r="H339" s="202">
        <v>0.08</v>
      </c>
      <c r="I339" s="203"/>
      <c r="J339" s="198"/>
      <c r="K339" s="198"/>
      <c r="L339" s="204"/>
      <c r="M339" s="205"/>
      <c r="N339" s="206"/>
      <c r="O339" s="206"/>
      <c r="P339" s="206"/>
      <c r="Q339" s="206"/>
      <c r="R339" s="206"/>
      <c r="S339" s="206"/>
      <c r="T339" s="207"/>
      <c r="AT339" s="208" t="s">
        <v>183</v>
      </c>
      <c r="AU339" s="208" t="s">
        <v>81</v>
      </c>
      <c r="AV339" s="13" t="s">
        <v>81</v>
      </c>
      <c r="AW339" s="13" t="s">
        <v>33</v>
      </c>
      <c r="AX339" s="13" t="s">
        <v>72</v>
      </c>
      <c r="AY339" s="208" t="s">
        <v>118</v>
      </c>
    </row>
    <row r="340" spans="1:65" s="13" customFormat="1">
      <c r="B340" s="197"/>
      <c r="C340" s="198"/>
      <c r="D340" s="199" t="s">
        <v>183</v>
      </c>
      <c r="E340" s="200" t="s">
        <v>19</v>
      </c>
      <c r="F340" s="201" t="s">
        <v>470</v>
      </c>
      <c r="G340" s="198"/>
      <c r="H340" s="202">
        <v>3.5150000000000001</v>
      </c>
      <c r="I340" s="203"/>
      <c r="J340" s="198"/>
      <c r="K340" s="198"/>
      <c r="L340" s="204"/>
      <c r="M340" s="205"/>
      <c r="N340" s="206"/>
      <c r="O340" s="206"/>
      <c r="P340" s="206"/>
      <c r="Q340" s="206"/>
      <c r="R340" s="206"/>
      <c r="S340" s="206"/>
      <c r="T340" s="207"/>
      <c r="AT340" s="208" t="s">
        <v>183</v>
      </c>
      <c r="AU340" s="208" t="s">
        <v>81</v>
      </c>
      <c r="AV340" s="13" t="s">
        <v>81</v>
      </c>
      <c r="AW340" s="13" t="s">
        <v>33</v>
      </c>
      <c r="AX340" s="13" t="s">
        <v>72</v>
      </c>
      <c r="AY340" s="208" t="s">
        <v>118</v>
      </c>
    </row>
    <row r="341" spans="1:65" s="13" customFormat="1">
      <c r="B341" s="197"/>
      <c r="C341" s="198"/>
      <c r="D341" s="199" t="s">
        <v>183</v>
      </c>
      <c r="E341" s="200" t="s">
        <v>19</v>
      </c>
      <c r="F341" s="201" t="s">
        <v>471</v>
      </c>
      <c r="G341" s="198"/>
      <c r="H341" s="202">
        <v>1.4850000000000001</v>
      </c>
      <c r="I341" s="203"/>
      <c r="J341" s="198"/>
      <c r="K341" s="198"/>
      <c r="L341" s="204"/>
      <c r="M341" s="205"/>
      <c r="N341" s="206"/>
      <c r="O341" s="206"/>
      <c r="P341" s="206"/>
      <c r="Q341" s="206"/>
      <c r="R341" s="206"/>
      <c r="S341" s="206"/>
      <c r="T341" s="207"/>
      <c r="AT341" s="208" t="s">
        <v>183</v>
      </c>
      <c r="AU341" s="208" t="s">
        <v>81</v>
      </c>
      <c r="AV341" s="13" t="s">
        <v>81</v>
      </c>
      <c r="AW341" s="13" t="s">
        <v>33</v>
      </c>
      <c r="AX341" s="13" t="s">
        <v>72</v>
      </c>
      <c r="AY341" s="208" t="s">
        <v>118</v>
      </c>
    </row>
    <row r="342" spans="1:65" s="13" customFormat="1">
      <c r="B342" s="197"/>
      <c r="C342" s="198"/>
      <c r="D342" s="199" t="s">
        <v>183</v>
      </c>
      <c r="E342" s="200" t="s">
        <v>19</v>
      </c>
      <c r="F342" s="201" t="s">
        <v>472</v>
      </c>
      <c r="G342" s="198"/>
      <c r="H342" s="202">
        <v>1.9</v>
      </c>
      <c r="I342" s="203"/>
      <c r="J342" s="198"/>
      <c r="K342" s="198"/>
      <c r="L342" s="204"/>
      <c r="M342" s="205"/>
      <c r="N342" s="206"/>
      <c r="O342" s="206"/>
      <c r="P342" s="206"/>
      <c r="Q342" s="206"/>
      <c r="R342" s="206"/>
      <c r="S342" s="206"/>
      <c r="T342" s="207"/>
      <c r="AT342" s="208" t="s">
        <v>183</v>
      </c>
      <c r="AU342" s="208" t="s">
        <v>81</v>
      </c>
      <c r="AV342" s="13" t="s">
        <v>81</v>
      </c>
      <c r="AW342" s="13" t="s">
        <v>33</v>
      </c>
      <c r="AX342" s="13" t="s">
        <v>72</v>
      </c>
      <c r="AY342" s="208" t="s">
        <v>118</v>
      </c>
    </row>
    <row r="343" spans="1:65" s="13" customFormat="1">
      <c r="B343" s="197"/>
      <c r="C343" s="198"/>
      <c r="D343" s="199" t="s">
        <v>183</v>
      </c>
      <c r="E343" s="200" t="s">
        <v>19</v>
      </c>
      <c r="F343" s="201" t="s">
        <v>473</v>
      </c>
      <c r="G343" s="198"/>
      <c r="H343" s="202">
        <v>0.16</v>
      </c>
      <c r="I343" s="203"/>
      <c r="J343" s="198"/>
      <c r="K343" s="198"/>
      <c r="L343" s="204"/>
      <c r="M343" s="205"/>
      <c r="N343" s="206"/>
      <c r="O343" s="206"/>
      <c r="P343" s="206"/>
      <c r="Q343" s="206"/>
      <c r="R343" s="206"/>
      <c r="S343" s="206"/>
      <c r="T343" s="207"/>
      <c r="AT343" s="208" t="s">
        <v>183</v>
      </c>
      <c r="AU343" s="208" t="s">
        <v>81</v>
      </c>
      <c r="AV343" s="13" t="s">
        <v>81</v>
      </c>
      <c r="AW343" s="13" t="s">
        <v>33</v>
      </c>
      <c r="AX343" s="13" t="s">
        <v>72</v>
      </c>
      <c r="AY343" s="208" t="s">
        <v>118</v>
      </c>
    </row>
    <row r="344" spans="1:65" s="13" customFormat="1">
      <c r="B344" s="197"/>
      <c r="C344" s="198"/>
      <c r="D344" s="199" t="s">
        <v>183</v>
      </c>
      <c r="E344" s="200" t="s">
        <v>19</v>
      </c>
      <c r="F344" s="201" t="s">
        <v>461</v>
      </c>
      <c r="G344" s="198"/>
      <c r="H344" s="202">
        <v>0.09</v>
      </c>
      <c r="I344" s="203"/>
      <c r="J344" s="198"/>
      <c r="K344" s="198"/>
      <c r="L344" s="204"/>
      <c r="M344" s="205"/>
      <c r="N344" s="206"/>
      <c r="O344" s="206"/>
      <c r="P344" s="206"/>
      <c r="Q344" s="206"/>
      <c r="R344" s="206"/>
      <c r="S344" s="206"/>
      <c r="T344" s="207"/>
      <c r="AT344" s="208" t="s">
        <v>183</v>
      </c>
      <c r="AU344" s="208" t="s">
        <v>81</v>
      </c>
      <c r="AV344" s="13" t="s">
        <v>81</v>
      </c>
      <c r="AW344" s="13" t="s">
        <v>33</v>
      </c>
      <c r="AX344" s="13" t="s">
        <v>72</v>
      </c>
      <c r="AY344" s="208" t="s">
        <v>118</v>
      </c>
    </row>
    <row r="345" spans="1:65" s="14" customFormat="1">
      <c r="B345" s="209"/>
      <c r="C345" s="210"/>
      <c r="D345" s="199" t="s">
        <v>183</v>
      </c>
      <c r="E345" s="211" t="s">
        <v>19</v>
      </c>
      <c r="F345" s="212" t="s">
        <v>186</v>
      </c>
      <c r="G345" s="210"/>
      <c r="H345" s="213">
        <v>119.01</v>
      </c>
      <c r="I345" s="214"/>
      <c r="J345" s="210"/>
      <c r="K345" s="210"/>
      <c r="L345" s="215"/>
      <c r="M345" s="216"/>
      <c r="N345" s="217"/>
      <c r="O345" s="217"/>
      <c r="P345" s="217"/>
      <c r="Q345" s="217"/>
      <c r="R345" s="217"/>
      <c r="S345" s="217"/>
      <c r="T345" s="218"/>
      <c r="AT345" s="219" t="s">
        <v>183</v>
      </c>
      <c r="AU345" s="219" t="s">
        <v>81</v>
      </c>
      <c r="AV345" s="14" t="s">
        <v>140</v>
      </c>
      <c r="AW345" s="14" t="s">
        <v>33</v>
      </c>
      <c r="AX345" s="14" t="s">
        <v>79</v>
      </c>
      <c r="AY345" s="219" t="s">
        <v>118</v>
      </c>
    </row>
    <row r="346" spans="1:65" s="12" customFormat="1" ht="22.95" customHeight="1">
      <c r="B346" s="159"/>
      <c r="C346" s="160"/>
      <c r="D346" s="161" t="s">
        <v>71</v>
      </c>
      <c r="E346" s="173" t="s">
        <v>233</v>
      </c>
      <c r="F346" s="173" t="s">
        <v>474</v>
      </c>
      <c r="G346" s="160"/>
      <c r="H346" s="160"/>
      <c r="I346" s="163"/>
      <c r="J346" s="174">
        <f>BK346</f>
        <v>0</v>
      </c>
      <c r="K346" s="160"/>
      <c r="L346" s="165"/>
      <c r="M346" s="166"/>
      <c r="N346" s="167"/>
      <c r="O346" s="167"/>
      <c r="P346" s="168">
        <f>SUM(P347:P480)</f>
        <v>0</v>
      </c>
      <c r="Q346" s="167"/>
      <c r="R346" s="168">
        <f>SUM(R347:R480)</f>
        <v>2.0231699999999998E-2</v>
      </c>
      <c r="S346" s="167"/>
      <c r="T346" s="169">
        <f>SUM(T347:T480)</f>
        <v>18.267358999999999</v>
      </c>
      <c r="AR346" s="170" t="s">
        <v>79</v>
      </c>
      <c r="AT346" s="171" t="s">
        <v>71</v>
      </c>
      <c r="AU346" s="171" t="s">
        <v>79</v>
      </c>
      <c r="AY346" s="170" t="s">
        <v>118</v>
      </c>
      <c r="BK346" s="172">
        <f>SUM(BK347:BK480)</f>
        <v>0</v>
      </c>
    </row>
    <row r="347" spans="1:65" s="2" customFormat="1" ht="16.5" customHeight="1">
      <c r="A347" s="36"/>
      <c r="B347" s="37"/>
      <c r="C347" s="175" t="s">
        <v>475</v>
      </c>
      <c r="D347" s="175" t="s">
        <v>121</v>
      </c>
      <c r="E347" s="176" t="s">
        <v>476</v>
      </c>
      <c r="F347" s="177" t="s">
        <v>477</v>
      </c>
      <c r="G347" s="178" t="s">
        <v>189</v>
      </c>
      <c r="H347" s="179">
        <v>11.76</v>
      </c>
      <c r="I347" s="180"/>
      <c r="J347" s="181">
        <f>ROUND(I347*H347,2)</f>
        <v>0</v>
      </c>
      <c r="K347" s="177" t="s">
        <v>19</v>
      </c>
      <c r="L347" s="41"/>
      <c r="M347" s="182" t="s">
        <v>19</v>
      </c>
      <c r="N347" s="183" t="s">
        <v>43</v>
      </c>
      <c r="O347" s="66"/>
      <c r="P347" s="184">
        <f>O347*H347</f>
        <v>0</v>
      </c>
      <c r="Q347" s="184">
        <v>0</v>
      </c>
      <c r="R347" s="184">
        <f>Q347*H347</f>
        <v>0</v>
      </c>
      <c r="S347" s="184">
        <v>0</v>
      </c>
      <c r="T347" s="185">
        <f>S347*H347</f>
        <v>0</v>
      </c>
      <c r="U347" s="36"/>
      <c r="V347" s="36"/>
      <c r="W347" s="36"/>
      <c r="X347" s="36"/>
      <c r="Y347" s="36"/>
      <c r="Z347" s="36"/>
      <c r="AA347" s="36"/>
      <c r="AB347" s="36"/>
      <c r="AC347" s="36"/>
      <c r="AD347" s="36"/>
      <c r="AE347" s="36"/>
      <c r="AR347" s="186" t="s">
        <v>140</v>
      </c>
      <c r="AT347" s="186" t="s">
        <v>121</v>
      </c>
      <c r="AU347" s="186" t="s">
        <v>81</v>
      </c>
      <c r="AY347" s="19" t="s">
        <v>118</v>
      </c>
      <c r="BE347" s="187">
        <f>IF(N347="základní",J347,0)</f>
        <v>0</v>
      </c>
      <c r="BF347" s="187">
        <f>IF(N347="snížená",J347,0)</f>
        <v>0</v>
      </c>
      <c r="BG347" s="187">
        <f>IF(N347="zákl. přenesená",J347,0)</f>
        <v>0</v>
      </c>
      <c r="BH347" s="187">
        <f>IF(N347="sníž. přenesená",J347,0)</f>
        <v>0</v>
      </c>
      <c r="BI347" s="187">
        <f>IF(N347="nulová",J347,0)</f>
        <v>0</v>
      </c>
      <c r="BJ347" s="19" t="s">
        <v>79</v>
      </c>
      <c r="BK347" s="187">
        <f>ROUND(I347*H347,2)</f>
        <v>0</v>
      </c>
      <c r="BL347" s="19" t="s">
        <v>140</v>
      </c>
      <c r="BM347" s="186" t="s">
        <v>478</v>
      </c>
    </row>
    <row r="348" spans="1:65" s="13" customFormat="1">
      <c r="B348" s="197"/>
      <c r="C348" s="198"/>
      <c r="D348" s="199" t="s">
        <v>183</v>
      </c>
      <c r="E348" s="200" t="s">
        <v>19</v>
      </c>
      <c r="F348" s="201" t="s">
        <v>479</v>
      </c>
      <c r="G348" s="198"/>
      <c r="H348" s="202">
        <v>6.72</v>
      </c>
      <c r="I348" s="203"/>
      <c r="J348" s="198"/>
      <c r="K348" s="198"/>
      <c r="L348" s="204"/>
      <c r="M348" s="205"/>
      <c r="N348" s="206"/>
      <c r="O348" s="206"/>
      <c r="P348" s="206"/>
      <c r="Q348" s="206"/>
      <c r="R348" s="206"/>
      <c r="S348" s="206"/>
      <c r="T348" s="207"/>
      <c r="AT348" s="208" t="s">
        <v>183</v>
      </c>
      <c r="AU348" s="208" t="s">
        <v>81</v>
      </c>
      <c r="AV348" s="13" t="s">
        <v>81</v>
      </c>
      <c r="AW348" s="13" t="s">
        <v>33</v>
      </c>
      <c r="AX348" s="13" t="s">
        <v>72</v>
      </c>
      <c r="AY348" s="208" t="s">
        <v>118</v>
      </c>
    </row>
    <row r="349" spans="1:65" s="13" customFormat="1">
      <c r="B349" s="197"/>
      <c r="C349" s="198"/>
      <c r="D349" s="199" t="s">
        <v>183</v>
      </c>
      <c r="E349" s="200" t="s">
        <v>19</v>
      </c>
      <c r="F349" s="201" t="s">
        <v>480</v>
      </c>
      <c r="G349" s="198"/>
      <c r="H349" s="202">
        <v>5.04</v>
      </c>
      <c r="I349" s="203"/>
      <c r="J349" s="198"/>
      <c r="K349" s="198"/>
      <c r="L349" s="204"/>
      <c r="M349" s="205"/>
      <c r="N349" s="206"/>
      <c r="O349" s="206"/>
      <c r="P349" s="206"/>
      <c r="Q349" s="206"/>
      <c r="R349" s="206"/>
      <c r="S349" s="206"/>
      <c r="T349" s="207"/>
      <c r="AT349" s="208" t="s">
        <v>183</v>
      </c>
      <c r="AU349" s="208" t="s">
        <v>81</v>
      </c>
      <c r="AV349" s="13" t="s">
        <v>81</v>
      </c>
      <c r="AW349" s="13" t="s">
        <v>33</v>
      </c>
      <c r="AX349" s="13" t="s">
        <v>72</v>
      </c>
      <c r="AY349" s="208" t="s">
        <v>118</v>
      </c>
    </row>
    <row r="350" spans="1:65" s="14" customFormat="1">
      <c r="B350" s="209"/>
      <c r="C350" s="210"/>
      <c r="D350" s="199" t="s">
        <v>183</v>
      </c>
      <c r="E350" s="211" t="s">
        <v>19</v>
      </c>
      <c r="F350" s="212" t="s">
        <v>186</v>
      </c>
      <c r="G350" s="210"/>
      <c r="H350" s="213">
        <v>11.76</v>
      </c>
      <c r="I350" s="214"/>
      <c r="J350" s="210"/>
      <c r="K350" s="210"/>
      <c r="L350" s="215"/>
      <c r="M350" s="216"/>
      <c r="N350" s="217"/>
      <c r="O350" s="217"/>
      <c r="P350" s="217"/>
      <c r="Q350" s="217"/>
      <c r="R350" s="217"/>
      <c r="S350" s="217"/>
      <c r="T350" s="218"/>
      <c r="AT350" s="219" t="s">
        <v>183</v>
      </c>
      <c r="AU350" s="219" t="s">
        <v>81</v>
      </c>
      <c r="AV350" s="14" t="s">
        <v>140</v>
      </c>
      <c r="AW350" s="14" t="s">
        <v>33</v>
      </c>
      <c r="AX350" s="14" t="s">
        <v>79</v>
      </c>
      <c r="AY350" s="219" t="s">
        <v>118</v>
      </c>
    </row>
    <row r="351" spans="1:65" s="2" customFormat="1" ht="16.5" customHeight="1">
      <c r="A351" s="36"/>
      <c r="B351" s="37"/>
      <c r="C351" s="175" t="s">
        <v>481</v>
      </c>
      <c r="D351" s="175" t="s">
        <v>121</v>
      </c>
      <c r="E351" s="176" t="s">
        <v>482</v>
      </c>
      <c r="F351" s="177" t="s">
        <v>483</v>
      </c>
      <c r="G351" s="178" t="s">
        <v>329</v>
      </c>
      <c r="H351" s="179">
        <v>1</v>
      </c>
      <c r="I351" s="180"/>
      <c r="J351" s="181">
        <f>ROUND(I351*H351,2)</f>
        <v>0</v>
      </c>
      <c r="K351" s="177" t="s">
        <v>19</v>
      </c>
      <c r="L351" s="41"/>
      <c r="M351" s="182" t="s">
        <v>19</v>
      </c>
      <c r="N351" s="183" t="s">
        <v>43</v>
      </c>
      <c r="O351" s="66"/>
      <c r="P351" s="184">
        <f>O351*H351</f>
        <v>0</v>
      </c>
      <c r="Q351" s="184">
        <v>0</v>
      </c>
      <c r="R351" s="184">
        <f>Q351*H351</f>
        <v>0</v>
      </c>
      <c r="S351" s="184">
        <v>0</v>
      </c>
      <c r="T351" s="185">
        <f>S351*H351</f>
        <v>0</v>
      </c>
      <c r="U351" s="36"/>
      <c r="V351" s="36"/>
      <c r="W351" s="36"/>
      <c r="X351" s="36"/>
      <c r="Y351" s="36"/>
      <c r="Z351" s="36"/>
      <c r="AA351" s="36"/>
      <c r="AB351" s="36"/>
      <c r="AC351" s="36"/>
      <c r="AD351" s="36"/>
      <c r="AE351" s="36"/>
      <c r="AR351" s="186" t="s">
        <v>140</v>
      </c>
      <c r="AT351" s="186" t="s">
        <v>121</v>
      </c>
      <c r="AU351" s="186" t="s">
        <v>81</v>
      </c>
      <c r="AY351" s="19" t="s">
        <v>118</v>
      </c>
      <c r="BE351" s="187">
        <f>IF(N351="základní",J351,0)</f>
        <v>0</v>
      </c>
      <c r="BF351" s="187">
        <f>IF(N351="snížená",J351,0)</f>
        <v>0</v>
      </c>
      <c r="BG351" s="187">
        <f>IF(N351="zákl. přenesená",J351,0)</f>
        <v>0</v>
      </c>
      <c r="BH351" s="187">
        <f>IF(N351="sníž. přenesená",J351,0)</f>
        <v>0</v>
      </c>
      <c r="BI351" s="187">
        <f>IF(N351="nulová",J351,0)</f>
        <v>0</v>
      </c>
      <c r="BJ351" s="19" t="s">
        <v>79</v>
      </c>
      <c r="BK351" s="187">
        <f>ROUND(I351*H351,2)</f>
        <v>0</v>
      </c>
      <c r="BL351" s="19" t="s">
        <v>140</v>
      </c>
      <c r="BM351" s="186" t="s">
        <v>484</v>
      </c>
    </row>
    <row r="352" spans="1:65" s="2" customFormat="1" ht="16.5" customHeight="1">
      <c r="A352" s="36"/>
      <c r="B352" s="37"/>
      <c r="C352" s="175" t="s">
        <v>485</v>
      </c>
      <c r="D352" s="175" t="s">
        <v>121</v>
      </c>
      <c r="E352" s="176" t="s">
        <v>486</v>
      </c>
      <c r="F352" s="177" t="s">
        <v>487</v>
      </c>
      <c r="G352" s="178" t="s">
        <v>329</v>
      </c>
      <c r="H352" s="179">
        <v>1</v>
      </c>
      <c r="I352" s="180"/>
      <c r="J352" s="181">
        <f>ROUND(I352*H352,2)</f>
        <v>0</v>
      </c>
      <c r="K352" s="177" t="s">
        <v>19</v>
      </c>
      <c r="L352" s="41"/>
      <c r="M352" s="182" t="s">
        <v>19</v>
      </c>
      <c r="N352" s="183" t="s">
        <v>43</v>
      </c>
      <c r="O352" s="66"/>
      <c r="P352" s="184">
        <f>O352*H352</f>
        <v>0</v>
      </c>
      <c r="Q352" s="184">
        <v>0</v>
      </c>
      <c r="R352" s="184">
        <f>Q352*H352</f>
        <v>0</v>
      </c>
      <c r="S352" s="184">
        <v>0</v>
      </c>
      <c r="T352" s="185">
        <f>S352*H352</f>
        <v>0</v>
      </c>
      <c r="U352" s="36"/>
      <c r="V352" s="36"/>
      <c r="W352" s="36"/>
      <c r="X352" s="36"/>
      <c r="Y352" s="36"/>
      <c r="Z352" s="36"/>
      <c r="AA352" s="36"/>
      <c r="AB352" s="36"/>
      <c r="AC352" s="36"/>
      <c r="AD352" s="36"/>
      <c r="AE352" s="36"/>
      <c r="AR352" s="186" t="s">
        <v>140</v>
      </c>
      <c r="AT352" s="186" t="s">
        <v>121</v>
      </c>
      <c r="AU352" s="186" t="s">
        <v>81</v>
      </c>
      <c r="AY352" s="19" t="s">
        <v>118</v>
      </c>
      <c r="BE352" s="187">
        <f>IF(N352="základní",J352,0)</f>
        <v>0</v>
      </c>
      <c r="BF352" s="187">
        <f>IF(N352="snížená",J352,0)</f>
        <v>0</v>
      </c>
      <c r="BG352" s="187">
        <f>IF(N352="zákl. přenesená",J352,0)</f>
        <v>0</v>
      </c>
      <c r="BH352" s="187">
        <f>IF(N352="sníž. přenesená",J352,0)</f>
        <v>0</v>
      </c>
      <c r="BI352" s="187">
        <f>IF(N352="nulová",J352,0)</f>
        <v>0</v>
      </c>
      <c r="BJ352" s="19" t="s">
        <v>79</v>
      </c>
      <c r="BK352" s="187">
        <f>ROUND(I352*H352,2)</f>
        <v>0</v>
      </c>
      <c r="BL352" s="19" t="s">
        <v>140</v>
      </c>
      <c r="BM352" s="186" t="s">
        <v>488</v>
      </c>
    </row>
    <row r="353" spans="1:65" s="2" customFormat="1" ht="16.5" customHeight="1">
      <c r="A353" s="36"/>
      <c r="B353" s="37"/>
      <c r="C353" s="175" t="s">
        <v>489</v>
      </c>
      <c r="D353" s="175" t="s">
        <v>121</v>
      </c>
      <c r="E353" s="176" t="s">
        <v>490</v>
      </c>
      <c r="F353" s="177" t="s">
        <v>491</v>
      </c>
      <c r="G353" s="178" t="s">
        <v>329</v>
      </c>
      <c r="H353" s="179">
        <v>1</v>
      </c>
      <c r="I353" s="180"/>
      <c r="J353" s="181">
        <f>ROUND(I353*H353,2)</f>
        <v>0</v>
      </c>
      <c r="K353" s="177" t="s">
        <v>19</v>
      </c>
      <c r="L353" s="41"/>
      <c r="M353" s="182" t="s">
        <v>19</v>
      </c>
      <c r="N353" s="183" t="s">
        <v>43</v>
      </c>
      <c r="O353" s="66"/>
      <c r="P353" s="184">
        <f>O353*H353</f>
        <v>0</v>
      </c>
      <c r="Q353" s="184">
        <v>0</v>
      </c>
      <c r="R353" s="184">
        <f>Q353*H353</f>
        <v>0</v>
      </c>
      <c r="S353" s="184">
        <v>0</v>
      </c>
      <c r="T353" s="185">
        <f>S353*H353</f>
        <v>0</v>
      </c>
      <c r="U353" s="36"/>
      <c r="V353" s="36"/>
      <c r="W353" s="36"/>
      <c r="X353" s="36"/>
      <c r="Y353" s="36"/>
      <c r="Z353" s="36"/>
      <c r="AA353" s="36"/>
      <c r="AB353" s="36"/>
      <c r="AC353" s="36"/>
      <c r="AD353" s="36"/>
      <c r="AE353" s="36"/>
      <c r="AR353" s="186" t="s">
        <v>140</v>
      </c>
      <c r="AT353" s="186" t="s">
        <v>121</v>
      </c>
      <c r="AU353" s="186" t="s">
        <v>81</v>
      </c>
      <c r="AY353" s="19" t="s">
        <v>118</v>
      </c>
      <c r="BE353" s="187">
        <f>IF(N353="základní",J353,0)</f>
        <v>0</v>
      </c>
      <c r="BF353" s="187">
        <f>IF(N353="snížená",J353,0)</f>
        <v>0</v>
      </c>
      <c r="BG353" s="187">
        <f>IF(N353="zákl. přenesená",J353,0)</f>
        <v>0</v>
      </c>
      <c r="BH353" s="187">
        <f>IF(N353="sníž. přenesená",J353,0)</f>
        <v>0</v>
      </c>
      <c r="BI353" s="187">
        <f>IF(N353="nulová",J353,0)</f>
        <v>0</v>
      </c>
      <c r="BJ353" s="19" t="s">
        <v>79</v>
      </c>
      <c r="BK353" s="187">
        <f>ROUND(I353*H353,2)</f>
        <v>0</v>
      </c>
      <c r="BL353" s="19" t="s">
        <v>140</v>
      </c>
      <c r="BM353" s="186" t="s">
        <v>492</v>
      </c>
    </row>
    <row r="354" spans="1:65" s="2" customFormat="1" ht="24.15" customHeight="1">
      <c r="A354" s="36"/>
      <c r="B354" s="37"/>
      <c r="C354" s="175" t="s">
        <v>493</v>
      </c>
      <c r="D354" s="175" t="s">
        <v>121</v>
      </c>
      <c r="E354" s="176" t="s">
        <v>494</v>
      </c>
      <c r="F354" s="177" t="s">
        <v>495</v>
      </c>
      <c r="G354" s="178" t="s">
        <v>189</v>
      </c>
      <c r="H354" s="179">
        <v>0.38</v>
      </c>
      <c r="I354" s="180"/>
      <c r="J354" s="181">
        <f>ROUND(I354*H354,2)</f>
        <v>0</v>
      </c>
      <c r="K354" s="177" t="s">
        <v>125</v>
      </c>
      <c r="L354" s="41"/>
      <c r="M354" s="182" t="s">
        <v>19</v>
      </c>
      <c r="N354" s="183" t="s">
        <v>43</v>
      </c>
      <c r="O354" s="66"/>
      <c r="P354" s="184">
        <f>O354*H354</f>
        <v>0</v>
      </c>
      <c r="Q354" s="184">
        <v>0</v>
      </c>
      <c r="R354" s="184">
        <f>Q354*H354</f>
        <v>0</v>
      </c>
      <c r="S354" s="184">
        <v>0.26100000000000001</v>
      </c>
      <c r="T354" s="185">
        <f>S354*H354</f>
        <v>9.9180000000000004E-2</v>
      </c>
      <c r="U354" s="36"/>
      <c r="V354" s="36"/>
      <c r="W354" s="36"/>
      <c r="X354" s="36"/>
      <c r="Y354" s="36"/>
      <c r="Z354" s="36"/>
      <c r="AA354" s="36"/>
      <c r="AB354" s="36"/>
      <c r="AC354" s="36"/>
      <c r="AD354" s="36"/>
      <c r="AE354" s="36"/>
      <c r="AR354" s="186" t="s">
        <v>140</v>
      </c>
      <c r="AT354" s="186" t="s">
        <v>121</v>
      </c>
      <c r="AU354" s="186" t="s">
        <v>81</v>
      </c>
      <c r="AY354" s="19" t="s">
        <v>118</v>
      </c>
      <c r="BE354" s="187">
        <f>IF(N354="základní",J354,0)</f>
        <v>0</v>
      </c>
      <c r="BF354" s="187">
        <f>IF(N354="snížená",J354,0)</f>
        <v>0</v>
      </c>
      <c r="BG354" s="187">
        <f>IF(N354="zákl. přenesená",J354,0)</f>
        <v>0</v>
      </c>
      <c r="BH354" s="187">
        <f>IF(N354="sníž. přenesená",J354,0)</f>
        <v>0</v>
      </c>
      <c r="BI354" s="187">
        <f>IF(N354="nulová",J354,0)</f>
        <v>0</v>
      </c>
      <c r="BJ354" s="19" t="s">
        <v>79</v>
      </c>
      <c r="BK354" s="187">
        <f>ROUND(I354*H354,2)</f>
        <v>0</v>
      </c>
      <c r="BL354" s="19" t="s">
        <v>140</v>
      </c>
      <c r="BM354" s="186" t="s">
        <v>496</v>
      </c>
    </row>
    <row r="355" spans="1:65" s="2" customFormat="1">
      <c r="A355" s="36"/>
      <c r="B355" s="37"/>
      <c r="C355" s="38"/>
      <c r="D355" s="188" t="s">
        <v>128</v>
      </c>
      <c r="E355" s="38"/>
      <c r="F355" s="189" t="s">
        <v>497</v>
      </c>
      <c r="G355" s="38"/>
      <c r="H355" s="38"/>
      <c r="I355" s="190"/>
      <c r="J355" s="38"/>
      <c r="K355" s="38"/>
      <c r="L355" s="41"/>
      <c r="M355" s="191"/>
      <c r="N355" s="192"/>
      <c r="O355" s="66"/>
      <c r="P355" s="66"/>
      <c r="Q355" s="66"/>
      <c r="R355" s="66"/>
      <c r="S355" s="66"/>
      <c r="T355" s="67"/>
      <c r="U355" s="36"/>
      <c r="V355" s="36"/>
      <c r="W355" s="36"/>
      <c r="X355" s="36"/>
      <c r="Y355" s="36"/>
      <c r="Z355" s="36"/>
      <c r="AA355" s="36"/>
      <c r="AB355" s="36"/>
      <c r="AC355" s="36"/>
      <c r="AD355" s="36"/>
      <c r="AE355" s="36"/>
      <c r="AT355" s="19" t="s">
        <v>128</v>
      </c>
      <c r="AU355" s="19" t="s">
        <v>81</v>
      </c>
    </row>
    <row r="356" spans="1:65" s="13" customFormat="1">
      <c r="B356" s="197"/>
      <c r="C356" s="198"/>
      <c r="D356" s="199" t="s">
        <v>183</v>
      </c>
      <c r="E356" s="200" t="s">
        <v>19</v>
      </c>
      <c r="F356" s="201" t="s">
        <v>498</v>
      </c>
      <c r="G356" s="198"/>
      <c r="H356" s="202">
        <v>0.38</v>
      </c>
      <c r="I356" s="203"/>
      <c r="J356" s="198"/>
      <c r="K356" s="198"/>
      <c r="L356" s="204"/>
      <c r="M356" s="205"/>
      <c r="N356" s="206"/>
      <c r="O356" s="206"/>
      <c r="P356" s="206"/>
      <c r="Q356" s="206"/>
      <c r="R356" s="206"/>
      <c r="S356" s="206"/>
      <c r="T356" s="207"/>
      <c r="AT356" s="208" t="s">
        <v>183</v>
      </c>
      <c r="AU356" s="208" t="s">
        <v>81</v>
      </c>
      <c r="AV356" s="13" t="s">
        <v>81</v>
      </c>
      <c r="AW356" s="13" t="s">
        <v>33</v>
      </c>
      <c r="AX356" s="13" t="s">
        <v>79</v>
      </c>
      <c r="AY356" s="208" t="s">
        <v>118</v>
      </c>
    </row>
    <row r="357" spans="1:65" s="2" customFormat="1" ht="16.5" customHeight="1">
      <c r="A357" s="36"/>
      <c r="B357" s="37"/>
      <c r="C357" s="175" t="s">
        <v>499</v>
      </c>
      <c r="D357" s="175" t="s">
        <v>121</v>
      </c>
      <c r="E357" s="176" t="s">
        <v>500</v>
      </c>
      <c r="F357" s="177" t="s">
        <v>501</v>
      </c>
      <c r="G357" s="178" t="s">
        <v>189</v>
      </c>
      <c r="H357" s="179">
        <v>97.84</v>
      </c>
      <c r="I357" s="180"/>
      <c r="J357" s="181">
        <f>ROUND(I357*H357,2)</f>
        <v>0</v>
      </c>
      <c r="K357" s="177" t="s">
        <v>125</v>
      </c>
      <c r="L357" s="41"/>
      <c r="M357" s="182" t="s">
        <v>19</v>
      </c>
      <c r="N357" s="183" t="s">
        <v>43</v>
      </c>
      <c r="O357" s="66"/>
      <c r="P357" s="184">
        <f>O357*H357</f>
        <v>0</v>
      </c>
      <c r="Q357" s="184">
        <v>0</v>
      </c>
      <c r="R357" s="184">
        <f>Q357*H357</f>
        <v>0</v>
      </c>
      <c r="S357" s="184">
        <v>0</v>
      </c>
      <c r="T357" s="185">
        <f>S357*H357</f>
        <v>0</v>
      </c>
      <c r="U357" s="36"/>
      <c r="V357" s="36"/>
      <c r="W357" s="36"/>
      <c r="X357" s="36"/>
      <c r="Y357" s="36"/>
      <c r="Z357" s="36"/>
      <c r="AA357" s="36"/>
      <c r="AB357" s="36"/>
      <c r="AC357" s="36"/>
      <c r="AD357" s="36"/>
      <c r="AE357" s="36"/>
      <c r="AR357" s="186" t="s">
        <v>140</v>
      </c>
      <c r="AT357" s="186" t="s">
        <v>121</v>
      </c>
      <c r="AU357" s="186" t="s">
        <v>81</v>
      </c>
      <c r="AY357" s="19" t="s">
        <v>118</v>
      </c>
      <c r="BE357" s="187">
        <f>IF(N357="základní",J357,0)</f>
        <v>0</v>
      </c>
      <c r="BF357" s="187">
        <f>IF(N357="snížená",J357,0)</f>
        <v>0</v>
      </c>
      <c r="BG357" s="187">
        <f>IF(N357="zákl. přenesená",J357,0)</f>
        <v>0</v>
      </c>
      <c r="BH357" s="187">
        <f>IF(N357="sníž. přenesená",J357,0)</f>
        <v>0</v>
      </c>
      <c r="BI357" s="187">
        <f>IF(N357="nulová",J357,0)</f>
        <v>0</v>
      </c>
      <c r="BJ357" s="19" t="s">
        <v>79</v>
      </c>
      <c r="BK357" s="187">
        <f>ROUND(I357*H357,2)</f>
        <v>0</v>
      </c>
      <c r="BL357" s="19" t="s">
        <v>140</v>
      </c>
      <c r="BM357" s="186" t="s">
        <v>502</v>
      </c>
    </row>
    <row r="358" spans="1:65" s="2" customFormat="1">
      <c r="A358" s="36"/>
      <c r="B358" s="37"/>
      <c r="C358" s="38"/>
      <c r="D358" s="188" t="s">
        <v>128</v>
      </c>
      <c r="E358" s="38"/>
      <c r="F358" s="189" t="s">
        <v>503</v>
      </c>
      <c r="G358" s="38"/>
      <c r="H358" s="38"/>
      <c r="I358" s="190"/>
      <c r="J358" s="38"/>
      <c r="K358" s="38"/>
      <c r="L358" s="41"/>
      <c r="M358" s="191"/>
      <c r="N358" s="192"/>
      <c r="O358" s="66"/>
      <c r="P358" s="66"/>
      <c r="Q358" s="66"/>
      <c r="R358" s="66"/>
      <c r="S358" s="66"/>
      <c r="T358" s="67"/>
      <c r="U358" s="36"/>
      <c r="V358" s="36"/>
      <c r="W358" s="36"/>
      <c r="X358" s="36"/>
      <c r="Y358" s="36"/>
      <c r="Z358" s="36"/>
      <c r="AA358" s="36"/>
      <c r="AB358" s="36"/>
      <c r="AC358" s="36"/>
      <c r="AD358" s="36"/>
      <c r="AE358" s="36"/>
      <c r="AT358" s="19" t="s">
        <v>128</v>
      </c>
      <c r="AU358" s="19" t="s">
        <v>81</v>
      </c>
    </row>
    <row r="359" spans="1:65" s="13" customFormat="1">
      <c r="B359" s="197"/>
      <c r="C359" s="198"/>
      <c r="D359" s="199" t="s">
        <v>183</v>
      </c>
      <c r="E359" s="200" t="s">
        <v>19</v>
      </c>
      <c r="F359" s="201" t="s">
        <v>292</v>
      </c>
      <c r="G359" s="198"/>
      <c r="H359" s="202">
        <v>14.946</v>
      </c>
      <c r="I359" s="203"/>
      <c r="J359" s="198"/>
      <c r="K359" s="198"/>
      <c r="L359" s="204"/>
      <c r="M359" s="205"/>
      <c r="N359" s="206"/>
      <c r="O359" s="206"/>
      <c r="P359" s="206"/>
      <c r="Q359" s="206"/>
      <c r="R359" s="206"/>
      <c r="S359" s="206"/>
      <c r="T359" s="207"/>
      <c r="AT359" s="208" t="s">
        <v>183</v>
      </c>
      <c r="AU359" s="208" t="s">
        <v>81</v>
      </c>
      <c r="AV359" s="13" t="s">
        <v>81</v>
      </c>
      <c r="AW359" s="13" t="s">
        <v>33</v>
      </c>
      <c r="AX359" s="13" t="s">
        <v>72</v>
      </c>
      <c r="AY359" s="208" t="s">
        <v>118</v>
      </c>
    </row>
    <row r="360" spans="1:65" s="13" customFormat="1">
      <c r="B360" s="197"/>
      <c r="C360" s="198"/>
      <c r="D360" s="199" t="s">
        <v>183</v>
      </c>
      <c r="E360" s="200" t="s">
        <v>19</v>
      </c>
      <c r="F360" s="201" t="s">
        <v>504</v>
      </c>
      <c r="G360" s="198"/>
      <c r="H360" s="202">
        <v>0.9</v>
      </c>
      <c r="I360" s="203"/>
      <c r="J360" s="198"/>
      <c r="K360" s="198"/>
      <c r="L360" s="204"/>
      <c r="M360" s="205"/>
      <c r="N360" s="206"/>
      <c r="O360" s="206"/>
      <c r="P360" s="206"/>
      <c r="Q360" s="206"/>
      <c r="R360" s="206"/>
      <c r="S360" s="206"/>
      <c r="T360" s="207"/>
      <c r="AT360" s="208" t="s">
        <v>183</v>
      </c>
      <c r="AU360" s="208" t="s">
        <v>81</v>
      </c>
      <c r="AV360" s="13" t="s">
        <v>81</v>
      </c>
      <c r="AW360" s="13" t="s">
        <v>33</v>
      </c>
      <c r="AX360" s="13" t="s">
        <v>72</v>
      </c>
      <c r="AY360" s="208" t="s">
        <v>118</v>
      </c>
    </row>
    <row r="361" spans="1:65" s="13" customFormat="1">
      <c r="B361" s="197"/>
      <c r="C361" s="198"/>
      <c r="D361" s="199" t="s">
        <v>183</v>
      </c>
      <c r="E361" s="200" t="s">
        <v>19</v>
      </c>
      <c r="F361" s="201" t="s">
        <v>505</v>
      </c>
      <c r="G361" s="198"/>
      <c r="H361" s="202">
        <v>0.48</v>
      </c>
      <c r="I361" s="203"/>
      <c r="J361" s="198"/>
      <c r="K361" s="198"/>
      <c r="L361" s="204"/>
      <c r="M361" s="205"/>
      <c r="N361" s="206"/>
      <c r="O361" s="206"/>
      <c r="P361" s="206"/>
      <c r="Q361" s="206"/>
      <c r="R361" s="206"/>
      <c r="S361" s="206"/>
      <c r="T361" s="207"/>
      <c r="AT361" s="208" t="s">
        <v>183</v>
      </c>
      <c r="AU361" s="208" t="s">
        <v>81</v>
      </c>
      <c r="AV361" s="13" t="s">
        <v>81</v>
      </c>
      <c r="AW361" s="13" t="s">
        <v>33</v>
      </c>
      <c r="AX361" s="13" t="s">
        <v>72</v>
      </c>
      <c r="AY361" s="208" t="s">
        <v>118</v>
      </c>
    </row>
    <row r="362" spans="1:65" s="13" customFormat="1">
      <c r="B362" s="197"/>
      <c r="C362" s="198"/>
      <c r="D362" s="199" t="s">
        <v>183</v>
      </c>
      <c r="E362" s="200" t="s">
        <v>19</v>
      </c>
      <c r="F362" s="201" t="s">
        <v>462</v>
      </c>
      <c r="G362" s="198"/>
      <c r="H362" s="202">
        <v>9.4499999999999993</v>
      </c>
      <c r="I362" s="203"/>
      <c r="J362" s="198"/>
      <c r="K362" s="198"/>
      <c r="L362" s="204"/>
      <c r="M362" s="205"/>
      <c r="N362" s="206"/>
      <c r="O362" s="206"/>
      <c r="P362" s="206"/>
      <c r="Q362" s="206"/>
      <c r="R362" s="206"/>
      <c r="S362" s="206"/>
      <c r="T362" s="207"/>
      <c r="AT362" s="208" t="s">
        <v>183</v>
      </c>
      <c r="AU362" s="208" t="s">
        <v>81</v>
      </c>
      <c r="AV362" s="13" t="s">
        <v>81</v>
      </c>
      <c r="AW362" s="13" t="s">
        <v>33</v>
      </c>
      <c r="AX362" s="13" t="s">
        <v>72</v>
      </c>
      <c r="AY362" s="208" t="s">
        <v>118</v>
      </c>
    </row>
    <row r="363" spans="1:65" s="13" customFormat="1">
      <c r="B363" s="197"/>
      <c r="C363" s="198"/>
      <c r="D363" s="199" t="s">
        <v>183</v>
      </c>
      <c r="E363" s="200" t="s">
        <v>19</v>
      </c>
      <c r="F363" s="201" t="s">
        <v>464</v>
      </c>
      <c r="G363" s="198"/>
      <c r="H363" s="202">
        <v>22.007999999999999</v>
      </c>
      <c r="I363" s="203"/>
      <c r="J363" s="198"/>
      <c r="K363" s="198"/>
      <c r="L363" s="204"/>
      <c r="M363" s="205"/>
      <c r="N363" s="206"/>
      <c r="O363" s="206"/>
      <c r="P363" s="206"/>
      <c r="Q363" s="206"/>
      <c r="R363" s="206"/>
      <c r="S363" s="206"/>
      <c r="T363" s="207"/>
      <c r="AT363" s="208" t="s">
        <v>183</v>
      </c>
      <c r="AU363" s="208" t="s">
        <v>81</v>
      </c>
      <c r="AV363" s="13" t="s">
        <v>81</v>
      </c>
      <c r="AW363" s="13" t="s">
        <v>33</v>
      </c>
      <c r="AX363" s="13" t="s">
        <v>72</v>
      </c>
      <c r="AY363" s="208" t="s">
        <v>118</v>
      </c>
    </row>
    <row r="364" spans="1:65" s="13" customFormat="1">
      <c r="B364" s="197"/>
      <c r="C364" s="198"/>
      <c r="D364" s="199" t="s">
        <v>183</v>
      </c>
      <c r="E364" s="200" t="s">
        <v>19</v>
      </c>
      <c r="F364" s="201" t="s">
        <v>288</v>
      </c>
      <c r="G364" s="198"/>
      <c r="H364" s="202">
        <v>-1.35</v>
      </c>
      <c r="I364" s="203"/>
      <c r="J364" s="198"/>
      <c r="K364" s="198"/>
      <c r="L364" s="204"/>
      <c r="M364" s="205"/>
      <c r="N364" s="206"/>
      <c r="O364" s="206"/>
      <c r="P364" s="206"/>
      <c r="Q364" s="206"/>
      <c r="R364" s="206"/>
      <c r="S364" s="206"/>
      <c r="T364" s="207"/>
      <c r="AT364" s="208" t="s">
        <v>183</v>
      </c>
      <c r="AU364" s="208" t="s">
        <v>81</v>
      </c>
      <c r="AV364" s="13" t="s">
        <v>81</v>
      </c>
      <c r="AW364" s="13" t="s">
        <v>33</v>
      </c>
      <c r="AX364" s="13" t="s">
        <v>72</v>
      </c>
      <c r="AY364" s="208" t="s">
        <v>118</v>
      </c>
    </row>
    <row r="365" spans="1:65" s="13" customFormat="1">
      <c r="B365" s="197"/>
      <c r="C365" s="198"/>
      <c r="D365" s="199" t="s">
        <v>183</v>
      </c>
      <c r="E365" s="200" t="s">
        <v>19</v>
      </c>
      <c r="F365" s="201" t="s">
        <v>289</v>
      </c>
      <c r="G365" s="198"/>
      <c r="H365" s="202">
        <v>5.3650000000000002</v>
      </c>
      <c r="I365" s="203"/>
      <c r="J365" s="198"/>
      <c r="K365" s="198"/>
      <c r="L365" s="204"/>
      <c r="M365" s="205"/>
      <c r="N365" s="206"/>
      <c r="O365" s="206"/>
      <c r="P365" s="206"/>
      <c r="Q365" s="206"/>
      <c r="R365" s="206"/>
      <c r="S365" s="206"/>
      <c r="T365" s="207"/>
      <c r="AT365" s="208" t="s">
        <v>183</v>
      </c>
      <c r="AU365" s="208" t="s">
        <v>81</v>
      </c>
      <c r="AV365" s="13" t="s">
        <v>81</v>
      </c>
      <c r="AW365" s="13" t="s">
        <v>33</v>
      </c>
      <c r="AX365" s="13" t="s">
        <v>72</v>
      </c>
      <c r="AY365" s="208" t="s">
        <v>118</v>
      </c>
    </row>
    <row r="366" spans="1:65" s="13" customFormat="1">
      <c r="B366" s="197"/>
      <c r="C366" s="198"/>
      <c r="D366" s="199" t="s">
        <v>183</v>
      </c>
      <c r="E366" s="200" t="s">
        <v>19</v>
      </c>
      <c r="F366" s="201" t="s">
        <v>467</v>
      </c>
      <c r="G366" s="198"/>
      <c r="H366" s="202">
        <v>1.9430000000000001</v>
      </c>
      <c r="I366" s="203"/>
      <c r="J366" s="198"/>
      <c r="K366" s="198"/>
      <c r="L366" s="204"/>
      <c r="M366" s="205"/>
      <c r="N366" s="206"/>
      <c r="O366" s="206"/>
      <c r="P366" s="206"/>
      <c r="Q366" s="206"/>
      <c r="R366" s="206"/>
      <c r="S366" s="206"/>
      <c r="T366" s="207"/>
      <c r="AT366" s="208" t="s">
        <v>183</v>
      </c>
      <c r="AU366" s="208" t="s">
        <v>81</v>
      </c>
      <c r="AV366" s="13" t="s">
        <v>81</v>
      </c>
      <c r="AW366" s="13" t="s">
        <v>33</v>
      </c>
      <c r="AX366" s="13" t="s">
        <v>72</v>
      </c>
      <c r="AY366" s="208" t="s">
        <v>118</v>
      </c>
    </row>
    <row r="367" spans="1:65" s="13" customFormat="1">
      <c r="B367" s="197"/>
      <c r="C367" s="198"/>
      <c r="D367" s="199" t="s">
        <v>183</v>
      </c>
      <c r="E367" s="200" t="s">
        <v>19</v>
      </c>
      <c r="F367" s="201" t="s">
        <v>506</v>
      </c>
      <c r="G367" s="198"/>
      <c r="H367" s="202">
        <v>13.648999999999999</v>
      </c>
      <c r="I367" s="203"/>
      <c r="J367" s="198"/>
      <c r="K367" s="198"/>
      <c r="L367" s="204"/>
      <c r="M367" s="205"/>
      <c r="N367" s="206"/>
      <c r="O367" s="206"/>
      <c r="P367" s="206"/>
      <c r="Q367" s="206"/>
      <c r="R367" s="206"/>
      <c r="S367" s="206"/>
      <c r="T367" s="207"/>
      <c r="AT367" s="208" t="s">
        <v>183</v>
      </c>
      <c r="AU367" s="208" t="s">
        <v>81</v>
      </c>
      <c r="AV367" s="13" t="s">
        <v>81</v>
      </c>
      <c r="AW367" s="13" t="s">
        <v>33</v>
      </c>
      <c r="AX367" s="13" t="s">
        <v>72</v>
      </c>
      <c r="AY367" s="208" t="s">
        <v>118</v>
      </c>
    </row>
    <row r="368" spans="1:65" s="13" customFormat="1">
      <c r="B368" s="197"/>
      <c r="C368" s="198"/>
      <c r="D368" s="199" t="s">
        <v>183</v>
      </c>
      <c r="E368" s="200" t="s">
        <v>19</v>
      </c>
      <c r="F368" s="201" t="s">
        <v>507</v>
      </c>
      <c r="G368" s="198"/>
      <c r="H368" s="202">
        <v>0.27</v>
      </c>
      <c r="I368" s="203"/>
      <c r="J368" s="198"/>
      <c r="K368" s="198"/>
      <c r="L368" s="204"/>
      <c r="M368" s="205"/>
      <c r="N368" s="206"/>
      <c r="O368" s="206"/>
      <c r="P368" s="206"/>
      <c r="Q368" s="206"/>
      <c r="R368" s="206"/>
      <c r="S368" s="206"/>
      <c r="T368" s="207"/>
      <c r="AT368" s="208" t="s">
        <v>183</v>
      </c>
      <c r="AU368" s="208" t="s">
        <v>81</v>
      </c>
      <c r="AV368" s="13" t="s">
        <v>81</v>
      </c>
      <c r="AW368" s="13" t="s">
        <v>33</v>
      </c>
      <c r="AX368" s="13" t="s">
        <v>72</v>
      </c>
      <c r="AY368" s="208" t="s">
        <v>118</v>
      </c>
    </row>
    <row r="369" spans="1:65" s="13" customFormat="1">
      <c r="B369" s="197"/>
      <c r="C369" s="198"/>
      <c r="D369" s="199" t="s">
        <v>183</v>
      </c>
      <c r="E369" s="200" t="s">
        <v>19</v>
      </c>
      <c r="F369" s="201" t="s">
        <v>508</v>
      </c>
      <c r="G369" s="198"/>
      <c r="H369" s="202">
        <v>2.0219999999999998</v>
      </c>
      <c r="I369" s="203"/>
      <c r="J369" s="198"/>
      <c r="K369" s="198"/>
      <c r="L369" s="204"/>
      <c r="M369" s="205"/>
      <c r="N369" s="206"/>
      <c r="O369" s="206"/>
      <c r="P369" s="206"/>
      <c r="Q369" s="206"/>
      <c r="R369" s="206"/>
      <c r="S369" s="206"/>
      <c r="T369" s="207"/>
      <c r="AT369" s="208" t="s">
        <v>183</v>
      </c>
      <c r="AU369" s="208" t="s">
        <v>81</v>
      </c>
      <c r="AV369" s="13" t="s">
        <v>81</v>
      </c>
      <c r="AW369" s="13" t="s">
        <v>33</v>
      </c>
      <c r="AX369" s="13" t="s">
        <v>72</v>
      </c>
      <c r="AY369" s="208" t="s">
        <v>118</v>
      </c>
    </row>
    <row r="370" spans="1:65" s="13" customFormat="1">
      <c r="B370" s="197"/>
      <c r="C370" s="198"/>
      <c r="D370" s="199" t="s">
        <v>183</v>
      </c>
      <c r="E370" s="200" t="s">
        <v>19</v>
      </c>
      <c r="F370" s="201" t="s">
        <v>509</v>
      </c>
      <c r="G370" s="198"/>
      <c r="H370" s="202">
        <v>27.437000000000001</v>
      </c>
      <c r="I370" s="203"/>
      <c r="J370" s="198"/>
      <c r="K370" s="198"/>
      <c r="L370" s="204"/>
      <c r="M370" s="205"/>
      <c r="N370" s="206"/>
      <c r="O370" s="206"/>
      <c r="P370" s="206"/>
      <c r="Q370" s="206"/>
      <c r="R370" s="206"/>
      <c r="S370" s="206"/>
      <c r="T370" s="207"/>
      <c r="AT370" s="208" t="s">
        <v>183</v>
      </c>
      <c r="AU370" s="208" t="s">
        <v>81</v>
      </c>
      <c r="AV370" s="13" t="s">
        <v>81</v>
      </c>
      <c r="AW370" s="13" t="s">
        <v>33</v>
      </c>
      <c r="AX370" s="13" t="s">
        <v>72</v>
      </c>
      <c r="AY370" s="208" t="s">
        <v>118</v>
      </c>
    </row>
    <row r="371" spans="1:65" s="13" customFormat="1">
      <c r="B371" s="197"/>
      <c r="C371" s="198"/>
      <c r="D371" s="199" t="s">
        <v>183</v>
      </c>
      <c r="E371" s="200" t="s">
        <v>19</v>
      </c>
      <c r="F371" s="201" t="s">
        <v>510</v>
      </c>
      <c r="G371" s="198"/>
      <c r="H371" s="202">
        <v>0.27</v>
      </c>
      <c r="I371" s="203"/>
      <c r="J371" s="198"/>
      <c r="K371" s="198"/>
      <c r="L371" s="204"/>
      <c r="M371" s="205"/>
      <c r="N371" s="206"/>
      <c r="O371" s="206"/>
      <c r="P371" s="206"/>
      <c r="Q371" s="206"/>
      <c r="R371" s="206"/>
      <c r="S371" s="206"/>
      <c r="T371" s="207"/>
      <c r="AT371" s="208" t="s">
        <v>183</v>
      </c>
      <c r="AU371" s="208" t="s">
        <v>81</v>
      </c>
      <c r="AV371" s="13" t="s">
        <v>81</v>
      </c>
      <c r="AW371" s="13" t="s">
        <v>33</v>
      </c>
      <c r="AX371" s="13" t="s">
        <v>72</v>
      </c>
      <c r="AY371" s="208" t="s">
        <v>118</v>
      </c>
    </row>
    <row r="372" spans="1:65" s="13" customFormat="1">
      <c r="B372" s="197"/>
      <c r="C372" s="198"/>
      <c r="D372" s="199" t="s">
        <v>183</v>
      </c>
      <c r="E372" s="200" t="s">
        <v>19</v>
      </c>
      <c r="F372" s="201" t="s">
        <v>511</v>
      </c>
      <c r="G372" s="198"/>
      <c r="H372" s="202">
        <v>0.45</v>
      </c>
      <c r="I372" s="203"/>
      <c r="J372" s="198"/>
      <c r="K372" s="198"/>
      <c r="L372" s="204"/>
      <c r="M372" s="205"/>
      <c r="N372" s="206"/>
      <c r="O372" s="206"/>
      <c r="P372" s="206"/>
      <c r="Q372" s="206"/>
      <c r="R372" s="206"/>
      <c r="S372" s="206"/>
      <c r="T372" s="207"/>
      <c r="AT372" s="208" t="s">
        <v>183</v>
      </c>
      <c r="AU372" s="208" t="s">
        <v>81</v>
      </c>
      <c r="AV372" s="13" t="s">
        <v>81</v>
      </c>
      <c r="AW372" s="13" t="s">
        <v>33</v>
      </c>
      <c r="AX372" s="13" t="s">
        <v>72</v>
      </c>
      <c r="AY372" s="208" t="s">
        <v>118</v>
      </c>
    </row>
    <row r="373" spans="1:65" s="14" customFormat="1">
      <c r="B373" s="209"/>
      <c r="C373" s="210"/>
      <c r="D373" s="199" t="s">
        <v>183</v>
      </c>
      <c r="E373" s="211" t="s">
        <v>19</v>
      </c>
      <c r="F373" s="212" t="s">
        <v>186</v>
      </c>
      <c r="G373" s="210"/>
      <c r="H373" s="213">
        <v>97.839999999999989</v>
      </c>
      <c r="I373" s="214"/>
      <c r="J373" s="210"/>
      <c r="K373" s="210"/>
      <c r="L373" s="215"/>
      <c r="M373" s="216"/>
      <c r="N373" s="217"/>
      <c r="O373" s="217"/>
      <c r="P373" s="217"/>
      <c r="Q373" s="217"/>
      <c r="R373" s="217"/>
      <c r="S373" s="217"/>
      <c r="T373" s="218"/>
      <c r="AT373" s="219" t="s">
        <v>183</v>
      </c>
      <c r="AU373" s="219" t="s">
        <v>81</v>
      </c>
      <c r="AV373" s="14" t="s">
        <v>140</v>
      </c>
      <c r="AW373" s="14" t="s">
        <v>33</v>
      </c>
      <c r="AX373" s="14" t="s">
        <v>79</v>
      </c>
      <c r="AY373" s="219" t="s">
        <v>118</v>
      </c>
    </row>
    <row r="374" spans="1:65" s="2" customFormat="1" ht="16.5" customHeight="1">
      <c r="A374" s="36"/>
      <c r="B374" s="37"/>
      <c r="C374" s="175" t="s">
        <v>512</v>
      </c>
      <c r="D374" s="175" t="s">
        <v>121</v>
      </c>
      <c r="E374" s="176" t="s">
        <v>513</v>
      </c>
      <c r="F374" s="177" t="s">
        <v>514</v>
      </c>
      <c r="G374" s="178" t="s">
        <v>189</v>
      </c>
      <c r="H374" s="179">
        <v>195.68</v>
      </c>
      <c r="I374" s="180"/>
      <c r="J374" s="181">
        <f>ROUND(I374*H374,2)</f>
        <v>0</v>
      </c>
      <c r="K374" s="177" t="s">
        <v>125</v>
      </c>
      <c r="L374" s="41"/>
      <c r="M374" s="182" t="s">
        <v>19</v>
      </c>
      <c r="N374" s="183" t="s">
        <v>43</v>
      </c>
      <c r="O374" s="66"/>
      <c r="P374" s="184">
        <f>O374*H374</f>
        <v>0</v>
      </c>
      <c r="Q374" s="184">
        <v>0</v>
      </c>
      <c r="R374" s="184">
        <f>Q374*H374</f>
        <v>0</v>
      </c>
      <c r="S374" s="184">
        <v>0</v>
      </c>
      <c r="T374" s="185">
        <f>S374*H374</f>
        <v>0</v>
      </c>
      <c r="U374" s="36"/>
      <c r="V374" s="36"/>
      <c r="W374" s="36"/>
      <c r="X374" s="36"/>
      <c r="Y374" s="36"/>
      <c r="Z374" s="36"/>
      <c r="AA374" s="36"/>
      <c r="AB374" s="36"/>
      <c r="AC374" s="36"/>
      <c r="AD374" s="36"/>
      <c r="AE374" s="36"/>
      <c r="AR374" s="186" t="s">
        <v>140</v>
      </c>
      <c r="AT374" s="186" t="s">
        <v>121</v>
      </c>
      <c r="AU374" s="186" t="s">
        <v>81</v>
      </c>
      <c r="AY374" s="19" t="s">
        <v>118</v>
      </c>
      <c r="BE374" s="187">
        <f>IF(N374="základní",J374,0)</f>
        <v>0</v>
      </c>
      <c r="BF374" s="187">
        <f>IF(N374="snížená",J374,0)</f>
        <v>0</v>
      </c>
      <c r="BG374" s="187">
        <f>IF(N374="zákl. přenesená",J374,0)</f>
        <v>0</v>
      </c>
      <c r="BH374" s="187">
        <f>IF(N374="sníž. přenesená",J374,0)</f>
        <v>0</v>
      </c>
      <c r="BI374" s="187">
        <f>IF(N374="nulová",J374,0)</f>
        <v>0</v>
      </c>
      <c r="BJ374" s="19" t="s">
        <v>79</v>
      </c>
      <c r="BK374" s="187">
        <f>ROUND(I374*H374,2)</f>
        <v>0</v>
      </c>
      <c r="BL374" s="19" t="s">
        <v>140</v>
      </c>
      <c r="BM374" s="186" t="s">
        <v>515</v>
      </c>
    </row>
    <row r="375" spans="1:65" s="2" customFormat="1">
      <c r="A375" s="36"/>
      <c r="B375" s="37"/>
      <c r="C375" s="38"/>
      <c r="D375" s="188" t="s">
        <v>128</v>
      </c>
      <c r="E375" s="38"/>
      <c r="F375" s="189" t="s">
        <v>516</v>
      </c>
      <c r="G375" s="38"/>
      <c r="H375" s="38"/>
      <c r="I375" s="190"/>
      <c r="J375" s="38"/>
      <c r="K375" s="38"/>
      <c r="L375" s="41"/>
      <c r="M375" s="191"/>
      <c r="N375" s="192"/>
      <c r="O375" s="66"/>
      <c r="P375" s="66"/>
      <c r="Q375" s="66"/>
      <c r="R375" s="66"/>
      <c r="S375" s="66"/>
      <c r="T375" s="67"/>
      <c r="U375" s="36"/>
      <c r="V375" s="36"/>
      <c r="W375" s="36"/>
      <c r="X375" s="36"/>
      <c r="Y375" s="36"/>
      <c r="Z375" s="36"/>
      <c r="AA375" s="36"/>
      <c r="AB375" s="36"/>
      <c r="AC375" s="36"/>
      <c r="AD375" s="36"/>
      <c r="AE375" s="36"/>
      <c r="AT375" s="19" t="s">
        <v>128</v>
      </c>
      <c r="AU375" s="19" t="s">
        <v>81</v>
      </c>
    </row>
    <row r="376" spans="1:65" s="13" customFormat="1">
      <c r="B376" s="197"/>
      <c r="C376" s="198"/>
      <c r="D376" s="199" t="s">
        <v>183</v>
      </c>
      <c r="E376" s="200" t="s">
        <v>19</v>
      </c>
      <c r="F376" s="201" t="s">
        <v>517</v>
      </c>
      <c r="G376" s="198"/>
      <c r="H376" s="202">
        <v>195.68</v>
      </c>
      <c r="I376" s="203"/>
      <c r="J376" s="198"/>
      <c r="K376" s="198"/>
      <c r="L376" s="204"/>
      <c r="M376" s="205"/>
      <c r="N376" s="206"/>
      <c r="O376" s="206"/>
      <c r="P376" s="206"/>
      <c r="Q376" s="206"/>
      <c r="R376" s="206"/>
      <c r="S376" s="206"/>
      <c r="T376" s="207"/>
      <c r="AT376" s="208" t="s">
        <v>183</v>
      </c>
      <c r="AU376" s="208" t="s">
        <v>81</v>
      </c>
      <c r="AV376" s="13" t="s">
        <v>81</v>
      </c>
      <c r="AW376" s="13" t="s">
        <v>33</v>
      </c>
      <c r="AX376" s="13" t="s">
        <v>79</v>
      </c>
      <c r="AY376" s="208" t="s">
        <v>118</v>
      </c>
    </row>
    <row r="377" spans="1:65" s="2" customFormat="1" ht="24.15" customHeight="1">
      <c r="A377" s="36"/>
      <c r="B377" s="37"/>
      <c r="C377" s="175" t="s">
        <v>518</v>
      </c>
      <c r="D377" s="175" t="s">
        <v>121</v>
      </c>
      <c r="E377" s="176" t="s">
        <v>519</v>
      </c>
      <c r="F377" s="177" t="s">
        <v>520</v>
      </c>
      <c r="G377" s="178" t="s">
        <v>189</v>
      </c>
      <c r="H377" s="179">
        <v>52.673000000000002</v>
      </c>
      <c r="I377" s="180"/>
      <c r="J377" s="181">
        <f>ROUND(I377*H377,2)</f>
        <v>0</v>
      </c>
      <c r="K377" s="177" t="s">
        <v>125</v>
      </c>
      <c r="L377" s="41"/>
      <c r="M377" s="182" t="s">
        <v>19</v>
      </c>
      <c r="N377" s="183" t="s">
        <v>43</v>
      </c>
      <c r="O377" s="66"/>
      <c r="P377" s="184">
        <f>O377*H377</f>
        <v>0</v>
      </c>
      <c r="Q377" s="184">
        <v>0</v>
      </c>
      <c r="R377" s="184">
        <f>Q377*H377</f>
        <v>0</v>
      </c>
      <c r="S377" s="184">
        <v>3.5000000000000003E-2</v>
      </c>
      <c r="T377" s="185">
        <f>S377*H377</f>
        <v>1.8435550000000003</v>
      </c>
      <c r="U377" s="36"/>
      <c r="V377" s="36"/>
      <c r="W377" s="36"/>
      <c r="X377" s="36"/>
      <c r="Y377" s="36"/>
      <c r="Z377" s="36"/>
      <c r="AA377" s="36"/>
      <c r="AB377" s="36"/>
      <c r="AC377" s="36"/>
      <c r="AD377" s="36"/>
      <c r="AE377" s="36"/>
      <c r="AR377" s="186" t="s">
        <v>140</v>
      </c>
      <c r="AT377" s="186" t="s">
        <v>121</v>
      </c>
      <c r="AU377" s="186" t="s">
        <v>81</v>
      </c>
      <c r="AY377" s="19" t="s">
        <v>118</v>
      </c>
      <c r="BE377" s="187">
        <f>IF(N377="základní",J377,0)</f>
        <v>0</v>
      </c>
      <c r="BF377" s="187">
        <f>IF(N377="snížená",J377,0)</f>
        <v>0</v>
      </c>
      <c r="BG377" s="187">
        <f>IF(N377="zákl. přenesená",J377,0)</f>
        <v>0</v>
      </c>
      <c r="BH377" s="187">
        <f>IF(N377="sníž. přenesená",J377,0)</f>
        <v>0</v>
      </c>
      <c r="BI377" s="187">
        <f>IF(N377="nulová",J377,0)</f>
        <v>0</v>
      </c>
      <c r="BJ377" s="19" t="s">
        <v>79</v>
      </c>
      <c r="BK377" s="187">
        <f>ROUND(I377*H377,2)</f>
        <v>0</v>
      </c>
      <c r="BL377" s="19" t="s">
        <v>140</v>
      </c>
      <c r="BM377" s="186" t="s">
        <v>521</v>
      </c>
    </row>
    <row r="378" spans="1:65" s="2" customFormat="1">
      <c r="A378" s="36"/>
      <c r="B378" s="37"/>
      <c r="C378" s="38"/>
      <c r="D378" s="188" t="s">
        <v>128</v>
      </c>
      <c r="E378" s="38"/>
      <c r="F378" s="189" t="s">
        <v>522</v>
      </c>
      <c r="G378" s="38"/>
      <c r="H378" s="38"/>
      <c r="I378" s="190"/>
      <c r="J378" s="38"/>
      <c r="K378" s="38"/>
      <c r="L378" s="41"/>
      <c r="M378" s="191"/>
      <c r="N378" s="192"/>
      <c r="O378" s="66"/>
      <c r="P378" s="66"/>
      <c r="Q378" s="66"/>
      <c r="R378" s="66"/>
      <c r="S378" s="66"/>
      <c r="T378" s="67"/>
      <c r="U378" s="36"/>
      <c r="V378" s="36"/>
      <c r="W378" s="36"/>
      <c r="X378" s="36"/>
      <c r="Y378" s="36"/>
      <c r="Z378" s="36"/>
      <c r="AA378" s="36"/>
      <c r="AB378" s="36"/>
      <c r="AC378" s="36"/>
      <c r="AD378" s="36"/>
      <c r="AE378" s="36"/>
      <c r="AT378" s="19" t="s">
        <v>128</v>
      </c>
      <c r="AU378" s="19" t="s">
        <v>81</v>
      </c>
    </row>
    <row r="379" spans="1:65" s="13" customFormat="1">
      <c r="B379" s="197"/>
      <c r="C379" s="198"/>
      <c r="D379" s="199" t="s">
        <v>183</v>
      </c>
      <c r="E379" s="200" t="s">
        <v>19</v>
      </c>
      <c r="F379" s="201" t="s">
        <v>292</v>
      </c>
      <c r="G379" s="198"/>
      <c r="H379" s="202">
        <v>14.946</v>
      </c>
      <c r="I379" s="203"/>
      <c r="J379" s="198"/>
      <c r="K379" s="198"/>
      <c r="L379" s="204"/>
      <c r="M379" s="205"/>
      <c r="N379" s="206"/>
      <c r="O379" s="206"/>
      <c r="P379" s="206"/>
      <c r="Q379" s="206"/>
      <c r="R379" s="206"/>
      <c r="S379" s="206"/>
      <c r="T379" s="207"/>
      <c r="AT379" s="208" t="s">
        <v>183</v>
      </c>
      <c r="AU379" s="208" t="s">
        <v>81</v>
      </c>
      <c r="AV379" s="13" t="s">
        <v>81</v>
      </c>
      <c r="AW379" s="13" t="s">
        <v>33</v>
      </c>
      <c r="AX379" s="13" t="s">
        <v>72</v>
      </c>
      <c r="AY379" s="208" t="s">
        <v>118</v>
      </c>
    </row>
    <row r="380" spans="1:65" s="13" customFormat="1">
      <c r="B380" s="197"/>
      <c r="C380" s="198"/>
      <c r="D380" s="199" t="s">
        <v>183</v>
      </c>
      <c r="E380" s="200" t="s">
        <v>19</v>
      </c>
      <c r="F380" s="201" t="s">
        <v>523</v>
      </c>
      <c r="G380" s="198"/>
      <c r="H380" s="202">
        <v>35.627000000000002</v>
      </c>
      <c r="I380" s="203"/>
      <c r="J380" s="198"/>
      <c r="K380" s="198"/>
      <c r="L380" s="204"/>
      <c r="M380" s="205"/>
      <c r="N380" s="206"/>
      <c r="O380" s="206"/>
      <c r="P380" s="206"/>
      <c r="Q380" s="206"/>
      <c r="R380" s="206"/>
      <c r="S380" s="206"/>
      <c r="T380" s="207"/>
      <c r="AT380" s="208" t="s">
        <v>183</v>
      </c>
      <c r="AU380" s="208" t="s">
        <v>81</v>
      </c>
      <c r="AV380" s="13" t="s">
        <v>81</v>
      </c>
      <c r="AW380" s="13" t="s">
        <v>33</v>
      </c>
      <c r="AX380" s="13" t="s">
        <v>72</v>
      </c>
      <c r="AY380" s="208" t="s">
        <v>118</v>
      </c>
    </row>
    <row r="381" spans="1:65" s="13" customFormat="1">
      <c r="B381" s="197"/>
      <c r="C381" s="198"/>
      <c r="D381" s="199" t="s">
        <v>183</v>
      </c>
      <c r="E381" s="200" t="s">
        <v>19</v>
      </c>
      <c r="F381" s="201" t="s">
        <v>511</v>
      </c>
      <c r="G381" s="198"/>
      <c r="H381" s="202">
        <v>0.45</v>
      </c>
      <c r="I381" s="203"/>
      <c r="J381" s="198"/>
      <c r="K381" s="198"/>
      <c r="L381" s="204"/>
      <c r="M381" s="205"/>
      <c r="N381" s="206"/>
      <c r="O381" s="206"/>
      <c r="P381" s="206"/>
      <c r="Q381" s="206"/>
      <c r="R381" s="206"/>
      <c r="S381" s="206"/>
      <c r="T381" s="207"/>
      <c r="AT381" s="208" t="s">
        <v>183</v>
      </c>
      <c r="AU381" s="208" t="s">
        <v>81</v>
      </c>
      <c r="AV381" s="13" t="s">
        <v>81</v>
      </c>
      <c r="AW381" s="13" t="s">
        <v>33</v>
      </c>
      <c r="AX381" s="13" t="s">
        <v>72</v>
      </c>
      <c r="AY381" s="208" t="s">
        <v>118</v>
      </c>
    </row>
    <row r="382" spans="1:65" s="13" customFormat="1">
      <c r="B382" s="197"/>
      <c r="C382" s="198"/>
      <c r="D382" s="199" t="s">
        <v>183</v>
      </c>
      <c r="E382" s="200" t="s">
        <v>19</v>
      </c>
      <c r="F382" s="201" t="s">
        <v>510</v>
      </c>
      <c r="G382" s="198"/>
      <c r="H382" s="202">
        <v>0.27</v>
      </c>
      <c r="I382" s="203"/>
      <c r="J382" s="198"/>
      <c r="K382" s="198"/>
      <c r="L382" s="204"/>
      <c r="M382" s="205"/>
      <c r="N382" s="206"/>
      <c r="O382" s="206"/>
      <c r="P382" s="206"/>
      <c r="Q382" s="206"/>
      <c r="R382" s="206"/>
      <c r="S382" s="206"/>
      <c r="T382" s="207"/>
      <c r="AT382" s="208" t="s">
        <v>183</v>
      </c>
      <c r="AU382" s="208" t="s">
        <v>81</v>
      </c>
      <c r="AV382" s="13" t="s">
        <v>81</v>
      </c>
      <c r="AW382" s="13" t="s">
        <v>33</v>
      </c>
      <c r="AX382" s="13" t="s">
        <v>72</v>
      </c>
      <c r="AY382" s="208" t="s">
        <v>118</v>
      </c>
    </row>
    <row r="383" spans="1:65" s="13" customFormat="1">
      <c r="B383" s="197"/>
      <c r="C383" s="198"/>
      <c r="D383" s="199" t="s">
        <v>183</v>
      </c>
      <c r="E383" s="200" t="s">
        <v>19</v>
      </c>
      <c r="F383" s="201" t="s">
        <v>504</v>
      </c>
      <c r="G383" s="198"/>
      <c r="H383" s="202">
        <v>0.9</v>
      </c>
      <c r="I383" s="203"/>
      <c r="J383" s="198"/>
      <c r="K383" s="198"/>
      <c r="L383" s="204"/>
      <c r="M383" s="205"/>
      <c r="N383" s="206"/>
      <c r="O383" s="206"/>
      <c r="P383" s="206"/>
      <c r="Q383" s="206"/>
      <c r="R383" s="206"/>
      <c r="S383" s="206"/>
      <c r="T383" s="207"/>
      <c r="AT383" s="208" t="s">
        <v>183</v>
      </c>
      <c r="AU383" s="208" t="s">
        <v>81</v>
      </c>
      <c r="AV383" s="13" t="s">
        <v>81</v>
      </c>
      <c r="AW383" s="13" t="s">
        <v>33</v>
      </c>
      <c r="AX383" s="13" t="s">
        <v>72</v>
      </c>
      <c r="AY383" s="208" t="s">
        <v>118</v>
      </c>
    </row>
    <row r="384" spans="1:65" s="13" customFormat="1">
      <c r="B384" s="197"/>
      <c r="C384" s="198"/>
      <c r="D384" s="199" t="s">
        <v>183</v>
      </c>
      <c r="E384" s="200" t="s">
        <v>19</v>
      </c>
      <c r="F384" s="201" t="s">
        <v>505</v>
      </c>
      <c r="G384" s="198"/>
      <c r="H384" s="202">
        <v>0.48</v>
      </c>
      <c r="I384" s="203"/>
      <c r="J384" s="198"/>
      <c r="K384" s="198"/>
      <c r="L384" s="204"/>
      <c r="M384" s="205"/>
      <c r="N384" s="206"/>
      <c r="O384" s="206"/>
      <c r="P384" s="206"/>
      <c r="Q384" s="206"/>
      <c r="R384" s="206"/>
      <c r="S384" s="206"/>
      <c r="T384" s="207"/>
      <c r="AT384" s="208" t="s">
        <v>183</v>
      </c>
      <c r="AU384" s="208" t="s">
        <v>81</v>
      </c>
      <c r="AV384" s="13" t="s">
        <v>81</v>
      </c>
      <c r="AW384" s="13" t="s">
        <v>33</v>
      </c>
      <c r="AX384" s="13" t="s">
        <v>72</v>
      </c>
      <c r="AY384" s="208" t="s">
        <v>118</v>
      </c>
    </row>
    <row r="385" spans="1:65" s="14" customFormat="1">
      <c r="B385" s="209"/>
      <c r="C385" s="210"/>
      <c r="D385" s="199" t="s">
        <v>183</v>
      </c>
      <c r="E385" s="211" t="s">
        <v>19</v>
      </c>
      <c r="F385" s="212" t="s">
        <v>186</v>
      </c>
      <c r="G385" s="210"/>
      <c r="H385" s="213">
        <v>52.673000000000002</v>
      </c>
      <c r="I385" s="214"/>
      <c r="J385" s="210"/>
      <c r="K385" s="210"/>
      <c r="L385" s="215"/>
      <c r="M385" s="216"/>
      <c r="N385" s="217"/>
      <c r="O385" s="217"/>
      <c r="P385" s="217"/>
      <c r="Q385" s="217"/>
      <c r="R385" s="217"/>
      <c r="S385" s="217"/>
      <c r="T385" s="218"/>
      <c r="AT385" s="219" t="s">
        <v>183</v>
      </c>
      <c r="AU385" s="219" t="s">
        <v>81</v>
      </c>
      <c r="AV385" s="14" t="s">
        <v>140</v>
      </c>
      <c r="AW385" s="14" t="s">
        <v>33</v>
      </c>
      <c r="AX385" s="14" t="s">
        <v>79</v>
      </c>
      <c r="AY385" s="219" t="s">
        <v>118</v>
      </c>
    </row>
    <row r="386" spans="1:65" s="2" customFormat="1" ht="16.5" customHeight="1">
      <c r="A386" s="36"/>
      <c r="B386" s="37"/>
      <c r="C386" s="175" t="s">
        <v>524</v>
      </c>
      <c r="D386" s="175" t="s">
        <v>121</v>
      </c>
      <c r="E386" s="176" t="s">
        <v>525</v>
      </c>
      <c r="F386" s="177" t="s">
        <v>526</v>
      </c>
      <c r="G386" s="178" t="s">
        <v>208</v>
      </c>
      <c r="H386" s="179">
        <v>32.935000000000002</v>
      </c>
      <c r="I386" s="180"/>
      <c r="J386" s="181">
        <f>ROUND(I386*H386,2)</f>
        <v>0</v>
      </c>
      <c r="K386" s="177" t="s">
        <v>125</v>
      </c>
      <c r="L386" s="41"/>
      <c r="M386" s="182" t="s">
        <v>19</v>
      </c>
      <c r="N386" s="183" t="s">
        <v>43</v>
      </c>
      <c r="O386" s="66"/>
      <c r="P386" s="184">
        <f>O386*H386</f>
        <v>0</v>
      </c>
      <c r="Q386" s="184">
        <v>0</v>
      </c>
      <c r="R386" s="184">
        <f>Q386*H386</f>
        <v>0</v>
      </c>
      <c r="S386" s="184">
        <v>8.9999999999999993E-3</v>
      </c>
      <c r="T386" s="185">
        <f>S386*H386</f>
        <v>0.29641499999999998</v>
      </c>
      <c r="U386" s="36"/>
      <c r="V386" s="36"/>
      <c r="W386" s="36"/>
      <c r="X386" s="36"/>
      <c r="Y386" s="36"/>
      <c r="Z386" s="36"/>
      <c r="AA386" s="36"/>
      <c r="AB386" s="36"/>
      <c r="AC386" s="36"/>
      <c r="AD386" s="36"/>
      <c r="AE386" s="36"/>
      <c r="AR386" s="186" t="s">
        <v>140</v>
      </c>
      <c r="AT386" s="186" t="s">
        <v>121</v>
      </c>
      <c r="AU386" s="186" t="s">
        <v>81</v>
      </c>
      <c r="AY386" s="19" t="s">
        <v>118</v>
      </c>
      <c r="BE386" s="187">
        <f>IF(N386="základní",J386,0)</f>
        <v>0</v>
      </c>
      <c r="BF386" s="187">
        <f>IF(N386="snížená",J386,0)</f>
        <v>0</v>
      </c>
      <c r="BG386" s="187">
        <f>IF(N386="zákl. přenesená",J386,0)</f>
        <v>0</v>
      </c>
      <c r="BH386" s="187">
        <f>IF(N386="sníž. přenesená",J386,0)</f>
        <v>0</v>
      </c>
      <c r="BI386" s="187">
        <f>IF(N386="nulová",J386,0)</f>
        <v>0</v>
      </c>
      <c r="BJ386" s="19" t="s">
        <v>79</v>
      </c>
      <c r="BK386" s="187">
        <f>ROUND(I386*H386,2)</f>
        <v>0</v>
      </c>
      <c r="BL386" s="19" t="s">
        <v>140</v>
      </c>
      <c r="BM386" s="186" t="s">
        <v>527</v>
      </c>
    </row>
    <row r="387" spans="1:65" s="2" customFormat="1">
      <c r="A387" s="36"/>
      <c r="B387" s="37"/>
      <c r="C387" s="38"/>
      <c r="D387" s="188" t="s">
        <v>128</v>
      </c>
      <c r="E387" s="38"/>
      <c r="F387" s="189" t="s">
        <v>528</v>
      </c>
      <c r="G387" s="38"/>
      <c r="H387" s="38"/>
      <c r="I387" s="190"/>
      <c r="J387" s="38"/>
      <c r="K387" s="38"/>
      <c r="L387" s="41"/>
      <c r="M387" s="191"/>
      <c r="N387" s="192"/>
      <c r="O387" s="66"/>
      <c r="P387" s="66"/>
      <c r="Q387" s="66"/>
      <c r="R387" s="66"/>
      <c r="S387" s="66"/>
      <c r="T387" s="67"/>
      <c r="U387" s="36"/>
      <c r="V387" s="36"/>
      <c r="W387" s="36"/>
      <c r="X387" s="36"/>
      <c r="Y387" s="36"/>
      <c r="Z387" s="36"/>
      <c r="AA387" s="36"/>
      <c r="AB387" s="36"/>
      <c r="AC387" s="36"/>
      <c r="AD387" s="36"/>
      <c r="AE387" s="36"/>
      <c r="AT387" s="19" t="s">
        <v>128</v>
      </c>
      <c r="AU387" s="19" t="s">
        <v>81</v>
      </c>
    </row>
    <row r="388" spans="1:65" s="13" customFormat="1">
      <c r="B388" s="197"/>
      <c r="C388" s="198"/>
      <c r="D388" s="199" t="s">
        <v>183</v>
      </c>
      <c r="E388" s="200" t="s">
        <v>19</v>
      </c>
      <c r="F388" s="201" t="s">
        <v>529</v>
      </c>
      <c r="G388" s="198"/>
      <c r="H388" s="202">
        <v>32.935000000000002</v>
      </c>
      <c r="I388" s="203"/>
      <c r="J388" s="198"/>
      <c r="K388" s="198"/>
      <c r="L388" s="204"/>
      <c r="M388" s="205"/>
      <c r="N388" s="206"/>
      <c r="O388" s="206"/>
      <c r="P388" s="206"/>
      <c r="Q388" s="206"/>
      <c r="R388" s="206"/>
      <c r="S388" s="206"/>
      <c r="T388" s="207"/>
      <c r="AT388" s="208" t="s">
        <v>183</v>
      </c>
      <c r="AU388" s="208" t="s">
        <v>81</v>
      </c>
      <c r="AV388" s="13" t="s">
        <v>81</v>
      </c>
      <c r="AW388" s="13" t="s">
        <v>33</v>
      </c>
      <c r="AX388" s="13" t="s">
        <v>79</v>
      </c>
      <c r="AY388" s="208" t="s">
        <v>118</v>
      </c>
    </row>
    <row r="389" spans="1:65" s="2" customFormat="1" ht="24.15" customHeight="1">
      <c r="A389" s="36"/>
      <c r="B389" s="37"/>
      <c r="C389" s="175" t="s">
        <v>530</v>
      </c>
      <c r="D389" s="175" t="s">
        <v>121</v>
      </c>
      <c r="E389" s="176" t="s">
        <v>531</v>
      </c>
      <c r="F389" s="177" t="s">
        <v>532</v>
      </c>
      <c r="G389" s="178" t="s">
        <v>189</v>
      </c>
      <c r="H389" s="179">
        <v>11.6</v>
      </c>
      <c r="I389" s="180"/>
      <c r="J389" s="181">
        <f>ROUND(I389*H389,2)</f>
        <v>0</v>
      </c>
      <c r="K389" s="177" t="s">
        <v>125</v>
      </c>
      <c r="L389" s="41"/>
      <c r="M389" s="182" t="s">
        <v>19</v>
      </c>
      <c r="N389" s="183" t="s">
        <v>43</v>
      </c>
      <c r="O389" s="66"/>
      <c r="P389" s="184">
        <f>O389*H389</f>
        <v>0</v>
      </c>
      <c r="Q389" s="184">
        <v>0</v>
      </c>
      <c r="R389" s="184">
        <f>Q389*H389</f>
        <v>0</v>
      </c>
      <c r="S389" s="184">
        <v>7.5999999999999998E-2</v>
      </c>
      <c r="T389" s="185">
        <f>S389*H389</f>
        <v>0.88159999999999994</v>
      </c>
      <c r="U389" s="36"/>
      <c r="V389" s="36"/>
      <c r="W389" s="36"/>
      <c r="X389" s="36"/>
      <c r="Y389" s="36"/>
      <c r="Z389" s="36"/>
      <c r="AA389" s="36"/>
      <c r="AB389" s="36"/>
      <c r="AC389" s="36"/>
      <c r="AD389" s="36"/>
      <c r="AE389" s="36"/>
      <c r="AR389" s="186" t="s">
        <v>140</v>
      </c>
      <c r="AT389" s="186" t="s">
        <v>121</v>
      </c>
      <c r="AU389" s="186" t="s">
        <v>81</v>
      </c>
      <c r="AY389" s="19" t="s">
        <v>118</v>
      </c>
      <c r="BE389" s="187">
        <f>IF(N389="základní",J389,0)</f>
        <v>0</v>
      </c>
      <c r="BF389" s="187">
        <f>IF(N389="snížená",J389,0)</f>
        <v>0</v>
      </c>
      <c r="BG389" s="187">
        <f>IF(N389="zákl. přenesená",J389,0)</f>
        <v>0</v>
      </c>
      <c r="BH389" s="187">
        <f>IF(N389="sníž. přenesená",J389,0)</f>
        <v>0</v>
      </c>
      <c r="BI389" s="187">
        <f>IF(N389="nulová",J389,0)</f>
        <v>0</v>
      </c>
      <c r="BJ389" s="19" t="s">
        <v>79</v>
      </c>
      <c r="BK389" s="187">
        <f>ROUND(I389*H389,2)</f>
        <v>0</v>
      </c>
      <c r="BL389" s="19" t="s">
        <v>140</v>
      </c>
      <c r="BM389" s="186" t="s">
        <v>533</v>
      </c>
    </row>
    <row r="390" spans="1:65" s="2" customFormat="1">
      <c r="A390" s="36"/>
      <c r="B390" s="37"/>
      <c r="C390" s="38"/>
      <c r="D390" s="188" t="s">
        <v>128</v>
      </c>
      <c r="E390" s="38"/>
      <c r="F390" s="189" t="s">
        <v>534</v>
      </c>
      <c r="G390" s="38"/>
      <c r="H390" s="38"/>
      <c r="I390" s="190"/>
      <c r="J390" s="38"/>
      <c r="K390" s="38"/>
      <c r="L390" s="41"/>
      <c r="M390" s="191"/>
      <c r="N390" s="192"/>
      <c r="O390" s="66"/>
      <c r="P390" s="66"/>
      <c r="Q390" s="66"/>
      <c r="R390" s="66"/>
      <c r="S390" s="66"/>
      <c r="T390" s="67"/>
      <c r="U390" s="36"/>
      <c r="V390" s="36"/>
      <c r="W390" s="36"/>
      <c r="X390" s="36"/>
      <c r="Y390" s="36"/>
      <c r="Z390" s="36"/>
      <c r="AA390" s="36"/>
      <c r="AB390" s="36"/>
      <c r="AC390" s="36"/>
      <c r="AD390" s="36"/>
      <c r="AE390" s="36"/>
      <c r="AT390" s="19" t="s">
        <v>128</v>
      </c>
      <c r="AU390" s="19" t="s">
        <v>81</v>
      </c>
    </row>
    <row r="391" spans="1:65" s="13" customFormat="1">
      <c r="B391" s="197"/>
      <c r="C391" s="198"/>
      <c r="D391" s="199" t="s">
        <v>183</v>
      </c>
      <c r="E391" s="200" t="s">
        <v>19</v>
      </c>
      <c r="F391" s="201" t="s">
        <v>535</v>
      </c>
      <c r="G391" s="198"/>
      <c r="H391" s="202">
        <v>3.6</v>
      </c>
      <c r="I391" s="203"/>
      <c r="J391" s="198"/>
      <c r="K391" s="198"/>
      <c r="L391" s="204"/>
      <c r="M391" s="205"/>
      <c r="N391" s="206"/>
      <c r="O391" s="206"/>
      <c r="P391" s="206"/>
      <c r="Q391" s="206"/>
      <c r="R391" s="206"/>
      <c r="S391" s="206"/>
      <c r="T391" s="207"/>
      <c r="AT391" s="208" t="s">
        <v>183</v>
      </c>
      <c r="AU391" s="208" t="s">
        <v>81</v>
      </c>
      <c r="AV391" s="13" t="s">
        <v>81</v>
      </c>
      <c r="AW391" s="13" t="s">
        <v>33</v>
      </c>
      <c r="AX391" s="13" t="s">
        <v>72</v>
      </c>
      <c r="AY391" s="208" t="s">
        <v>118</v>
      </c>
    </row>
    <row r="392" spans="1:65" s="13" customFormat="1">
      <c r="B392" s="197"/>
      <c r="C392" s="198"/>
      <c r="D392" s="199" t="s">
        <v>183</v>
      </c>
      <c r="E392" s="200" t="s">
        <v>19</v>
      </c>
      <c r="F392" s="201" t="s">
        <v>536</v>
      </c>
      <c r="G392" s="198"/>
      <c r="H392" s="202">
        <v>8</v>
      </c>
      <c r="I392" s="203"/>
      <c r="J392" s="198"/>
      <c r="K392" s="198"/>
      <c r="L392" s="204"/>
      <c r="M392" s="205"/>
      <c r="N392" s="206"/>
      <c r="O392" s="206"/>
      <c r="P392" s="206"/>
      <c r="Q392" s="206"/>
      <c r="R392" s="206"/>
      <c r="S392" s="206"/>
      <c r="T392" s="207"/>
      <c r="AT392" s="208" t="s">
        <v>183</v>
      </c>
      <c r="AU392" s="208" t="s">
        <v>81</v>
      </c>
      <c r="AV392" s="13" t="s">
        <v>81</v>
      </c>
      <c r="AW392" s="13" t="s">
        <v>33</v>
      </c>
      <c r="AX392" s="13" t="s">
        <v>72</v>
      </c>
      <c r="AY392" s="208" t="s">
        <v>118</v>
      </c>
    </row>
    <row r="393" spans="1:65" s="14" customFormat="1">
      <c r="B393" s="209"/>
      <c r="C393" s="210"/>
      <c r="D393" s="199" t="s">
        <v>183</v>
      </c>
      <c r="E393" s="211" t="s">
        <v>19</v>
      </c>
      <c r="F393" s="212" t="s">
        <v>186</v>
      </c>
      <c r="G393" s="210"/>
      <c r="H393" s="213">
        <v>11.6</v>
      </c>
      <c r="I393" s="214"/>
      <c r="J393" s="210"/>
      <c r="K393" s="210"/>
      <c r="L393" s="215"/>
      <c r="M393" s="216"/>
      <c r="N393" s="217"/>
      <c r="O393" s="217"/>
      <c r="P393" s="217"/>
      <c r="Q393" s="217"/>
      <c r="R393" s="217"/>
      <c r="S393" s="217"/>
      <c r="T393" s="218"/>
      <c r="AT393" s="219" t="s">
        <v>183</v>
      </c>
      <c r="AU393" s="219" t="s">
        <v>81</v>
      </c>
      <c r="AV393" s="14" t="s">
        <v>140</v>
      </c>
      <c r="AW393" s="14" t="s">
        <v>33</v>
      </c>
      <c r="AX393" s="14" t="s">
        <v>79</v>
      </c>
      <c r="AY393" s="219" t="s">
        <v>118</v>
      </c>
    </row>
    <row r="394" spans="1:65" s="2" customFormat="1" ht="21.75" customHeight="1">
      <c r="A394" s="36"/>
      <c r="B394" s="37"/>
      <c r="C394" s="175" t="s">
        <v>537</v>
      </c>
      <c r="D394" s="175" t="s">
        <v>121</v>
      </c>
      <c r="E394" s="176" t="s">
        <v>538</v>
      </c>
      <c r="F394" s="177" t="s">
        <v>539</v>
      </c>
      <c r="G394" s="178" t="s">
        <v>189</v>
      </c>
      <c r="H394" s="179">
        <v>1.38</v>
      </c>
      <c r="I394" s="180"/>
      <c r="J394" s="181">
        <f>ROUND(I394*H394,2)</f>
        <v>0</v>
      </c>
      <c r="K394" s="177" t="s">
        <v>125</v>
      </c>
      <c r="L394" s="41"/>
      <c r="M394" s="182" t="s">
        <v>19</v>
      </c>
      <c r="N394" s="183" t="s">
        <v>43</v>
      </c>
      <c r="O394" s="66"/>
      <c r="P394" s="184">
        <f>O394*H394</f>
        <v>0</v>
      </c>
      <c r="Q394" s="184">
        <v>0</v>
      </c>
      <c r="R394" s="184">
        <f>Q394*H394</f>
        <v>0</v>
      </c>
      <c r="S394" s="184">
        <v>7.2999999999999995E-2</v>
      </c>
      <c r="T394" s="185">
        <f>S394*H394</f>
        <v>0.10073999999999998</v>
      </c>
      <c r="U394" s="36"/>
      <c r="V394" s="36"/>
      <c r="W394" s="36"/>
      <c r="X394" s="36"/>
      <c r="Y394" s="36"/>
      <c r="Z394" s="36"/>
      <c r="AA394" s="36"/>
      <c r="AB394" s="36"/>
      <c r="AC394" s="36"/>
      <c r="AD394" s="36"/>
      <c r="AE394" s="36"/>
      <c r="AR394" s="186" t="s">
        <v>140</v>
      </c>
      <c r="AT394" s="186" t="s">
        <v>121</v>
      </c>
      <c r="AU394" s="186" t="s">
        <v>81</v>
      </c>
      <c r="AY394" s="19" t="s">
        <v>118</v>
      </c>
      <c r="BE394" s="187">
        <f>IF(N394="základní",J394,0)</f>
        <v>0</v>
      </c>
      <c r="BF394" s="187">
        <f>IF(N394="snížená",J394,0)</f>
        <v>0</v>
      </c>
      <c r="BG394" s="187">
        <f>IF(N394="zákl. přenesená",J394,0)</f>
        <v>0</v>
      </c>
      <c r="BH394" s="187">
        <f>IF(N394="sníž. přenesená",J394,0)</f>
        <v>0</v>
      </c>
      <c r="BI394" s="187">
        <f>IF(N394="nulová",J394,0)</f>
        <v>0</v>
      </c>
      <c r="BJ394" s="19" t="s">
        <v>79</v>
      </c>
      <c r="BK394" s="187">
        <f>ROUND(I394*H394,2)</f>
        <v>0</v>
      </c>
      <c r="BL394" s="19" t="s">
        <v>140</v>
      </c>
      <c r="BM394" s="186" t="s">
        <v>540</v>
      </c>
    </row>
    <row r="395" spans="1:65" s="2" customFormat="1">
      <c r="A395" s="36"/>
      <c r="B395" s="37"/>
      <c r="C395" s="38"/>
      <c r="D395" s="188" t="s">
        <v>128</v>
      </c>
      <c r="E395" s="38"/>
      <c r="F395" s="189" t="s">
        <v>541</v>
      </c>
      <c r="G395" s="38"/>
      <c r="H395" s="38"/>
      <c r="I395" s="190"/>
      <c r="J395" s="38"/>
      <c r="K395" s="38"/>
      <c r="L395" s="41"/>
      <c r="M395" s="191"/>
      <c r="N395" s="192"/>
      <c r="O395" s="66"/>
      <c r="P395" s="66"/>
      <c r="Q395" s="66"/>
      <c r="R395" s="66"/>
      <c r="S395" s="66"/>
      <c r="T395" s="67"/>
      <c r="U395" s="36"/>
      <c r="V395" s="36"/>
      <c r="W395" s="36"/>
      <c r="X395" s="36"/>
      <c r="Y395" s="36"/>
      <c r="Z395" s="36"/>
      <c r="AA395" s="36"/>
      <c r="AB395" s="36"/>
      <c r="AC395" s="36"/>
      <c r="AD395" s="36"/>
      <c r="AE395" s="36"/>
      <c r="AT395" s="19" t="s">
        <v>128</v>
      </c>
      <c r="AU395" s="19" t="s">
        <v>81</v>
      </c>
    </row>
    <row r="396" spans="1:65" s="13" customFormat="1">
      <c r="B396" s="197"/>
      <c r="C396" s="198"/>
      <c r="D396" s="199" t="s">
        <v>183</v>
      </c>
      <c r="E396" s="200" t="s">
        <v>19</v>
      </c>
      <c r="F396" s="201" t="s">
        <v>542</v>
      </c>
      <c r="G396" s="198"/>
      <c r="H396" s="202">
        <v>1.38</v>
      </c>
      <c r="I396" s="203"/>
      <c r="J396" s="198"/>
      <c r="K396" s="198"/>
      <c r="L396" s="204"/>
      <c r="M396" s="205"/>
      <c r="N396" s="206"/>
      <c r="O396" s="206"/>
      <c r="P396" s="206"/>
      <c r="Q396" s="206"/>
      <c r="R396" s="206"/>
      <c r="S396" s="206"/>
      <c r="T396" s="207"/>
      <c r="AT396" s="208" t="s">
        <v>183</v>
      </c>
      <c r="AU396" s="208" t="s">
        <v>81</v>
      </c>
      <c r="AV396" s="13" t="s">
        <v>81</v>
      </c>
      <c r="AW396" s="13" t="s">
        <v>33</v>
      </c>
      <c r="AX396" s="13" t="s">
        <v>79</v>
      </c>
      <c r="AY396" s="208" t="s">
        <v>118</v>
      </c>
    </row>
    <row r="397" spans="1:65" s="2" customFormat="1" ht="21.75" customHeight="1">
      <c r="A397" s="36"/>
      <c r="B397" s="37"/>
      <c r="C397" s="175" t="s">
        <v>543</v>
      </c>
      <c r="D397" s="175" t="s">
        <v>121</v>
      </c>
      <c r="E397" s="176" t="s">
        <v>544</v>
      </c>
      <c r="F397" s="177" t="s">
        <v>545</v>
      </c>
      <c r="G397" s="178" t="s">
        <v>189</v>
      </c>
      <c r="H397" s="179">
        <v>3.0590000000000002</v>
      </c>
      <c r="I397" s="180"/>
      <c r="J397" s="181">
        <f>ROUND(I397*H397,2)</f>
        <v>0</v>
      </c>
      <c r="K397" s="177" t="s">
        <v>125</v>
      </c>
      <c r="L397" s="41"/>
      <c r="M397" s="182" t="s">
        <v>19</v>
      </c>
      <c r="N397" s="183" t="s">
        <v>43</v>
      </c>
      <c r="O397" s="66"/>
      <c r="P397" s="184">
        <f>O397*H397</f>
        <v>0</v>
      </c>
      <c r="Q397" s="184">
        <v>0</v>
      </c>
      <c r="R397" s="184">
        <f>Q397*H397</f>
        <v>0</v>
      </c>
      <c r="S397" s="184">
        <v>5.8999999999999997E-2</v>
      </c>
      <c r="T397" s="185">
        <f>S397*H397</f>
        <v>0.180481</v>
      </c>
      <c r="U397" s="36"/>
      <c r="V397" s="36"/>
      <c r="W397" s="36"/>
      <c r="X397" s="36"/>
      <c r="Y397" s="36"/>
      <c r="Z397" s="36"/>
      <c r="AA397" s="36"/>
      <c r="AB397" s="36"/>
      <c r="AC397" s="36"/>
      <c r="AD397" s="36"/>
      <c r="AE397" s="36"/>
      <c r="AR397" s="186" t="s">
        <v>140</v>
      </c>
      <c r="AT397" s="186" t="s">
        <v>121</v>
      </c>
      <c r="AU397" s="186" t="s">
        <v>81</v>
      </c>
      <c r="AY397" s="19" t="s">
        <v>118</v>
      </c>
      <c r="BE397" s="187">
        <f>IF(N397="základní",J397,0)</f>
        <v>0</v>
      </c>
      <c r="BF397" s="187">
        <f>IF(N397="snížená",J397,0)</f>
        <v>0</v>
      </c>
      <c r="BG397" s="187">
        <f>IF(N397="zákl. přenesená",J397,0)</f>
        <v>0</v>
      </c>
      <c r="BH397" s="187">
        <f>IF(N397="sníž. přenesená",J397,0)</f>
        <v>0</v>
      </c>
      <c r="BI397" s="187">
        <f>IF(N397="nulová",J397,0)</f>
        <v>0</v>
      </c>
      <c r="BJ397" s="19" t="s">
        <v>79</v>
      </c>
      <c r="BK397" s="187">
        <f>ROUND(I397*H397,2)</f>
        <v>0</v>
      </c>
      <c r="BL397" s="19" t="s">
        <v>140</v>
      </c>
      <c r="BM397" s="186" t="s">
        <v>546</v>
      </c>
    </row>
    <row r="398" spans="1:65" s="2" customFormat="1">
      <c r="A398" s="36"/>
      <c r="B398" s="37"/>
      <c r="C398" s="38"/>
      <c r="D398" s="188" t="s">
        <v>128</v>
      </c>
      <c r="E398" s="38"/>
      <c r="F398" s="189" t="s">
        <v>547</v>
      </c>
      <c r="G398" s="38"/>
      <c r="H398" s="38"/>
      <c r="I398" s="190"/>
      <c r="J398" s="38"/>
      <c r="K398" s="38"/>
      <c r="L398" s="41"/>
      <c r="M398" s="191"/>
      <c r="N398" s="192"/>
      <c r="O398" s="66"/>
      <c r="P398" s="66"/>
      <c r="Q398" s="66"/>
      <c r="R398" s="66"/>
      <c r="S398" s="66"/>
      <c r="T398" s="67"/>
      <c r="U398" s="36"/>
      <c r="V398" s="36"/>
      <c r="W398" s="36"/>
      <c r="X398" s="36"/>
      <c r="Y398" s="36"/>
      <c r="Z398" s="36"/>
      <c r="AA398" s="36"/>
      <c r="AB398" s="36"/>
      <c r="AC398" s="36"/>
      <c r="AD398" s="36"/>
      <c r="AE398" s="36"/>
      <c r="AT398" s="19" t="s">
        <v>128</v>
      </c>
      <c r="AU398" s="19" t="s">
        <v>81</v>
      </c>
    </row>
    <row r="399" spans="1:65" s="13" customFormat="1">
      <c r="B399" s="197"/>
      <c r="C399" s="198"/>
      <c r="D399" s="199" t="s">
        <v>183</v>
      </c>
      <c r="E399" s="200" t="s">
        <v>19</v>
      </c>
      <c r="F399" s="201" t="s">
        <v>548</v>
      </c>
      <c r="G399" s="198"/>
      <c r="H399" s="202">
        <v>3.0590000000000002</v>
      </c>
      <c r="I399" s="203"/>
      <c r="J399" s="198"/>
      <c r="K399" s="198"/>
      <c r="L399" s="204"/>
      <c r="M399" s="205"/>
      <c r="N399" s="206"/>
      <c r="O399" s="206"/>
      <c r="P399" s="206"/>
      <c r="Q399" s="206"/>
      <c r="R399" s="206"/>
      <c r="S399" s="206"/>
      <c r="T399" s="207"/>
      <c r="AT399" s="208" t="s">
        <v>183</v>
      </c>
      <c r="AU399" s="208" t="s">
        <v>81</v>
      </c>
      <c r="AV399" s="13" t="s">
        <v>81</v>
      </c>
      <c r="AW399" s="13" t="s">
        <v>33</v>
      </c>
      <c r="AX399" s="13" t="s">
        <v>79</v>
      </c>
      <c r="AY399" s="208" t="s">
        <v>118</v>
      </c>
    </row>
    <row r="400" spans="1:65" s="2" customFormat="1" ht="21.75" customHeight="1">
      <c r="A400" s="36"/>
      <c r="B400" s="37"/>
      <c r="C400" s="175" t="s">
        <v>549</v>
      </c>
      <c r="D400" s="175" t="s">
        <v>121</v>
      </c>
      <c r="E400" s="176" t="s">
        <v>550</v>
      </c>
      <c r="F400" s="177" t="s">
        <v>551</v>
      </c>
      <c r="G400" s="178" t="s">
        <v>189</v>
      </c>
      <c r="H400" s="179">
        <v>5.5860000000000003</v>
      </c>
      <c r="I400" s="180"/>
      <c r="J400" s="181">
        <f>ROUND(I400*H400,2)</f>
        <v>0</v>
      </c>
      <c r="K400" s="177" t="s">
        <v>125</v>
      </c>
      <c r="L400" s="41"/>
      <c r="M400" s="182" t="s">
        <v>19</v>
      </c>
      <c r="N400" s="183" t="s">
        <v>43</v>
      </c>
      <c r="O400" s="66"/>
      <c r="P400" s="184">
        <f>O400*H400</f>
        <v>0</v>
      </c>
      <c r="Q400" s="184">
        <v>0</v>
      </c>
      <c r="R400" s="184">
        <f>Q400*H400</f>
        <v>0</v>
      </c>
      <c r="S400" s="184">
        <v>5.0999999999999997E-2</v>
      </c>
      <c r="T400" s="185">
        <f>S400*H400</f>
        <v>0.28488599999999997</v>
      </c>
      <c r="U400" s="36"/>
      <c r="V400" s="36"/>
      <c r="W400" s="36"/>
      <c r="X400" s="36"/>
      <c r="Y400" s="36"/>
      <c r="Z400" s="36"/>
      <c r="AA400" s="36"/>
      <c r="AB400" s="36"/>
      <c r="AC400" s="36"/>
      <c r="AD400" s="36"/>
      <c r="AE400" s="36"/>
      <c r="AR400" s="186" t="s">
        <v>140</v>
      </c>
      <c r="AT400" s="186" t="s">
        <v>121</v>
      </c>
      <c r="AU400" s="186" t="s">
        <v>81</v>
      </c>
      <c r="AY400" s="19" t="s">
        <v>118</v>
      </c>
      <c r="BE400" s="187">
        <f>IF(N400="základní",J400,0)</f>
        <v>0</v>
      </c>
      <c r="BF400" s="187">
        <f>IF(N400="snížená",J400,0)</f>
        <v>0</v>
      </c>
      <c r="BG400" s="187">
        <f>IF(N400="zákl. přenesená",J400,0)</f>
        <v>0</v>
      </c>
      <c r="BH400" s="187">
        <f>IF(N400="sníž. přenesená",J400,0)</f>
        <v>0</v>
      </c>
      <c r="BI400" s="187">
        <f>IF(N400="nulová",J400,0)</f>
        <v>0</v>
      </c>
      <c r="BJ400" s="19" t="s">
        <v>79</v>
      </c>
      <c r="BK400" s="187">
        <f>ROUND(I400*H400,2)</f>
        <v>0</v>
      </c>
      <c r="BL400" s="19" t="s">
        <v>140</v>
      </c>
      <c r="BM400" s="186" t="s">
        <v>552</v>
      </c>
    </row>
    <row r="401" spans="1:65" s="2" customFormat="1">
      <c r="A401" s="36"/>
      <c r="B401" s="37"/>
      <c r="C401" s="38"/>
      <c r="D401" s="188" t="s">
        <v>128</v>
      </c>
      <c r="E401" s="38"/>
      <c r="F401" s="189" t="s">
        <v>553</v>
      </c>
      <c r="G401" s="38"/>
      <c r="H401" s="38"/>
      <c r="I401" s="190"/>
      <c r="J401" s="38"/>
      <c r="K401" s="38"/>
      <c r="L401" s="41"/>
      <c r="M401" s="191"/>
      <c r="N401" s="192"/>
      <c r="O401" s="66"/>
      <c r="P401" s="66"/>
      <c r="Q401" s="66"/>
      <c r="R401" s="66"/>
      <c r="S401" s="66"/>
      <c r="T401" s="67"/>
      <c r="U401" s="36"/>
      <c r="V401" s="36"/>
      <c r="W401" s="36"/>
      <c r="X401" s="36"/>
      <c r="Y401" s="36"/>
      <c r="Z401" s="36"/>
      <c r="AA401" s="36"/>
      <c r="AB401" s="36"/>
      <c r="AC401" s="36"/>
      <c r="AD401" s="36"/>
      <c r="AE401" s="36"/>
      <c r="AT401" s="19" t="s">
        <v>128</v>
      </c>
      <c r="AU401" s="19" t="s">
        <v>81</v>
      </c>
    </row>
    <row r="402" spans="1:65" s="13" customFormat="1">
      <c r="B402" s="197"/>
      <c r="C402" s="198"/>
      <c r="D402" s="199" t="s">
        <v>183</v>
      </c>
      <c r="E402" s="200" t="s">
        <v>19</v>
      </c>
      <c r="F402" s="201" t="s">
        <v>554</v>
      </c>
      <c r="G402" s="198"/>
      <c r="H402" s="202">
        <v>5.5860000000000003</v>
      </c>
      <c r="I402" s="203"/>
      <c r="J402" s="198"/>
      <c r="K402" s="198"/>
      <c r="L402" s="204"/>
      <c r="M402" s="205"/>
      <c r="N402" s="206"/>
      <c r="O402" s="206"/>
      <c r="P402" s="206"/>
      <c r="Q402" s="206"/>
      <c r="R402" s="206"/>
      <c r="S402" s="206"/>
      <c r="T402" s="207"/>
      <c r="AT402" s="208" t="s">
        <v>183</v>
      </c>
      <c r="AU402" s="208" t="s">
        <v>81</v>
      </c>
      <c r="AV402" s="13" t="s">
        <v>81</v>
      </c>
      <c r="AW402" s="13" t="s">
        <v>33</v>
      </c>
      <c r="AX402" s="13" t="s">
        <v>79</v>
      </c>
      <c r="AY402" s="208" t="s">
        <v>118</v>
      </c>
    </row>
    <row r="403" spans="1:65" s="2" customFormat="1" ht="21.75" customHeight="1">
      <c r="A403" s="36"/>
      <c r="B403" s="37"/>
      <c r="C403" s="175" t="s">
        <v>555</v>
      </c>
      <c r="D403" s="175" t="s">
        <v>121</v>
      </c>
      <c r="E403" s="176" t="s">
        <v>556</v>
      </c>
      <c r="F403" s="177" t="s">
        <v>557</v>
      </c>
      <c r="G403" s="178" t="s">
        <v>189</v>
      </c>
      <c r="H403" s="179">
        <v>4.3600000000000003</v>
      </c>
      <c r="I403" s="180"/>
      <c r="J403" s="181">
        <f>ROUND(I403*H403,2)</f>
        <v>0</v>
      </c>
      <c r="K403" s="177" t="s">
        <v>19</v>
      </c>
      <c r="L403" s="41"/>
      <c r="M403" s="182" t="s">
        <v>19</v>
      </c>
      <c r="N403" s="183" t="s">
        <v>43</v>
      </c>
      <c r="O403" s="66"/>
      <c r="P403" s="184">
        <f>O403*H403</f>
        <v>0</v>
      </c>
      <c r="Q403" s="184">
        <v>0</v>
      </c>
      <c r="R403" s="184">
        <f>Q403*H403</f>
        <v>0</v>
      </c>
      <c r="S403" s="184">
        <v>6.2E-2</v>
      </c>
      <c r="T403" s="185">
        <f>S403*H403</f>
        <v>0.27032</v>
      </c>
      <c r="U403" s="36"/>
      <c r="V403" s="36"/>
      <c r="W403" s="36"/>
      <c r="X403" s="36"/>
      <c r="Y403" s="36"/>
      <c r="Z403" s="36"/>
      <c r="AA403" s="36"/>
      <c r="AB403" s="36"/>
      <c r="AC403" s="36"/>
      <c r="AD403" s="36"/>
      <c r="AE403" s="36"/>
      <c r="AR403" s="186" t="s">
        <v>140</v>
      </c>
      <c r="AT403" s="186" t="s">
        <v>121</v>
      </c>
      <c r="AU403" s="186" t="s">
        <v>81</v>
      </c>
      <c r="AY403" s="19" t="s">
        <v>118</v>
      </c>
      <c r="BE403" s="187">
        <f>IF(N403="základní",J403,0)</f>
        <v>0</v>
      </c>
      <c r="BF403" s="187">
        <f>IF(N403="snížená",J403,0)</f>
        <v>0</v>
      </c>
      <c r="BG403" s="187">
        <f>IF(N403="zákl. přenesená",J403,0)</f>
        <v>0</v>
      </c>
      <c r="BH403" s="187">
        <f>IF(N403="sníž. přenesená",J403,0)</f>
        <v>0</v>
      </c>
      <c r="BI403" s="187">
        <f>IF(N403="nulová",J403,0)</f>
        <v>0</v>
      </c>
      <c r="BJ403" s="19" t="s">
        <v>79</v>
      </c>
      <c r="BK403" s="187">
        <f>ROUND(I403*H403,2)</f>
        <v>0</v>
      </c>
      <c r="BL403" s="19" t="s">
        <v>140</v>
      </c>
      <c r="BM403" s="186" t="s">
        <v>558</v>
      </c>
    </row>
    <row r="404" spans="1:65" s="13" customFormat="1">
      <c r="B404" s="197"/>
      <c r="C404" s="198"/>
      <c r="D404" s="199" t="s">
        <v>183</v>
      </c>
      <c r="E404" s="200" t="s">
        <v>19</v>
      </c>
      <c r="F404" s="201" t="s">
        <v>559</v>
      </c>
      <c r="G404" s="198"/>
      <c r="H404" s="202">
        <v>4.3600000000000003</v>
      </c>
      <c r="I404" s="203"/>
      <c r="J404" s="198"/>
      <c r="K404" s="198"/>
      <c r="L404" s="204"/>
      <c r="M404" s="205"/>
      <c r="N404" s="206"/>
      <c r="O404" s="206"/>
      <c r="P404" s="206"/>
      <c r="Q404" s="206"/>
      <c r="R404" s="206"/>
      <c r="S404" s="206"/>
      <c r="T404" s="207"/>
      <c r="AT404" s="208" t="s">
        <v>183</v>
      </c>
      <c r="AU404" s="208" t="s">
        <v>81</v>
      </c>
      <c r="AV404" s="13" t="s">
        <v>81</v>
      </c>
      <c r="AW404" s="13" t="s">
        <v>33</v>
      </c>
      <c r="AX404" s="13" t="s">
        <v>79</v>
      </c>
      <c r="AY404" s="208" t="s">
        <v>118</v>
      </c>
    </row>
    <row r="405" spans="1:65" s="2" customFormat="1" ht="24.15" customHeight="1">
      <c r="A405" s="36"/>
      <c r="B405" s="37"/>
      <c r="C405" s="175" t="s">
        <v>560</v>
      </c>
      <c r="D405" s="175" t="s">
        <v>121</v>
      </c>
      <c r="E405" s="176" t="s">
        <v>561</v>
      </c>
      <c r="F405" s="177" t="s">
        <v>562</v>
      </c>
      <c r="G405" s="178" t="s">
        <v>181</v>
      </c>
      <c r="H405" s="179">
        <v>0.38300000000000001</v>
      </c>
      <c r="I405" s="180"/>
      <c r="J405" s="181">
        <f>ROUND(I405*H405,2)</f>
        <v>0</v>
      </c>
      <c r="K405" s="177" t="s">
        <v>125</v>
      </c>
      <c r="L405" s="41"/>
      <c r="M405" s="182" t="s">
        <v>19</v>
      </c>
      <c r="N405" s="183" t="s">
        <v>43</v>
      </c>
      <c r="O405" s="66"/>
      <c r="P405" s="184">
        <f>O405*H405</f>
        <v>0</v>
      </c>
      <c r="Q405" s="184">
        <v>0</v>
      </c>
      <c r="R405" s="184">
        <f>Q405*H405</f>
        <v>0</v>
      </c>
      <c r="S405" s="184">
        <v>1.8</v>
      </c>
      <c r="T405" s="185">
        <f>S405*H405</f>
        <v>0.68940000000000001</v>
      </c>
      <c r="U405" s="36"/>
      <c r="V405" s="36"/>
      <c r="W405" s="36"/>
      <c r="X405" s="36"/>
      <c r="Y405" s="36"/>
      <c r="Z405" s="36"/>
      <c r="AA405" s="36"/>
      <c r="AB405" s="36"/>
      <c r="AC405" s="36"/>
      <c r="AD405" s="36"/>
      <c r="AE405" s="36"/>
      <c r="AR405" s="186" t="s">
        <v>140</v>
      </c>
      <c r="AT405" s="186" t="s">
        <v>121</v>
      </c>
      <c r="AU405" s="186" t="s">
        <v>81</v>
      </c>
      <c r="AY405" s="19" t="s">
        <v>118</v>
      </c>
      <c r="BE405" s="187">
        <f>IF(N405="základní",J405,0)</f>
        <v>0</v>
      </c>
      <c r="BF405" s="187">
        <f>IF(N405="snížená",J405,0)</f>
        <v>0</v>
      </c>
      <c r="BG405" s="187">
        <f>IF(N405="zákl. přenesená",J405,0)</f>
        <v>0</v>
      </c>
      <c r="BH405" s="187">
        <f>IF(N405="sníž. přenesená",J405,0)</f>
        <v>0</v>
      </c>
      <c r="BI405" s="187">
        <f>IF(N405="nulová",J405,0)</f>
        <v>0</v>
      </c>
      <c r="BJ405" s="19" t="s">
        <v>79</v>
      </c>
      <c r="BK405" s="187">
        <f>ROUND(I405*H405,2)</f>
        <v>0</v>
      </c>
      <c r="BL405" s="19" t="s">
        <v>140</v>
      </c>
      <c r="BM405" s="186" t="s">
        <v>563</v>
      </c>
    </row>
    <row r="406" spans="1:65" s="2" customFormat="1">
      <c r="A406" s="36"/>
      <c r="B406" s="37"/>
      <c r="C406" s="38"/>
      <c r="D406" s="188" t="s">
        <v>128</v>
      </c>
      <c r="E406" s="38"/>
      <c r="F406" s="189" t="s">
        <v>564</v>
      </c>
      <c r="G406" s="38"/>
      <c r="H406" s="38"/>
      <c r="I406" s="190"/>
      <c r="J406" s="38"/>
      <c r="K406" s="38"/>
      <c r="L406" s="41"/>
      <c r="M406" s="191"/>
      <c r="N406" s="192"/>
      <c r="O406" s="66"/>
      <c r="P406" s="66"/>
      <c r="Q406" s="66"/>
      <c r="R406" s="66"/>
      <c r="S406" s="66"/>
      <c r="T406" s="67"/>
      <c r="U406" s="36"/>
      <c r="V406" s="36"/>
      <c r="W406" s="36"/>
      <c r="X406" s="36"/>
      <c r="Y406" s="36"/>
      <c r="Z406" s="36"/>
      <c r="AA406" s="36"/>
      <c r="AB406" s="36"/>
      <c r="AC406" s="36"/>
      <c r="AD406" s="36"/>
      <c r="AE406" s="36"/>
      <c r="AT406" s="19" t="s">
        <v>128</v>
      </c>
      <c r="AU406" s="19" t="s">
        <v>81</v>
      </c>
    </row>
    <row r="407" spans="1:65" s="15" customFormat="1">
      <c r="B407" s="220"/>
      <c r="C407" s="221"/>
      <c r="D407" s="199" t="s">
        <v>183</v>
      </c>
      <c r="E407" s="222" t="s">
        <v>19</v>
      </c>
      <c r="F407" s="223" t="s">
        <v>565</v>
      </c>
      <c r="G407" s="221"/>
      <c r="H407" s="222" t="s">
        <v>19</v>
      </c>
      <c r="I407" s="224"/>
      <c r="J407" s="221"/>
      <c r="K407" s="221"/>
      <c r="L407" s="225"/>
      <c r="M407" s="226"/>
      <c r="N407" s="227"/>
      <c r="O407" s="227"/>
      <c r="P407" s="227"/>
      <c r="Q407" s="227"/>
      <c r="R407" s="227"/>
      <c r="S407" s="227"/>
      <c r="T407" s="228"/>
      <c r="AT407" s="229" t="s">
        <v>183</v>
      </c>
      <c r="AU407" s="229" t="s">
        <v>81</v>
      </c>
      <c r="AV407" s="15" t="s">
        <v>79</v>
      </c>
      <c r="AW407" s="15" t="s">
        <v>33</v>
      </c>
      <c r="AX407" s="15" t="s">
        <v>72</v>
      </c>
      <c r="AY407" s="229" t="s">
        <v>118</v>
      </c>
    </row>
    <row r="408" spans="1:65" s="13" customFormat="1">
      <c r="B408" s="197"/>
      <c r="C408" s="198"/>
      <c r="D408" s="199" t="s">
        <v>183</v>
      </c>
      <c r="E408" s="200" t="s">
        <v>19</v>
      </c>
      <c r="F408" s="201" t="s">
        <v>566</v>
      </c>
      <c r="G408" s="198"/>
      <c r="H408" s="202">
        <v>0.38300000000000001</v>
      </c>
      <c r="I408" s="203"/>
      <c r="J408" s="198"/>
      <c r="K408" s="198"/>
      <c r="L408" s="204"/>
      <c r="M408" s="205"/>
      <c r="N408" s="206"/>
      <c r="O408" s="206"/>
      <c r="P408" s="206"/>
      <c r="Q408" s="206"/>
      <c r="R408" s="206"/>
      <c r="S408" s="206"/>
      <c r="T408" s="207"/>
      <c r="AT408" s="208" t="s">
        <v>183</v>
      </c>
      <c r="AU408" s="208" t="s">
        <v>81</v>
      </c>
      <c r="AV408" s="13" t="s">
        <v>81</v>
      </c>
      <c r="AW408" s="13" t="s">
        <v>33</v>
      </c>
      <c r="AX408" s="13" t="s">
        <v>79</v>
      </c>
      <c r="AY408" s="208" t="s">
        <v>118</v>
      </c>
    </row>
    <row r="409" spans="1:65" s="2" customFormat="1" ht="24.15" customHeight="1">
      <c r="A409" s="36"/>
      <c r="B409" s="37"/>
      <c r="C409" s="175" t="s">
        <v>567</v>
      </c>
      <c r="D409" s="175" t="s">
        <v>121</v>
      </c>
      <c r="E409" s="176" t="s">
        <v>568</v>
      </c>
      <c r="F409" s="177" t="s">
        <v>569</v>
      </c>
      <c r="G409" s="178" t="s">
        <v>189</v>
      </c>
      <c r="H409" s="179">
        <v>1.845</v>
      </c>
      <c r="I409" s="180"/>
      <c r="J409" s="181">
        <f>ROUND(I409*H409,2)</f>
        <v>0</v>
      </c>
      <c r="K409" s="177" t="s">
        <v>125</v>
      </c>
      <c r="L409" s="41"/>
      <c r="M409" s="182" t="s">
        <v>19</v>
      </c>
      <c r="N409" s="183" t="s">
        <v>43</v>
      </c>
      <c r="O409" s="66"/>
      <c r="P409" s="184">
        <f>O409*H409</f>
        <v>0</v>
      </c>
      <c r="Q409" s="184">
        <v>0</v>
      </c>
      <c r="R409" s="184">
        <f>Q409*H409</f>
        <v>0</v>
      </c>
      <c r="S409" s="184">
        <v>0.18</v>
      </c>
      <c r="T409" s="185">
        <f>S409*H409</f>
        <v>0.33210000000000001</v>
      </c>
      <c r="U409" s="36"/>
      <c r="V409" s="36"/>
      <c r="W409" s="36"/>
      <c r="X409" s="36"/>
      <c r="Y409" s="36"/>
      <c r="Z409" s="36"/>
      <c r="AA409" s="36"/>
      <c r="AB409" s="36"/>
      <c r="AC409" s="36"/>
      <c r="AD409" s="36"/>
      <c r="AE409" s="36"/>
      <c r="AR409" s="186" t="s">
        <v>140</v>
      </c>
      <c r="AT409" s="186" t="s">
        <v>121</v>
      </c>
      <c r="AU409" s="186" t="s">
        <v>81</v>
      </c>
      <c r="AY409" s="19" t="s">
        <v>118</v>
      </c>
      <c r="BE409" s="187">
        <f>IF(N409="základní",J409,0)</f>
        <v>0</v>
      </c>
      <c r="BF409" s="187">
        <f>IF(N409="snížená",J409,0)</f>
        <v>0</v>
      </c>
      <c r="BG409" s="187">
        <f>IF(N409="zákl. přenesená",J409,0)</f>
        <v>0</v>
      </c>
      <c r="BH409" s="187">
        <f>IF(N409="sníž. přenesená",J409,0)</f>
        <v>0</v>
      </c>
      <c r="BI409" s="187">
        <f>IF(N409="nulová",J409,0)</f>
        <v>0</v>
      </c>
      <c r="BJ409" s="19" t="s">
        <v>79</v>
      </c>
      <c r="BK409" s="187">
        <f>ROUND(I409*H409,2)</f>
        <v>0</v>
      </c>
      <c r="BL409" s="19" t="s">
        <v>140</v>
      </c>
      <c r="BM409" s="186" t="s">
        <v>570</v>
      </c>
    </row>
    <row r="410" spans="1:65" s="2" customFormat="1">
      <c r="A410" s="36"/>
      <c r="B410" s="37"/>
      <c r="C410" s="38"/>
      <c r="D410" s="188" t="s">
        <v>128</v>
      </c>
      <c r="E410" s="38"/>
      <c r="F410" s="189" t="s">
        <v>571</v>
      </c>
      <c r="G410" s="38"/>
      <c r="H410" s="38"/>
      <c r="I410" s="190"/>
      <c r="J410" s="38"/>
      <c r="K410" s="38"/>
      <c r="L410" s="41"/>
      <c r="M410" s="191"/>
      <c r="N410" s="192"/>
      <c r="O410" s="66"/>
      <c r="P410" s="66"/>
      <c r="Q410" s="66"/>
      <c r="R410" s="66"/>
      <c r="S410" s="66"/>
      <c r="T410" s="67"/>
      <c r="U410" s="36"/>
      <c r="V410" s="36"/>
      <c r="W410" s="36"/>
      <c r="X410" s="36"/>
      <c r="Y410" s="36"/>
      <c r="Z410" s="36"/>
      <c r="AA410" s="36"/>
      <c r="AB410" s="36"/>
      <c r="AC410" s="36"/>
      <c r="AD410" s="36"/>
      <c r="AE410" s="36"/>
      <c r="AT410" s="19" t="s">
        <v>128</v>
      </c>
      <c r="AU410" s="19" t="s">
        <v>81</v>
      </c>
    </row>
    <row r="411" spans="1:65" s="13" customFormat="1">
      <c r="B411" s="197"/>
      <c r="C411" s="198"/>
      <c r="D411" s="199" t="s">
        <v>183</v>
      </c>
      <c r="E411" s="200" t="s">
        <v>19</v>
      </c>
      <c r="F411" s="201" t="s">
        <v>572</v>
      </c>
      <c r="G411" s="198"/>
      <c r="H411" s="202">
        <v>1.845</v>
      </c>
      <c r="I411" s="203"/>
      <c r="J411" s="198"/>
      <c r="K411" s="198"/>
      <c r="L411" s="204"/>
      <c r="M411" s="205"/>
      <c r="N411" s="206"/>
      <c r="O411" s="206"/>
      <c r="P411" s="206"/>
      <c r="Q411" s="206"/>
      <c r="R411" s="206"/>
      <c r="S411" s="206"/>
      <c r="T411" s="207"/>
      <c r="AT411" s="208" t="s">
        <v>183</v>
      </c>
      <c r="AU411" s="208" t="s">
        <v>81</v>
      </c>
      <c r="AV411" s="13" t="s">
        <v>81</v>
      </c>
      <c r="AW411" s="13" t="s">
        <v>33</v>
      </c>
      <c r="AX411" s="13" t="s">
        <v>79</v>
      </c>
      <c r="AY411" s="208" t="s">
        <v>118</v>
      </c>
    </row>
    <row r="412" spans="1:65" s="2" customFormat="1" ht="24.15" customHeight="1">
      <c r="A412" s="36"/>
      <c r="B412" s="37"/>
      <c r="C412" s="175" t="s">
        <v>573</v>
      </c>
      <c r="D412" s="175" t="s">
        <v>121</v>
      </c>
      <c r="E412" s="176" t="s">
        <v>574</v>
      </c>
      <c r="F412" s="177" t="s">
        <v>575</v>
      </c>
      <c r="G412" s="178" t="s">
        <v>181</v>
      </c>
      <c r="H412" s="179">
        <v>1.837</v>
      </c>
      <c r="I412" s="180"/>
      <c r="J412" s="181">
        <f>ROUND(I412*H412,2)</f>
        <v>0</v>
      </c>
      <c r="K412" s="177" t="s">
        <v>125</v>
      </c>
      <c r="L412" s="41"/>
      <c r="M412" s="182" t="s">
        <v>19</v>
      </c>
      <c r="N412" s="183" t="s">
        <v>43</v>
      </c>
      <c r="O412" s="66"/>
      <c r="P412" s="184">
        <f>O412*H412</f>
        <v>0</v>
      </c>
      <c r="Q412" s="184">
        <v>0</v>
      </c>
      <c r="R412" s="184">
        <f>Q412*H412</f>
        <v>0</v>
      </c>
      <c r="S412" s="184">
        <v>1.8</v>
      </c>
      <c r="T412" s="185">
        <f>S412*H412</f>
        <v>3.3066</v>
      </c>
      <c r="U412" s="36"/>
      <c r="V412" s="36"/>
      <c r="W412" s="36"/>
      <c r="X412" s="36"/>
      <c r="Y412" s="36"/>
      <c r="Z412" s="36"/>
      <c r="AA412" s="36"/>
      <c r="AB412" s="36"/>
      <c r="AC412" s="36"/>
      <c r="AD412" s="36"/>
      <c r="AE412" s="36"/>
      <c r="AR412" s="186" t="s">
        <v>140</v>
      </c>
      <c r="AT412" s="186" t="s">
        <v>121</v>
      </c>
      <c r="AU412" s="186" t="s">
        <v>81</v>
      </c>
      <c r="AY412" s="19" t="s">
        <v>118</v>
      </c>
      <c r="BE412" s="187">
        <f>IF(N412="základní",J412,0)</f>
        <v>0</v>
      </c>
      <c r="BF412" s="187">
        <f>IF(N412="snížená",J412,0)</f>
        <v>0</v>
      </c>
      <c r="BG412" s="187">
        <f>IF(N412="zákl. přenesená",J412,0)</f>
        <v>0</v>
      </c>
      <c r="BH412" s="187">
        <f>IF(N412="sníž. přenesená",J412,0)</f>
        <v>0</v>
      </c>
      <c r="BI412" s="187">
        <f>IF(N412="nulová",J412,0)</f>
        <v>0</v>
      </c>
      <c r="BJ412" s="19" t="s">
        <v>79</v>
      </c>
      <c r="BK412" s="187">
        <f>ROUND(I412*H412,2)</f>
        <v>0</v>
      </c>
      <c r="BL412" s="19" t="s">
        <v>140</v>
      </c>
      <c r="BM412" s="186" t="s">
        <v>576</v>
      </c>
    </row>
    <row r="413" spans="1:65" s="2" customFormat="1">
      <c r="A413" s="36"/>
      <c r="B413" s="37"/>
      <c r="C413" s="38"/>
      <c r="D413" s="188" t="s">
        <v>128</v>
      </c>
      <c r="E413" s="38"/>
      <c r="F413" s="189" t="s">
        <v>577</v>
      </c>
      <c r="G413" s="38"/>
      <c r="H413" s="38"/>
      <c r="I413" s="190"/>
      <c r="J413" s="38"/>
      <c r="K413" s="38"/>
      <c r="L413" s="41"/>
      <c r="M413" s="191"/>
      <c r="N413" s="192"/>
      <c r="O413" s="66"/>
      <c r="P413" s="66"/>
      <c r="Q413" s="66"/>
      <c r="R413" s="66"/>
      <c r="S413" s="66"/>
      <c r="T413" s="67"/>
      <c r="U413" s="36"/>
      <c r="V413" s="36"/>
      <c r="W413" s="36"/>
      <c r="X413" s="36"/>
      <c r="Y413" s="36"/>
      <c r="Z413" s="36"/>
      <c r="AA413" s="36"/>
      <c r="AB413" s="36"/>
      <c r="AC413" s="36"/>
      <c r="AD413" s="36"/>
      <c r="AE413" s="36"/>
      <c r="AT413" s="19" t="s">
        <v>128</v>
      </c>
      <c r="AU413" s="19" t="s">
        <v>81</v>
      </c>
    </row>
    <row r="414" spans="1:65" s="15" customFormat="1">
      <c r="B414" s="220"/>
      <c r="C414" s="221"/>
      <c r="D414" s="199" t="s">
        <v>183</v>
      </c>
      <c r="E414" s="222" t="s">
        <v>19</v>
      </c>
      <c r="F414" s="223" t="s">
        <v>578</v>
      </c>
      <c r="G414" s="221"/>
      <c r="H414" s="222" t="s">
        <v>19</v>
      </c>
      <c r="I414" s="224"/>
      <c r="J414" s="221"/>
      <c r="K414" s="221"/>
      <c r="L414" s="225"/>
      <c r="M414" s="226"/>
      <c r="N414" s="227"/>
      <c r="O414" s="227"/>
      <c r="P414" s="227"/>
      <c r="Q414" s="227"/>
      <c r="R414" s="227"/>
      <c r="S414" s="227"/>
      <c r="T414" s="228"/>
      <c r="AT414" s="229" t="s">
        <v>183</v>
      </c>
      <c r="AU414" s="229" t="s">
        <v>81</v>
      </c>
      <c r="AV414" s="15" t="s">
        <v>79</v>
      </c>
      <c r="AW414" s="15" t="s">
        <v>33</v>
      </c>
      <c r="AX414" s="15" t="s">
        <v>72</v>
      </c>
      <c r="AY414" s="229" t="s">
        <v>118</v>
      </c>
    </row>
    <row r="415" spans="1:65" s="13" customFormat="1">
      <c r="B415" s="197"/>
      <c r="C415" s="198"/>
      <c r="D415" s="199" t="s">
        <v>183</v>
      </c>
      <c r="E415" s="200" t="s">
        <v>19</v>
      </c>
      <c r="F415" s="201" t="s">
        <v>579</v>
      </c>
      <c r="G415" s="198"/>
      <c r="H415" s="202">
        <v>1.522</v>
      </c>
      <c r="I415" s="203"/>
      <c r="J415" s="198"/>
      <c r="K415" s="198"/>
      <c r="L415" s="204"/>
      <c r="M415" s="205"/>
      <c r="N415" s="206"/>
      <c r="O415" s="206"/>
      <c r="P415" s="206"/>
      <c r="Q415" s="206"/>
      <c r="R415" s="206"/>
      <c r="S415" s="206"/>
      <c r="T415" s="207"/>
      <c r="AT415" s="208" t="s">
        <v>183</v>
      </c>
      <c r="AU415" s="208" t="s">
        <v>81</v>
      </c>
      <c r="AV415" s="13" t="s">
        <v>81</v>
      </c>
      <c r="AW415" s="13" t="s">
        <v>33</v>
      </c>
      <c r="AX415" s="13" t="s">
        <v>72</v>
      </c>
      <c r="AY415" s="208" t="s">
        <v>118</v>
      </c>
    </row>
    <row r="416" spans="1:65" s="13" customFormat="1">
      <c r="B416" s="197"/>
      <c r="C416" s="198"/>
      <c r="D416" s="199" t="s">
        <v>183</v>
      </c>
      <c r="E416" s="200" t="s">
        <v>19</v>
      </c>
      <c r="F416" s="201" t="s">
        <v>580</v>
      </c>
      <c r="G416" s="198"/>
      <c r="H416" s="202">
        <v>-0.9</v>
      </c>
      <c r="I416" s="203"/>
      <c r="J416" s="198"/>
      <c r="K416" s="198"/>
      <c r="L416" s="204"/>
      <c r="M416" s="205"/>
      <c r="N416" s="206"/>
      <c r="O416" s="206"/>
      <c r="P416" s="206"/>
      <c r="Q416" s="206"/>
      <c r="R416" s="206"/>
      <c r="S416" s="206"/>
      <c r="T416" s="207"/>
      <c r="AT416" s="208" t="s">
        <v>183</v>
      </c>
      <c r="AU416" s="208" t="s">
        <v>81</v>
      </c>
      <c r="AV416" s="13" t="s">
        <v>81</v>
      </c>
      <c r="AW416" s="13" t="s">
        <v>33</v>
      </c>
      <c r="AX416" s="13" t="s">
        <v>72</v>
      </c>
      <c r="AY416" s="208" t="s">
        <v>118</v>
      </c>
    </row>
    <row r="417" spans="1:65" s="16" customFormat="1">
      <c r="B417" s="230"/>
      <c r="C417" s="231"/>
      <c r="D417" s="199" t="s">
        <v>183</v>
      </c>
      <c r="E417" s="232" t="s">
        <v>19</v>
      </c>
      <c r="F417" s="233" t="s">
        <v>368</v>
      </c>
      <c r="G417" s="231"/>
      <c r="H417" s="234">
        <v>0.622</v>
      </c>
      <c r="I417" s="235"/>
      <c r="J417" s="231"/>
      <c r="K417" s="231"/>
      <c r="L417" s="236"/>
      <c r="M417" s="237"/>
      <c r="N417" s="238"/>
      <c r="O417" s="238"/>
      <c r="P417" s="238"/>
      <c r="Q417" s="238"/>
      <c r="R417" s="238"/>
      <c r="S417" s="238"/>
      <c r="T417" s="239"/>
      <c r="AT417" s="240" t="s">
        <v>183</v>
      </c>
      <c r="AU417" s="240" t="s">
        <v>81</v>
      </c>
      <c r="AV417" s="16" t="s">
        <v>135</v>
      </c>
      <c r="AW417" s="16" t="s">
        <v>33</v>
      </c>
      <c r="AX417" s="16" t="s">
        <v>72</v>
      </c>
      <c r="AY417" s="240" t="s">
        <v>118</v>
      </c>
    </row>
    <row r="418" spans="1:65" s="15" customFormat="1">
      <c r="B418" s="220"/>
      <c r="C418" s="221"/>
      <c r="D418" s="199" t="s">
        <v>183</v>
      </c>
      <c r="E418" s="222" t="s">
        <v>19</v>
      </c>
      <c r="F418" s="223" t="s">
        <v>581</v>
      </c>
      <c r="G418" s="221"/>
      <c r="H418" s="222" t="s">
        <v>19</v>
      </c>
      <c r="I418" s="224"/>
      <c r="J418" s="221"/>
      <c r="K418" s="221"/>
      <c r="L418" s="225"/>
      <c r="M418" s="226"/>
      <c r="N418" s="227"/>
      <c r="O418" s="227"/>
      <c r="P418" s="227"/>
      <c r="Q418" s="227"/>
      <c r="R418" s="227"/>
      <c r="S418" s="227"/>
      <c r="T418" s="228"/>
      <c r="AT418" s="229" t="s">
        <v>183</v>
      </c>
      <c r="AU418" s="229" t="s">
        <v>81</v>
      </c>
      <c r="AV418" s="15" t="s">
        <v>79</v>
      </c>
      <c r="AW418" s="15" t="s">
        <v>33</v>
      </c>
      <c r="AX418" s="15" t="s">
        <v>72</v>
      </c>
      <c r="AY418" s="229" t="s">
        <v>118</v>
      </c>
    </row>
    <row r="419" spans="1:65" s="13" customFormat="1">
      <c r="B419" s="197"/>
      <c r="C419" s="198"/>
      <c r="D419" s="199" t="s">
        <v>183</v>
      </c>
      <c r="E419" s="200" t="s">
        <v>19</v>
      </c>
      <c r="F419" s="201" t="s">
        <v>582</v>
      </c>
      <c r="G419" s="198"/>
      <c r="H419" s="202">
        <v>1.2150000000000001</v>
      </c>
      <c r="I419" s="203"/>
      <c r="J419" s="198"/>
      <c r="K419" s="198"/>
      <c r="L419" s="204"/>
      <c r="M419" s="205"/>
      <c r="N419" s="206"/>
      <c r="O419" s="206"/>
      <c r="P419" s="206"/>
      <c r="Q419" s="206"/>
      <c r="R419" s="206"/>
      <c r="S419" s="206"/>
      <c r="T419" s="207"/>
      <c r="AT419" s="208" t="s">
        <v>183</v>
      </c>
      <c r="AU419" s="208" t="s">
        <v>81</v>
      </c>
      <c r="AV419" s="13" t="s">
        <v>81</v>
      </c>
      <c r="AW419" s="13" t="s">
        <v>33</v>
      </c>
      <c r="AX419" s="13" t="s">
        <v>72</v>
      </c>
      <c r="AY419" s="208" t="s">
        <v>118</v>
      </c>
    </row>
    <row r="420" spans="1:65" s="14" customFormat="1">
      <c r="B420" s="209"/>
      <c r="C420" s="210"/>
      <c r="D420" s="199" t="s">
        <v>183</v>
      </c>
      <c r="E420" s="211" t="s">
        <v>19</v>
      </c>
      <c r="F420" s="212" t="s">
        <v>186</v>
      </c>
      <c r="G420" s="210"/>
      <c r="H420" s="213">
        <v>1.8370000000000002</v>
      </c>
      <c r="I420" s="214"/>
      <c r="J420" s="210"/>
      <c r="K420" s="210"/>
      <c r="L420" s="215"/>
      <c r="M420" s="216"/>
      <c r="N420" s="217"/>
      <c r="O420" s="217"/>
      <c r="P420" s="217"/>
      <c r="Q420" s="217"/>
      <c r="R420" s="217"/>
      <c r="S420" s="217"/>
      <c r="T420" s="218"/>
      <c r="AT420" s="219" t="s">
        <v>183</v>
      </c>
      <c r="AU420" s="219" t="s">
        <v>81</v>
      </c>
      <c r="AV420" s="14" t="s">
        <v>140</v>
      </c>
      <c r="AW420" s="14" t="s">
        <v>33</v>
      </c>
      <c r="AX420" s="14" t="s">
        <v>79</v>
      </c>
      <c r="AY420" s="219" t="s">
        <v>118</v>
      </c>
    </row>
    <row r="421" spans="1:65" s="2" customFormat="1" ht="24.15" customHeight="1">
      <c r="A421" s="36"/>
      <c r="B421" s="37"/>
      <c r="C421" s="175" t="s">
        <v>583</v>
      </c>
      <c r="D421" s="175" t="s">
        <v>121</v>
      </c>
      <c r="E421" s="176" t="s">
        <v>584</v>
      </c>
      <c r="F421" s="177" t="s">
        <v>585</v>
      </c>
      <c r="G421" s="178" t="s">
        <v>208</v>
      </c>
      <c r="H421" s="179">
        <v>7.7</v>
      </c>
      <c r="I421" s="180"/>
      <c r="J421" s="181">
        <f>ROUND(I421*H421,2)</f>
        <v>0</v>
      </c>
      <c r="K421" s="177" t="s">
        <v>125</v>
      </c>
      <c r="L421" s="41"/>
      <c r="M421" s="182" t="s">
        <v>19</v>
      </c>
      <c r="N421" s="183" t="s">
        <v>43</v>
      </c>
      <c r="O421" s="66"/>
      <c r="P421" s="184">
        <f>O421*H421</f>
        <v>0</v>
      </c>
      <c r="Q421" s="184">
        <v>0</v>
      </c>
      <c r="R421" s="184">
        <f>Q421*H421</f>
        <v>0</v>
      </c>
      <c r="S421" s="184">
        <v>4.2000000000000003E-2</v>
      </c>
      <c r="T421" s="185">
        <f>S421*H421</f>
        <v>0.32340000000000002</v>
      </c>
      <c r="U421" s="36"/>
      <c r="V421" s="36"/>
      <c r="W421" s="36"/>
      <c r="X421" s="36"/>
      <c r="Y421" s="36"/>
      <c r="Z421" s="36"/>
      <c r="AA421" s="36"/>
      <c r="AB421" s="36"/>
      <c r="AC421" s="36"/>
      <c r="AD421" s="36"/>
      <c r="AE421" s="36"/>
      <c r="AR421" s="186" t="s">
        <v>140</v>
      </c>
      <c r="AT421" s="186" t="s">
        <v>121</v>
      </c>
      <c r="AU421" s="186" t="s">
        <v>81</v>
      </c>
      <c r="AY421" s="19" t="s">
        <v>118</v>
      </c>
      <c r="BE421" s="187">
        <f>IF(N421="základní",J421,0)</f>
        <v>0</v>
      </c>
      <c r="BF421" s="187">
        <f>IF(N421="snížená",J421,0)</f>
        <v>0</v>
      </c>
      <c r="BG421" s="187">
        <f>IF(N421="zákl. přenesená",J421,0)</f>
        <v>0</v>
      </c>
      <c r="BH421" s="187">
        <f>IF(N421="sníž. přenesená",J421,0)</f>
        <v>0</v>
      </c>
      <c r="BI421" s="187">
        <f>IF(N421="nulová",J421,0)</f>
        <v>0</v>
      </c>
      <c r="BJ421" s="19" t="s">
        <v>79</v>
      </c>
      <c r="BK421" s="187">
        <f>ROUND(I421*H421,2)</f>
        <v>0</v>
      </c>
      <c r="BL421" s="19" t="s">
        <v>140</v>
      </c>
      <c r="BM421" s="186" t="s">
        <v>586</v>
      </c>
    </row>
    <row r="422" spans="1:65" s="2" customFormat="1">
      <c r="A422" s="36"/>
      <c r="B422" s="37"/>
      <c r="C422" s="38"/>
      <c r="D422" s="188" t="s">
        <v>128</v>
      </c>
      <c r="E422" s="38"/>
      <c r="F422" s="189" t="s">
        <v>587</v>
      </c>
      <c r="G422" s="38"/>
      <c r="H422" s="38"/>
      <c r="I422" s="190"/>
      <c r="J422" s="38"/>
      <c r="K422" s="38"/>
      <c r="L422" s="41"/>
      <c r="M422" s="191"/>
      <c r="N422" s="192"/>
      <c r="O422" s="66"/>
      <c r="P422" s="66"/>
      <c r="Q422" s="66"/>
      <c r="R422" s="66"/>
      <c r="S422" s="66"/>
      <c r="T422" s="67"/>
      <c r="U422" s="36"/>
      <c r="V422" s="36"/>
      <c r="W422" s="36"/>
      <c r="X422" s="36"/>
      <c r="Y422" s="36"/>
      <c r="Z422" s="36"/>
      <c r="AA422" s="36"/>
      <c r="AB422" s="36"/>
      <c r="AC422" s="36"/>
      <c r="AD422" s="36"/>
      <c r="AE422" s="36"/>
      <c r="AT422" s="19" t="s">
        <v>128</v>
      </c>
      <c r="AU422" s="19" t="s">
        <v>81</v>
      </c>
    </row>
    <row r="423" spans="1:65" s="13" customFormat="1">
      <c r="B423" s="197"/>
      <c r="C423" s="198"/>
      <c r="D423" s="199" t="s">
        <v>183</v>
      </c>
      <c r="E423" s="200" t="s">
        <v>19</v>
      </c>
      <c r="F423" s="201" t="s">
        <v>588</v>
      </c>
      <c r="G423" s="198"/>
      <c r="H423" s="202">
        <v>7.7</v>
      </c>
      <c r="I423" s="203"/>
      <c r="J423" s="198"/>
      <c r="K423" s="198"/>
      <c r="L423" s="204"/>
      <c r="M423" s="205"/>
      <c r="N423" s="206"/>
      <c r="O423" s="206"/>
      <c r="P423" s="206"/>
      <c r="Q423" s="206"/>
      <c r="R423" s="206"/>
      <c r="S423" s="206"/>
      <c r="T423" s="207"/>
      <c r="AT423" s="208" t="s">
        <v>183</v>
      </c>
      <c r="AU423" s="208" t="s">
        <v>81</v>
      </c>
      <c r="AV423" s="13" t="s">
        <v>81</v>
      </c>
      <c r="AW423" s="13" t="s">
        <v>33</v>
      </c>
      <c r="AX423" s="13" t="s">
        <v>79</v>
      </c>
      <c r="AY423" s="208" t="s">
        <v>118</v>
      </c>
    </row>
    <row r="424" spans="1:65" s="2" customFormat="1" ht="21.75" customHeight="1">
      <c r="A424" s="36"/>
      <c r="B424" s="37"/>
      <c r="C424" s="175" t="s">
        <v>589</v>
      </c>
      <c r="D424" s="175" t="s">
        <v>121</v>
      </c>
      <c r="E424" s="176" t="s">
        <v>590</v>
      </c>
      <c r="F424" s="177" t="s">
        <v>591</v>
      </c>
      <c r="G424" s="178" t="s">
        <v>189</v>
      </c>
      <c r="H424" s="179">
        <v>115.066</v>
      </c>
      <c r="I424" s="180"/>
      <c r="J424" s="181">
        <f>ROUND(I424*H424,2)</f>
        <v>0</v>
      </c>
      <c r="K424" s="177" t="s">
        <v>125</v>
      </c>
      <c r="L424" s="41"/>
      <c r="M424" s="182" t="s">
        <v>19</v>
      </c>
      <c r="N424" s="183" t="s">
        <v>43</v>
      </c>
      <c r="O424" s="66"/>
      <c r="P424" s="184">
        <f>O424*H424</f>
        <v>0</v>
      </c>
      <c r="Q424" s="184">
        <v>0</v>
      </c>
      <c r="R424" s="184">
        <f>Q424*H424</f>
        <v>0</v>
      </c>
      <c r="S424" s="184">
        <v>0.01</v>
      </c>
      <c r="T424" s="185">
        <f>S424*H424</f>
        <v>1.15066</v>
      </c>
      <c r="U424" s="36"/>
      <c r="V424" s="36"/>
      <c r="W424" s="36"/>
      <c r="X424" s="36"/>
      <c r="Y424" s="36"/>
      <c r="Z424" s="36"/>
      <c r="AA424" s="36"/>
      <c r="AB424" s="36"/>
      <c r="AC424" s="36"/>
      <c r="AD424" s="36"/>
      <c r="AE424" s="36"/>
      <c r="AR424" s="186" t="s">
        <v>140</v>
      </c>
      <c r="AT424" s="186" t="s">
        <v>121</v>
      </c>
      <c r="AU424" s="186" t="s">
        <v>81</v>
      </c>
      <c r="AY424" s="19" t="s">
        <v>118</v>
      </c>
      <c r="BE424" s="187">
        <f>IF(N424="základní",J424,0)</f>
        <v>0</v>
      </c>
      <c r="BF424" s="187">
        <f>IF(N424="snížená",J424,0)</f>
        <v>0</v>
      </c>
      <c r="BG424" s="187">
        <f>IF(N424="zákl. přenesená",J424,0)</f>
        <v>0</v>
      </c>
      <c r="BH424" s="187">
        <f>IF(N424="sníž. přenesená",J424,0)</f>
        <v>0</v>
      </c>
      <c r="BI424" s="187">
        <f>IF(N424="nulová",J424,0)</f>
        <v>0</v>
      </c>
      <c r="BJ424" s="19" t="s">
        <v>79</v>
      </c>
      <c r="BK424" s="187">
        <f>ROUND(I424*H424,2)</f>
        <v>0</v>
      </c>
      <c r="BL424" s="19" t="s">
        <v>140</v>
      </c>
      <c r="BM424" s="186" t="s">
        <v>592</v>
      </c>
    </row>
    <row r="425" spans="1:65" s="2" customFormat="1">
      <c r="A425" s="36"/>
      <c r="B425" s="37"/>
      <c r="C425" s="38"/>
      <c r="D425" s="188" t="s">
        <v>128</v>
      </c>
      <c r="E425" s="38"/>
      <c r="F425" s="189" t="s">
        <v>593</v>
      </c>
      <c r="G425" s="38"/>
      <c r="H425" s="38"/>
      <c r="I425" s="190"/>
      <c r="J425" s="38"/>
      <c r="K425" s="38"/>
      <c r="L425" s="41"/>
      <c r="M425" s="191"/>
      <c r="N425" s="192"/>
      <c r="O425" s="66"/>
      <c r="P425" s="66"/>
      <c r="Q425" s="66"/>
      <c r="R425" s="66"/>
      <c r="S425" s="66"/>
      <c r="T425" s="67"/>
      <c r="U425" s="36"/>
      <c r="V425" s="36"/>
      <c r="W425" s="36"/>
      <c r="X425" s="36"/>
      <c r="Y425" s="36"/>
      <c r="Z425" s="36"/>
      <c r="AA425" s="36"/>
      <c r="AB425" s="36"/>
      <c r="AC425" s="36"/>
      <c r="AD425" s="36"/>
      <c r="AE425" s="36"/>
      <c r="AT425" s="19" t="s">
        <v>128</v>
      </c>
      <c r="AU425" s="19" t="s">
        <v>81</v>
      </c>
    </row>
    <row r="426" spans="1:65" s="13" customFormat="1">
      <c r="B426" s="197"/>
      <c r="C426" s="198"/>
      <c r="D426" s="199" t="s">
        <v>183</v>
      </c>
      <c r="E426" s="200" t="s">
        <v>19</v>
      </c>
      <c r="F426" s="201" t="s">
        <v>280</v>
      </c>
      <c r="G426" s="198"/>
      <c r="H426" s="202">
        <v>1.296</v>
      </c>
      <c r="I426" s="203"/>
      <c r="J426" s="198"/>
      <c r="K426" s="198"/>
      <c r="L426" s="204"/>
      <c r="M426" s="205"/>
      <c r="N426" s="206"/>
      <c r="O426" s="206"/>
      <c r="P426" s="206"/>
      <c r="Q426" s="206"/>
      <c r="R426" s="206"/>
      <c r="S426" s="206"/>
      <c r="T426" s="207"/>
      <c r="AT426" s="208" t="s">
        <v>183</v>
      </c>
      <c r="AU426" s="208" t="s">
        <v>81</v>
      </c>
      <c r="AV426" s="13" t="s">
        <v>81</v>
      </c>
      <c r="AW426" s="13" t="s">
        <v>33</v>
      </c>
      <c r="AX426" s="13" t="s">
        <v>72</v>
      </c>
      <c r="AY426" s="208" t="s">
        <v>118</v>
      </c>
    </row>
    <row r="427" spans="1:65" s="13" customFormat="1">
      <c r="B427" s="197"/>
      <c r="C427" s="198"/>
      <c r="D427" s="199" t="s">
        <v>183</v>
      </c>
      <c r="E427" s="200" t="s">
        <v>19</v>
      </c>
      <c r="F427" s="201" t="s">
        <v>281</v>
      </c>
      <c r="G427" s="198"/>
      <c r="H427" s="202">
        <v>1.1599999999999999</v>
      </c>
      <c r="I427" s="203"/>
      <c r="J427" s="198"/>
      <c r="K427" s="198"/>
      <c r="L427" s="204"/>
      <c r="M427" s="205"/>
      <c r="N427" s="206"/>
      <c r="O427" s="206"/>
      <c r="P427" s="206"/>
      <c r="Q427" s="206"/>
      <c r="R427" s="206"/>
      <c r="S427" s="206"/>
      <c r="T427" s="207"/>
      <c r="AT427" s="208" t="s">
        <v>183</v>
      </c>
      <c r="AU427" s="208" t="s">
        <v>81</v>
      </c>
      <c r="AV427" s="13" t="s">
        <v>81</v>
      </c>
      <c r="AW427" s="13" t="s">
        <v>33</v>
      </c>
      <c r="AX427" s="13" t="s">
        <v>72</v>
      </c>
      <c r="AY427" s="208" t="s">
        <v>118</v>
      </c>
    </row>
    <row r="428" spans="1:65" s="13" customFormat="1">
      <c r="B428" s="197"/>
      <c r="C428" s="198"/>
      <c r="D428" s="199" t="s">
        <v>183</v>
      </c>
      <c r="E428" s="200" t="s">
        <v>19</v>
      </c>
      <c r="F428" s="201" t="s">
        <v>282</v>
      </c>
      <c r="G428" s="198"/>
      <c r="H428" s="202">
        <v>-0.04</v>
      </c>
      <c r="I428" s="203"/>
      <c r="J428" s="198"/>
      <c r="K428" s="198"/>
      <c r="L428" s="204"/>
      <c r="M428" s="205"/>
      <c r="N428" s="206"/>
      <c r="O428" s="206"/>
      <c r="P428" s="206"/>
      <c r="Q428" s="206"/>
      <c r="R428" s="206"/>
      <c r="S428" s="206"/>
      <c r="T428" s="207"/>
      <c r="AT428" s="208" t="s">
        <v>183</v>
      </c>
      <c r="AU428" s="208" t="s">
        <v>81</v>
      </c>
      <c r="AV428" s="13" t="s">
        <v>81</v>
      </c>
      <c r="AW428" s="13" t="s">
        <v>33</v>
      </c>
      <c r="AX428" s="13" t="s">
        <v>72</v>
      </c>
      <c r="AY428" s="208" t="s">
        <v>118</v>
      </c>
    </row>
    <row r="429" spans="1:65" s="13" customFormat="1">
      <c r="B429" s="197"/>
      <c r="C429" s="198"/>
      <c r="D429" s="199" t="s">
        <v>183</v>
      </c>
      <c r="E429" s="200" t="s">
        <v>19</v>
      </c>
      <c r="F429" s="201" t="s">
        <v>283</v>
      </c>
      <c r="G429" s="198"/>
      <c r="H429" s="202">
        <v>3.7309999999999999</v>
      </c>
      <c r="I429" s="203"/>
      <c r="J429" s="198"/>
      <c r="K429" s="198"/>
      <c r="L429" s="204"/>
      <c r="M429" s="205"/>
      <c r="N429" s="206"/>
      <c r="O429" s="206"/>
      <c r="P429" s="206"/>
      <c r="Q429" s="206"/>
      <c r="R429" s="206"/>
      <c r="S429" s="206"/>
      <c r="T429" s="207"/>
      <c r="AT429" s="208" t="s">
        <v>183</v>
      </c>
      <c r="AU429" s="208" t="s">
        <v>81</v>
      </c>
      <c r="AV429" s="13" t="s">
        <v>81</v>
      </c>
      <c r="AW429" s="13" t="s">
        <v>33</v>
      </c>
      <c r="AX429" s="13" t="s">
        <v>72</v>
      </c>
      <c r="AY429" s="208" t="s">
        <v>118</v>
      </c>
    </row>
    <row r="430" spans="1:65" s="13" customFormat="1">
      <c r="B430" s="197"/>
      <c r="C430" s="198"/>
      <c r="D430" s="199" t="s">
        <v>183</v>
      </c>
      <c r="E430" s="200" t="s">
        <v>19</v>
      </c>
      <c r="F430" s="201" t="s">
        <v>284</v>
      </c>
      <c r="G430" s="198"/>
      <c r="H430" s="202">
        <v>4.7850000000000001</v>
      </c>
      <c r="I430" s="203"/>
      <c r="J430" s="198"/>
      <c r="K430" s="198"/>
      <c r="L430" s="204"/>
      <c r="M430" s="205"/>
      <c r="N430" s="206"/>
      <c r="O430" s="206"/>
      <c r="P430" s="206"/>
      <c r="Q430" s="206"/>
      <c r="R430" s="206"/>
      <c r="S430" s="206"/>
      <c r="T430" s="207"/>
      <c r="AT430" s="208" t="s">
        <v>183</v>
      </c>
      <c r="AU430" s="208" t="s">
        <v>81</v>
      </c>
      <c r="AV430" s="13" t="s">
        <v>81</v>
      </c>
      <c r="AW430" s="13" t="s">
        <v>33</v>
      </c>
      <c r="AX430" s="13" t="s">
        <v>72</v>
      </c>
      <c r="AY430" s="208" t="s">
        <v>118</v>
      </c>
    </row>
    <row r="431" spans="1:65" s="13" customFormat="1">
      <c r="B431" s="197"/>
      <c r="C431" s="198"/>
      <c r="D431" s="199" t="s">
        <v>183</v>
      </c>
      <c r="E431" s="200" t="s">
        <v>19</v>
      </c>
      <c r="F431" s="201" t="s">
        <v>285</v>
      </c>
      <c r="G431" s="198"/>
      <c r="H431" s="202">
        <v>2.496</v>
      </c>
      <c r="I431" s="203"/>
      <c r="J431" s="198"/>
      <c r="K431" s="198"/>
      <c r="L431" s="204"/>
      <c r="M431" s="205"/>
      <c r="N431" s="206"/>
      <c r="O431" s="206"/>
      <c r="P431" s="206"/>
      <c r="Q431" s="206"/>
      <c r="R431" s="206"/>
      <c r="S431" s="206"/>
      <c r="T431" s="207"/>
      <c r="AT431" s="208" t="s">
        <v>183</v>
      </c>
      <c r="AU431" s="208" t="s">
        <v>81</v>
      </c>
      <c r="AV431" s="13" t="s">
        <v>81</v>
      </c>
      <c r="AW431" s="13" t="s">
        <v>33</v>
      </c>
      <c r="AX431" s="13" t="s">
        <v>72</v>
      </c>
      <c r="AY431" s="208" t="s">
        <v>118</v>
      </c>
    </row>
    <row r="432" spans="1:65" s="13" customFormat="1">
      <c r="B432" s="197"/>
      <c r="C432" s="198"/>
      <c r="D432" s="199" t="s">
        <v>183</v>
      </c>
      <c r="E432" s="200" t="s">
        <v>19</v>
      </c>
      <c r="F432" s="201" t="s">
        <v>286</v>
      </c>
      <c r="G432" s="198"/>
      <c r="H432" s="202">
        <v>9.4499999999999993</v>
      </c>
      <c r="I432" s="203"/>
      <c r="J432" s="198"/>
      <c r="K432" s="198"/>
      <c r="L432" s="204"/>
      <c r="M432" s="205"/>
      <c r="N432" s="206"/>
      <c r="O432" s="206"/>
      <c r="P432" s="206"/>
      <c r="Q432" s="206"/>
      <c r="R432" s="206"/>
      <c r="S432" s="206"/>
      <c r="T432" s="207"/>
      <c r="AT432" s="208" t="s">
        <v>183</v>
      </c>
      <c r="AU432" s="208" t="s">
        <v>81</v>
      </c>
      <c r="AV432" s="13" t="s">
        <v>81</v>
      </c>
      <c r="AW432" s="13" t="s">
        <v>33</v>
      </c>
      <c r="AX432" s="13" t="s">
        <v>72</v>
      </c>
      <c r="AY432" s="208" t="s">
        <v>118</v>
      </c>
    </row>
    <row r="433" spans="1:65" s="13" customFormat="1">
      <c r="B433" s="197"/>
      <c r="C433" s="198"/>
      <c r="D433" s="199" t="s">
        <v>183</v>
      </c>
      <c r="E433" s="200" t="s">
        <v>19</v>
      </c>
      <c r="F433" s="201" t="s">
        <v>287</v>
      </c>
      <c r="G433" s="198"/>
      <c r="H433" s="202">
        <v>22.007999999999999</v>
      </c>
      <c r="I433" s="203"/>
      <c r="J433" s="198"/>
      <c r="K433" s="198"/>
      <c r="L433" s="204"/>
      <c r="M433" s="205"/>
      <c r="N433" s="206"/>
      <c r="O433" s="206"/>
      <c r="P433" s="206"/>
      <c r="Q433" s="206"/>
      <c r="R433" s="206"/>
      <c r="S433" s="206"/>
      <c r="T433" s="207"/>
      <c r="AT433" s="208" t="s">
        <v>183</v>
      </c>
      <c r="AU433" s="208" t="s">
        <v>81</v>
      </c>
      <c r="AV433" s="13" t="s">
        <v>81</v>
      </c>
      <c r="AW433" s="13" t="s">
        <v>33</v>
      </c>
      <c r="AX433" s="13" t="s">
        <v>72</v>
      </c>
      <c r="AY433" s="208" t="s">
        <v>118</v>
      </c>
    </row>
    <row r="434" spans="1:65" s="13" customFormat="1">
      <c r="B434" s="197"/>
      <c r="C434" s="198"/>
      <c r="D434" s="199" t="s">
        <v>183</v>
      </c>
      <c r="E434" s="200" t="s">
        <v>19</v>
      </c>
      <c r="F434" s="201" t="s">
        <v>288</v>
      </c>
      <c r="G434" s="198"/>
      <c r="H434" s="202">
        <v>-1.35</v>
      </c>
      <c r="I434" s="203"/>
      <c r="J434" s="198"/>
      <c r="K434" s="198"/>
      <c r="L434" s="204"/>
      <c r="M434" s="205"/>
      <c r="N434" s="206"/>
      <c r="O434" s="206"/>
      <c r="P434" s="206"/>
      <c r="Q434" s="206"/>
      <c r="R434" s="206"/>
      <c r="S434" s="206"/>
      <c r="T434" s="207"/>
      <c r="AT434" s="208" t="s">
        <v>183</v>
      </c>
      <c r="AU434" s="208" t="s">
        <v>81</v>
      </c>
      <c r="AV434" s="13" t="s">
        <v>81</v>
      </c>
      <c r="AW434" s="13" t="s">
        <v>33</v>
      </c>
      <c r="AX434" s="13" t="s">
        <v>72</v>
      </c>
      <c r="AY434" s="208" t="s">
        <v>118</v>
      </c>
    </row>
    <row r="435" spans="1:65" s="13" customFormat="1">
      <c r="B435" s="197"/>
      <c r="C435" s="198"/>
      <c r="D435" s="199" t="s">
        <v>183</v>
      </c>
      <c r="E435" s="200" t="s">
        <v>19</v>
      </c>
      <c r="F435" s="201" t="s">
        <v>289</v>
      </c>
      <c r="G435" s="198"/>
      <c r="H435" s="202">
        <v>5.3650000000000002</v>
      </c>
      <c r="I435" s="203"/>
      <c r="J435" s="198"/>
      <c r="K435" s="198"/>
      <c r="L435" s="204"/>
      <c r="M435" s="205"/>
      <c r="N435" s="206"/>
      <c r="O435" s="206"/>
      <c r="P435" s="206"/>
      <c r="Q435" s="206"/>
      <c r="R435" s="206"/>
      <c r="S435" s="206"/>
      <c r="T435" s="207"/>
      <c r="AT435" s="208" t="s">
        <v>183</v>
      </c>
      <c r="AU435" s="208" t="s">
        <v>81</v>
      </c>
      <c r="AV435" s="13" t="s">
        <v>81</v>
      </c>
      <c r="AW435" s="13" t="s">
        <v>33</v>
      </c>
      <c r="AX435" s="13" t="s">
        <v>72</v>
      </c>
      <c r="AY435" s="208" t="s">
        <v>118</v>
      </c>
    </row>
    <row r="436" spans="1:65" s="13" customFormat="1">
      <c r="B436" s="197"/>
      <c r="C436" s="198"/>
      <c r="D436" s="199" t="s">
        <v>183</v>
      </c>
      <c r="E436" s="200" t="s">
        <v>19</v>
      </c>
      <c r="F436" s="201" t="s">
        <v>290</v>
      </c>
      <c r="G436" s="198"/>
      <c r="H436" s="202">
        <v>1.9430000000000001</v>
      </c>
      <c r="I436" s="203"/>
      <c r="J436" s="198"/>
      <c r="K436" s="198"/>
      <c r="L436" s="204"/>
      <c r="M436" s="205"/>
      <c r="N436" s="206"/>
      <c r="O436" s="206"/>
      <c r="P436" s="206"/>
      <c r="Q436" s="206"/>
      <c r="R436" s="206"/>
      <c r="S436" s="206"/>
      <c r="T436" s="207"/>
      <c r="AT436" s="208" t="s">
        <v>183</v>
      </c>
      <c r="AU436" s="208" t="s">
        <v>81</v>
      </c>
      <c r="AV436" s="13" t="s">
        <v>81</v>
      </c>
      <c r="AW436" s="13" t="s">
        <v>33</v>
      </c>
      <c r="AX436" s="13" t="s">
        <v>72</v>
      </c>
      <c r="AY436" s="208" t="s">
        <v>118</v>
      </c>
    </row>
    <row r="437" spans="1:65" s="13" customFormat="1">
      <c r="B437" s="197"/>
      <c r="C437" s="198"/>
      <c r="D437" s="199" t="s">
        <v>183</v>
      </c>
      <c r="E437" s="200" t="s">
        <v>19</v>
      </c>
      <c r="F437" s="201" t="s">
        <v>291</v>
      </c>
      <c r="G437" s="198"/>
      <c r="H437" s="202">
        <v>13.648999999999999</v>
      </c>
      <c r="I437" s="203"/>
      <c r="J437" s="198"/>
      <c r="K437" s="198"/>
      <c r="L437" s="204"/>
      <c r="M437" s="205"/>
      <c r="N437" s="206"/>
      <c r="O437" s="206"/>
      <c r="P437" s="206"/>
      <c r="Q437" s="206"/>
      <c r="R437" s="206"/>
      <c r="S437" s="206"/>
      <c r="T437" s="207"/>
      <c r="AT437" s="208" t="s">
        <v>183</v>
      </c>
      <c r="AU437" s="208" t="s">
        <v>81</v>
      </c>
      <c r="AV437" s="13" t="s">
        <v>81</v>
      </c>
      <c r="AW437" s="13" t="s">
        <v>33</v>
      </c>
      <c r="AX437" s="13" t="s">
        <v>72</v>
      </c>
      <c r="AY437" s="208" t="s">
        <v>118</v>
      </c>
    </row>
    <row r="438" spans="1:65" s="13" customFormat="1">
      <c r="B438" s="197"/>
      <c r="C438" s="198"/>
      <c r="D438" s="199" t="s">
        <v>183</v>
      </c>
      <c r="E438" s="200" t="s">
        <v>19</v>
      </c>
      <c r="F438" s="201" t="s">
        <v>292</v>
      </c>
      <c r="G438" s="198"/>
      <c r="H438" s="202">
        <v>14.946</v>
      </c>
      <c r="I438" s="203"/>
      <c r="J438" s="198"/>
      <c r="K438" s="198"/>
      <c r="L438" s="204"/>
      <c r="M438" s="205"/>
      <c r="N438" s="206"/>
      <c r="O438" s="206"/>
      <c r="P438" s="206"/>
      <c r="Q438" s="206"/>
      <c r="R438" s="206"/>
      <c r="S438" s="206"/>
      <c r="T438" s="207"/>
      <c r="AT438" s="208" t="s">
        <v>183</v>
      </c>
      <c r="AU438" s="208" t="s">
        <v>81</v>
      </c>
      <c r="AV438" s="13" t="s">
        <v>81</v>
      </c>
      <c r="AW438" s="13" t="s">
        <v>33</v>
      </c>
      <c r="AX438" s="13" t="s">
        <v>72</v>
      </c>
      <c r="AY438" s="208" t="s">
        <v>118</v>
      </c>
    </row>
    <row r="439" spans="1:65" s="13" customFormat="1">
      <c r="B439" s="197"/>
      <c r="C439" s="198"/>
      <c r="D439" s="199" t="s">
        <v>183</v>
      </c>
      <c r="E439" s="200" t="s">
        <v>19</v>
      </c>
      <c r="F439" s="201" t="s">
        <v>293</v>
      </c>
      <c r="G439" s="198"/>
      <c r="H439" s="202">
        <v>35.627000000000002</v>
      </c>
      <c r="I439" s="203"/>
      <c r="J439" s="198"/>
      <c r="K439" s="198"/>
      <c r="L439" s="204"/>
      <c r="M439" s="205"/>
      <c r="N439" s="206"/>
      <c r="O439" s="206"/>
      <c r="P439" s="206"/>
      <c r="Q439" s="206"/>
      <c r="R439" s="206"/>
      <c r="S439" s="206"/>
      <c r="T439" s="207"/>
      <c r="AT439" s="208" t="s">
        <v>183</v>
      </c>
      <c r="AU439" s="208" t="s">
        <v>81</v>
      </c>
      <c r="AV439" s="13" t="s">
        <v>81</v>
      </c>
      <c r="AW439" s="13" t="s">
        <v>33</v>
      </c>
      <c r="AX439" s="13" t="s">
        <v>72</v>
      </c>
      <c r="AY439" s="208" t="s">
        <v>118</v>
      </c>
    </row>
    <row r="440" spans="1:65" s="14" customFormat="1">
      <c r="B440" s="209"/>
      <c r="C440" s="210"/>
      <c r="D440" s="199" t="s">
        <v>183</v>
      </c>
      <c r="E440" s="211" t="s">
        <v>19</v>
      </c>
      <c r="F440" s="212" t="s">
        <v>186</v>
      </c>
      <c r="G440" s="210"/>
      <c r="H440" s="213">
        <v>115.066</v>
      </c>
      <c r="I440" s="214"/>
      <c r="J440" s="210"/>
      <c r="K440" s="210"/>
      <c r="L440" s="215"/>
      <c r="M440" s="216"/>
      <c r="N440" s="217"/>
      <c r="O440" s="217"/>
      <c r="P440" s="217"/>
      <c r="Q440" s="217"/>
      <c r="R440" s="217"/>
      <c r="S440" s="217"/>
      <c r="T440" s="218"/>
      <c r="AT440" s="219" t="s">
        <v>183</v>
      </c>
      <c r="AU440" s="219" t="s">
        <v>81</v>
      </c>
      <c r="AV440" s="14" t="s">
        <v>140</v>
      </c>
      <c r="AW440" s="14" t="s">
        <v>33</v>
      </c>
      <c r="AX440" s="14" t="s">
        <v>79</v>
      </c>
      <c r="AY440" s="219" t="s">
        <v>118</v>
      </c>
    </row>
    <row r="441" spans="1:65" s="2" customFormat="1" ht="24.15" customHeight="1">
      <c r="A441" s="36"/>
      <c r="B441" s="37"/>
      <c r="C441" s="175" t="s">
        <v>594</v>
      </c>
      <c r="D441" s="175" t="s">
        <v>121</v>
      </c>
      <c r="E441" s="176" t="s">
        <v>595</v>
      </c>
      <c r="F441" s="177" t="s">
        <v>596</v>
      </c>
      <c r="G441" s="178" t="s">
        <v>189</v>
      </c>
      <c r="H441" s="179">
        <v>262.40600000000001</v>
      </c>
      <c r="I441" s="180"/>
      <c r="J441" s="181">
        <f>ROUND(I441*H441,2)</f>
        <v>0</v>
      </c>
      <c r="K441" s="177" t="s">
        <v>125</v>
      </c>
      <c r="L441" s="41"/>
      <c r="M441" s="182" t="s">
        <v>19</v>
      </c>
      <c r="N441" s="183" t="s">
        <v>43</v>
      </c>
      <c r="O441" s="66"/>
      <c r="P441" s="184">
        <f>O441*H441</f>
        <v>0</v>
      </c>
      <c r="Q441" s="184">
        <v>0</v>
      </c>
      <c r="R441" s="184">
        <f>Q441*H441</f>
        <v>0</v>
      </c>
      <c r="S441" s="184">
        <v>0.01</v>
      </c>
      <c r="T441" s="185">
        <f>S441*H441</f>
        <v>2.6240600000000001</v>
      </c>
      <c r="U441" s="36"/>
      <c r="V441" s="36"/>
      <c r="W441" s="36"/>
      <c r="X441" s="36"/>
      <c r="Y441" s="36"/>
      <c r="Z441" s="36"/>
      <c r="AA441" s="36"/>
      <c r="AB441" s="36"/>
      <c r="AC441" s="36"/>
      <c r="AD441" s="36"/>
      <c r="AE441" s="36"/>
      <c r="AR441" s="186" t="s">
        <v>140</v>
      </c>
      <c r="AT441" s="186" t="s">
        <v>121</v>
      </c>
      <c r="AU441" s="186" t="s">
        <v>81</v>
      </c>
      <c r="AY441" s="19" t="s">
        <v>118</v>
      </c>
      <c r="BE441" s="187">
        <f>IF(N441="základní",J441,0)</f>
        <v>0</v>
      </c>
      <c r="BF441" s="187">
        <f>IF(N441="snížená",J441,0)</f>
        <v>0</v>
      </c>
      <c r="BG441" s="187">
        <f>IF(N441="zákl. přenesená",J441,0)</f>
        <v>0</v>
      </c>
      <c r="BH441" s="187">
        <f>IF(N441="sníž. přenesená",J441,0)</f>
        <v>0</v>
      </c>
      <c r="BI441" s="187">
        <f>IF(N441="nulová",J441,0)</f>
        <v>0</v>
      </c>
      <c r="BJ441" s="19" t="s">
        <v>79</v>
      </c>
      <c r="BK441" s="187">
        <f>ROUND(I441*H441,2)</f>
        <v>0</v>
      </c>
      <c r="BL441" s="19" t="s">
        <v>140</v>
      </c>
      <c r="BM441" s="186" t="s">
        <v>597</v>
      </c>
    </row>
    <row r="442" spans="1:65" s="2" customFormat="1">
      <c r="A442" s="36"/>
      <c r="B442" s="37"/>
      <c r="C442" s="38"/>
      <c r="D442" s="188" t="s">
        <v>128</v>
      </c>
      <c r="E442" s="38"/>
      <c r="F442" s="189" t="s">
        <v>598</v>
      </c>
      <c r="G442" s="38"/>
      <c r="H442" s="38"/>
      <c r="I442" s="190"/>
      <c r="J442" s="38"/>
      <c r="K442" s="38"/>
      <c r="L442" s="41"/>
      <c r="M442" s="191"/>
      <c r="N442" s="192"/>
      <c r="O442" s="66"/>
      <c r="P442" s="66"/>
      <c r="Q442" s="66"/>
      <c r="R442" s="66"/>
      <c r="S442" s="66"/>
      <c r="T442" s="67"/>
      <c r="U442" s="36"/>
      <c r="V442" s="36"/>
      <c r="W442" s="36"/>
      <c r="X442" s="36"/>
      <c r="Y442" s="36"/>
      <c r="Z442" s="36"/>
      <c r="AA442" s="36"/>
      <c r="AB442" s="36"/>
      <c r="AC442" s="36"/>
      <c r="AD442" s="36"/>
      <c r="AE442" s="36"/>
      <c r="AT442" s="19" t="s">
        <v>128</v>
      </c>
      <c r="AU442" s="19" t="s">
        <v>81</v>
      </c>
    </row>
    <row r="443" spans="1:65" s="13" customFormat="1">
      <c r="B443" s="197"/>
      <c r="C443" s="198"/>
      <c r="D443" s="199" t="s">
        <v>183</v>
      </c>
      <c r="E443" s="200" t="s">
        <v>19</v>
      </c>
      <c r="F443" s="201" t="s">
        <v>599</v>
      </c>
      <c r="G443" s="198"/>
      <c r="H443" s="202">
        <v>15.948</v>
      </c>
      <c r="I443" s="203"/>
      <c r="J443" s="198"/>
      <c r="K443" s="198"/>
      <c r="L443" s="204"/>
      <c r="M443" s="205"/>
      <c r="N443" s="206"/>
      <c r="O443" s="206"/>
      <c r="P443" s="206"/>
      <c r="Q443" s="206"/>
      <c r="R443" s="206"/>
      <c r="S443" s="206"/>
      <c r="T443" s="207"/>
      <c r="AT443" s="208" t="s">
        <v>183</v>
      </c>
      <c r="AU443" s="208" t="s">
        <v>81</v>
      </c>
      <c r="AV443" s="13" t="s">
        <v>81</v>
      </c>
      <c r="AW443" s="13" t="s">
        <v>33</v>
      </c>
      <c r="AX443" s="13" t="s">
        <v>72</v>
      </c>
      <c r="AY443" s="208" t="s">
        <v>118</v>
      </c>
    </row>
    <row r="444" spans="1:65" s="13" customFormat="1">
      <c r="B444" s="197"/>
      <c r="C444" s="198"/>
      <c r="D444" s="199" t="s">
        <v>183</v>
      </c>
      <c r="E444" s="200" t="s">
        <v>19</v>
      </c>
      <c r="F444" s="201" t="s">
        <v>600</v>
      </c>
      <c r="G444" s="198"/>
      <c r="H444" s="202">
        <v>-0.18</v>
      </c>
      <c r="I444" s="203"/>
      <c r="J444" s="198"/>
      <c r="K444" s="198"/>
      <c r="L444" s="204"/>
      <c r="M444" s="205"/>
      <c r="N444" s="206"/>
      <c r="O444" s="206"/>
      <c r="P444" s="206"/>
      <c r="Q444" s="206"/>
      <c r="R444" s="206"/>
      <c r="S444" s="206"/>
      <c r="T444" s="207"/>
      <c r="AT444" s="208" t="s">
        <v>183</v>
      </c>
      <c r="AU444" s="208" t="s">
        <v>81</v>
      </c>
      <c r="AV444" s="13" t="s">
        <v>81</v>
      </c>
      <c r="AW444" s="13" t="s">
        <v>33</v>
      </c>
      <c r="AX444" s="13" t="s">
        <v>72</v>
      </c>
      <c r="AY444" s="208" t="s">
        <v>118</v>
      </c>
    </row>
    <row r="445" spans="1:65" s="13" customFormat="1">
      <c r="B445" s="197"/>
      <c r="C445" s="198"/>
      <c r="D445" s="199" t="s">
        <v>183</v>
      </c>
      <c r="E445" s="200" t="s">
        <v>19</v>
      </c>
      <c r="F445" s="201" t="s">
        <v>601</v>
      </c>
      <c r="G445" s="198"/>
      <c r="H445" s="202">
        <v>0.48</v>
      </c>
      <c r="I445" s="203"/>
      <c r="J445" s="198"/>
      <c r="K445" s="198"/>
      <c r="L445" s="204"/>
      <c r="M445" s="205"/>
      <c r="N445" s="206"/>
      <c r="O445" s="206"/>
      <c r="P445" s="206"/>
      <c r="Q445" s="206"/>
      <c r="R445" s="206"/>
      <c r="S445" s="206"/>
      <c r="T445" s="207"/>
      <c r="AT445" s="208" t="s">
        <v>183</v>
      </c>
      <c r="AU445" s="208" t="s">
        <v>81</v>
      </c>
      <c r="AV445" s="13" t="s">
        <v>81</v>
      </c>
      <c r="AW445" s="13" t="s">
        <v>33</v>
      </c>
      <c r="AX445" s="13" t="s">
        <v>72</v>
      </c>
      <c r="AY445" s="208" t="s">
        <v>118</v>
      </c>
    </row>
    <row r="446" spans="1:65" s="13" customFormat="1" ht="20.399999999999999">
      <c r="B446" s="197"/>
      <c r="C446" s="198"/>
      <c r="D446" s="199" t="s">
        <v>183</v>
      </c>
      <c r="E446" s="200" t="s">
        <v>19</v>
      </c>
      <c r="F446" s="201" t="s">
        <v>602</v>
      </c>
      <c r="G446" s="198"/>
      <c r="H446" s="202">
        <v>236.44399999999999</v>
      </c>
      <c r="I446" s="203"/>
      <c r="J446" s="198"/>
      <c r="K446" s="198"/>
      <c r="L446" s="204"/>
      <c r="M446" s="205"/>
      <c r="N446" s="206"/>
      <c r="O446" s="206"/>
      <c r="P446" s="206"/>
      <c r="Q446" s="206"/>
      <c r="R446" s="206"/>
      <c r="S446" s="206"/>
      <c r="T446" s="207"/>
      <c r="AT446" s="208" t="s">
        <v>183</v>
      </c>
      <c r="AU446" s="208" t="s">
        <v>81</v>
      </c>
      <c r="AV446" s="13" t="s">
        <v>81</v>
      </c>
      <c r="AW446" s="13" t="s">
        <v>33</v>
      </c>
      <c r="AX446" s="13" t="s">
        <v>72</v>
      </c>
      <c r="AY446" s="208" t="s">
        <v>118</v>
      </c>
    </row>
    <row r="447" spans="1:65" s="13" customFormat="1">
      <c r="B447" s="197"/>
      <c r="C447" s="198"/>
      <c r="D447" s="199" t="s">
        <v>183</v>
      </c>
      <c r="E447" s="200" t="s">
        <v>19</v>
      </c>
      <c r="F447" s="201" t="s">
        <v>603</v>
      </c>
      <c r="G447" s="198"/>
      <c r="H447" s="202">
        <v>62.972000000000001</v>
      </c>
      <c r="I447" s="203"/>
      <c r="J447" s="198"/>
      <c r="K447" s="198"/>
      <c r="L447" s="204"/>
      <c r="M447" s="205"/>
      <c r="N447" s="206"/>
      <c r="O447" s="206"/>
      <c r="P447" s="206"/>
      <c r="Q447" s="206"/>
      <c r="R447" s="206"/>
      <c r="S447" s="206"/>
      <c r="T447" s="207"/>
      <c r="AT447" s="208" t="s">
        <v>183</v>
      </c>
      <c r="AU447" s="208" t="s">
        <v>81</v>
      </c>
      <c r="AV447" s="13" t="s">
        <v>81</v>
      </c>
      <c r="AW447" s="13" t="s">
        <v>33</v>
      </c>
      <c r="AX447" s="13" t="s">
        <v>72</v>
      </c>
      <c r="AY447" s="208" t="s">
        <v>118</v>
      </c>
    </row>
    <row r="448" spans="1:65" s="13" customFormat="1">
      <c r="B448" s="197"/>
      <c r="C448" s="198"/>
      <c r="D448" s="199" t="s">
        <v>183</v>
      </c>
      <c r="E448" s="200" t="s">
        <v>19</v>
      </c>
      <c r="F448" s="201" t="s">
        <v>604</v>
      </c>
      <c r="G448" s="198"/>
      <c r="H448" s="202">
        <v>-0.85</v>
      </c>
      <c r="I448" s="203"/>
      <c r="J448" s="198"/>
      <c r="K448" s="198"/>
      <c r="L448" s="204"/>
      <c r="M448" s="205"/>
      <c r="N448" s="206"/>
      <c r="O448" s="206"/>
      <c r="P448" s="206"/>
      <c r="Q448" s="206"/>
      <c r="R448" s="206"/>
      <c r="S448" s="206"/>
      <c r="T448" s="207"/>
      <c r="AT448" s="208" t="s">
        <v>183</v>
      </c>
      <c r="AU448" s="208" t="s">
        <v>81</v>
      </c>
      <c r="AV448" s="13" t="s">
        <v>81</v>
      </c>
      <c r="AW448" s="13" t="s">
        <v>33</v>
      </c>
      <c r="AX448" s="13" t="s">
        <v>72</v>
      </c>
      <c r="AY448" s="208" t="s">
        <v>118</v>
      </c>
    </row>
    <row r="449" spans="1:65" s="13" customFormat="1">
      <c r="B449" s="197"/>
      <c r="C449" s="198"/>
      <c r="D449" s="199" t="s">
        <v>183</v>
      </c>
      <c r="E449" s="200" t="s">
        <v>19</v>
      </c>
      <c r="F449" s="201" t="s">
        <v>605</v>
      </c>
      <c r="G449" s="198"/>
      <c r="H449" s="202">
        <v>-5.5860000000000003</v>
      </c>
      <c r="I449" s="203"/>
      <c r="J449" s="198"/>
      <c r="K449" s="198"/>
      <c r="L449" s="204"/>
      <c r="M449" s="205"/>
      <c r="N449" s="206"/>
      <c r="O449" s="206"/>
      <c r="P449" s="206"/>
      <c r="Q449" s="206"/>
      <c r="R449" s="206"/>
      <c r="S449" s="206"/>
      <c r="T449" s="207"/>
      <c r="AT449" s="208" t="s">
        <v>183</v>
      </c>
      <c r="AU449" s="208" t="s">
        <v>81</v>
      </c>
      <c r="AV449" s="13" t="s">
        <v>81</v>
      </c>
      <c r="AW449" s="13" t="s">
        <v>33</v>
      </c>
      <c r="AX449" s="13" t="s">
        <v>72</v>
      </c>
      <c r="AY449" s="208" t="s">
        <v>118</v>
      </c>
    </row>
    <row r="450" spans="1:65" s="13" customFormat="1">
      <c r="B450" s="197"/>
      <c r="C450" s="198"/>
      <c r="D450" s="199" t="s">
        <v>183</v>
      </c>
      <c r="E450" s="200" t="s">
        <v>19</v>
      </c>
      <c r="F450" s="201" t="s">
        <v>606</v>
      </c>
      <c r="G450" s="198"/>
      <c r="H450" s="202">
        <v>-4.3600000000000003</v>
      </c>
      <c r="I450" s="203"/>
      <c r="J450" s="198"/>
      <c r="K450" s="198"/>
      <c r="L450" s="204"/>
      <c r="M450" s="205"/>
      <c r="N450" s="206"/>
      <c r="O450" s="206"/>
      <c r="P450" s="206"/>
      <c r="Q450" s="206"/>
      <c r="R450" s="206"/>
      <c r="S450" s="206"/>
      <c r="T450" s="207"/>
      <c r="AT450" s="208" t="s">
        <v>183</v>
      </c>
      <c r="AU450" s="208" t="s">
        <v>81</v>
      </c>
      <c r="AV450" s="13" t="s">
        <v>81</v>
      </c>
      <c r="AW450" s="13" t="s">
        <v>33</v>
      </c>
      <c r="AX450" s="13" t="s">
        <v>72</v>
      </c>
      <c r="AY450" s="208" t="s">
        <v>118</v>
      </c>
    </row>
    <row r="451" spans="1:65" s="13" customFormat="1">
      <c r="B451" s="197"/>
      <c r="C451" s="198"/>
      <c r="D451" s="199" t="s">
        <v>183</v>
      </c>
      <c r="E451" s="200" t="s">
        <v>19</v>
      </c>
      <c r="F451" s="201" t="s">
        <v>607</v>
      </c>
      <c r="G451" s="198"/>
      <c r="H451" s="202">
        <v>-3.105</v>
      </c>
      <c r="I451" s="203"/>
      <c r="J451" s="198"/>
      <c r="K451" s="198"/>
      <c r="L451" s="204"/>
      <c r="M451" s="205"/>
      <c r="N451" s="206"/>
      <c r="O451" s="206"/>
      <c r="P451" s="206"/>
      <c r="Q451" s="206"/>
      <c r="R451" s="206"/>
      <c r="S451" s="206"/>
      <c r="T451" s="207"/>
      <c r="AT451" s="208" t="s">
        <v>183</v>
      </c>
      <c r="AU451" s="208" t="s">
        <v>81</v>
      </c>
      <c r="AV451" s="13" t="s">
        <v>81</v>
      </c>
      <c r="AW451" s="13" t="s">
        <v>33</v>
      </c>
      <c r="AX451" s="13" t="s">
        <v>72</v>
      </c>
      <c r="AY451" s="208" t="s">
        <v>118</v>
      </c>
    </row>
    <row r="452" spans="1:65" s="13" customFormat="1">
      <c r="B452" s="197"/>
      <c r="C452" s="198"/>
      <c r="D452" s="199" t="s">
        <v>183</v>
      </c>
      <c r="E452" s="200" t="s">
        <v>19</v>
      </c>
      <c r="F452" s="201" t="s">
        <v>608</v>
      </c>
      <c r="G452" s="198"/>
      <c r="H452" s="202">
        <v>6.1360000000000001</v>
      </c>
      <c r="I452" s="203"/>
      <c r="J452" s="198"/>
      <c r="K452" s="198"/>
      <c r="L452" s="204"/>
      <c r="M452" s="205"/>
      <c r="N452" s="206"/>
      <c r="O452" s="206"/>
      <c r="P452" s="206"/>
      <c r="Q452" s="206"/>
      <c r="R452" s="206"/>
      <c r="S452" s="206"/>
      <c r="T452" s="207"/>
      <c r="AT452" s="208" t="s">
        <v>183</v>
      </c>
      <c r="AU452" s="208" t="s">
        <v>81</v>
      </c>
      <c r="AV452" s="13" t="s">
        <v>81</v>
      </c>
      <c r="AW452" s="13" t="s">
        <v>33</v>
      </c>
      <c r="AX452" s="13" t="s">
        <v>72</v>
      </c>
      <c r="AY452" s="208" t="s">
        <v>118</v>
      </c>
    </row>
    <row r="453" spans="1:65" s="13" customFormat="1">
      <c r="B453" s="197"/>
      <c r="C453" s="198"/>
      <c r="D453" s="199" t="s">
        <v>183</v>
      </c>
      <c r="E453" s="200" t="s">
        <v>19</v>
      </c>
      <c r="F453" s="201" t="s">
        <v>609</v>
      </c>
      <c r="G453" s="198"/>
      <c r="H453" s="202">
        <v>-3.69</v>
      </c>
      <c r="I453" s="203"/>
      <c r="J453" s="198"/>
      <c r="K453" s="198"/>
      <c r="L453" s="204"/>
      <c r="M453" s="205"/>
      <c r="N453" s="206"/>
      <c r="O453" s="206"/>
      <c r="P453" s="206"/>
      <c r="Q453" s="206"/>
      <c r="R453" s="206"/>
      <c r="S453" s="206"/>
      <c r="T453" s="207"/>
      <c r="AT453" s="208" t="s">
        <v>183</v>
      </c>
      <c r="AU453" s="208" t="s">
        <v>81</v>
      </c>
      <c r="AV453" s="13" t="s">
        <v>81</v>
      </c>
      <c r="AW453" s="13" t="s">
        <v>33</v>
      </c>
      <c r="AX453" s="13" t="s">
        <v>72</v>
      </c>
      <c r="AY453" s="208" t="s">
        <v>118</v>
      </c>
    </row>
    <row r="454" spans="1:65" s="13" customFormat="1">
      <c r="B454" s="197"/>
      <c r="C454" s="198"/>
      <c r="D454" s="199" t="s">
        <v>183</v>
      </c>
      <c r="E454" s="200" t="s">
        <v>19</v>
      </c>
      <c r="F454" s="201" t="s">
        <v>610</v>
      </c>
      <c r="G454" s="198"/>
      <c r="H454" s="202">
        <v>-6.7649999999999997</v>
      </c>
      <c r="I454" s="203"/>
      <c r="J454" s="198"/>
      <c r="K454" s="198"/>
      <c r="L454" s="204"/>
      <c r="M454" s="205"/>
      <c r="N454" s="206"/>
      <c r="O454" s="206"/>
      <c r="P454" s="206"/>
      <c r="Q454" s="206"/>
      <c r="R454" s="206"/>
      <c r="S454" s="206"/>
      <c r="T454" s="207"/>
      <c r="AT454" s="208" t="s">
        <v>183</v>
      </c>
      <c r="AU454" s="208" t="s">
        <v>81</v>
      </c>
      <c r="AV454" s="13" t="s">
        <v>81</v>
      </c>
      <c r="AW454" s="13" t="s">
        <v>33</v>
      </c>
      <c r="AX454" s="13" t="s">
        <v>72</v>
      </c>
      <c r="AY454" s="208" t="s">
        <v>118</v>
      </c>
    </row>
    <row r="455" spans="1:65" s="13" customFormat="1">
      <c r="B455" s="197"/>
      <c r="C455" s="198"/>
      <c r="D455" s="199" t="s">
        <v>183</v>
      </c>
      <c r="E455" s="200" t="s">
        <v>19</v>
      </c>
      <c r="F455" s="201" t="s">
        <v>611</v>
      </c>
      <c r="G455" s="198"/>
      <c r="H455" s="202">
        <v>-10.08</v>
      </c>
      <c r="I455" s="203"/>
      <c r="J455" s="198"/>
      <c r="K455" s="198"/>
      <c r="L455" s="204"/>
      <c r="M455" s="205"/>
      <c r="N455" s="206"/>
      <c r="O455" s="206"/>
      <c r="P455" s="206"/>
      <c r="Q455" s="206"/>
      <c r="R455" s="206"/>
      <c r="S455" s="206"/>
      <c r="T455" s="207"/>
      <c r="AT455" s="208" t="s">
        <v>183</v>
      </c>
      <c r="AU455" s="208" t="s">
        <v>81</v>
      </c>
      <c r="AV455" s="13" t="s">
        <v>81</v>
      </c>
      <c r="AW455" s="13" t="s">
        <v>33</v>
      </c>
      <c r="AX455" s="13" t="s">
        <v>72</v>
      </c>
      <c r="AY455" s="208" t="s">
        <v>118</v>
      </c>
    </row>
    <row r="456" spans="1:65" s="13" customFormat="1">
      <c r="B456" s="197"/>
      <c r="C456" s="198"/>
      <c r="D456" s="199" t="s">
        <v>183</v>
      </c>
      <c r="E456" s="200" t="s">
        <v>19</v>
      </c>
      <c r="F456" s="201" t="s">
        <v>612</v>
      </c>
      <c r="G456" s="198"/>
      <c r="H456" s="202">
        <v>2.1120000000000001</v>
      </c>
      <c r="I456" s="203"/>
      <c r="J456" s="198"/>
      <c r="K456" s="198"/>
      <c r="L456" s="204"/>
      <c r="M456" s="205"/>
      <c r="N456" s="206"/>
      <c r="O456" s="206"/>
      <c r="P456" s="206"/>
      <c r="Q456" s="206"/>
      <c r="R456" s="206"/>
      <c r="S456" s="206"/>
      <c r="T456" s="207"/>
      <c r="AT456" s="208" t="s">
        <v>183</v>
      </c>
      <c r="AU456" s="208" t="s">
        <v>81</v>
      </c>
      <c r="AV456" s="13" t="s">
        <v>81</v>
      </c>
      <c r="AW456" s="13" t="s">
        <v>33</v>
      </c>
      <c r="AX456" s="13" t="s">
        <v>72</v>
      </c>
      <c r="AY456" s="208" t="s">
        <v>118</v>
      </c>
    </row>
    <row r="457" spans="1:65" s="13" customFormat="1">
      <c r="B457" s="197"/>
      <c r="C457" s="198"/>
      <c r="D457" s="199" t="s">
        <v>183</v>
      </c>
      <c r="E457" s="200" t="s">
        <v>19</v>
      </c>
      <c r="F457" s="201" t="s">
        <v>613</v>
      </c>
      <c r="G457" s="198"/>
      <c r="H457" s="202">
        <v>-16.2</v>
      </c>
      <c r="I457" s="203"/>
      <c r="J457" s="198"/>
      <c r="K457" s="198"/>
      <c r="L457" s="204"/>
      <c r="M457" s="205"/>
      <c r="N457" s="206"/>
      <c r="O457" s="206"/>
      <c r="P457" s="206"/>
      <c r="Q457" s="206"/>
      <c r="R457" s="206"/>
      <c r="S457" s="206"/>
      <c r="T457" s="207"/>
      <c r="AT457" s="208" t="s">
        <v>183</v>
      </c>
      <c r="AU457" s="208" t="s">
        <v>81</v>
      </c>
      <c r="AV457" s="13" t="s">
        <v>81</v>
      </c>
      <c r="AW457" s="13" t="s">
        <v>33</v>
      </c>
      <c r="AX457" s="13" t="s">
        <v>72</v>
      </c>
      <c r="AY457" s="208" t="s">
        <v>118</v>
      </c>
    </row>
    <row r="458" spans="1:65" s="13" customFormat="1">
      <c r="B458" s="197"/>
      <c r="C458" s="198"/>
      <c r="D458" s="199" t="s">
        <v>183</v>
      </c>
      <c r="E458" s="200" t="s">
        <v>19</v>
      </c>
      <c r="F458" s="201" t="s">
        <v>614</v>
      </c>
      <c r="G458" s="198"/>
      <c r="H458" s="202">
        <v>-1.2</v>
      </c>
      <c r="I458" s="203"/>
      <c r="J458" s="198"/>
      <c r="K458" s="198"/>
      <c r="L458" s="204"/>
      <c r="M458" s="205"/>
      <c r="N458" s="206"/>
      <c r="O458" s="206"/>
      <c r="P458" s="206"/>
      <c r="Q458" s="206"/>
      <c r="R458" s="206"/>
      <c r="S458" s="206"/>
      <c r="T458" s="207"/>
      <c r="AT458" s="208" t="s">
        <v>183</v>
      </c>
      <c r="AU458" s="208" t="s">
        <v>81</v>
      </c>
      <c r="AV458" s="13" t="s">
        <v>81</v>
      </c>
      <c r="AW458" s="13" t="s">
        <v>33</v>
      </c>
      <c r="AX458" s="13" t="s">
        <v>72</v>
      </c>
      <c r="AY458" s="208" t="s">
        <v>118</v>
      </c>
    </row>
    <row r="459" spans="1:65" s="13" customFormat="1">
      <c r="B459" s="197"/>
      <c r="C459" s="198"/>
      <c r="D459" s="199" t="s">
        <v>183</v>
      </c>
      <c r="E459" s="200" t="s">
        <v>19</v>
      </c>
      <c r="F459" s="201" t="s">
        <v>615</v>
      </c>
      <c r="G459" s="198"/>
      <c r="H459" s="202">
        <v>1.96</v>
      </c>
      <c r="I459" s="203"/>
      <c r="J459" s="198"/>
      <c r="K459" s="198"/>
      <c r="L459" s="204"/>
      <c r="M459" s="205"/>
      <c r="N459" s="206"/>
      <c r="O459" s="206"/>
      <c r="P459" s="206"/>
      <c r="Q459" s="206"/>
      <c r="R459" s="206"/>
      <c r="S459" s="206"/>
      <c r="T459" s="207"/>
      <c r="AT459" s="208" t="s">
        <v>183</v>
      </c>
      <c r="AU459" s="208" t="s">
        <v>81</v>
      </c>
      <c r="AV459" s="13" t="s">
        <v>81</v>
      </c>
      <c r="AW459" s="13" t="s">
        <v>33</v>
      </c>
      <c r="AX459" s="13" t="s">
        <v>72</v>
      </c>
      <c r="AY459" s="208" t="s">
        <v>118</v>
      </c>
    </row>
    <row r="460" spans="1:65" s="13" customFormat="1">
      <c r="B460" s="197"/>
      <c r="C460" s="198"/>
      <c r="D460" s="199" t="s">
        <v>183</v>
      </c>
      <c r="E460" s="200" t="s">
        <v>19</v>
      </c>
      <c r="F460" s="201" t="s">
        <v>616</v>
      </c>
      <c r="G460" s="198"/>
      <c r="H460" s="202">
        <v>-13.984</v>
      </c>
      <c r="I460" s="203"/>
      <c r="J460" s="198"/>
      <c r="K460" s="198"/>
      <c r="L460" s="204"/>
      <c r="M460" s="205"/>
      <c r="N460" s="206"/>
      <c r="O460" s="206"/>
      <c r="P460" s="206"/>
      <c r="Q460" s="206"/>
      <c r="R460" s="206"/>
      <c r="S460" s="206"/>
      <c r="T460" s="207"/>
      <c r="AT460" s="208" t="s">
        <v>183</v>
      </c>
      <c r="AU460" s="208" t="s">
        <v>81</v>
      </c>
      <c r="AV460" s="13" t="s">
        <v>81</v>
      </c>
      <c r="AW460" s="13" t="s">
        <v>33</v>
      </c>
      <c r="AX460" s="13" t="s">
        <v>72</v>
      </c>
      <c r="AY460" s="208" t="s">
        <v>118</v>
      </c>
    </row>
    <row r="461" spans="1:65" s="13" customFormat="1">
      <c r="B461" s="197"/>
      <c r="C461" s="198"/>
      <c r="D461" s="199" t="s">
        <v>183</v>
      </c>
      <c r="E461" s="200" t="s">
        <v>19</v>
      </c>
      <c r="F461" s="201" t="s">
        <v>617</v>
      </c>
      <c r="G461" s="198"/>
      <c r="H461" s="202">
        <v>5.0540000000000003</v>
      </c>
      <c r="I461" s="203"/>
      <c r="J461" s="198"/>
      <c r="K461" s="198"/>
      <c r="L461" s="204"/>
      <c r="M461" s="205"/>
      <c r="N461" s="206"/>
      <c r="O461" s="206"/>
      <c r="P461" s="206"/>
      <c r="Q461" s="206"/>
      <c r="R461" s="206"/>
      <c r="S461" s="206"/>
      <c r="T461" s="207"/>
      <c r="AT461" s="208" t="s">
        <v>183</v>
      </c>
      <c r="AU461" s="208" t="s">
        <v>81</v>
      </c>
      <c r="AV461" s="13" t="s">
        <v>81</v>
      </c>
      <c r="AW461" s="13" t="s">
        <v>33</v>
      </c>
      <c r="AX461" s="13" t="s">
        <v>72</v>
      </c>
      <c r="AY461" s="208" t="s">
        <v>118</v>
      </c>
    </row>
    <row r="462" spans="1:65" s="13" customFormat="1">
      <c r="B462" s="197"/>
      <c r="C462" s="198"/>
      <c r="D462" s="199" t="s">
        <v>183</v>
      </c>
      <c r="E462" s="200" t="s">
        <v>19</v>
      </c>
      <c r="F462" s="201" t="s">
        <v>618</v>
      </c>
      <c r="G462" s="198"/>
      <c r="H462" s="202">
        <v>-2.7</v>
      </c>
      <c r="I462" s="203"/>
      <c r="J462" s="198"/>
      <c r="K462" s="198"/>
      <c r="L462" s="204"/>
      <c r="M462" s="205"/>
      <c r="N462" s="206"/>
      <c r="O462" s="206"/>
      <c r="P462" s="206"/>
      <c r="Q462" s="206"/>
      <c r="R462" s="206"/>
      <c r="S462" s="206"/>
      <c r="T462" s="207"/>
      <c r="AT462" s="208" t="s">
        <v>183</v>
      </c>
      <c r="AU462" s="208" t="s">
        <v>81</v>
      </c>
      <c r="AV462" s="13" t="s">
        <v>81</v>
      </c>
      <c r="AW462" s="13" t="s">
        <v>33</v>
      </c>
      <c r="AX462" s="13" t="s">
        <v>72</v>
      </c>
      <c r="AY462" s="208" t="s">
        <v>118</v>
      </c>
    </row>
    <row r="463" spans="1:65" s="14" customFormat="1">
      <c r="B463" s="209"/>
      <c r="C463" s="210"/>
      <c r="D463" s="199" t="s">
        <v>183</v>
      </c>
      <c r="E463" s="211" t="s">
        <v>19</v>
      </c>
      <c r="F463" s="212" t="s">
        <v>186</v>
      </c>
      <c r="G463" s="210"/>
      <c r="H463" s="213">
        <v>262.40600000000001</v>
      </c>
      <c r="I463" s="214"/>
      <c r="J463" s="210"/>
      <c r="K463" s="210"/>
      <c r="L463" s="215"/>
      <c r="M463" s="216"/>
      <c r="N463" s="217"/>
      <c r="O463" s="217"/>
      <c r="P463" s="217"/>
      <c r="Q463" s="217"/>
      <c r="R463" s="217"/>
      <c r="S463" s="217"/>
      <c r="T463" s="218"/>
      <c r="AT463" s="219" t="s">
        <v>183</v>
      </c>
      <c r="AU463" s="219" t="s">
        <v>81</v>
      </c>
      <c r="AV463" s="14" t="s">
        <v>140</v>
      </c>
      <c r="AW463" s="14" t="s">
        <v>33</v>
      </c>
      <c r="AX463" s="14" t="s">
        <v>79</v>
      </c>
      <c r="AY463" s="219" t="s">
        <v>118</v>
      </c>
    </row>
    <row r="464" spans="1:65" s="2" customFormat="1" ht="24.15" customHeight="1">
      <c r="A464" s="36"/>
      <c r="B464" s="37"/>
      <c r="C464" s="175" t="s">
        <v>619</v>
      </c>
      <c r="D464" s="175" t="s">
        <v>121</v>
      </c>
      <c r="E464" s="176" t="s">
        <v>620</v>
      </c>
      <c r="F464" s="177" t="s">
        <v>621</v>
      </c>
      <c r="G464" s="178" t="s">
        <v>189</v>
      </c>
      <c r="H464" s="179">
        <v>49.19</v>
      </c>
      <c r="I464" s="180"/>
      <c r="J464" s="181">
        <f>ROUND(I464*H464,2)</f>
        <v>0</v>
      </c>
      <c r="K464" s="177" t="s">
        <v>125</v>
      </c>
      <c r="L464" s="41"/>
      <c r="M464" s="182" t="s">
        <v>19</v>
      </c>
      <c r="N464" s="183" t="s">
        <v>43</v>
      </c>
      <c r="O464" s="66"/>
      <c r="P464" s="184">
        <f>O464*H464</f>
        <v>0</v>
      </c>
      <c r="Q464" s="184">
        <v>0</v>
      </c>
      <c r="R464" s="184">
        <f>Q464*H464</f>
        <v>0</v>
      </c>
      <c r="S464" s="184">
        <v>6.8000000000000005E-2</v>
      </c>
      <c r="T464" s="185">
        <f>S464*H464</f>
        <v>3.3449200000000001</v>
      </c>
      <c r="U464" s="36"/>
      <c r="V464" s="36"/>
      <c r="W464" s="36"/>
      <c r="X464" s="36"/>
      <c r="Y464" s="36"/>
      <c r="Z464" s="36"/>
      <c r="AA464" s="36"/>
      <c r="AB464" s="36"/>
      <c r="AC464" s="36"/>
      <c r="AD464" s="36"/>
      <c r="AE464" s="36"/>
      <c r="AR464" s="186" t="s">
        <v>140</v>
      </c>
      <c r="AT464" s="186" t="s">
        <v>121</v>
      </c>
      <c r="AU464" s="186" t="s">
        <v>81</v>
      </c>
      <c r="AY464" s="19" t="s">
        <v>118</v>
      </c>
      <c r="BE464" s="187">
        <f>IF(N464="základní",J464,0)</f>
        <v>0</v>
      </c>
      <c r="BF464" s="187">
        <f>IF(N464="snížená",J464,0)</f>
        <v>0</v>
      </c>
      <c r="BG464" s="187">
        <f>IF(N464="zákl. přenesená",J464,0)</f>
        <v>0</v>
      </c>
      <c r="BH464" s="187">
        <f>IF(N464="sníž. přenesená",J464,0)</f>
        <v>0</v>
      </c>
      <c r="BI464" s="187">
        <f>IF(N464="nulová",J464,0)</f>
        <v>0</v>
      </c>
      <c r="BJ464" s="19" t="s">
        <v>79</v>
      </c>
      <c r="BK464" s="187">
        <f>ROUND(I464*H464,2)</f>
        <v>0</v>
      </c>
      <c r="BL464" s="19" t="s">
        <v>140</v>
      </c>
      <c r="BM464" s="186" t="s">
        <v>622</v>
      </c>
    </row>
    <row r="465" spans="1:65" s="2" customFormat="1">
      <c r="A465" s="36"/>
      <c r="B465" s="37"/>
      <c r="C465" s="38"/>
      <c r="D465" s="188" t="s">
        <v>128</v>
      </c>
      <c r="E465" s="38"/>
      <c r="F465" s="189" t="s">
        <v>623</v>
      </c>
      <c r="G465" s="38"/>
      <c r="H465" s="38"/>
      <c r="I465" s="190"/>
      <c r="J465" s="38"/>
      <c r="K465" s="38"/>
      <c r="L465" s="41"/>
      <c r="M465" s="191"/>
      <c r="N465" s="192"/>
      <c r="O465" s="66"/>
      <c r="P465" s="66"/>
      <c r="Q465" s="66"/>
      <c r="R465" s="66"/>
      <c r="S465" s="66"/>
      <c r="T465" s="67"/>
      <c r="U465" s="36"/>
      <c r="V465" s="36"/>
      <c r="W465" s="36"/>
      <c r="X465" s="36"/>
      <c r="Y465" s="36"/>
      <c r="Z465" s="36"/>
      <c r="AA465" s="36"/>
      <c r="AB465" s="36"/>
      <c r="AC465" s="36"/>
      <c r="AD465" s="36"/>
      <c r="AE465" s="36"/>
      <c r="AT465" s="19" t="s">
        <v>128</v>
      </c>
      <c r="AU465" s="19" t="s">
        <v>81</v>
      </c>
    </row>
    <row r="466" spans="1:65" s="13" customFormat="1">
      <c r="B466" s="197"/>
      <c r="C466" s="198"/>
      <c r="D466" s="199" t="s">
        <v>183</v>
      </c>
      <c r="E466" s="200" t="s">
        <v>19</v>
      </c>
      <c r="F466" s="201" t="s">
        <v>624</v>
      </c>
      <c r="G466" s="198"/>
      <c r="H466" s="202">
        <v>3.57</v>
      </c>
      <c r="I466" s="203"/>
      <c r="J466" s="198"/>
      <c r="K466" s="198"/>
      <c r="L466" s="204"/>
      <c r="M466" s="205"/>
      <c r="N466" s="206"/>
      <c r="O466" s="206"/>
      <c r="P466" s="206"/>
      <c r="Q466" s="206"/>
      <c r="R466" s="206"/>
      <c r="S466" s="206"/>
      <c r="T466" s="207"/>
      <c r="AT466" s="208" t="s">
        <v>183</v>
      </c>
      <c r="AU466" s="208" t="s">
        <v>81</v>
      </c>
      <c r="AV466" s="13" t="s">
        <v>81</v>
      </c>
      <c r="AW466" s="13" t="s">
        <v>33</v>
      </c>
      <c r="AX466" s="13" t="s">
        <v>72</v>
      </c>
      <c r="AY466" s="208" t="s">
        <v>118</v>
      </c>
    </row>
    <row r="467" spans="1:65" s="13" customFormat="1">
      <c r="B467" s="197"/>
      <c r="C467" s="198"/>
      <c r="D467" s="199" t="s">
        <v>183</v>
      </c>
      <c r="E467" s="200" t="s">
        <v>19</v>
      </c>
      <c r="F467" s="201" t="s">
        <v>625</v>
      </c>
      <c r="G467" s="198"/>
      <c r="H467" s="202">
        <v>-0.54</v>
      </c>
      <c r="I467" s="203"/>
      <c r="J467" s="198"/>
      <c r="K467" s="198"/>
      <c r="L467" s="204"/>
      <c r="M467" s="205"/>
      <c r="N467" s="206"/>
      <c r="O467" s="206"/>
      <c r="P467" s="206"/>
      <c r="Q467" s="206"/>
      <c r="R467" s="206"/>
      <c r="S467" s="206"/>
      <c r="T467" s="207"/>
      <c r="AT467" s="208" t="s">
        <v>183</v>
      </c>
      <c r="AU467" s="208" t="s">
        <v>81</v>
      </c>
      <c r="AV467" s="13" t="s">
        <v>81</v>
      </c>
      <c r="AW467" s="13" t="s">
        <v>33</v>
      </c>
      <c r="AX467" s="13" t="s">
        <v>72</v>
      </c>
      <c r="AY467" s="208" t="s">
        <v>118</v>
      </c>
    </row>
    <row r="468" spans="1:65" s="13" customFormat="1">
      <c r="B468" s="197"/>
      <c r="C468" s="198"/>
      <c r="D468" s="199" t="s">
        <v>183</v>
      </c>
      <c r="E468" s="200" t="s">
        <v>19</v>
      </c>
      <c r="F468" s="201" t="s">
        <v>626</v>
      </c>
      <c r="G468" s="198"/>
      <c r="H468" s="202">
        <v>47.36</v>
      </c>
      <c r="I468" s="203"/>
      <c r="J468" s="198"/>
      <c r="K468" s="198"/>
      <c r="L468" s="204"/>
      <c r="M468" s="205"/>
      <c r="N468" s="206"/>
      <c r="O468" s="206"/>
      <c r="P468" s="206"/>
      <c r="Q468" s="206"/>
      <c r="R468" s="206"/>
      <c r="S468" s="206"/>
      <c r="T468" s="207"/>
      <c r="AT468" s="208" t="s">
        <v>183</v>
      </c>
      <c r="AU468" s="208" t="s">
        <v>81</v>
      </c>
      <c r="AV468" s="13" t="s">
        <v>81</v>
      </c>
      <c r="AW468" s="13" t="s">
        <v>33</v>
      </c>
      <c r="AX468" s="13" t="s">
        <v>72</v>
      </c>
      <c r="AY468" s="208" t="s">
        <v>118</v>
      </c>
    </row>
    <row r="469" spans="1:65" s="13" customFormat="1">
      <c r="B469" s="197"/>
      <c r="C469" s="198"/>
      <c r="D469" s="199" t="s">
        <v>183</v>
      </c>
      <c r="E469" s="200" t="s">
        <v>19</v>
      </c>
      <c r="F469" s="201" t="s">
        <v>367</v>
      </c>
      <c r="G469" s="198"/>
      <c r="H469" s="202">
        <v>-1.2</v>
      </c>
      <c r="I469" s="203"/>
      <c r="J469" s="198"/>
      <c r="K469" s="198"/>
      <c r="L469" s="204"/>
      <c r="M469" s="205"/>
      <c r="N469" s="206"/>
      <c r="O469" s="206"/>
      <c r="P469" s="206"/>
      <c r="Q469" s="206"/>
      <c r="R469" s="206"/>
      <c r="S469" s="206"/>
      <c r="T469" s="207"/>
      <c r="AT469" s="208" t="s">
        <v>183</v>
      </c>
      <c r="AU469" s="208" t="s">
        <v>81</v>
      </c>
      <c r="AV469" s="13" t="s">
        <v>81</v>
      </c>
      <c r="AW469" s="13" t="s">
        <v>33</v>
      </c>
      <c r="AX469" s="13" t="s">
        <v>72</v>
      </c>
      <c r="AY469" s="208" t="s">
        <v>118</v>
      </c>
    </row>
    <row r="470" spans="1:65" s="14" customFormat="1">
      <c r="B470" s="209"/>
      <c r="C470" s="210"/>
      <c r="D470" s="199" t="s">
        <v>183</v>
      </c>
      <c r="E470" s="211" t="s">
        <v>19</v>
      </c>
      <c r="F470" s="212" t="s">
        <v>186</v>
      </c>
      <c r="G470" s="210"/>
      <c r="H470" s="213">
        <v>49.19</v>
      </c>
      <c r="I470" s="214"/>
      <c r="J470" s="210"/>
      <c r="K470" s="210"/>
      <c r="L470" s="215"/>
      <c r="M470" s="216"/>
      <c r="N470" s="217"/>
      <c r="O470" s="217"/>
      <c r="P470" s="217"/>
      <c r="Q470" s="217"/>
      <c r="R470" s="217"/>
      <c r="S470" s="217"/>
      <c r="T470" s="218"/>
      <c r="AT470" s="219" t="s">
        <v>183</v>
      </c>
      <c r="AU470" s="219" t="s">
        <v>81</v>
      </c>
      <c r="AV470" s="14" t="s">
        <v>140</v>
      </c>
      <c r="AW470" s="14" t="s">
        <v>33</v>
      </c>
      <c r="AX470" s="14" t="s">
        <v>79</v>
      </c>
      <c r="AY470" s="219" t="s">
        <v>118</v>
      </c>
    </row>
    <row r="471" spans="1:65" s="2" customFormat="1" ht="24.15" customHeight="1">
      <c r="A471" s="36"/>
      <c r="B471" s="37"/>
      <c r="C471" s="175" t="s">
        <v>627</v>
      </c>
      <c r="D471" s="175" t="s">
        <v>121</v>
      </c>
      <c r="E471" s="176" t="s">
        <v>628</v>
      </c>
      <c r="F471" s="177" t="s">
        <v>629</v>
      </c>
      <c r="G471" s="178" t="s">
        <v>189</v>
      </c>
      <c r="H471" s="179">
        <v>19.382000000000001</v>
      </c>
      <c r="I471" s="180"/>
      <c r="J471" s="181">
        <f>ROUND(I471*H471,2)</f>
        <v>0</v>
      </c>
      <c r="K471" s="177" t="s">
        <v>125</v>
      </c>
      <c r="L471" s="41"/>
      <c r="M471" s="182" t="s">
        <v>19</v>
      </c>
      <c r="N471" s="183" t="s">
        <v>43</v>
      </c>
      <c r="O471" s="66"/>
      <c r="P471" s="184">
        <f>O471*H471</f>
        <v>0</v>
      </c>
      <c r="Q471" s="184">
        <v>0</v>
      </c>
      <c r="R471" s="184">
        <f>Q471*H471</f>
        <v>0</v>
      </c>
      <c r="S471" s="184">
        <v>0.13100000000000001</v>
      </c>
      <c r="T471" s="185">
        <f>S471*H471</f>
        <v>2.5390420000000002</v>
      </c>
      <c r="U471" s="36"/>
      <c r="V471" s="36"/>
      <c r="W471" s="36"/>
      <c r="X471" s="36"/>
      <c r="Y471" s="36"/>
      <c r="Z471" s="36"/>
      <c r="AA471" s="36"/>
      <c r="AB471" s="36"/>
      <c r="AC471" s="36"/>
      <c r="AD471" s="36"/>
      <c r="AE471" s="36"/>
      <c r="AR471" s="186" t="s">
        <v>140</v>
      </c>
      <c r="AT471" s="186" t="s">
        <v>121</v>
      </c>
      <c r="AU471" s="186" t="s">
        <v>81</v>
      </c>
      <c r="AY471" s="19" t="s">
        <v>118</v>
      </c>
      <c r="BE471" s="187">
        <f>IF(N471="základní",J471,0)</f>
        <v>0</v>
      </c>
      <c r="BF471" s="187">
        <f>IF(N471="snížená",J471,0)</f>
        <v>0</v>
      </c>
      <c r="BG471" s="187">
        <f>IF(N471="zákl. přenesená",J471,0)</f>
        <v>0</v>
      </c>
      <c r="BH471" s="187">
        <f>IF(N471="sníž. přenesená",J471,0)</f>
        <v>0</v>
      </c>
      <c r="BI471" s="187">
        <f>IF(N471="nulová",J471,0)</f>
        <v>0</v>
      </c>
      <c r="BJ471" s="19" t="s">
        <v>79</v>
      </c>
      <c r="BK471" s="187">
        <f>ROUND(I471*H471,2)</f>
        <v>0</v>
      </c>
      <c r="BL471" s="19" t="s">
        <v>140</v>
      </c>
      <c r="BM471" s="186" t="s">
        <v>630</v>
      </c>
    </row>
    <row r="472" spans="1:65" s="2" customFormat="1">
      <c r="A472" s="36"/>
      <c r="B472" s="37"/>
      <c r="C472" s="38"/>
      <c r="D472" s="188" t="s">
        <v>128</v>
      </c>
      <c r="E472" s="38"/>
      <c r="F472" s="189" t="s">
        <v>631</v>
      </c>
      <c r="G472" s="38"/>
      <c r="H472" s="38"/>
      <c r="I472" s="190"/>
      <c r="J472" s="38"/>
      <c r="K472" s="38"/>
      <c r="L472" s="41"/>
      <c r="M472" s="191"/>
      <c r="N472" s="192"/>
      <c r="O472" s="66"/>
      <c r="P472" s="66"/>
      <c r="Q472" s="66"/>
      <c r="R472" s="66"/>
      <c r="S472" s="66"/>
      <c r="T472" s="67"/>
      <c r="U472" s="36"/>
      <c r="V472" s="36"/>
      <c r="W472" s="36"/>
      <c r="X472" s="36"/>
      <c r="Y472" s="36"/>
      <c r="Z472" s="36"/>
      <c r="AA472" s="36"/>
      <c r="AB472" s="36"/>
      <c r="AC472" s="36"/>
      <c r="AD472" s="36"/>
      <c r="AE472" s="36"/>
      <c r="AT472" s="19" t="s">
        <v>128</v>
      </c>
      <c r="AU472" s="19" t="s">
        <v>81</v>
      </c>
    </row>
    <row r="473" spans="1:65" s="13" customFormat="1">
      <c r="B473" s="197"/>
      <c r="C473" s="198"/>
      <c r="D473" s="199" t="s">
        <v>183</v>
      </c>
      <c r="E473" s="200" t="s">
        <v>19</v>
      </c>
      <c r="F473" s="201" t="s">
        <v>632</v>
      </c>
      <c r="G473" s="198"/>
      <c r="H473" s="202">
        <v>23.582000000000001</v>
      </c>
      <c r="I473" s="203"/>
      <c r="J473" s="198"/>
      <c r="K473" s="198"/>
      <c r="L473" s="204"/>
      <c r="M473" s="205"/>
      <c r="N473" s="206"/>
      <c r="O473" s="206"/>
      <c r="P473" s="206"/>
      <c r="Q473" s="206"/>
      <c r="R473" s="206"/>
      <c r="S473" s="206"/>
      <c r="T473" s="207"/>
      <c r="AT473" s="208" t="s">
        <v>183</v>
      </c>
      <c r="AU473" s="208" t="s">
        <v>81</v>
      </c>
      <c r="AV473" s="13" t="s">
        <v>81</v>
      </c>
      <c r="AW473" s="13" t="s">
        <v>33</v>
      </c>
      <c r="AX473" s="13" t="s">
        <v>72</v>
      </c>
      <c r="AY473" s="208" t="s">
        <v>118</v>
      </c>
    </row>
    <row r="474" spans="1:65" s="13" customFormat="1">
      <c r="B474" s="197"/>
      <c r="C474" s="198"/>
      <c r="D474" s="199" t="s">
        <v>183</v>
      </c>
      <c r="E474" s="200" t="s">
        <v>19</v>
      </c>
      <c r="F474" s="201" t="s">
        <v>633</v>
      </c>
      <c r="G474" s="198"/>
      <c r="H474" s="202">
        <v>-4.2</v>
      </c>
      <c r="I474" s="203"/>
      <c r="J474" s="198"/>
      <c r="K474" s="198"/>
      <c r="L474" s="204"/>
      <c r="M474" s="205"/>
      <c r="N474" s="206"/>
      <c r="O474" s="206"/>
      <c r="P474" s="206"/>
      <c r="Q474" s="206"/>
      <c r="R474" s="206"/>
      <c r="S474" s="206"/>
      <c r="T474" s="207"/>
      <c r="AT474" s="208" t="s">
        <v>183</v>
      </c>
      <c r="AU474" s="208" t="s">
        <v>81</v>
      </c>
      <c r="AV474" s="13" t="s">
        <v>81</v>
      </c>
      <c r="AW474" s="13" t="s">
        <v>33</v>
      </c>
      <c r="AX474" s="13" t="s">
        <v>72</v>
      </c>
      <c r="AY474" s="208" t="s">
        <v>118</v>
      </c>
    </row>
    <row r="475" spans="1:65" s="14" customFormat="1">
      <c r="B475" s="209"/>
      <c r="C475" s="210"/>
      <c r="D475" s="199" t="s">
        <v>183</v>
      </c>
      <c r="E475" s="211" t="s">
        <v>19</v>
      </c>
      <c r="F475" s="212" t="s">
        <v>186</v>
      </c>
      <c r="G475" s="210"/>
      <c r="H475" s="213">
        <v>19.382000000000001</v>
      </c>
      <c r="I475" s="214"/>
      <c r="J475" s="210"/>
      <c r="K475" s="210"/>
      <c r="L475" s="215"/>
      <c r="M475" s="216"/>
      <c r="N475" s="217"/>
      <c r="O475" s="217"/>
      <c r="P475" s="217"/>
      <c r="Q475" s="217"/>
      <c r="R475" s="217"/>
      <c r="S475" s="217"/>
      <c r="T475" s="218"/>
      <c r="AT475" s="219" t="s">
        <v>183</v>
      </c>
      <c r="AU475" s="219" t="s">
        <v>81</v>
      </c>
      <c r="AV475" s="14" t="s">
        <v>140</v>
      </c>
      <c r="AW475" s="14" t="s">
        <v>33</v>
      </c>
      <c r="AX475" s="14" t="s">
        <v>79</v>
      </c>
      <c r="AY475" s="219" t="s">
        <v>118</v>
      </c>
    </row>
    <row r="476" spans="1:65" s="2" customFormat="1" ht="16.5" customHeight="1">
      <c r="A476" s="36"/>
      <c r="B476" s="37"/>
      <c r="C476" s="175" t="s">
        <v>634</v>
      </c>
      <c r="D476" s="175" t="s">
        <v>121</v>
      </c>
      <c r="E476" s="176" t="s">
        <v>635</v>
      </c>
      <c r="F476" s="177" t="s">
        <v>636</v>
      </c>
      <c r="G476" s="178" t="s">
        <v>217</v>
      </c>
      <c r="H476" s="179">
        <v>1</v>
      </c>
      <c r="I476" s="180"/>
      <c r="J476" s="181">
        <f>ROUND(I476*H476,2)</f>
        <v>0</v>
      </c>
      <c r="K476" s="177" t="s">
        <v>19</v>
      </c>
      <c r="L476" s="41"/>
      <c r="M476" s="182" t="s">
        <v>19</v>
      </c>
      <c r="N476" s="183" t="s">
        <v>43</v>
      </c>
      <c r="O476" s="66"/>
      <c r="P476" s="184">
        <f>O476*H476</f>
        <v>0</v>
      </c>
      <c r="Q476" s="184">
        <v>0</v>
      </c>
      <c r="R476" s="184">
        <f>Q476*H476</f>
        <v>0</v>
      </c>
      <c r="S476" s="184">
        <v>0</v>
      </c>
      <c r="T476" s="185">
        <f>S476*H476</f>
        <v>0</v>
      </c>
      <c r="U476" s="36"/>
      <c r="V476" s="36"/>
      <c r="W476" s="36"/>
      <c r="X476" s="36"/>
      <c r="Y476" s="36"/>
      <c r="Z476" s="36"/>
      <c r="AA476" s="36"/>
      <c r="AB476" s="36"/>
      <c r="AC476" s="36"/>
      <c r="AD476" s="36"/>
      <c r="AE476" s="36"/>
      <c r="AR476" s="186" t="s">
        <v>140</v>
      </c>
      <c r="AT476" s="186" t="s">
        <v>121</v>
      </c>
      <c r="AU476" s="186" t="s">
        <v>81</v>
      </c>
      <c r="AY476" s="19" t="s">
        <v>118</v>
      </c>
      <c r="BE476" s="187">
        <f>IF(N476="základní",J476,0)</f>
        <v>0</v>
      </c>
      <c r="BF476" s="187">
        <f>IF(N476="snížená",J476,0)</f>
        <v>0</v>
      </c>
      <c r="BG476" s="187">
        <f>IF(N476="zákl. přenesená",J476,0)</f>
        <v>0</v>
      </c>
      <c r="BH476" s="187">
        <f>IF(N476="sníž. přenesená",J476,0)</f>
        <v>0</v>
      </c>
      <c r="BI476" s="187">
        <f>IF(N476="nulová",J476,0)</f>
        <v>0</v>
      </c>
      <c r="BJ476" s="19" t="s">
        <v>79</v>
      </c>
      <c r="BK476" s="187">
        <f>ROUND(I476*H476,2)</f>
        <v>0</v>
      </c>
      <c r="BL476" s="19" t="s">
        <v>140</v>
      </c>
      <c r="BM476" s="186" t="s">
        <v>637</v>
      </c>
    </row>
    <row r="477" spans="1:65" s="2" customFormat="1" ht="24.15" customHeight="1">
      <c r="A477" s="36"/>
      <c r="B477" s="37"/>
      <c r="C477" s="175" t="s">
        <v>638</v>
      </c>
      <c r="D477" s="175" t="s">
        <v>121</v>
      </c>
      <c r="E477" s="176" t="s">
        <v>639</v>
      </c>
      <c r="F477" s="177" t="s">
        <v>640</v>
      </c>
      <c r="G477" s="178" t="s">
        <v>189</v>
      </c>
      <c r="H477" s="179">
        <v>119.01</v>
      </c>
      <c r="I477" s="180"/>
      <c r="J477" s="181">
        <f>ROUND(I477*H477,2)</f>
        <v>0</v>
      </c>
      <c r="K477" s="177" t="s">
        <v>125</v>
      </c>
      <c r="L477" s="41"/>
      <c r="M477" s="182" t="s">
        <v>19</v>
      </c>
      <c r="N477" s="183" t="s">
        <v>43</v>
      </c>
      <c r="O477" s="66"/>
      <c r="P477" s="184">
        <f>O477*H477</f>
        <v>0</v>
      </c>
      <c r="Q477" s="184">
        <v>1.2999999999999999E-4</v>
      </c>
      <c r="R477" s="184">
        <f>Q477*H477</f>
        <v>1.5471299999999999E-2</v>
      </c>
      <c r="S477" s="184">
        <v>0</v>
      </c>
      <c r="T477" s="185">
        <f>S477*H477</f>
        <v>0</v>
      </c>
      <c r="U477" s="36"/>
      <c r="V477" s="36"/>
      <c r="W477" s="36"/>
      <c r="X477" s="36"/>
      <c r="Y477" s="36"/>
      <c r="Z477" s="36"/>
      <c r="AA477" s="36"/>
      <c r="AB477" s="36"/>
      <c r="AC477" s="36"/>
      <c r="AD477" s="36"/>
      <c r="AE477" s="36"/>
      <c r="AR477" s="186" t="s">
        <v>140</v>
      </c>
      <c r="AT477" s="186" t="s">
        <v>121</v>
      </c>
      <c r="AU477" s="186" t="s">
        <v>81</v>
      </c>
      <c r="AY477" s="19" t="s">
        <v>118</v>
      </c>
      <c r="BE477" s="187">
        <f>IF(N477="základní",J477,0)</f>
        <v>0</v>
      </c>
      <c r="BF477" s="187">
        <f>IF(N477="snížená",J477,0)</f>
        <v>0</v>
      </c>
      <c r="BG477" s="187">
        <f>IF(N477="zákl. přenesená",J477,0)</f>
        <v>0</v>
      </c>
      <c r="BH477" s="187">
        <f>IF(N477="sníž. přenesená",J477,0)</f>
        <v>0</v>
      </c>
      <c r="BI477" s="187">
        <f>IF(N477="nulová",J477,0)</f>
        <v>0</v>
      </c>
      <c r="BJ477" s="19" t="s">
        <v>79</v>
      </c>
      <c r="BK477" s="187">
        <f>ROUND(I477*H477,2)</f>
        <v>0</v>
      </c>
      <c r="BL477" s="19" t="s">
        <v>140</v>
      </c>
      <c r="BM477" s="186" t="s">
        <v>641</v>
      </c>
    </row>
    <row r="478" spans="1:65" s="2" customFormat="1">
      <c r="A478" s="36"/>
      <c r="B478" s="37"/>
      <c r="C478" s="38"/>
      <c r="D478" s="188" t="s">
        <v>128</v>
      </c>
      <c r="E478" s="38"/>
      <c r="F478" s="189" t="s">
        <v>642</v>
      </c>
      <c r="G478" s="38"/>
      <c r="H478" s="38"/>
      <c r="I478" s="190"/>
      <c r="J478" s="38"/>
      <c r="K478" s="38"/>
      <c r="L478" s="41"/>
      <c r="M478" s="191"/>
      <c r="N478" s="192"/>
      <c r="O478" s="66"/>
      <c r="P478" s="66"/>
      <c r="Q478" s="66"/>
      <c r="R478" s="66"/>
      <c r="S478" s="66"/>
      <c r="T478" s="67"/>
      <c r="U478" s="36"/>
      <c r="V478" s="36"/>
      <c r="W478" s="36"/>
      <c r="X478" s="36"/>
      <c r="Y478" s="36"/>
      <c r="Z478" s="36"/>
      <c r="AA478" s="36"/>
      <c r="AB478" s="36"/>
      <c r="AC478" s="36"/>
      <c r="AD478" s="36"/>
      <c r="AE478" s="36"/>
      <c r="AT478" s="19" t="s">
        <v>128</v>
      </c>
      <c r="AU478" s="19" t="s">
        <v>81</v>
      </c>
    </row>
    <row r="479" spans="1:65" s="2" customFormat="1" ht="24.15" customHeight="1">
      <c r="A479" s="36"/>
      <c r="B479" s="37"/>
      <c r="C479" s="175" t="s">
        <v>643</v>
      </c>
      <c r="D479" s="175" t="s">
        <v>121</v>
      </c>
      <c r="E479" s="176" t="s">
        <v>644</v>
      </c>
      <c r="F479" s="177" t="s">
        <v>645</v>
      </c>
      <c r="G479" s="178" t="s">
        <v>189</v>
      </c>
      <c r="H479" s="179">
        <v>119.01</v>
      </c>
      <c r="I479" s="180"/>
      <c r="J479" s="181">
        <f>ROUND(I479*H479,2)</f>
        <v>0</v>
      </c>
      <c r="K479" s="177" t="s">
        <v>125</v>
      </c>
      <c r="L479" s="41"/>
      <c r="M479" s="182" t="s">
        <v>19</v>
      </c>
      <c r="N479" s="183" t="s">
        <v>43</v>
      </c>
      <c r="O479" s="66"/>
      <c r="P479" s="184">
        <f>O479*H479</f>
        <v>0</v>
      </c>
      <c r="Q479" s="184">
        <v>4.0000000000000003E-5</v>
      </c>
      <c r="R479" s="184">
        <f>Q479*H479</f>
        <v>4.7604000000000006E-3</v>
      </c>
      <c r="S479" s="184">
        <v>0</v>
      </c>
      <c r="T479" s="185">
        <f>S479*H479</f>
        <v>0</v>
      </c>
      <c r="U479" s="36"/>
      <c r="V479" s="36"/>
      <c r="W479" s="36"/>
      <c r="X479" s="36"/>
      <c r="Y479" s="36"/>
      <c r="Z479" s="36"/>
      <c r="AA479" s="36"/>
      <c r="AB479" s="36"/>
      <c r="AC479" s="36"/>
      <c r="AD479" s="36"/>
      <c r="AE479" s="36"/>
      <c r="AR479" s="186" t="s">
        <v>140</v>
      </c>
      <c r="AT479" s="186" t="s">
        <v>121</v>
      </c>
      <c r="AU479" s="186" t="s">
        <v>81</v>
      </c>
      <c r="AY479" s="19" t="s">
        <v>118</v>
      </c>
      <c r="BE479" s="187">
        <f>IF(N479="základní",J479,0)</f>
        <v>0</v>
      </c>
      <c r="BF479" s="187">
        <f>IF(N479="snížená",J479,0)</f>
        <v>0</v>
      </c>
      <c r="BG479" s="187">
        <f>IF(N479="zákl. přenesená",J479,0)</f>
        <v>0</v>
      </c>
      <c r="BH479" s="187">
        <f>IF(N479="sníž. přenesená",J479,0)</f>
        <v>0</v>
      </c>
      <c r="BI479" s="187">
        <f>IF(N479="nulová",J479,0)</f>
        <v>0</v>
      </c>
      <c r="BJ479" s="19" t="s">
        <v>79</v>
      </c>
      <c r="BK479" s="187">
        <f>ROUND(I479*H479,2)</f>
        <v>0</v>
      </c>
      <c r="BL479" s="19" t="s">
        <v>140</v>
      </c>
      <c r="BM479" s="186" t="s">
        <v>646</v>
      </c>
    </row>
    <row r="480" spans="1:65" s="2" customFormat="1">
      <c r="A480" s="36"/>
      <c r="B480" s="37"/>
      <c r="C480" s="38"/>
      <c r="D480" s="188" t="s">
        <v>128</v>
      </c>
      <c r="E480" s="38"/>
      <c r="F480" s="189" t="s">
        <v>647</v>
      </c>
      <c r="G480" s="38"/>
      <c r="H480" s="38"/>
      <c r="I480" s="190"/>
      <c r="J480" s="38"/>
      <c r="K480" s="38"/>
      <c r="L480" s="41"/>
      <c r="M480" s="191"/>
      <c r="N480" s="192"/>
      <c r="O480" s="66"/>
      <c r="P480" s="66"/>
      <c r="Q480" s="66"/>
      <c r="R480" s="66"/>
      <c r="S480" s="66"/>
      <c r="T480" s="67"/>
      <c r="U480" s="36"/>
      <c r="V480" s="36"/>
      <c r="W480" s="36"/>
      <c r="X480" s="36"/>
      <c r="Y480" s="36"/>
      <c r="Z480" s="36"/>
      <c r="AA480" s="36"/>
      <c r="AB480" s="36"/>
      <c r="AC480" s="36"/>
      <c r="AD480" s="36"/>
      <c r="AE480" s="36"/>
      <c r="AT480" s="19" t="s">
        <v>128</v>
      </c>
      <c r="AU480" s="19" t="s">
        <v>81</v>
      </c>
    </row>
    <row r="481" spans="1:65" s="12" customFormat="1" ht="22.95" customHeight="1">
      <c r="B481" s="159"/>
      <c r="C481" s="160"/>
      <c r="D481" s="161" t="s">
        <v>71</v>
      </c>
      <c r="E481" s="173" t="s">
        <v>648</v>
      </c>
      <c r="F481" s="173" t="s">
        <v>649</v>
      </c>
      <c r="G481" s="160"/>
      <c r="H481" s="160"/>
      <c r="I481" s="163"/>
      <c r="J481" s="174">
        <f>BK481</f>
        <v>0</v>
      </c>
      <c r="K481" s="160"/>
      <c r="L481" s="165"/>
      <c r="M481" s="166"/>
      <c r="N481" s="167"/>
      <c r="O481" s="167"/>
      <c r="P481" s="168">
        <f>SUM(P482:P492)</f>
        <v>0</v>
      </c>
      <c r="Q481" s="167"/>
      <c r="R481" s="168">
        <f>SUM(R482:R492)</f>
        <v>0</v>
      </c>
      <c r="S481" s="167"/>
      <c r="T481" s="169">
        <f>SUM(T482:T492)</f>
        <v>0</v>
      </c>
      <c r="AR481" s="170" t="s">
        <v>79</v>
      </c>
      <c r="AT481" s="171" t="s">
        <v>71</v>
      </c>
      <c r="AU481" s="171" t="s">
        <v>79</v>
      </c>
      <c r="AY481" s="170" t="s">
        <v>118</v>
      </c>
      <c r="BK481" s="172">
        <f>SUM(BK482:BK492)</f>
        <v>0</v>
      </c>
    </row>
    <row r="482" spans="1:65" s="2" customFormat="1" ht="24.15" customHeight="1">
      <c r="A482" s="36"/>
      <c r="B482" s="37"/>
      <c r="C482" s="175" t="s">
        <v>650</v>
      </c>
      <c r="D482" s="175" t="s">
        <v>121</v>
      </c>
      <c r="E482" s="176" t="s">
        <v>651</v>
      </c>
      <c r="F482" s="177" t="s">
        <v>652</v>
      </c>
      <c r="G482" s="178" t="s">
        <v>228</v>
      </c>
      <c r="H482" s="179">
        <v>20.434000000000001</v>
      </c>
      <c r="I482" s="180"/>
      <c r="J482" s="181">
        <f>ROUND(I482*H482,2)</f>
        <v>0</v>
      </c>
      <c r="K482" s="177" t="s">
        <v>125</v>
      </c>
      <c r="L482" s="41"/>
      <c r="M482" s="182" t="s">
        <v>19</v>
      </c>
      <c r="N482" s="183" t="s">
        <v>43</v>
      </c>
      <c r="O482" s="66"/>
      <c r="P482" s="184">
        <f>O482*H482</f>
        <v>0</v>
      </c>
      <c r="Q482" s="184">
        <v>0</v>
      </c>
      <c r="R482" s="184">
        <f>Q482*H482</f>
        <v>0</v>
      </c>
      <c r="S482" s="184">
        <v>0</v>
      </c>
      <c r="T482" s="185">
        <f>S482*H482</f>
        <v>0</v>
      </c>
      <c r="U482" s="36"/>
      <c r="V482" s="36"/>
      <c r="W482" s="36"/>
      <c r="X482" s="36"/>
      <c r="Y482" s="36"/>
      <c r="Z482" s="36"/>
      <c r="AA482" s="36"/>
      <c r="AB482" s="36"/>
      <c r="AC482" s="36"/>
      <c r="AD482" s="36"/>
      <c r="AE482" s="36"/>
      <c r="AR482" s="186" t="s">
        <v>140</v>
      </c>
      <c r="AT482" s="186" t="s">
        <v>121</v>
      </c>
      <c r="AU482" s="186" t="s">
        <v>81</v>
      </c>
      <c r="AY482" s="19" t="s">
        <v>118</v>
      </c>
      <c r="BE482" s="187">
        <f>IF(N482="základní",J482,0)</f>
        <v>0</v>
      </c>
      <c r="BF482" s="187">
        <f>IF(N482="snížená",J482,0)</f>
        <v>0</v>
      </c>
      <c r="BG482" s="187">
        <f>IF(N482="zákl. přenesená",J482,0)</f>
        <v>0</v>
      </c>
      <c r="BH482" s="187">
        <f>IF(N482="sníž. přenesená",J482,0)</f>
        <v>0</v>
      </c>
      <c r="BI482" s="187">
        <f>IF(N482="nulová",J482,0)</f>
        <v>0</v>
      </c>
      <c r="BJ482" s="19" t="s">
        <v>79</v>
      </c>
      <c r="BK482" s="187">
        <f>ROUND(I482*H482,2)</f>
        <v>0</v>
      </c>
      <c r="BL482" s="19" t="s">
        <v>140</v>
      </c>
      <c r="BM482" s="186" t="s">
        <v>653</v>
      </c>
    </row>
    <row r="483" spans="1:65" s="2" customFormat="1">
      <c r="A483" s="36"/>
      <c r="B483" s="37"/>
      <c r="C483" s="38"/>
      <c r="D483" s="188" t="s">
        <v>128</v>
      </c>
      <c r="E483" s="38"/>
      <c r="F483" s="189" t="s">
        <v>654</v>
      </c>
      <c r="G483" s="38"/>
      <c r="H483" s="38"/>
      <c r="I483" s="190"/>
      <c r="J483" s="38"/>
      <c r="K483" s="38"/>
      <c r="L483" s="41"/>
      <c r="M483" s="191"/>
      <c r="N483" s="192"/>
      <c r="O483" s="66"/>
      <c r="P483" s="66"/>
      <c r="Q483" s="66"/>
      <c r="R483" s="66"/>
      <c r="S483" s="66"/>
      <c r="T483" s="67"/>
      <c r="U483" s="36"/>
      <c r="V483" s="36"/>
      <c r="W483" s="36"/>
      <c r="X483" s="36"/>
      <c r="Y483" s="36"/>
      <c r="Z483" s="36"/>
      <c r="AA483" s="36"/>
      <c r="AB483" s="36"/>
      <c r="AC483" s="36"/>
      <c r="AD483" s="36"/>
      <c r="AE483" s="36"/>
      <c r="AT483" s="19" t="s">
        <v>128</v>
      </c>
      <c r="AU483" s="19" t="s">
        <v>81</v>
      </c>
    </row>
    <row r="484" spans="1:65" s="2" customFormat="1" ht="16.5" customHeight="1">
      <c r="A484" s="36"/>
      <c r="B484" s="37"/>
      <c r="C484" s="175" t="s">
        <v>655</v>
      </c>
      <c r="D484" s="175" t="s">
        <v>121</v>
      </c>
      <c r="E484" s="176" t="s">
        <v>656</v>
      </c>
      <c r="F484" s="177" t="s">
        <v>657</v>
      </c>
      <c r="G484" s="178" t="s">
        <v>228</v>
      </c>
      <c r="H484" s="179">
        <v>20.434000000000001</v>
      </c>
      <c r="I484" s="180"/>
      <c r="J484" s="181">
        <f>ROUND(I484*H484,2)</f>
        <v>0</v>
      </c>
      <c r="K484" s="177" t="s">
        <v>125</v>
      </c>
      <c r="L484" s="41"/>
      <c r="M484" s="182" t="s">
        <v>19</v>
      </c>
      <c r="N484" s="183" t="s">
        <v>43</v>
      </c>
      <c r="O484" s="66"/>
      <c r="P484" s="184">
        <f>O484*H484</f>
        <v>0</v>
      </c>
      <c r="Q484" s="184">
        <v>0</v>
      </c>
      <c r="R484" s="184">
        <f>Q484*H484</f>
        <v>0</v>
      </c>
      <c r="S484" s="184">
        <v>0</v>
      </c>
      <c r="T484" s="185">
        <f>S484*H484</f>
        <v>0</v>
      </c>
      <c r="U484" s="36"/>
      <c r="V484" s="36"/>
      <c r="W484" s="36"/>
      <c r="X484" s="36"/>
      <c r="Y484" s="36"/>
      <c r="Z484" s="36"/>
      <c r="AA484" s="36"/>
      <c r="AB484" s="36"/>
      <c r="AC484" s="36"/>
      <c r="AD484" s="36"/>
      <c r="AE484" s="36"/>
      <c r="AR484" s="186" t="s">
        <v>140</v>
      </c>
      <c r="AT484" s="186" t="s">
        <v>121</v>
      </c>
      <c r="AU484" s="186" t="s">
        <v>81</v>
      </c>
      <c r="AY484" s="19" t="s">
        <v>118</v>
      </c>
      <c r="BE484" s="187">
        <f>IF(N484="základní",J484,0)</f>
        <v>0</v>
      </c>
      <c r="BF484" s="187">
        <f>IF(N484="snížená",J484,0)</f>
        <v>0</v>
      </c>
      <c r="BG484" s="187">
        <f>IF(N484="zákl. přenesená",J484,0)</f>
        <v>0</v>
      </c>
      <c r="BH484" s="187">
        <f>IF(N484="sníž. přenesená",J484,0)</f>
        <v>0</v>
      </c>
      <c r="BI484" s="187">
        <f>IF(N484="nulová",J484,0)</f>
        <v>0</v>
      </c>
      <c r="BJ484" s="19" t="s">
        <v>79</v>
      </c>
      <c r="BK484" s="187">
        <f>ROUND(I484*H484,2)</f>
        <v>0</v>
      </c>
      <c r="BL484" s="19" t="s">
        <v>140</v>
      </c>
      <c r="BM484" s="186" t="s">
        <v>658</v>
      </c>
    </row>
    <row r="485" spans="1:65" s="2" customFormat="1">
      <c r="A485" s="36"/>
      <c r="B485" s="37"/>
      <c r="C485" s="38"/>
      <c r="D485" s="188" t="s">
        <v>128</v>
      </c>
      <c r="E485" s="38"/>
      <c r="F485" s="189" t="s">
        <v>659</v>
      </c>
      <c r="G485" s="38"/>
      <c r="H485" s="38"/>
      <c r="I485" s="190"/>
      <c r="J485" s="38"/>
      <c r="K485" s="38"/>
      <c r="L485" s="41"/>
      <c r="M485" s="191"/>
      <c r="N485" s="192"/>
      <c r="O485" s="66"/>
      <c r="P485" s="66"/>
      <c r="Q485" s="66"/>
      <c r="R485" s="66"/>
      <c r="S485" s="66"/>
      <c r="T485" s="67"/>
      <c r="U485" s="36"/>
      <c r="V485" s="36"/>
      <c r="W485" s="36"/>
      <c r="X485" s="36"/>
      <c r="Y485" s="36"/>
      <c r="Z485" s="36"/>
      <c r="AA485" s="36"/>
      <c r="AB485" s="36"/>
      <c r="AC485" s="36"/>
      <c r="AD485" s="36"/>
      <c r="AE485" s="36"/>
      <c r="AT485" s="19" t="s">
        <v>128</v>
      </c>
      <c r="AU485" s="19" t="s">
        <v>81</v>
      </c>
    </row>
    <row r="486" spans="1:65" s="2" customFormat="1" ht="21.75" customHeight="1">
      <c r="A486" s="36"/>
      <c r="B486" s="37"/>
      <c r="C486" s="175" t="s">
        <v>660</v>
      </c>
      <c r="D486" s="175" t="s">
        <v>121</v>
      </c>
      <c r="E486" s="176" t="s">
        <v>661</v>
      </c>
      <c r="F486" s="177" t="s">
        <v>662</v>
      </c>
      <c r="G486" s="178" t="s">
        <v>228</v>
      </c>
      <c r="H486" s="179">
        <v>20.434000000000001</v>
      </c>
      <c r="I486" s="180"/>
      <c r="J486" s="181">
        <f>ROUND(I486*H486,2)</f>
        <v>0</v>
      </c>
      <c r="K486" s="177" t="s">
        <v>125</v>
      </c>
      <c r="L486" s="41"/>
      <c r="M486" s="182" t="s">
        <v>19</v>
      </c>
      <c r="N486" s="183" t="s">
        <v>43</v>
      </c>
      <c r="O486" s="66"/>
      <c r="P486" s="184">
        <f>O486*H486</f>
        <v>0</v>
      </c>
      <c r="Q486" s="184">
        <v>0</v>
      </c>
      <c r="R486" s="184">
        <f>Q486*H486</f>
        <v>0</v>
      </c>
      <c r="S486" s="184">
        <v>0</v>
      </c>
      <c r="T486" s="185">
        <f>S486*H486</f>
        <v>0</v>
      </c>
      <c r="U486" s="36"/>
      <c r="V486" s="36"/>
      <c r="W486" s="36"/>
      <c r="X486" s="36"/>
      <c r="Y486" s="36"/>
      <c r="Z486" s="36"/>
      <c r="AA486" s="36"/>
      <c r="AB486" s="36"/>
      <c r="AC486" s="36"/>
      <c r="AD486" s="36"/>
      <c r="AE486" s="36"/>
      <c r="AR486" s="186" t="s">
        <v>140</v>
      </c>
      <c r="AT486" s="186" t="s">
        <v>121</v>
      </c>
      <c r="AU486" s="186" t="s">
        <v>81</v>
      </c>
      <c r="AY486" s="19" t="s">
        <v>118</v>
      </c>
      <c r="BE486" s="187">
        <f>IF(N486="základní",J486,0)</f>
        <v>0</v>
      </c>
      <c r="BF486" s="187">
        <f>IF(N486="snížená",J486,0)</f>
        <v>0</v>
      </c>
      <c r="BG486" s="187">
        <f>IF(N486="zákl. přenesená",J486,0)</f>
        <v>0</v>
      </c>
      <c r="BH486" s="187">
        <f>IF(N486="sníž. přenesená",J486,0)</f>
        <v>0</v>
      </c>
      <c r="BI486" s="187">
        <f>IF(N486="nulová",J486,0)</f>
        <v>0</v>
      </c>
      <c r="BJ486" s="19" t="s">
        <v>79</v>
      </c>
      <c r="BK486" s="187">
        <f>ROUND(I486*H486,2)</f>
        <v>0</v>
      </c>
      <c r="BL486" s="19" t="s">
        <v>140</v>
      </c>
      <c r="BM486" s="186" t="s">
        <v>663</v>
      </c>
    </row>
    <row r="487" spans="1:65" s="2" customFormat="1">
      <c r="A487" s="36"/>
      <c r="B487" s="37"/>
      <c r="C487" s="38"/>
      <c r="D487" s="188" t="s">
        <v>128</v>
      </c>
      <c r="E487" s="38"/>
      <c r="F487" s="189" t="s">
        <v>664</v>
      </c>
      <c r="G487" s="38"/>
      <c r="H487" s="38"/>
      <c r="I487" s="190"/>
      <c r="J487" s="38"/>
      <c r="K487" s="38"/>
      <c r="L487" s="41"/>
      <c r="M487" s="191"/>
      <c r="N487" s="192"/>
      <c r="O487" s="66"/>
      <c r="P487" s="66"/>
      <c r="Q487" s="66"/>
      <c r="R487" s="66"/>
      <c r="S487" s="66"/>
      <c r="T487" s="67"/>
      <c r="U487" s="36"/>
      <c r="V487" s="36"/>
      <c r="W487" s="36"/>
      <c r="X487" s="36"/>
      <c r="Y487" s="36"/>
      <c r="Z487" s="36"/>
      <c r="AA487" s="36"/>
      <c r="AB487" s="36"/>
      <c r="AC487" s="36"/>
      <c r="AD487" s="36"/>
      <c r="AE487" s="36"/>
      <c r="AT487" s="19" t="s">
        <v>128</v>
      </c>
      <c r="AU487" s="19" t="s">
        <v>81</v>
      </c>
    </row>
    <row r="488" spans="1:65" s="2" customFormat="1" ht="24.15" customHeight="1">
      <c r="A488" s="36"/>
      <c r="B488" s="37"/>
      <c r="C488" s="175" t="s">
        <v>665</v>
      </c>
      <c r="D488" s="175" t="s">
        <v>121</v>
      </c>
      <c r="E488" s="176" t="s">
        <v>666</v>
      </c>
      <c r="F488" s="177" t="s">
        <v>667</v>
      </c>
      <c r="G488" s="178" t="s">
        <v>228</v>
      </c>
      <c r="H488" s="179">
        <v>490.416</v>
      </c>
      <c r="I488" s="180"/>
      <c r="J488" s="181">
        <f>ROUND(I488*H488,2)</f>
        <v>0</v>
      </c>
      <c r="K488" s="177" t="s">
        <v>125</v>
      </c>
      <c r="L488" s="41"/>
      <c r="M488" s="182" t="s">
        <v>19</v>
      </c>
      <c r="N488" s="183" t="s">
        <v>43</v>
      </c>
      <c r="O488" s="66"/>
      <c r="P488" s="184">
        <f>O488*H488</f>
        <v>0</v>
      </c>
      <c r="Q488" s="184">
        <v>0</v>
      </c>
      <c r="R488" s="184">
        <f>Q488*H488</f>
        <v>0</v>
      </c>
      <c r="S488" s="184">
        <v>0</v>
      </c>
      <c r="T488" s="185">
        <f>S488*H488</f>
        <v>0</v>
      </c>
      <c r="U488" s="36"/>
      <c r="V488" s="36"/>
      <c r="W488" s="36"/>
      <c r="X488" s="36"/>
      <c r="Y488" s="36"/>
      <c r="Z488" s="36"/>
      <c r="AA488" s="36"/>
      <c r="AB488" s="36"/>
      <c r="AC488" s="36"/>
      <c r="AD488" s="36"/>
      <c r="AE488" s="36"/>
      <c r="AR488" s="186" t="s">
        <v>140</v>
      </c>
      <c r="AT488" s="186" t="s">
        <v>121</v>
      </c>
      <c r="AU488" s="186" t="s">
        <v>81</v>
      </c>
      <c r="AY488" s="19" t="s">
        <v>118</v>
      </c>
      <c r="BE488" s="187">
        <f>IF(N488="základní",J488,0)</f>
        <v>0</v>
      </c>
      <c r="BF488" s="187">
        <f>IF(N488="snížená",J488,0)</f>
        <v>0</v>
      </c>
      <c r="BG488" s="187">
        <f>IF(N488="zákl. přenesená",J488,0)</f>
        <v>0</v>
      </c>
      <c r="BH488" s="187">
        <f>IF(N488="sníž. přenesená",J488,0)</f>
        <v>0</v>
      </c>
      <c r="BI488" s="187">
        <f>IF(N488="nulová",J488,0)</f>
        <v>0</v>
      </c>
      <c r="BJ488" s="19" t="s">
        <v>79</v>
      </c>
      <c r="BK488" s="187">
        <f>ROUND(I488*H488,2)</f>
        <v>0</v>
      </c>
      <c r="BL488" s="19" t="s">
        <v>140</v>
      </c>
      <c r="BM488" s="186" t="s">
        <v>668</v>
      </c>
    </row>
    <row r="489" spans="1:65" s="2" customFormat="1">
      <c r="A489" s="36"/>
      <c r="B489" s="37"/>
      <c r="C489" s="38"/>
      <c r="D489" s="188" t="s">
        <v>128</v>
      </c>
      <c r="E489" s="38"/>
      <c r="F489" s="189" t="s">
        <v>669</v>
      </c>
      <c r="G489" s="38"/>
      <c r="H489" s="38"/>
      <c r="I489" s="190"/>
      <c r="J489" s="38"/>
      <c r="K489" s="38"/>
      <c r="L489" s="41"/>
      <c r="M489" s="191"/>
      <c r="N489" s="192"/>
      <c r="O489" s="66"/>
      <c r="P489" s="66"/>
      <c r="Q489" s="66"/>
      <c r="R489" s="66"/>
      <c r="S489" s="66"/>
      <c r="T489" s="67"/>
      <c r="U489" s="36"/>
      <c r="V489" s="36"/>
      <c r="W489" s="36"/>
      <c r="X489" s="36"/>
      <c r="Y489" s="36"/>
      <c r="Z489" s="36"/>
      <c r="AA489" s="36"/>
      <c r="AB489" s="36"/>
      <c r="AC489" s="36"/>
      <c r="AD489" s="36"/>
      <c r="AE489" s="36"/>
      <c r="AT489" s="19" t="s">
        <v>128</v>
      </c>
      <c r="AU489" s="19" t="s">
        <v>81</v>
      </c>
    </row>
    <row r="490" spans="1:65" s="13" customFormat="1">
      <c r="B490" s="197"/>
      <c r="C490" s="198"/>
      <c r="D490" s="199" t="s">
        <v>183</v>
      </c>
      <c r="E490" s="200" t="s">
        <v>19</v>
      </c>
      <c r="F490" s="201" t="s">
        <v>670</v>
      </c>
      <c r="G490" s="198"/>
      <c r="H490" s="202">
        <v>490.416</v>
      </c>
      <c r="I490" s="203"/>
      <c r="J490" s="198"/>
      <c r="K490" s="198"/>
      <c r="L490" s="204"/>
      <c r="M490" s="205"/>
      <c r="N490" s="206"/>
      <c r="O490" s="206"/>
      <c r="P490" s="206"/>
      <c r="Q490" s="206"/>
      <c r="R490" s="206"/>
      <c r="S490" s="206"/>
      <c r="T490" s="207"/>
      <c r="AT490" s="208" t="s">
        <v>183</v>
      </c>
      <c r="AU490" s="208" t="s">
        <v>81</v>
      </c>
      <c r="AV490" s="13" t="s">
        <v>81</v>
      </c>
      <c r="AW490" s="13" t="s">
        <v>33</v>
      </c>
      <c r="AX490" s="13" t="s">
        <v>79</v>
      </c>
      <c r="AY490" s="208" t="s">
        <v>118</v>
      </c>
    </row>
    <row r="491" spans="1:65" s="2" customFormat="1" ht="24.15" customHeight="1">
      <c r="A491" s="36"/>
      <c r="B491" s="37"/>
      <c r="C491" s="175" t="s">
        <v>671</v>
      </c>
      <c r="D491" s="175" t="s">
        <v>121</v>
      </c>
      <c r="E491" s="176" t="s">
        <v>672</v>
      </c>
      <c r="F491" s="177" t="s">
        <v>673</v>
      </c>
      <c r="G491" s="178" t="s">
        <v>228</v>
      </c>
      <c r="H491" s="179">
        <v>20.434000000000001</v>
      </c>
      <c r="I491" s="180"/>
      <c r="J491" s="181">
        <f>ROUND(I491*H491,2)</f>
        <v>0</v>
      </c>
      <c r="K491" s="177" t="s">
        <v>125</v>
      </c>
      <c r="L491" s="41"/>
      <c r="M491" s="182" t="s">
        <v>19</v>
      </c>
      <c r="N491" s="183" t="s">
        <v>43</v>
      </c>
      <c r="O491" s="66"/>
      <c r="P491" s="184">
        <f>O491*H491</f>
        <v>0</v>
      </c>
      <c r="Q491" s="184">
        <v>0</v>
      </c>
      <c r="R491" s="184">
        <f>Q491*H491</f>
        <v>0</v>
      </c>
      <c r="S491" s="184">
        <v>0</v>
      </c>
      <c r="T491" s="185">
        <f>S491*H491</f>
        <v>0</v>
      </c>
      <c r="U491" s="36"/>
      <c r="V491" s="36"/>
      <c r="W491" s="36"/>
      <c r="X491" s="36"/>
      <c r="Y491" s="36"/>
      <c r="Z491" s="36"/>
      <c r="AA491" s="36"/>
      <c r="AB491" s="36"/>
      <c r="AC491" s="36"/>
      <c r="AD491" s="36"/>
      <c r="AE491" s="36"/>
      <c r="AR491" s="186" t="s">
        <v>140</v>
      </c>
      <c r="AT491" s="186" t="s">
        <v>121</v>
      </c>
      <c r="AU491" s="186" t="s">
        <v>81</v>
      </c>
      <c r="AY491" s="19" t="s">
        <v>118</v>
      </c>
      <c r="BE491" s="187">
        <f>IF(N491="základní",J491,0)</f>
        <v>0</v>
      </c>
      <c r="BF491" s="187">
        <f>IF(N491="snížená",J491,0)</f>
        <v>0</v>
      </c>
      <c r="BG491" s="187">
        <f>IF(N491="zákl. přenesená",J491,0)</f>
        <v>0</v>
      </c>
      <c r="BH491" s="187">
        <f>IF(N491="sníž. přenesená",J491,0)</f>
        <v>0</v>
      </c>
      <c r="BI491" s="187">
        <f>IF(N491="nulová",J491,0)</f>
        <v>0</v>
      </c>
      <c r="BJ491" s="19" t="s">
        <v>79</v>
      </c>
      <c r="BK491" s="187">
        <f>ROUND(I491*H491,2)</f>
        <v>0</v>
      </c>
      <c r="BL491" s="19" t="s">
        <v>140</v>
      </c>
      <c r="BM491" s="186" t="s">
        <v>674</v>
      </c>
    </row>
    <row r="492" spans="1:65" s="2" customFormat="1">
      <c r="A492" s="36"/>
      <c r="B492" s="37"/>
      <c r="C492" s="38"/>
      <c r="D492" s="188" t="s">
        <v>128</v>
      </c>
      <c r="E492" s="38"/>
      <c r="F492" s="189" t="s">
        <v>675</v>
      </c>
      <c r="G492" s="38"/>
      <c r="H492" s="38"/>
      <c r="I492" s="190"/>
      <c r="J492" s="38"/>
      <c r="K492" s="38"/>
      <c r="L492" s="41"/>
      <c r="M492" s="191"/>
      <c r="N492" s="192"/>
      <c r="O492" s="66"/>
      <c r="P492" s="66"/>
      <c r="Q492" s="66"/>
      <c r="R492" s="66"/>
      <c r="S492" s="66"/>
      <c r="T492" s="67"/>
      <c r="U492" s="36"/>
      <c r="V492" s="36"/>
      <c r="W492" s="36"/>
      <c r="X492" s="36"/>
      <c r="Y492" s="36"/>
      <c r="Z492" s="36"/>
      <c r="AA492" s="36"/>
      <c r="AB492" s="36"/>
      <c r="AC492" s="36"/>
      <c r="AD492" s="36"/>
      <c r="AE492" s="36"/>
      <c r="AT492" s="19" t="s">
        <v>128</v>
      </c>
      <c r="AU492" s="19" t="s">
        <v>81</v>
      </c>
    </row>
    <row r="493" spans="1:65" s="12" customFormat="1" ht="22.95" customHeight="1">
      <c r="B493" s="159"/>
      <c r="C493" s="160"/>
      <c r="D493" s="161" t="s">
        <v>71</v>
      </c>
      <c r="E493" s="173" t="s">
        <v>676</v>
      </c>
      <c r="F493" s="173" t="s">
        <v>677</v>
      </c>
      <c r="G493" s="160"/>
      <c r="H493" s="160"/>
      <c r="I493" s="163"/>
      <c r="J493" s="174">
        <f>BK493</f>
        <v>0</v>
      </c>
      <c r="K493" s="160"/>
      <c r="L493" s="165"/>
      <c r="M493" s="166"/>
      <c r="N493" s="167"/>
      <c r="O493" s="167"/>
      <c r="P493" s="168">
        <f>SUM(P494:P495)</f>
        <v>0</v>
      </c>
      <c r="Q493" s="167"/>
      <c r="R493" s="168">
        <f>SUM(R494:R495)</f>
        <v>0</v>
      </c>
      <c r="S493" s="167"/>
      <c r="T493" s="169">
        <f>SUM(T494:T495)</f>
        <v>0</v>
      </c>
      <c r="AR493" s="170" t="s">
        <v>79</v>
      </c>
      <c r="AT493" s="171" t="s">
        <v>71</v>
      </c>
      <c r="AU493" s="171" t="s">
        <v>79</v>
      </c>
      <c r="AY493" s="170" t="s">
        <v>118</v>
      </c>
      <c r="BK493" s="172">
        <f>SUM(BK494:BK495)</f>
        <v>0</v>
      </c>
    </row>
    <row r="494" spans="1:65" s="2" customFormat="1" ht="33" customHeight="1">
      <c r="A494" s="36"/>
      <c r="B494" s="37"/>
      <c r="C494" s="175" t="s">
        <v>678</v>
      </c>
      <c r="D494" s="175" t="s">
        <v>121</v>
      </c>
      <c r="E494" s="176" t="s">
        <v>679</v>
      </c>
      <c r="F494" s="177" t="s">
        <v>680</v>
      </c>
      <c r="G494" s="178" t="s">
        <v>228</v>
      </c>
      <c r="H494" s="179">
        <v>22.498000000000001</v>
      </c>
      <c r="I494" s="180"/>
      <c r="J494" s="181">
        <f>ROUND(I494*H494,2)</f>
        <v>0</v>
      </c>
      <c r="K494" s="177" t="s">
        <v>125</v>
      </c>
      <c r="L494" s="41"/>
      <c r="M494" s="182" t="s">
        <v>19</v>
      </c>
      <c r="N494" s="183" t="s">
        <v>43</v>
      </c>
      <c r="O494" s="66"/>
      <c r="P494" s="184">
        <f>O494*H494</f>
        <v>0</v>
      </c>
      <c r="Q494" s="184">
        <v>0</v>
      </c>
      <c r="R494" s="184">
        <f>Q494*H494</f>
        <v>0</v>
      </c>
      <c r="S494" s="184">
        <v>0</v>
      </c>
      <c r="T494" s="185">
        <f>S494*H494</f>
        <v>0</v>
      </c>
      <c r="U494" s="36"/>
      <c r="V494" s="36"/>
      <c r="W494" s="36"/>
      <c r="X494" s="36"/>
      <c r="Y494" s="36"/>
      <c r="Z494" s="36"/>
      <c r="AA494" s="36"/>
      <c r="AB494" s="36"/>
      <c r="AC494" s="36"/>
      <c r="AD494" s="36"/>
      <c r="AE494" s="36"/>
      <c r="AR494" s="186" t="s">
        <v>140</v>
      </c>
      <c r="AT494" s="186" t="s">
        <v>121</v>
      </c>
      <c r="AU494" s="186" t="s">
        <v>81</v>
      </c>
      <c r="AY494" s="19" t="s">
        <v>118</v>
      </c>
      <c r="BE494" s="187">
        <f>IF(N494="základní",J494,0)</f>
        <v>0</v>
      </c>
      <c r="BF494" s="187">
        <f>IF(N494="snížená",J494,0)</f>
        <v>0</v>
      </c>
      <c r="BG494" s="187">
        <f>IF(N494="zákl. přenesená",J494,0)</f>
        <v>0</v>
      </c>
      <c r="BH494" s="187">
        <f>IF(N494="sníž. přenesená",J494,0)</f>
        <v>0</v>
      </c>
      <c r="BI494" s="187">
        <f>IF(N494="nulová",J494,0)</f>
        <v>0</v>
      </c>
      <c r="BJ494" s="19" t="s">
        <v>79</v>
      </c>
      <c r="BK494" s="187">
        <f>ROUND(I494*H494,2)</f>
        <v>0</v>
      </c>
      <c r="BL494" s="19" t="s">
        <v>140</v>
      </c>
      <c r="BM494" s="186" t="s">
        <v>681</v>
      </c>
    </row>
    <row r="495" spans="1:65" s="2" customFormat="1">
      <c r="A495" s="36"/>
      <c r="B495" s="37"/>
      <c r="C495" s="38"/>
      <c r="D495" s="188" t="s">
        <v>128</v>
      </c>
      <c r="E495" s="38"/>
      <c r="F495" s="189" t="s">
        <v>682</v>
      </c>
      <c r="G495" s="38"/>
      <c r="H495" s="38"/>
      <c r="I495" s="190"/>
      <c r="J495" s="38"/>
      <c r="K495" s="38"/>
      <c r="L495" s="41"/>
      <c r="M495" s="191"/>
      <c r="N495" s="192"/>
      <c r="O495" s="66"/>
      <c r="P495" s="66"/>
      <c r="Q495" s="66"/>
      <c r="R495" s="66"/>
      <c r="S495" s="66"/>
      <c r="T495" s="67"/>
      <c r="U495" s="36"/>
      <c r="V495" s="36"/>
      <c r="W495" s="36"/>
      <c r="X495" s="36"/>
      <c r="Y495" s="36"/>
      <c r="Z495" s="36"/>
      <c r="AA495" s="36"/>
      <c r="AB495" s="36"/>
      <c r="AC495" s="36"/>
      <c r="AD495" s="36"/>
      <c r="AE495" s="36"/>
      <c r="AT495" s="19" t="s">
        <v>128</v>
      </c>
      <c r="AU495" s="19" t="s">
        <v>81</v>
      </c>
    </row>
    <row r="496" spans="1:65" s="12" customFormat="1" ht="25.95" customHeight="1">
      <c r="B496" s="159"/>
      <c r="C496" s="160"/>
      <c r="D496" s="161" t="s">
        <v>71</v>
      </c>
      <c r="E496" s="162" t="s">
        <v>683</v>
      </c>
      <c r="F496" s="162" t="s">
        <v>684</v>
      </c>
      <c r="G496" s="160"/>
      <c r="H496" s="160"/>
      <c r="I496" s="163"/>
      <c r="J496" s="164">
        <f>BK496</f>
        <v>0</v>
      </c>
      <c r="K496" s="160"/>
      <c r="L496" s="165"/>
      <c r="M496" s="166"/>
      <c r="N496" s="167"/>
      <c r="O496" s="167"/>
      <c r="P496" s="168">
        <f>P497+P499+P508+P516+P520+P560+P564+P604+P672+P706+P715</f>
        <v>0</v>
      </c>
      <c r="Q496" s="167"/>
      <c r="R496" s="168">
        <f>R497+R499+R508+R516+R520+R560+R564+R604+R672+R706+R715</f>
        <v>2.93915646</v>
      </c>
      <c r="S496" s="167"/>
      <c r="T496" s="169">
        <f>T497+T499+T508+T516+T520+T560+T564+T604+T672+T706+T715</f>
        <v>2.1662953999999996</v>
      </c>
      <c r="AR496" s="170" t="s">
        <v>81</v>
      </c>
      <c r="AT496" s="171" t="s">
        <v>71</v>
      </c>
      <c r="AU496" s="171" t="s">
        <v>72</v>
      </c>
      <c r="AY496" s="170" t="s">
        <v>118</v>
      </c>
      <c r="BK496" s="172">
        <f>BK497+BK499+BK508+BK516+BK520+BK560+BK564+BK604+BK672+BK706+BK715</f>
        <v>0</v>
      </c>
    </row>
    <row r="497" spans="1:65" s="12" customFormat="1" ht="22.95" customHeight="1">
      <c r="B497" s="159"/>
      <c r="C497" s="160"/>
      <c r="D497" s="161" t="s">
        <v>71</v>
      </c>
      <c r="E497" s="173" t="s">
        <v>685</v>
      </c>
      <c r="F497" s="173" t="s">
        <v>686</v>
      </c>
      <c r="G497" s="160"/>
      <c r="H497" s="160"/>
      <c r="I497" s="163"/>
      <c r="J497" s="174">
        <f>BK497</f>
        <v>0</v>
      </c>
      <c r="K497" s="160"/>
      <c r="L497" s="165"/>
      <c r="M497" s="166"/>
      <c r="N497" s="167"/>
      <c r="O497" s="167"/>
      <c r="P497" s="168">
        <f>P498</f>
        <v>0</v>
      </c>
      <c r="Q497" s="167"/>
      <c r="R497" s="168">
        <f>R498</f>
        <v>0</v>
      </c>
      <c r="S497" s="167"/>
      <c r="T497" s="169">
        <f>T498</f>
        <v>0</v>
      </c>
      <c r="AR497" s="170" t="s">
        <v>81</v>
      </c>
      <c r="AT497" s="171" t="s">
        <v>71</v>
      </c>
      <c r="AU497" s="171" t="s">
        <v>79</v>
      </c>
      <c r="AY497" s="170" t="s">
        <v>118</v>
      </c>
      <c r="BK497" s="172">
        <f>BK498</f>
        <v>0</v>
      </c>
    </row>
    <row r="498" spans="1:65" s="2" customFormat="1" ht="16.5" customHeight="1">
      <c r="A498" s="36"/>
      <c r="B498" s="37"/>
      <c r="C498" s="175" t="s">
        <v>687</v>
      </c>
      <c r="D498" s="175" t="s">
        <v>121</v>
      </c>
      <c r="E498" s="176" t="s">
        <v>688</v>
      </c>
      <c r="F498" s="177" t="s">
        <v>328</v>
      </c>
      <c r="G498" s="178" t="s">
        <v>329</v>
      </c>
      <c r="H498" s="179">
        <v>1</v>
      </c>
      <c r="I498" s="180"/>
      <c r="J498" s="181">
        <f>ROUND(I498*H498,2)</f>
        <v>0</v>
      </c>
      <c r="K498" s="177" t="s">
        <v>19</v>
      </c>
      <c r="L498" s="41"/>
      <c r="M498" s="182" t="s">
        <v>19</v>
      </c>
      <c r="N498" s="183" t="s">
        <v>43</v>
      </c>
      <c r="O498" s="66"/>
      <c r="P498" s="184">
        <f>O498*H498</f>
        <v>0</v>
      </c>
      <c r="Q498" s="184">
        <v>0</v>
      </c>
      <c r="R498" s="184">
        <f>Q498*H498</f>
        <v>0</v>
      </c>
      <c r="S498" s="184">
        <v>0</v>
      </c>
      <c r="T498" s="185">
        <f>S498*H498</f>
        <v>0</v>
      </c>
      <c r="U498" s="36"/>
      <c r="V498" s="36"/>
      <c r="W498" s="36"/>
      <c r="X498" s="36"/>
      <c r="Y498" s="36"/>
      <c r="Z498" s="36"/>
      <c r="AA498" s="36"/>
      <c r="AB498" s="36"/>
      <c r="AC498" s="36"/>
      <c r="AD498" s="36"/>
      <c r="AE498" s="36"/>
      <c r="AR498" s="186" t="s">
        <v>294</v>
      </c>
      <c r="AT498" s="186" t="s">
        <v>121</v>
      </c>
      <c r="AU498" s="186" t="s">
        <v>81</v>
      </c>
      <c r="AY498" s="19" t="s">
        <v>118</v>
      </c>
      <c r="BE498" s="187">
        <f>IF(N498="základní",J498,0)</f>
        <v>0</v>
      </c>
      <c r="BF498" s="187">
        <f>IF(N498="snížená",J498,0)</f>
        <v>0</v>
      </c>
      <c r="BG498" s="187">
        <f>IF(N498="zákl. přenesená",J498,0)</f>
        <v>0</v>
      </c>
      <c r="BH498" s="187">
        <f>IF(N498="sníž. přenesená",J498,0)</f>
        <v>0</v>
      </c>
      <c r="BI498" s="187">
        <f>IF(N498="nulová",J498,0)</f>
        <v>0</v>
      </c>
      <c r="BJ498" s="19" t="s">
        <v>79</v>
      </c>
      <c r="BK498" s="187">
        <f>ROUND(I498*H498,2)</f>
        <v>0</v>
      </c>
      <c r="BL498" s="19" t="s">
        <v>294</v>
      </c>
      <c r="BM498" s="186" t="s">
        <v>689</v>
      </c>
    </row>
    <row r="499" spans="1:65" s="12" customFormat="1" ht="22.95" customHeight="1">
      <c r="B499" s="159"/>
      <c r="C499" s="160"/>
      <c r="D499" s="161" t="s">
        <v>71</v>
      </c>
      <c r="E499" s="173" t="s">
        <v>690</v>
      </c>
      <c r="F499" s="173" t="s">
        <v>691</v>
      </c>
      <c r="G499" s="160"/>
      <c r="H499" s="160"/>
      <c r="I499" s="163"/>
      <c r="J499" s="174">
        <f>BK499</f>
        <v>0</v>
      </c>
      <c r="K499" s="160"/>
      <c r="L499" s="165"/>
      <c r="M499" s="166"/>
      <c r="N499" s="167"/>
      <c r="O499" s="167"/>
      <c r="P499" s="168">
        <f>SUM(P500:P507)</f>
        <v>0</v>
      </c>
      <c r="Q499" s="167"/>
      <c r="R499" s="168">
        <f>SUM(R500:R507)</f>
        <v>0</v>
      </c>
      <c r="S499" s="167"/>
      <c r="T499" s="169">
        <f>SUM(T500:T507)</f>
        <v>0</v>
      </c>
      <c r="AR499" s="170" t="s">
        <v>81</v>
      </c>
      <c r="AT499" s="171" t="s">
        <v>71</v>
      </c>
      <c r="AU499" s="171" t="s">
        <v>79</v>
      </c>
      <c r="AY499" s="170" t="s">
        <v>118</v>
      </c>
      <c r="BK499" s="172">
        <f>SUM(BK500:BK507)</f>
        <v>0</v>
      </c>
    </row>
    <row r="500" spans="1:65" s="2" customFormat="1" ht="16.5" customHeight="1">
      <c r="A500" s="36"/>
      <c r="B500" s="37"/>
      <c r="C500" s="175" t="s">
        <v>692</v>
      </c>
      <c r="D500" s="175" t="s">
        <v>121</v>
      </c>
      <c r="E500" s="176" t="s">
        <v>693</v>
      </c>
      <c r="F500" s="177" t="s">
        <v>694</v>
      </c>
      <c r="G500" s="178" t="s">
        <v>217</v>
      </c>
      <c r="H500" s="179">
        <v>1</v>
      </c>
      <c r="I500" s="180"/>
      <c r="J500" s="181">
        <f t="shared" ref="J500:J506" si="0">ROUND(I500*H500,2)</f>
        <v>0</v>
      </c>
      <c r="K500" s="177" t="s">
        <v>19</v>
      </c>
      <c r="L500" s="41"/>
      <c r="M500" s="182" t="s">
        <v>19</v>
      </c>
      <c r="N500" s="183" t="s">
        <v>43</v>
      </c>
      <c r="O500" s="66"/>
      <c r="P500" s="184">
        <f t="shared" ref="P500:P506" si="1">O500*H500</f>
        <v>0</v>
      </c>
      <c r="Q500" s="184">
        <v>0</v>
      </c>
      <c r="R500" s="184">
        <f t="shared" ref="R500:R506" si="2">Q500*H500</f>
        <v>0</v>
      </c>
      <c r="S500" s="184">
        <v>0</v>
      </c>
      <c r="T500" s="185">
        <f t="shared" ref="T500:T506" si="3">S500*H500</f>
        <v>0</v>
      </c>
      <c r="U500" s="36"/>
      <c r="V500" s="36"/>
      <c r="W500" s="36"/>
      <c r="X500" s="36"/>
      <c r="Y500" s="36"/>
      <c r="Z500" s="36"/>
      <c r="AA500" s="36"/>
      <c r="AB500" s="36"/>
      <c r="AC500" s="36"/>
      <c r="AD500" s="36"/>
      <c r="AE500" s="36"/>
      <c r="AR500" s="186" t="s">
        <v>294</v>
      </c>
      <c r="AT500" s="186" t="s">
        <v>121</v>
      </c>
      <c r="AU500" s="186" t="s">
        <v>81</v>
      </c>
      <c r="AY500" s="19" t="s">
        <v>118</v>
      </c>
      <c r="BE500" s="187">
        <f t="shared" ref="BE500:BE506" si="4">IF(N500="základní",J500,0)</f>
        <v>0</v>
      </c>
      <c r="BF500" s="187">
        <f t="shared" ref="BF500:BF506" si="5">IF(N500="snížená",J500,0)</f>
        <v>0</v>
      </c>
      <c r="BG500" s="187">
        <f t="shared" ref="BG500:BG506" si="6">IF(N500="zákl. přenesená",J500,0)</f>
        <v>0</v>
      </c>
      <c r="BH500" s="187">
        <f t="shared" ref="BH500:BH506" si="7">IF(N500="sníž. přenesená",J500,0)</f>
        <v>0</v>
      </c>
      <c r="BI500" s="187">
        <f t="shared" ref="BI500:BI506" si="8">IF(N500="nulová",J500,0)</f>
        <v>0</v>
      </c>
      <c r="BJ500" s="19" t="s">
        <v>79</v>
      </c>
      <c r="BK500" s="187">
        <f t="shared" ref="BK500:BK506" si="9">ROUND(I500*H500,2)</f>
        <v>0</v>
      </c>
      <c r="BL500" s="19" t="s">
        <v>294</v>
      </c>
      <c r="BM500" s="186" t="s">
        <v>695</v>
      </c>
    </row>
    <row r="501" spans="1:65" s="2" customFormat="1" ht="21.75" customHeight="1">
      <c r="A501" s="36"/>
      <c r="B501" s="37"/>
      <c r="C501" s="175" t="s">
        <v>696</v>
      </c>
      <c r="D501" s="175" t="s">
        <v>121</v>
      </c>
      <c r="E501" s="176" t="s">
        <v>697</v>
      </c>
      <c r="F501" s="177" t="s">
        <v>698</v>
      </c>
      <c r="G501" s="178" t="s">
        <v>329</v>
      </c>
      <c r="H501" s="179">
        <v>1</v>
      </c>
      <c r="I501" s="180"/>
      <c r="J501" s="181">
        <f t="shared" si="0"/>
        <v>0</v>
      </c>
      <c r="K501" s="177" t="s">
        <v>19</v>
      </c>
      <c r="L501" s="41"/>
      <c r="M501" s="182" t="s">
        <v>19</v>
      </c>
      <c r="N501" s="183" t="s">
        <v>43</v>
      </c>
      <c r="O501" s="66"/>
      <c r="P501" s="184">
        <f t="shared" si="1"/>
        <v>0</v>
      </c>
      <c r="Q501" s="184">
        <v>0</v>
      </c>
      <c r="R501" s="184">
        <f t="shared" si="2"/>
        <v>0</v>
      </c>
      <c r="S501" s="184">
        <v>0</v>
      </c>
      <c r="T501" s="185">
        <f t="shared" si="3"/>
        <v>0</v>
      </c>
      <c r="U501" s="36"/>
      <c r="V501" s="36"/>
      <c r="W501" s="36"/>
      <c r="X501" s="36"/>
      <c r="Y501" s="36"/>
      <c r="Z501" s="36"/>
      <c r="AA501" s="36"/>
      <c r="AB501" s="36"/>
      <c r="AC501" s="36"/>
      <c r="AD501" s="36"/>
      <c r="AE501" s="36"/>
      <c r="AR501" s="186" t="s">
        <v>294</v>
      </c>
      <c r="AT501" s="186" t="s">
        <v>121</v>
      </c>
      <c r="AU501" s="186" t="s">
        <v>81</v>
      </c>
      <c r="AY501" s="19" t="s">
        <v>118</v>
      </c>
      <c r="BE501" s="187">
        <f t="shared" si="4"/>
        <v>0</v>
      </c>
      <c r="BF501" s="187">
        <f t="shared" si="5"/>
        <v>0</v>
      </c>
      <c r="BG501" s="187">
        <f t="shared" si="6"/>
        <v>0</v>
      </c>
      <c r="BH501" s="187">
        <f t="shared" si="7"/>
        <v>0</v>
      </c>
      <c r="BI501" s="187">
        <f t="shared" si="8"/>
        <v>0</v>
      </c>
      <c r="BJ501" s="19" t="s">
        <v>79</v>
      </c>
      <c r="BK501" s="187">
        <f t="shared" si="9"/>
        <v>0</v>
      </c>
      <c r="BL501" s="19" t="s">
        <v>294</v>
      </c>
      <c r="BM501" s="186" t="s">
        <v>699</v>
      </c>
    </row>
    <row r="502" spans="1:65" s="2" customFormat="1" ht="16.5" customHeight="1">
      <c r="A502" s="36"/>
      <c r="B502" s="37"/>
      <c r="C502" s="175" t="s">
        <v>700</v>
      </c>
      <c r="D502" s="175" t="s">
        <v>121</v>
      </c>
      <c r="E502" s="176" t="s">
        <v>701</v>
      </c>
      <c r="F502" s="177" t="s">
        <v>702</v>
      </c>
      <c r="G502" s="178" t="s">
        <v>217</v>
      </c>
      <c r="H502" s="179">
        <v>1</v>
      </c>
      <c r="I502" s="180"/>
      <c r="J502" s="181">
        <f t="shared" si="0"/>
        <v>0</v>
      </c>
      <c r="K502" s="177" t="s">
        <v>19</v>
      </c>
      <c r="L502" s="41"/>
      <c r="M502" s="182" t="s">
        <v>19</v>
      </c>
      <c r="N502" s="183" t="s">
        <v>43</v>
      </c>
      <c r="O502" s="66"/>
      <c r="P502" s="184">
        <f t="shared" si="1"/>
        <v>0</v>
      </c>
      <c r="Q502" s="184">
        <v>0</v>
      </c>
      <c r="R502" s="184">
        <f t="shared" si="2"/>
        <v>0</v>
      </c>
      <c r="S502" s="184">
        <v>0</v>
      </c>
      <c r="T502" s="185">
        <f t="shared" si="3"/>
        <v>0</v>
      </c>
      <c r="U502" s="36"/>
      <c r="V502" s="36"/>
      <c r="W502" s="36"/>
      <c r="X502" s="36"/>
      <c r="Y502" s="36"/>
      <c r="Z502" s="36"/>
      <c r="AA502" s="36"/>
      <c r="AB502" s="36"/>
      <c r="AC502" s="36"/>
      <c r="AD502" s="36"/>
      <c r="AE502" s="36"/>
      <c r="AR502" s="186" t="s">
        <v>294</v>
      </c>
      <c r="AT502" s="186" t="s">
        <v>121</v>
      </c>
      <c r="AU502" s="186" t="s">
        <v>81</v>
      </c>
      <c r="AY502" s="19" t="s">
        <v>118</v>
      </c>
      <c r="BE502" s="187">
        <f t="shared" si="4"/>
        <v>0</v>
      </c>
      <c r="BF502" s="187">
        <f t="shared" si="5"/>
        <v>0</v>
      </c>
      <c r="BG502" s="187">
        <f t="shared" si="6"/>
        <v>0</v>
      </c>
      <c r="BH502" s="187">
        <f t="shared" si="7"/>
        <v>0</v>
      </c>
      <c r="BI502" s="187">
        <f t="shared" si="8"/>
        <v>0</v>
      </c>
      <c r="BJ502" s="19" t="s">
        <v>79</v>
      </c>
      <c r="BK502" s="187">
        <f t="shared" si="9"/>
        <v>0</v>
      </c>
      <c r="BL502" s="19" t="s">
        <v>294</v>
      </c>
      <c r="BM502" s="186" t="s">
        <v>703</v>
      </c>
    </row>
    <row r="503" spans="1:65" s="2" customFormat="1" ht="37.950000000000003" customHeight="1">
      <c r="A503" s="36"/>
      <c r="B503" s="37"/>
      <c r="C503" s="175" t="s">
        <v>704</v>
      </c>
      <c r="D503" s="175" t="s">
        <v>121</v>
      </c>
      <c r="E503" s="176" t="s">
        <v>705</v>
      </c>
      <c r="F503" s="177" t="s">
        <v>706</v>
      </c>
      <c r="G503" s="178" t="s">
        <v>329</v>
      </c>
      <c r="H503" s="179">
        <v>1</v>
      </c>
      <c r="I503" s="180"/>
      <c r="J503" s="181">
        <f t="shared" si="0"/>
        <v>0</v>
      </c>
      <c r="K503" s="177" t="s">
        <v>19</v>
      </c>
      <c r="L503" s="41"/>
      <c r="M503" s="182" t="s">
        <v>19</v>
      </c>
      <c r="N503" s="183" t="s">
        <v>43</v>
      </c>
      <c r="O503" s="66"/>
      <c r="P503" s="184">
        <f t="shared" si="1"/>
        <v>0</v>
      </c>
      <c r="Q503" s="184">
        <v>0</v>
      </c>
      <c r="R503" s="184">
        <f t="shared" si="2"/>
        <v>0</v>
      </c>
      <c r="S503" s="184">
        <v>0</v>
      </c>
      <c r="T503" s="185">
        <f t="shared" si="3"/>
        <v>0</v>
      </c>
      <c r="U503" s="36"/>
      <c r="V503" s="36"/>
      <c r="W503" s="36"/>
      <c r="X503" s="36"/>
      <c r="Y503" s="36"/>
      <c r="Z503" s="36"/>
      <c r="AA503" s="36"/>
      <c r="AB503" s="36"/>
      <c r="AC503" s="36"/>
      <c r="AD503" s="36"/>
      <c r="AE503" s="36"/>
      <c r="AR503" s="186" t="s">
        <v>294</v>
      </c>
      <c r="AT503" s="186" t="s">
        <v>121</v>
      </c>
      <c r="AU503" s="186" t="s">
        <v>81</v>
      </c>
      <c r="AY503" s="19" t="s">
        <v>118</v>
      </c>
      <c r="BE503" s="187">
        <f t="shared" si="4"/>
        <v>0</v>
      </c>
      <c r="BF503" s="187">
        <f t="shared" si="5"/>
        <v>0</v>
      </c>
      <c r="BG503" s="187">
        <f t="shared" si="6"/>
        <v>0</v>
      </c>
      <c r="BH503" s="187">
        <f t="shared" si="7"/>
        <v>0</v>
      </c>
      <c r="BI503" s="187">
        <f t="shared" si="8"/>
        <v>0</v>
      </c>
      <c r="BJ503" s="19" t="s">
        <v>79</v>
      </c>
      <c r="BK503" s="187">
        <f t="shared" si="9"/>
        <v>0</v>
      </c>
      <c r="BL503" s="19" t="s">
        <v>294</v>
      </c>
      <c r="BM503" s="186" t="s">
        <v>707</v>
      </c>
    </row>
    <row r="504" spans="1:65" s="2" customFormat="1" ht="37.950000000000003" customHeight="1">
      <c r="A504" s="36"/>
      <c r="B504" s="37"/>
      <c r="C504" s="175" t="s">
        <v>708</v>
      </c>
      <c r="D504" s="175" t="s">
        <v>121</v>
      </c>
      <c r="E504" s="176" t="s">
        <v>709</v>
      </c>
      <c r="F504" s="177" t="s">
        <v>710</v>
      </c>
      <c r="G504" s="178" t="s">
        <v>329</v>
      </c>
      <c r="H504" s="179">
        <v>1</v>
      </c>
      <c r="I504" s="180"/>
      <c r="J504" s="181">
        <f t="shared" si="0"/>
        <v>0</v>
      </c>
      <c r="K504" s="177" t="s">
        <v>19</v>
      </c>
      <c r="L504" s="41"/>
      <c r="M504" s="182" t="s">
        <v>19</v>
      </c>
      <c r="N504" s="183" t="s">
        <v>43</v>
      </c>
      <c r="O504" s="66"/>
      <c r="P504" s="184">
        <f t="shared" si="1"/>
        <v>0</v>
      </c>
      <c r="Q504" s="184">
        <v>0</v>
      </c>
      <c r="R504" s="184">
        <f t="shared" si="2"/>
        <v>0</v>
      </c>
      <c r="S504" s="184">
        <v>0</v>
      </c>
      <c r="T504" s="185">
        <f t="shared" si="3"/>
        <v>0</v>
      </c>
      <c r="U504" s="36"/>
      <c r="V504" s="36"/>
      <c r="W504" s="36"/>
      <c r="X504" s="36"/>
      <c r="Y504" s="36"/>
      <c r="Z504" s="36"/>
      <c r="AA504" s="36"/>
      <c r="AB504" s="36"/>
      <c r="AC504" s="36"/>
      <c r="AD504" s="36"/>
      <c r="AE504" s="36"/>
      <c r="AR504" s="186" t="s">
        <v>294</v>
      </c>
      <c r="AT504" s="186" t="s">
        <v>121</v>
      </c>
      <c r="AU504" s="186" t="s">
        <v>81</v>
      </c>
      <c r="AY504" s="19" t="s">
        <v>118</v>
      </c>
      <c r="BE504" s="187">
        <f t="shared" si="4"/>
        <v>0</v>
      </c>
      <c r="BF504" s="187">
        <f t="shared" si="5"/>
        <v>0</v>
      </c>
      <c r="BG504" s="187">
        <f t="shared" si="6"/>
        <v>0</v>
      </c>
      <c r="BH504" s="187">
        <f t="shared" si="7"/>
        <v>0</v>
      </c>
      <c r="BI504" s="187">
        <f t="shared" si="8"/>
        <v>0</v>
      </c>
      <c r="BJ504" s="19" t="s">
        <v>79</v>
      </c>
      <c r="BK504" s="187">
        <f t="shared" si="9"/>
        <v>0</v>
      </c>
      <c r="BL504" s="19" t="s">
        <v>294</v>
      </c>
      <c r="BM504" s="186" t="s">
        <v>711</v>
      </c>
    </row>
    <row r="505" spans="1:65" s="2" customFormat="1" ht="24.15" customHeight="1">
      <c r="A505" s="36"/>
      <c r="B505" s="37"/>
      <c r="C505" s="175" t="s">
        <v>712</v>
      </c>
      <c r="D505" s="175" t="s">
        <v>121</v>
      </c>
      <c r="E505" s="176" t="s">
        <v>713</v>
      </c>
      <c r="F505" s="177" t="s">
        <v>714</v>
      </c>
      <c r="G505" s="178" t="s">
        <v>329</v>
      </c>
      <c r="H505" s="179">
        <v>1</v>
      </c>
      <c r="I505" s="180"/>
      <c r="J505" s="181">
        <f t="shared" si="0"/>
        <v>0</v>
      </c>
      <c r="K505" s="177" t="s">
        <v>19</v>
      </c>
      <c r="L505" s="41"/>
      <c r="M505" s="182" t="s">
        <v>19</v>
      </c>
      <c r="N505" s="183" t="s">
        <v>43</v>
      </c>
      <c r="O505" s="66"/>
      <c r="P505" s="184">
        <f t="shared" si="1"/>
        <v>0</v>
      </c>
      <c r="Q505" s="184">
        <v>0</v>
      </c>
      <c r="R505" s="184">
        <f t="shared" si="2"/>
        <v>0</v>
      </c>
      <c r="S505" s="184">
        <v>0</v>
      </c>
      <c r="T505" s="185">
        <f t="shared" si="3"/>
        <v>0</v>
      </c>
      <c r="U505" s="36"/>
      <c r="V505" s="36"/>
      <c r="W505" s="36"/>
      <c r="X505" s="36"/>
      <c r="Y505" s="36"/>
      <c r="Z505" s="36"/>
      <c r="AA505" s="36"/>
      <c r="AB505" s="36"/>
      <c r="AC505" s="36"/>
      <c r="AD505" s="36"/>
      <c r="AE505" s="36"/>
      <c r="AR505" s="186" t="s">
        <v>294</v>
      </c>
      <c r="AT505" s="186" t="s">
        <v>121</v>
      </c>
      <c r="AU505" s="186" t="s">
        <v>81</v>
      </c>
      <c r="AY505" s="19" t="s">
        <v>118</v>
      </c>
      <c r="BE505" s="187">
        <f t="shared" si="4"/>
        <v>0</v>
      </c>
      <c r="BF505" s="187">
        <f t="shared" si="5"/>
        <v>0</v>
      </c>
      <c r="BG505" s="187">
        <f t="shared" si="6"/>
        <v>0</v>
      </c>
      <c r="BH505" s="187">
        <f t="shared" si="7"/>
        <v>0</v>
      </c>
      <c r="BI505" s="187">
        <f t="shared" si="8"/>
        <v>0</v>
      </c>
      <c r="BJ505" s="19" t="s">
        <v>79</v>
      </c>
      <c r="BK505" s="187">
        <f t="shared" si="9"/>
        <v>0</v>
      </c>
      <c r="BL505" s="19" t="s">
        <v>294</v>
      </c>
      <c r="BM505" s="186" t="s">
        <v>715</v>
      </c>
    </row>
    <row r="506" spans="1:65" s="2" customFormat="1" ht="24.15" customHeight="1">
      <c r="A506" s="36"/>
      <c r="B506" s="37"/>
      <c r="C506" s="175" t="s">
        <v>716</v>
      </c>
      <c r="D506" s="175" t="s">
        <v>121</v>
      </c>
      <c r="E506" s="176" t="s">
        <v>717</v>
      </c>
      <c r="F506" s="177" t="s">
        <v>718</v>
      </c>
      <c r="G506" s="178" t="s">
        <v>719</v>
      </c>
      <c r="H506" s="251"/>
      <c r="I506" s="180"/>
      <c r="J506" s="181">
        <f t="shared" si="0"/>
        <v>0</v>
      </c>
      <c r="K506" s="177" t="s">
        <v>125</v>
      </c>
      <c r="L506" s="41"/>
      <c r="M506" s="182" t="s">
        <v>19</v>
      </c>
      <c r="N506" s="183" t="s">
        <v>43</v>
      </c>
      <c r="O506" s="66"/>
      <c r="P506" s="184">
        <f t="shared" si="1"/>
        <v>0</v>
      </c>
      <c r="Q506" s="184">
        <v>0</v>
      </c>
      <c r="R506" s="184">
        <f t="shared" si="2"/>
        <v>0</v>
      </c>
      <c r="S506" s="184">
        <v>0</v>
      </c>
      <c r="T506" s="185">
        <f t="shared" si="3"/>
        <v>0</v>
      </c>
      <c r="U506" s="36"/>
      <c r="V506" s="36"/>
      <c r="W506" s="36"/>
      <c r="X506" s="36"/>
      <c r="Y506" s="36"/>
      <c r="Z506" s="36"/>
      <c r="AA506" s="36"/>
      <c r="AB506" s="36"/>
      <c r="AC506" s="36"/>
      <c r="AD506" s="36"/>
      <c r="AE506" s="36"/>
      <c r="AR506" s="186" t="s">
        <v>294</v>
      </c>
      <c r="AT506" s="186" t="s">
        <v>121</v>
      </c>
      <c r="AU506" s="186" t="s">
        <v>81</v>
      </c>
      <c r="AY506" s="19" t="s">
        <v>118</v>
      </c>
      <c r="BE506" s="187">
        <f t="shared" si="4"/>
        <v>0</v>
      </c>
      <c r="BF506" s="187">
        <f t="shared" si="5"/>
        <v>0</v>
      </c>
      <c r="BG506" s="187">
        <f t="shared" si="6"/>
        <v>0</v>
      </c>
      <c r="BH506" s="187">
        <f t="shared" si="7"/>
        <v>0</v>
      </c>
      <c r="BI506" s="187">
        <f t="shared" si="8"/>
        <v>0</v>
      </c>
      <c r="BJ506" s="19" t="s">
        <v>79</v>
      </c>
      <c r="BK506" s="187">
        <f t="shared" si="9"/>
        <v>0</v>
      </c>
      <c r="BL506" s="19" t="s">
        <v>294</v>
      </c>
      <c r="BM506" s="186" t="s">
        <v>720</v>
      </c>
    </row>
    <row r="507" spans="1:65" s="2" customFormat="1">
      <c r="A507" s="36"/>
      <c r="B507" s="37"/>
      <c r="C507" s="38"/>
      <c r="D507" s="188" t="s">
        <v>128</v>
      </c>
      <c r="E507" s="38"/>
      <c r="F507" s="189" t="s">
        <v>721</v>
      </c>
      <c r="G507" s="38"/>
      <c r="H507" s="38"/>
      <c r="I507" s="190"/>
      <c r="J507" s="38"/>
      <c r="K507" s="38"/>
      <c r="L507" s="41"/>
      <c r="M507" s="191"/>
      <c r="N507" s="192"/>
      <c r="O507" s="66"/>
      <c r="P507" s="66"/>
      <c r="Q507" s="66"/>
      <c r="R507" s="66"/>
      <c r="S507" s="66"/>
      <c r="T507" s="67"/>
      <c r="U507" s="36"/>
      <c r="V507" s="36"/>
      <c r="W507" s="36"/>
      <c r="X507" s="36"/>
      <c r="Y507" s="36"/>
      <c r="Z507" s="36"/>
      <c r="AA507" s="36"/>
      <c r="AB507" s="36"/>
      <c r="AC507" s="36"/>
      <c r="AD507" s="36"/>
      <c r="AE507" s="36"/>
      <c r="AT507" s="19" t="s">
        <v>128</v>
      </c>
      <c r="AU507" s="19" t="s">
        <v>81</v>
      </c>
    </row>
    <row r="508" spans="1:65" s="12" customFormat="1" ht="22.95" customHeight="1">
      <c r="B508" s="159"/>
      <c r="C508" s="160"/>
      <c r="D508" s="161" t="s">
        <v>71</v>
      </c>
      <c r="E508" s="173" t="s">
        <v>722</v>
      </c>
      <c r="F508" s="173" t="s">
        <v>723</v>
      </c>
      <c r="G508" s="160"/>
      <c r="H508" s="160"/>
      <c r="I508" s="163"/>
      <c r="J508" s="174">
        <f>BK508</f>
        <v>0</v>
      </c>
      <c r="K508" s="160"/>
      <c r="L508" s="165"/>
      <c r="M508" s="166"/>
      <c r="N508" s="167"/>
      <c r="O508" s="167"/>
      <c r="P508" s="168">
        <f>SUM(P509:P515)</f>
        <v>0</v>
      </c>
      <c r="Q508" s="167"/>
      <c r="R508" s="168">
        <f>SUM(R509:R515)</f>
        <v>7.3186100000000004E-2</v>
      </c>
      <c r="S508" s="167"/>
      <c r="T508" s="169">
        <f>SUM(T509:T515)</f>
        <v>0</v>
      </c>
      <c r="AR508" s="170" t="s">
        <v>81</v>
      </c>
      <c r="AT508" s="171" t="s">
        <v>71</v>
      </c>
      <c r="AU508" s="171" t="s">
        <v>79</v>
      </c>
      <c r="AY508" s="170" t="s">
        <v>118</v>
      </c>
      <c r="BK508" s="172">
        <f>SUM(BK509:BK515)</f>
        <v>0</v>
      </c>
    </row>
    <row r="509" spans="1:65" s="2" customFormat="1" ht="37.950000000000003" customHeight="1">
      <c r="A509" s="36"/>
      <c r="B509" s="37"/>
      <c r="C509" s="175" t="s">
        <v>724</v>
      </c>
      <c r="D509" s="175" t="s">
        <v>121</v>
      </c>
      <c r="E509" s="176" t="s">
        <v>725</v>
      </c>
      <c r="F509" s="177" t="s">
        <v>726</v>
      </c>
      <c r="G509" s="178" t="s">
        <v>189</v>
      </c>
      <c r="H509" s="179">
        <v>2.4700000000000002</v>
      </c>
      <c r="I509" s="180"/>
      <c r="J509" s="181">
        <f>ROUND(I509*H509,2)</f>
        <v>0</v>
      </c>
      <c r="K509" s="177" t="s">
        <v>125</v>
      </c>
      <c r="L509" s="41"/>
      <c r="M509" s="182" t="s">
        <v>19</v>
      </c>
      <c r="N509" s="183" t="s">
        <v>43</v>
      </c>
      <c r="O509" s="66"/>
      <c r="P509" s="184">
        <f>O509*H509</f>
        <v>0</v>
      </c>
      <c r="Q509" s="184">
        <v>2.963E-2</v>
      </c>
      <c r="R509" s="184">
        <f>Q509*H509</f>
        <v>7.3186100000000004E-2</v>
      </c>
      <c r="S509" s="184">
        <v>0</v>
      </c>
      <c r="T509" s="185">
        <f>S509*H509</f>
        <v>0</v>
      </c>
      <c r="U509" s="36"/>
      <c r="V509" s="36"/>
      <c r="W509" s="36"/>
      <c r="X509" s="36"/>
      <c r="Y509" s="36"/>
      <c r="Z509" s="36"/>
      <c r="AA509" s="36"/>
      <c r="AB509" s="36"/>
      <c r="AC509" s="36"/>
      <c r="AD509" s="36"/>
      <c r="AE509" s="36"/>
      <c r="AR509" s="186" t="s">
        <v>294</v>
      </c>
      <c r="AT509" s="186" t="s">
        <v>121</v>
      </c>
      <c r="AU509" s="186" t="s">
        <v>81</v>
      </c>
      <c r="AY509" s="19" t="s">
        <v>118</v>
      </c>
      <c r="BE509" s="187">
        <f>IF(N509="základní",J509,0)</f>
        <v>0</v>
      </c>
      <c r="BF509" s="187">
        <f>IF(N509="snížená",J509,0)</f>
        <v>0</v>
      </c>
      <c r="BG509" s="187">
        <f>IF(N509="zákl. přenesená",J509,0)</f>
        <v>0</v>
      </c>
      <c r="BH509" s="187">
        <f>IF(N509="sníž. přenesená",J509,0)</f>
        <v>0</v>
      </c>
      <c r="BI509" s="187">
        <f>IF(N509="nulová",J509,0)</f>
        <v>0</v>
      </c>
      <c r="BJ509" s="19" t="s">
        <v>79</v>
      </c>
      <c r="BK509" s="187">
        <f>ROUND(I509*H509,2)</f>
        <v>0</v>
      </c>
      <c r="BL509" s="19" t="s">
        <v>294</v>
      </c>
      <c r="BM509" s="186" t="s">
        <v>727</v>
      </c>
    </row>
    <row r="510" spans="1:65" s="2" customFormat="1">
      <c r="A510" s="36"/>
      <c r="B510" s="37"/>
      <c r="C510" s="38"/>
      <c r="D510" s="188" t="s">
        <v>128</v>
      </c>
      <c r="E510" s="38"/>
      <c r="F510" s="189" t="s">
        <v>728</v>
      </c>
      <c r="G510" s="38"/>
      <c r="H510" s="38"/>
      <c r="I510" s="190"/>
      <c r="J510" s="38"/>
      <c r="K510" s="38"/>
      <c r="L510" s="41"/>
      <c r="M510" s="191"/>
      <c r="N510" s="192"/>
      <c r="O510" s="66"/>
      <c r="P510" s="66"/>
      <c r="Q510" s="66"/>
      <c r="R510" s="66"/>
      <c r="S510" s="66"/>
      <c r="T510" s="67"/>
      <c r="U510" s="36"/>
      <c r="V510" s="36"/>
      <c r="W510" s="36"/>
      <c r="X510" s="36"/>
      <c r="Y510" s="36"/>
      <c r="Z510" s="36"/>
      <c r="AA510" s="36"/>
      <c r="AB510" s="36"/>
      <c r="AC510" s="36"/>
      <c r="AD510" s="36"/>
      <c r="AE510" s="36"/>
      <c r="AT510" s="19" t="s">
        <v>128</v>
      </c>
      <c r="AU510" s="19" t="s">
        <v>81</v>
      </c>
    </row>
    <row r="511" spans="1:65" s="13" customFormat="1">
      <c r="B511" s="197"/>
      <c r="C511" s="198"/>
      <c r="D511" s="199" t="s">
        <v>183</v>
      </c>
      <c r="E511" s="200" t="s">
        <v>19</v>
      </c>
      <c r="F511" s="201" t="s">
        <v>729</v>
      </c>
      <c r="G511" s="198"/>
      <c r="H511" s="202">
        <v>1.17</v>
      </c>
      <c r="I511" s="203"/>
      <c r="J511" s="198"/>
      <c r="K511" s="198"/>
      <c r="L511" s="204"/>
      <c r="M511" s="205"/>
      <c r="N511" s="206"/>
      <c r="O511" s="206"/>
      <c r="P511" s="206"/>
      <c r="Q511" s="206"/>
      <c r="R511" s="206"/>
      <c r="S511" s="206"/>
      <c r="T511" s="207"/>
      <c r="AT511" s="208" t="s">
        <v>183</v>
      </c>
      <c r="AU511" s="208" t="s">
        <v>81</v>
      </c>
      <c r="AV511" s="13" t="s">
        <v>81</v>
      </c>
      <c r="AW511" s="13" t="s">
        <v>33</v>
      </c>
      <c r="AX511" s="13" t="s">
        <v>72</v>
      </c>
      <c r="AY511" s="208" t="s">
        <v>118</v>
      </c>
    </row>
    <row r="512" spans="1:65" s="13" customFormat="1">
      <c r="B512" s="197"/>
      <c r="C512" s="198"/>
      <c r="D512" s="199" t="s">
        <v>183</v>
      </c>
      <c r="E512" s="200" t="s">
        <v>19</v>
      </c>
      <c r="F512" s="201" t="s">
        <v>730</v>
      </c>
      <c r="G512" s="198"/>
      <c r="H512" s="202">
        <v>1.3</v>
      </c>
      <c r="I512" s="203"/>
      <c r="J512" s="198"/>
      <c r="K512" s="198"/>
      <c r="L512" s="204"/>
      <c r="M512" s="205"/>
      <c r="N512" s="206"/>
      <c r="O512" s="206"/>
      <c r="P512" s="206"/>
      <c r="Q512" s="206"/>
      <c r="R512" s="206"/>
      <c r="S512" s="206"/>
      <c r="T512" s="207"/>
      <c r="AT512" s="208" t="s">
        <v>183</v>
      </c>
      <c r="AU512" s="208" t="s">
        <v>81</v>
      </c>
      <c r="AV512" s="13" t="s">
        <v>81</v>
      </c>
      <c r="AW512" s="13" t="s">
        <v>33</v>
      </c>
      <c r="AX512" s="13" t="s">
        <v>72</v>
      </c>
      <c r="AY512" s="208" t="s">
        <v>118</v>
      </c>
    </row>
    <row r="513" spans="1:65" s="14" customFormat="1">
      <c r="B513" s="209"/>
      <c r="C513" s="210"/>
      <c r="D513" s="199" t="s">
        <v>183</v>
      </c>
      <c r="E513" s="211" t="s">
        <v>19</v>
      </c>
      <c r="F513" s="212" t="s">
        <v>186</v>
      </c>
      <c r="G513" s="210"/>
      <c r="H513" s="213">
        <v>2.4699999999999998</v>
      </c>
      <c r="I513" s="214"/>
      <c r="J513" s="210"/>
      <c r="K513" s="210"/>
      <c r="L513" s="215"/>
      <c r="M513" s="216"/>
      <c r="N513" s="217"/>
      <c r="O513" s="217"/>
      <c r="P513" s="217"/>
      <c r="Q513" s="217"/>
      <c r="R513" s="217"/>
      <c r="S513" s="217"/>
      <c r="T513" s="218"/>
      <c r="AT513" s="219" t="s">
        <v>183</v>
      </c>
      <c r="AU513" s="219" t="s">
        <v>81</v>
      </c>
      <c r="AV513" s="14" t="s">
        <v>140</v>
      </c>
      <c r="AW513" s="14" t="s">
        <v>33</v>
      </c>
      <c r="AX513" s="14" t="s">
        <v>79</v>
      </c>
      <c r="AY513" s="219" t="s">
        <v>118</v>
      </c>
    </row>
    <row r="514" spans="1:65" s="2" customFormat="1" ht="24.15" customHeight="1">
      <c r="A514" s="36"/>
      <c r="B514" s="37"/>
      <c r="C514" s="175" t="s">
        <v>731</v>
      </c>
      <c r="D514" s="175" t="s">
        <v>121</v>
      </c>
      <c r="E514" s="176" t="s">
        <v>732</v>
      </c>
      <c r="F514" s="177" t="s">
        <v>733</v>
      </c>
      <c r="G514" s="178" t="s">
        <v>719</v>
      </c>
      <c r="H514" s="251"/>
      <c r="I514" s="180"/>
      <c r="J514" s="181">
        <f>ROUND(I514*H514,2)</f>
        <v>0</v>
      </c>
      <c r="K514" s="177" t="s">
        <v>125</v>
      </c>
      <c r="L514" s="41"/>
      <c r="M514" s="182" t="s">
        <v>19</v>
      </c>
      <c r="N514" s="183" t="s">
        <v>43</v>
      </c>
      <c r="O514" s="66"/>
      <c r="P514" s="184">
        <f>O514*H514</f>
        <v>0</v>
      </c>
      <c r="Q514" s="184">
        <v>0</v>
      </c>
      <c r="R514" s="184">
        <f>Q514*H514</f>
        <v>0</v>
      </c>
      <c r="S514" s="184">
        <v>0</v>
      </c>
      <c r="T514" s="185">
        <f>S514*H514</f>
        <v>0</v>
      </c>
      <c r="U514" s="36"/>
      <c r="V514" s="36"/>
      <c r="W514" s="36"/>
      <c r="X514" s="36"/>
      <c r="Y514" s="36"/>
      <c r="Z514" s="36"/>
      <c r="AA514" s="36"/>
      <c r="AB514" s="36"/>
      <c r="AC514" s="36"/>
      <c r="AD514" s="36"/>
      <c r="AE514" s="36"/>
      <c r="AR514" s="186" t="s">
        <v>294</v>
      </c>
      <c r="AT514" s="186" t="s">
        <v>121</v>
      </c>
      <c r="AU514" s="186" t="s">
        <v>81</v>
      </c>
      <c r="AY514" s="19" t="s">
        <v>118</v>
      </c>
      <c r="BE514" s="187">
        <f>IF(N514="základní",J514,0)</f>
        <v>0</v>
      </c>
      <c r="BF514" s="187">
        <f>IF(N514="snížená",J514,0)</f>
        <v>0</v>
      </c>
      <c r="BG514" s="187">
        <f>IF(N514="zákl. přenesená",J514,0)</f>
        <v>0</v>
      </c>
      <c r="BH514" s="187">
        <f>IF(N514="sníž. přenesená",J514,0)</f>
        <v>0</v>
      </c>
      <c r="BI514" s="187">
        <f>IF(N514="nulová",J514,0)</f>
        <v>0</v>
      </c>
      <c r="BJ514" s="19" t="s">
        <v>79</v>
      </c>
      <c r="BK514" s="187">
        <f>ROUND(I514*H514,2)</f>
        <v>0</v>
      </c>
      <c r="BL514" s="19" t="s">
        <v>294</v>
      </c>
      <c r="BM514" s="186" t="s">
        <v>734</v>
      </c>
    </row>
    <row r="515" spans="1:65" s="2" customFormat="1">
      <c r="A515" s="36"/>
      <c r="B515" s="37"/>
      <c r="C515" s="38"/>
      <c r="D515" s="188" t="s">
        <v>128</v>
      </c>
      <c r="E515" s="38"/>
      <c r="F515" s="189" t="s">
        <v>735</v>
      </c>
      <c r="G515" s="38"/>
      <c r="H515" s="38"/>
      <c r="I515" s="190"/>
      <c r="J515" s="38"/>
      <c r="K515" s="38"/>
      <c r="L515" s="41"/>
      <c r="M515" s="191"/>
      <c r="N515" s="192"/>
      <c r="O515" s="66"/>
      <c r="P515" s="66"/>
      <c r="Q515" s="66"/>
      <c r="R515" s="66"/>
      <c r="S515" s="66"/>
      <c r="T515" s="67"/>
      <c r="U515" s="36"/>
      <c r="V515" s="36"/>
      <c r="W515" s="36"/>
      <c r="X515" s="36"/>
      <c r="Y515" s="36"/>
      <c r="Z515" s="36"/>
      <c r="AA515" s="36"/>
      <c r="AB515" s="36"/>
      <c r="AC515" s="36"/>
      <c r="AD515" s="36"/>
      <c r="AE515" s="36"/>
      <c r="AT515" s="19" t="s">
        <v>128</v>
      </c>
      <c r="AU515" s="19" t="s">
        <v>81</v>
      </c>
    </row>
    <row r="516" spans="1:65" s="12" customFormat="1" ht="22.95" customHeight="1">
      <c r="B516" s="159"/>
      <c r="C516" s="160"/>
      <c r="D516" s="161" t="s">
        <v>71</v>
      </c>
      <c r="E516" s="173" t="s">
        <v>736</v>
      </c>
      <c r="F516" s="173" t="s">
        <v>737</v>
      </c>
      <c r="G516" s="160"/>
      <c r="H516" s="160"/>
      <c r="I516" s="163"/>
      <c r="J516" s="174">
        <f>BK516</f>
        <v>0</v>
      </c>
      <c r="K516" s="160"/>
      <c r="L516" s="165"/>
      <c r="M516" s="166"/>
      <c r="N516" s="167"/>
      <c r="O516" s="167"/>
      <c r="P516" s="168">
        <f>SUM(P517:P519)</f>
        <v>0</v>
      </c>
      <c r="Q516" s="167"/>
      <c r="R516" s="168">
        <f>SUM(R517:R519)</f>
        <v>0</v>
      </c>
      <c r="S516" s="167"/>
      <c r="T516" s="169">
        <f>SUM(T517:T519)</f>
        <v>1.37441E-2</v>
      </c>
      <c r="AR516" s="170" t="s">
        <v>81</v>
      </c>
      <c r="AT516" s="171" t="s">
        <v>71</v>
      </c>
      <c r="AU516" s="171" t="s">
        <v>79</v>
      </c>
      <c r="AY516" s="170" t="s">
        <v>118</v>
      </c>
      <c r="BK516" s="172">
        <f>SUM(BK517:BK519)</f>
        <v>0</v>
      </c>
    </row>
    <row r="517" spans="1:65" s="2" customFormat="1" ht="16.5" customHeight="1">
      <c r="A517" s="36"/>
      <c r="B517" s="37"/>
      <c r="C517" s="175" t="s">
        <v>738</v>
      </c>
      <c r="D517" s="175" t="s">
        <v>121</v>
      </c>
      <c r="E517" s="176" t="s">
        <v>739</v>
      </c>
      <c r="F517" s="177" t="s">
        <v>740</v>
      </c>
      <c r="G517" s="178" t="s">
        <v>208</v>
      </c>
      <c r="H517" s="179">
        <v>8.23</v>
      </c>
      <c r="I517" s="180"/>
      <c r="J517" s="181">
        <f>ROUND(I517*H517,2)</f>
        <v>0</v>
      </c>
      <c r="K517" s="177" t="s">
        <v>125</v>
      </c>
      <c r="L517" s="41"/>
      <c r="M517" s="182" t="s">
        <v>19</v>
      </c>
      <c r="N517" s="183" t="s">
        <v>43</v>
      </c>
      <c r="O517" s="66"/>
      <c r="P517" s="184">
        <f>O517*H517</f>
        <v>0</v>
      </c>
      <c r="Q517" s="184">
        <v>0</v>
      </c>
      <c r="R517" s="184">
        <f>Q517*H517</f>
        <v>0</v>
      </c>
      <c r="S517" s="184">
        <v>1.67E-3</v>
      </c>
      <c r="T517" s="185">
        <f>S517*H517</f>
        <v>1.37441E-2</v>
      </c>
      <c r="U517" s="36"/>
      <c r="V517" s="36"/>
      <c r="W517" s="36"/>
      <c r="X517" s="36"/>
      <c r="Y517" s="36"/>
      <c r="Z517" s="36"/>
      <c r="AA517" s="36"/>
      <c r="AB517" s="36"/>
      <c r="AC517" s="36"/>
      <c r="AD517" s="36"/>
      <c r="AE517" s="36"/>
      <c r="AR517" s="186" t="s">
        <v>294</v>
      </c>
      <c r="AT517" s="186" t="s">
        <v>121</v>
      </c>
      <c r="AU517" s="186" t="s">
        <v>81</v>
      </c>
      <c r="AY517" s="19" t="s">
        <v>118</v>
      </c>
      <c r="BE517" s="187">
        <f>IF(N517="základní",J517,0)</f>
        <v>0</v>
      </c>
      <c r="BF517" s="187">
        <f>IF(N517="snížená",J517,0)</f>
        <v>0</v>
      </c>
      <c r="BG517" s="187">
        <f>IF(N517="zákl. přenesená",J517,0)</f>
        <v>0</v>
      </c>
      <c r="BH517" s="187">
        <f>IF(N517="sníž. přenesená",J517,0)</f>
        <v>0</v>
      </c>
      <c r="BI517" s="187">
        <f>IF(N517="nulová",J517,0)</f>
        <v>0</v>
      </c>
      <c r="BJ517" s="19" t="s">
        <v>79</v>
      </c>
      <c r="BK517" s="187">
        <f>ROUND(I517*H517,2)</f>
        <v>0</v>
      </c>
      <c r="BL517" s="19" t="s">
        <v>294</v>
      </c>
      <c r="BM517" s="186" t="s">
        <v>741</v>
      </c>
    </row>
    <row r="518" spans="1:65" s="2" customFormat="1">
      <c r="A518" s="36"/>
      <c r="B518" s="37"/>
      <c r="C518" s="38"/>
      <c r="D518" s="188" t="s">
        <v>128</v>
      </c>
      <c r="E518" s="38"/>
      <c r="F518" s="189" t="s">
        <v>742</v>
      </c>
      <c r="G518" s="38"/>
      <c r="H518" s="38"/>
      <c r="I518" s="190"/>
      <c r="J518" s="38"/>
      <c r="K518" s="38"/>
      <c r="L518" s="41"/>
      <c r="M518" s="191"/>
      <c r="N518" s="192"/>
      <c r="O518" s="66"/>
      <c r="P518" s="66"/>
      <c r="Q518" s="66"/>
      <c r="R518" s="66"/>
      <c r="S518" s="66"/>
      <c r="T518" s="67"/>
      <c r="U518" s="36"/>
      <c r="V518" s="36"/>
      <c r="W518" s="36"/>
      <c r="X518" s="36"/>
      <c r="Y518" s="36"/>
      <c r="Z518" s="36"/>
      <c r="AA518" s="36"/>
      <c r="AB518" s="36"/>
      <c r="AC518" s="36"/>
      <c r="AD518" s="36"/>
      <c r="AE518" s="36"/>
      <c r="AT518" s="19" t="s">
        <v>128</v>
      </c>
      <c r="AU518" s="19" t="s">
        <v>81</v>
      </c>
    </row>
    <row r="519" spans="1:65" s="13" customFormat="1">
      <c r="B519" s="197"/>
      <c r="C519" s="198"/>
      <c r="D519" s="199" t="s">
        <v>183</v>
      </c>
      <c r="E519" s="200" t="s">
        <v>19</v>
      </c>
      <c r="F519" s="201" t="s">
        <v>743</v>
      </c>
      <c r="G519" s="198"/>
      <c r="H519" s="202">
        <v>8.23</v>
      </c>
      <c r="I519" s="203"/>
      <c r="J519" s="198"/>
      <c r="K519" s="198"/>
      <c r="L519" s="204"/>
      <c r="M519" s="205"/>
      <c r="N519" s="206"/>
      <c r="O519" s="206"/>
      <c r="P519" s="206"/>
      <c r="Q519" s="206"/>
      <c r="R519" s="206"/>
      <c r="S519" s="206"/>
      <c r="T519" s="207"/>
      <c r="AT519" s="208" t="s">
        <v>183</v>
      </c>
      <c r="AU519" s="208" t="s">
        <v>81</v>
      </c>
      <c r="AV519" s="13" t="s">
        <v>81</v>
      </c>
      <c r="AW519" s="13" t="s">
        <v>33</v>
      </c>
      <c r="AX519" s="13" t="s">
        <v>79</v>
      </c>
      <c r="AY519" s="208" t="s">
        <v>118</v>
      </c>
    </row>
    <row r="520" spans="1:65" s="12" customFormat="1" ht="22.95" customHeight="1">
      <c r="B520" s="159"/>
      <c r="C520" s="160"/>
      <c r="D520" s="161" t="s">
        <v>71</v>
      </c>
      <c r="E520" s="173" t="s">
        <v>744</v>
      </c>
      <c r="F520" s="173" t="s">
        <v>745</v>
      </c>
      <c r="G520" s="160"/>
      <c r="H520" s="160"/>
      <c r="I520" s="163"/>
      <c r="J520" s="174">
        <f>BK520</f>
        <v>0</v>
      </c>
      <c r="K520" s="160"/>
      <c r="L520" s="165"/>
      <c r="M520" s="166"/>
      <c r="N520" s="167"/>
      <c r="O520" s="167"/>
      <c r="P520" s="168">
        <f>SUM(P521:P559)</f>
        <v>0</v>
      </c>
      <c r="Q520" s="167"/>
      <c r="R520" s="168">
        <f>SUM(R521:R559)</f>
        <v>0.42451999999999995</v>
      </c>
      <c r="S520" s="167"/>
      <c r="T520" s="169">
        <f>SUM(T521:T559)</f>
        <v>1.8419999999999999</v>
      </c>
      <c r="AR520" s="170" t="s">
        <v>81</v>
      </c>
      <c r="AT520" s="171" t="s">
        <v>71</v>
      </c>
      <c r="AU520" s="171" t="s">
        <v>79</v>
      </c>
      <c r="AY520" s="170" t="s">
        <v>118</v>
      </c>
      <c r="BK520" s="172">
        <f>SUM(BK521:BK559)</f>
        <v>0</v>
      </c>
    </row>
    <row r="521" spans="1:65" s="2" customFormat="1" ht="16.5" customHeight="1">
      <c r="A521" s="36"/>
      <c r="B521" s="37"/>
      <c r="C521" s="175" t="s">
        <v>746</v>
      </c>
      <c r="D521" s="175" t="s">
        <v>121</v>
      </c>
      <c r="E521" s="176" t="s">
        <v>747</v>
      </c>
      <c r="F521" s="177" t="s">
        <v>748</v>
      </c>
      <c r="G521" s="178" t="s">
        <v>217</v>
      </c>
      <c r="H521" s="179">
        <v>2</v>
      </c>
      <c r="I521" s="180"/>
      <c r="J521" s="181">
        <f>ROUND(I521*H521,2)</f>
        <v>0</v>
      </c>
      <c r="K521" s="177" t="s">
        <v>125</v>
      </c>
      <c r="L521" s="41"/>
      <c r="M521" s="182" t="s">
        <v>19</v>
      </c>
      <c r="N521" s="183" t="s">
        <v>43</v>
      </c>
      <c r="O521" s="66"/>
      <c r="P521" s="184">
        <f>O521*H521</f>
        <v>0</v>
      </c>
      <c r="Q521" s="184">
        <v>0</v>
      </c>
      <c r="R521" s="184">
        <f>Q521*H521</f>
        <v>0</v>
      </c>
      <c r="S521" s="184">
        <v>3.0000000000000001E-3</v>
      </c>
      <c r="T521" s="185">
        <f>S521*H521</f>
        <v>6.0000000000000001E-3</v>
      </c>
      <c r="U521" s="36"/>
      <c r="V521" s="36"/>
      <c r="W521" s="36"/>
      <c r="X521" s="36"/>
      <c r="Y521" s="36"/>
      <c r="Z521" s="36"/>
      <c r="AA521" s="36"/>
      <c r="AB521" s="36"/>
      <c r="AC521" s="36"/>
      <c r="AD521" s="36"/>
      <c r="AE521" s="36"/>
      <c r="AR521" s="186" t="s">
        <v>294</v>
      </c>
      <c r="AT521" s="186" t="s">
        <v>121</v>
      </c>
      <c r="AU521" s="186" t="s">
        <v>81</v>
      </c>
      <c r="AY521" s="19" t="s">
        <v>118</v>
      </c>
      <c r="BE521" s="187">
        <f>IF(N521="základní",J521,0)</f>
        <v>0</v>
      </c>
      <c r="BF521" s="187">
        <f>IF(N521="snížená",J521,0)</f>
        <v>0</v>
      </c>
      <c r="BG521" s="187">
        <f>IF(N521="zákl. přenesená",J521,0)</f>
        <v>0</v>
      </c>
      <c r="BH521" s="187">
        <f>IF(N521="sníž. přenesená",J521,0)</f>
        <v>0</v>
      </c>
      <c r="BI521" s="187">
        <f>IF(N521="nulová",J521,0)</f>
        <v>0</v>
      </c>
      <c r="BJ521" s="19" t="s">
        <v>79</v>
      </c>
      <c r="BK521" s="187">
        <f>ROUND(I521*H521,2)</f>
        <v>0</v>
      </c>
      <c r="BL521" s="19" t="s">
        <v>294</v>
      </c>
      <c r="BM521" s="186" t="s">
        <v>749</v>
      </c>
    </row>
    <row r="522" spans="1:65" s="2" customFormat="1">
      <c r="A522" s="36"/>
      <c r="B522" s="37"/>
      <c r="C522" s="38"/>
      <c r="D522" s="188" t="s">
        <v>128</v>
      </c>
      <c r="E522" s="38"/>
      <c r="F522" s="189" t="s">
        <v>750</v>
      </c>
      <c r="G522" s="38"/>
      <c r="H522" s="38"/>
      <c r="I522" s="190"/>
      <c r="J522" s="38"/>
      <c r="K522" s="38"/>
      <c r="L522" s="41"/>
      <c r="M522" s="191"/>
      <c r="N522" s="192"/>
      <c r="O522" s="66"/>
      <c r="P522" s="66"/>
      <c r="Q522" s="66"/>
      <c r="R522" s="66"/>
      <c r="S522" s="66"/>
      <c r="T522" s="67"/>
      <c r="U522" s="36"/>
      <c r="V522" s="36"/>
      <c r="W522" s="36"/>
      <c r="X522" s="36"/>
      <c r="Y522" s="36"/>
      <c r="Z522" s="36"/>
      <c r="AA522" s="36"/>
      <c r="AB522" s="36"/>
      <c r="AC522" s="36"/>
      <c r="AD522" s="36"/>
      <c r="AE522" s="36"/>
      <c r="AT522" s="19" t="s">
        <v>128</v>
      </c>
      <c r="AU522" s="19" t="s">
        <v>81</v>
      </c>
    </row>
    <row r="523" spans="1:65" s="2" customFormat="1" ht="21.75" customHeight="1">
      <c r="A523" s="36"/>
      <c r="B523" s="37"/>
      <c r="C523" s="175" t="s">
        <v>751</v>
      </c>
      <c r="D523" s="175" t="s">
        <v>121</v>
      </c>
      <c r="E523" s="176" t="s">
        <v>752</v>
      </c>
      <c r="F523" s="177" t="s">
        <v>753</v>
      </c>
      <c r="G523" s="178" t="s">
        <v>217</v>
      </c>
      <c r="H523" s="179">
        <v>2</v>
      </c>
      <c r="I523" s="180"/>
      <c r="J523" s="181">
        <f>ROUND(I523*H523,2)</f>
        <v>0</v>
      </c>
      <c r="K523" s="177" t="s">
        <v>125</v>
      </c>
      <c r="L523" s="41"/>
      <c r="M523" s="182" t="s">
        <v>19</v>
      </c>
      <c r="N523" s="183" t="s">
        <v>43</v>
      </c>
      <c r="O523" s="66"/>
      <c r="P523" s="184">
        <f>O523*H523</f>
        <v>0</v>
      </c>
      <c r="Q523" s="184">
        <v>0</v>
      </c>
      <c r="R523" s="184">
        <f>Q523*H523</f>
        <v>0</v>
      </c>
      <c r="S523" s="184">
        <v>5.0000000000000001E-3</v>
      </c>
      <c r="T523" s="185">
        <f>S523*H523</f>
        <v>0.01</v>
      </c>
      <c r="U523" s="36"/>
      <c r="V523" s="36"/>
      <c r="W523" s="36"/>
      <c r="X523" s="36"/>
      <c r="Y523" s="36"/>
      <c r="Z523" s="36"/>
      <c r="AA523" s="36"/>
      <c r="AB523" s="36"/>
      <c r="AC523" s="36"/>
      <c r="AD523" s="36"/>
      <c r="AE523" s="36"/>
      <c r="AR523" s="186" t="s">
        <v>294</v>
      </c>
      <c r="AT523" s="186" t="s">
        <v>121</v>
      </c>
      <c r="AU523" s="186" t="s">
        <v>81</v>
      </c>
      <c r="AY523" s="19" t="s">
        <v>118</v>
      </c>
      <c r="BE523" s="187">
        <f>IF(N523="základní",J523,0)</f>
        <v>0</v>
      </c>
      <c r="BF523" s="187">
        <f>IF(N523="snížená",J523,0)</f>
        <v>0</v>
      </c>
      <c r="BG523" s="187">
        <f>IF(N523="zákl. přenesená",J523,0)</f>
        <v>0</v>
      </c>
      <c r="BH523" s="187">
        <f>IF(N523="sníž. přenesená",J523,0)</f>
        <v>0</v>
      </c>
      <c r="BI523" s="187">
        <f>IF(N523="nulová",J523,0)</f>
        <v>0</v>
      </c>
      <c r="BJ523" s="19" t="s">
        <v>79</v>
      </c>
      <c r="BK523" s="187">
        <f>ROUND(I523*H523,2)</f>
        <v>0</v>
      </c>
      <c r="BL523" s="19" t="s">
        <v>294</v>
      </c>
      <c r="BM523" s="186" t="s">
        <v>754</v>
      </c>
    </row>
    <row r="524" spans="1:65" s="2" customFormat="1">
      <c r="A524" s="36"/>
      <c r="B524" s="37"/>
      <c r="C524" s="38"/>
      <c r="D524" s="188" t="s">
        <v>128</v>
      </c>
      <c r="E524" s="38"/>
      <c r="F524" s="189" t="s">
        <v>755</v>
      </c>
      <c r="G524" s="38"/>
      <c r="H524" s="38"/>
      <c r="I524" s="190"/>
      <c r="J524" s="38"/>
      <c r="K524" s="38"/>
      <c r="L524" s="41"/>
      <c r="M524" s="191"/>
      <c r="N524" s="192"/>
      <c r="O524" s="66"/>
      <c r="P524" s="66"/>
      <c r="Q524" s="66"/>
      <c r="R524" s="66"/>
      <c r="S524" s="66"/>
      <c r="T524" s="67"/>
      <c r="U524" s="36"/>
      <c r="V524" s="36"/>
      <c r="W524" s="36"/>
      <c r="X524" s="36"/>
      <c r="Y524" s="36"/>
      <c r="Z524" s="36"/>
      <c r="AA524" s="36"/>
      <c r="AB524" s="36"/>
      <c r="AC524" s="36"/>
      <c r="AD524" s="36"/>
      <c r="AE524" s="36"/>
      <c r="AT524" s="19" t="s">
        <v>128</v>
      </c>
      <c r="AU524" s="19" t="s">
        <v>81</v>
      </c>
    </row>
    <row r="525" spans="1:65" s="2" customFormat="1" ht="16.5" customHeight="1">
      <c r="A525" s="36"/>
      <c r="B525" s="37"/>
      <c r="C525" s="175" t="s">
        <v>756</v>
      </c>
      <c r="D525" s="175" t="s">
        <v>121</v>
      </c>
      <c r="E525" s="176" t="s">
        <v>757</v>
      </c>
      <c r="F525" s="177" t="s">
        <v>758</v>
      </c>
      <c r="G525" s="178" t="s">
        <v>217</v>
      </c>
      <c r="H525" s="179">
        <v>2</v>
      </c>
      <c r="I525" s="180"/>
      <c r="J525" s="181">
        <f>ROUND(I525*H525,2)</f>
        <v>0</v>
      </c>
      <c r="K525" s="177" t="s">
        <v>125</v>
      </c>
      <c r="L525" s="41"/>
      <c r="M525" s="182" t="s">
        <v>19</v>
      </c>
      <c r="N525" s="183" t="s">
        <v>43</v>
      </c>
      <c r="O525" s="66"/>
      <c r="P525" s="184">
        <f>O525*H525</f>
        <v>0</v>
      </c>
      <c r="Q525" s="184">
        <v>0</v>
      </c>
      <c r="R525" s="184">
        <f>Q525*H525</f>
        <v>0</v>
      </c>
      <c r="S525" s="184">
        <v>0.7</v>
      </c>
      <c r="T525" s="185">
        <f>S525*H525</f>
        <v>1.4</v>
      </c>
      <c r="U525" s="36"/>
      <c r="V525" s="36"/>
      <c r="W525" s="36"/>
      <c r="X525" s="36"/>
      <c r="Y525" s="36"/>
      <c r="Z525" s="36"/>
      <c r="AA525" s="36"/>
      <c r="AB525" s="36"/>
      <c r="AC525" s="36"/>
      <c r="AD525" s="36"/>
      <c r="AE525" s="36"/>
      <c r="AR525" s="186" t="s">
        <v>294</v>
      </c>
      <c r="AT525" s="186" t="s">
        <v>121</v>
      </c>
      <c r="AU525" s="186" t="s">
        <v>81</v>
      </c>
      <c r="AY525" s="19" t="s">
        <v>118</v>
      </c>
      <c r="BE525" s="187">
        <f>IF(N525="základní",J525,0)</f>
        <v>0</v>
      </c>
      <c r="BF525" s="187">
        <f>IF(N525="snížená",J525,0)</f>
        <v>0</v>
      </c>
      <c r="BG525" s="187">
        <f>IF(N525="zákl. přenesená",J525,0)</f>
        <v>0</v>
      </c>
      <c r="BH525" s="187">
        <f>IF(N525="sníž. přenesená",J525,0)</f>
        <v>0</v>
      </c>
      <c r="BI525" s="187">
        <f>IF(N525="nulová",J525,0)</f>
        <v>0</v>
      </c>
      <c r="BJ525" s="19" t="s">
        <v>79</v>
      </c>
      <c r="BK525" s="187">
        <f>ROUND(I525*H525,2)</f>
        <v>0</v>
      </c>
      <c r="BL525" s="19" t="s">
        <v>294</v>
      </c>
      <c r="BM525" s="186" t="s">
        <v>759</v>
      </c>
    </row>
    <row r="526" spans="1:65" s="2" customFormat="1">
      <c r="A526" s="36"/>
      <c r="B526" s="37"/>
      <c r="C526" s="38"/>
      <c r="D526" s="188" t="s">
        <v>128</v>
      </c>
      <c r="E526" s="38"/>
      <c r="F526" s="189" t="s">
        <v>760</v>
      </c>
      <c r="G526" s="38"/>
      <c r="H526" s="38"/>
      <c r="I526" s="190"/>
      <c r="J526" s="38"/>
      <c r="K526" s="38"/>
      <c r="L526" s="41"/>
      <c r="M526" s="191"/>
      <c r="N526" s="192"/>
      <c r="O526" s="66"/>
      <c r="P526" s="66"/>
      <c r="Q526" s="66"/>
      <c r="R526" s="66"/>
      <c r="S526" s="66"/>
      <c r="T526" s="67"/>
      <c r="U526" s="36"/>
      <c r="V526" s="36"/>
      <c r="W526" s="36"/>
      <c r="X526" s="36"/>
      <c r="Y526" s="36"/>
      <c r="Z526" s="36"/>
      <c r="AA526" s="36"/>
      <c r="AB526" s="36"/>
      <c r="AC526" s="36"/>
      <c r="AD526" s="36"/>
      <c r="AE526" s="36"/>
      <c r="AT526" s="19" t="s">
        <v>128</v>
      </c>
      <c r="AU526" s="19" t="s">
        <v>81</v>
      </c>
    </row>
    <row r="527" spans="1:65" s="2" customFormat="1" ht="24.15" customHeight="1">
      <c r="A527" s="36"/>
      <c r="B527" s="37"/>
      <c r="C527" s="175" t="s">
        <v>761</v>
      </c>
      <c r="D527" s="175" t="s">
        <v>121</v>
      </c>
      <c r="E527" s="176" t="s">
        <v>762</v>
      </c>
      <c r="F527" s="177" t="s">
        <v>763</v>
      </c>
      <c r="G527" s="178" t="s">
        <v>217</v>
      </c>
      <c r="H527" s="179">
        <v>8</v>
      </c>
      <c r="I527" s="180"/>
      <c r="J527" s="181">
        <f>ROUND(I527*H527,2)</f>
        <v>0</v>
      </c>
      <c r="K527" s="177" t="s">
        <v>125</v>
      </c>
      <c r="L527" s="41"/>
      <c r="M527" s="182" t="s">
        <v>19</v>
      </c>
      <c r="N527" s="183" t="s">
        <v>43</v>
      </c>
      <c r="O527" s="66"/>
      <c r="P527" s="184">
        <f>O527*H527</f>
        <v>0</v>
      </c>
      <c r="Q527" s="184">
        <v>0</v>
      </c>
      <c r="R527" s="184">
        <f>Q527*H527</f>
        <v>0</v>
      </c>
      <c r="S527" s="184">
        <v>2.4E-2</v>
      </c>
      <c r="T527" s="185">
        <f>S527*H527</f>
        <v>0.192</v>
      </c>
      <c r="U527" s="36"/>
      <c r="V527" s="36"/>
      <c r="W527" s="36"/>
      <c r="X527" s="36"/>
      <c r="Y527" s="36"/>
      <c r="Z527" s="36"/>
      <c r="AA527" s="36"/>
      <c r="AB527" s="36"/>
      <c r="AC527" s="36"/>
      <c r="AD527" s="36"/>
      <c r="AE527" s="36"/>
      <c r="AR527" s="186" t="s">
        <v>294</v>
      </c>
      <c r="AT527" s="186" t="s">
        <v>121</v>
      </c>
      <c r="AU527" s="186" t="s">
        <v>81</v>
      </c>
      <c r="AY527" s="19" t="s">
        <v>118</v>
      </c>
      <c r="BE527" s="187">
        <f>IF(N527="základní",J527,0)</f>
        <v>0</v>
      </c>
      <c r="BF527" s="187">
        <f>IF(N527="snížená",J527,0)</f>
        <v>0</v>
      </c>
      <c r="BG527" s="187">
        <f>IF(N527="zákl. přenesená",J527,0)</f>
        <v>0</v>
      </c>
      <c r="BH527" s="187">
        <f>IF(N527="sníž. přenesená",J527,0)</f>
        <v>0</v>
      </c>
      <c r="BI527" s="187">
        <f>IF(N527="nulová",J527,0)</f>
        <v>0</v>
      </c>
      <c r="BJ527" s="19" t="s">
        <v>79</v>
      </c>
      <c r="BK527" s="187">
        <f>ROUND(I527*H527,2)</f>
        <v>0</v>
      </c>
      <c r="BL527" s="19" t="s">
        <v>294</v>
      </c>
      <c r="BM527" s="186" t="s">
        <v>764</v>
      </c>
    </row>
    <row r="528" spans="1:65" s="2" customFormat="1">
      <c r="A528" s="36"/>
      <c r="B528" s="37"/>
      <c r="C528" s="38"/>
      <c r="D528" s="188" t="s">
        <v>128</v>
      </c>
      <c r="E528" s="38"/>
      <c r="F528" s="189" t="s">
        <v>765</v>
      </c>
      <c r="G528" s="38"/>
      <c r="H528" s="38"/>
      <c r="I528" s="190"/>
      <c r="J528" s="38"/>
      <c r="K528" s="38"/>
      <c r="L528" s="41"/>
      <c r="M528" s="191"/>
      <c r="N528" s="192"/>
      <c r="O528" s="66"/>
      <c r="P528" s="66"/>
      <c r="Q528" s="66"/>
      <c r="R528" s="66"/>
      <c r="S528" s="66"/>
      <c r="T528" s="67"/>
      <c r="U528" s="36"/>
      <c r="V528" s="36"/>
      <c r="W528" s="36"/>
      <c r="X528" s="36"/>
      <c r="Y528" s="36"/>
      <c r="Z528" s="36"/>
      <c r="AA528" s="36"/>
      <c r="AB528" s="36"/>
      <c r="AC528" s="36"/>
      <c r="AD528" s="36"/>
      <c r="AE528" s="36"/>
      <c r="AT528" s="19" t="s">
        <v>128</v>
      </c>
      <c r="AU528" s="19" t="s">
        <v>81</v>
      </c>
    </row>
    <row r="529" spans="1:65" s="2" customFormat="1" ht="24.15" customHeight="1">
      <c r="A529" s="36"/>
      <c r="B529" s="37"/>
      <c r="C529" s="175" t="s">
        <v>766</v>
      </c>
      <c r="D529" s="175" t="s">
        <v>121</v>
      </c>
      <c r="E529" s="176" t="s">
        <v>767</v>
      </c>
      <c r="F529" s="177" t="s">
        <v>768</v>
      </c>
      <c r="G529" s="178" t="s">
        <v>217</v>
      </c>
      <c r="H529" s="179">
        <v>2</v>
      </c>
      <c r="I529" s="180"/>
      <c r="J529" s="181">
        <f>ROUND(I529*H529,2)</f>
        <v>0</v>
      </c>
      <c r="K529" s="177" t="s">
        <v>125</v>
      </c>
      <c r="L529" s="41"/>
      <c r="M529" s="182" t="s">
        <v>19</v>
      </c>
      <c r="N529" s="183" t="s">
        <v>43</v>
      </c>
      <c r="O529" s="66"/>
      <c r="P529" s="184">
        <f>O529*H529</f>
        <v>0</v>
      </c>
      <c r="Q529" s="184">
        <v>0</v>
      </c>
      <c r="R529" s="184">
        <f>Q529*H529</f>
        <v>0</v>
      </c>
      <c r="S529" s="184">
        <v>0.03</v>
      </c>
      <c r="T529" s="185">
        <f>S529*H529</f>
        <v>0.06</v>
      </c>
      <c r="U529" s="36"/>
      <c r="V529" s="36"/>
      <c r="W529" s="36"/>
      <c r="X529" s="36"/>
      <c r="Y529" s="36"/>
      <c r="Z529" s="36"/>
      <c r="AA529" s="36"/>
      <c r="AB529" s="36"/>
      <c r="AC529" s="36"/>
      <c r="AD529" s="36"/>
      <c r="AE529" s="36"/>
      <c r="AR529" s="186" t="s">
        <v>294</v>
      </c>
      <c r="AT529" s="186" t="s">
        <v>121</v>
      </c>
      <c r="AU529" s="186" t="s">
        <v>81</v>
      </c>
      <c r="AY529" s="19" t="s">
        <v>118</v>
      </c>
      <c r="BE529" s="187">
        <f>IF(N529="základní",J529,0)</f>
        <v>0</v>
      </c>
      <c r="BF529" s="187">
        <f>IF(N529="snížená",J529,0)</f>
        <v>0</v>
      </c>
      <c r="BG529" s="187">
        <f>IF(N529="zákl. přenesená",J529,0)</f>
        <v>0</v>
      </c>
      <c r="BH529" s="187">
        <f>IF(N529="sníž. přenesená",J529,0)</f>
        <v>0</v>
      </c>
      <c r="BI529" s="187">
        <f>IF(N529="nulová",J529,0)</f>
        <v>0</v>
      </c>
      <c r="BJ529" s="19" t="s">
        <v>79</v>
      </c>
      <c r="BK529" s="187">
        <f>ROUND(I529*H529,2)</f>
        <v>0</v>
      </c>
      <c r="BL529" s="19" t="s">
        <v>294</v>
      </c>
      <c r="BM529" s="186" t="s">
        <v>769</v>
      </c>
    </row>
    <row r="530" spans="1:65" s="2" customFormat="1">
      <c r="A530" s="36"/>
      <c r="B530" s="37"/>
      <c r="C530" s="38"/>
      <c r="D530" s="188" t="s">
        <v>128</v>
      </c>
      <c r="E530" s="38"/>
      <c r="F530" s="189" t="s">
        <v>770</v>
      </c>
      <c r="G530" s="38"/>
      <c r="H530" s="38"/>
      <c r="I530" s="190"/>
      <c r="J530" s="38"/>
      <c r="K530" s="38"/>
      <c r="L530" s="41"/>
      <c r="M530" s="191"/>
      <c r="N530" s="192"/>
      <c r="O530" s="66"/>
      <c r="P530" s="66"/>
      <c r="Q530" s="66"/>
      <c r="R530" s="66"/>
      <c r="S530" s="66"/>
      <c r="T530" s="67"/>
      <c r="U530" s="36"/>
      <c r="V530" s="36"/>
      <c r="W530" s="36"/>
      <c r="X530" s="36"/>
      <c r="Y530" s="36"/>
      <c r="Z530" s="36"/>
      <c r="AA530" s="36"/>
      <c r="AB530" s="36"/>
      <c r="AC530" s="36"/>
      <c r="AD530" s="36"/>
      <c r="AE530" s="36"/>
      <c r="AT530" s="19" t="s">
        <v>128</v>
      </c>
      <c r="AU530" s="19" t="s">
        <v>81</v>
      </c>
    </row>
    <row r="531" spans="1:65" s="2" customFormat="1" ht="24.15" customHeight="1">
      <c r="A531" s="36"/>
      <c r="B531" s="37"/>
      <c r="C531" s="175" t="s">
        <v>771</v>
      </c>
      <c r="D531" s="175" t="s">
        <v>121</v>
      </c>
      <c r="E531" s="176" t="s">
        <v>772</v>
      </c>
      <c r="F531" s="177" t="s">
        <v>773</v>
      </c>
      <c r="G531" s="178" t="s">
        <v>217</v>
      </c>
      <c r="H531" s="179">
        <v>1</v>
      </c>
      <c r="I531" s="180"/>
      <c r="J531" s="181">
        <f>ROUND(I531*H531,2)</f>
        <v>0</v>
      </c>
      <c r="K531" s="177" t="s">
        <v>125</v>
      </c>
      <c r="L531" s="41"/>
      <c r="M531" s="182" t="s">
        <v>19</v>
      </c>
      <c r="N531" s="183" t="s">
        <v>43</v>
      </c>
      <c r="O531" s="66"/>
      <c r="P531" s="184">
        <f>O531*H531</f>
        <v>0</v>
      </c>
      <c r="Q531" s="184">
        <v>0</v>
      </c>
      <c r="R531" s="184">
        <f>Q531*H531</f>
        <v>0</v>
      </c>
      <c r="S531" s="184">
        <v>0.17399999999999999</v>
      </c>
      <c r="T531" s="185">
        <f>S531*H531</f>
        <v>0.17399999999999999</v>
      </c>
      <c r="U531" s="36"/>
      <c r="V531" s="36"/>
      <c r="W531" s="36"/>
      <c r="X531" s="36"/>
      <c r="Y531" s="36"/>
      <c r="Z531" s="36"/>
      <c r="AA531" s="36"/>
      <c r="AB531" s="36"/>
      <c r="AC531" s="36"/>
      <c r="AD531" s="36"/>
      <c r="AE531" s="36"/>
      <c r="AR531" s="186" t="s">
        <v>294</v>
      </c>
      <c r="AT531" s="186" t="s">
        <v>121</v>
      </c>
      <c r="AU531" s="186" t="s">
        <v>81</v>
      </c>
      <c r="AY531" s="19" t="s">
        <v>118</v>
      </c>
      <c r="BE531" s="187">
        <f>IF(N531="základní",J531,0)</f>
        <v>0</v>
      </c>
      <c r="BF531" s="187">
        <f>IF(N531="snížená",J531,0)</f>
        <v>0</v>
      </c>
      <c r="BG531" s="187">
        <f>IF(N531="zákl. přenesená",J531,0)</f>
        <v>0</v>
      </c>
      <c r="BH531" s="187">
        <f>IF(N531="sníž. přenesená",J531,0)</f>
        <v>0</v>
      </c>
      <c r="BI531" s="187">
        <f>IF(N531="nulová",J531,0)</f>
        <v>0</v>
      </c>
      <c r="BJ531" s="19" t="s">
        <v>79</v>
      </c>
      <c r="BK531" s="187">
        <f>ROUND(I531*H531,2)</f>
        <v>0</v>
      </c>
      <c r="BL531" s="19" t="s">
        <v>294</v>
      </c>
      <c r="BM531" s="186" t="s">
        <v>774</v>
      </c>
    </row>
    <row r="532" spans="1:65" s="2" customFormat="1">
      <c r="A532" s="36"/>
      <c r="B532" s="37"/>
      <c r="C532" s="38"/>
      <c r="D532" s="188" t="s">
        <v>128</v>
      </c>
      <c r="E532" s="38"/>
      <c r="F532" s="189" t="s">
        <v>775</v>
      </c>
      <c r="G532" s="38"/>
      <c r="H532" s="38"/>
      <c r="I532" s="190"/>
      <c r="J532" s="38"/>
      <c r="K532" s="38"/>
      <c r="L532" s="41"/>
      <c r="M532" s="191"/>
      <c r="N532" s="192"/>
      <c r="O532" s="66"/>
      <c r="P532" s="66"/>
      <c r="Q532" s="66"/>
      <c r="R532" s="66"/>
      <c r="S532" s="66"/>
      <c r="T532" s="67"/>
      <c r="U532" s="36"/>
      <c r="V532" s="36"/>
      <c r="W532" s="36"/>
      <c r="X532" s="36"/>
      <c r="Y532" s="36"/>
      <c r="Z532" s="36"/>
      <c r="AA532" s="36"/>
      <c r="AB532" s="36"/>
      <c r="AC532" s="36"/>
      <c r="AD532" s="36"/>
      <c r="AE532" s="36"/>
      <c r="AT532" s="19" t="s">
        <v>128</v>
      </c>
      <c r="AU532" s="19" t="s">
        <v>81</v>
      </c>
    </row>
    <row r="533" spans="1:65" s="2" customFormat="1" ht="24.15" customHeight="1">
      <c r="A533" s="36"/>
      <c r="B533" s="37"/>
      <c r="C533" s="175" t="s">
        <v>776</v>
      </c>
      <c r="D533" s="175" t="s">
        <v>121</v>
      </c>
      <c r="E533" s="176" t="s">
        <v>777</v>
      </c>
      <c r="F533" s="177" t="s">
        <v>778</v>
      </c>
      <c r="G533" s="178" t="s">
        <v>217</v>
      </c>
      <c r="H533" s="179">
        <v>10</v>
      </c>
      <c r="I533" s="180"/>
      <c r="J533" s="181">
        <f>ROUND(I533*H533,2)</f>
        <v>0</v>
      </c>
      <c r="K533" s="177" t="s">
        <v>125</v>
      </c>
      <c r="L533" s="41"/>
      <c r="M533" s="182" t="s">
        <v>19</v>
      </c>
      <c r="N533" s="183" t="s">
        <v>43</v>
      </c>
      <c r="O533" s="66"/>
      <c r="P533" s="184">
        <f>O533*H533</f>
        <v>0</v>
      </c>
      <c r="Q533" s="184">
        <v>4.6999999999999999E-4</v>
      </c>
      <c r="R533" s="184">
        <f>Q533*H533</f>
        <v>4.7000000000000002E-3</v>
      </c>
      <c r="S533" s="184">
        <v>0</v>
      </c>
      <c r="T533" s="185">
        <f>S533*H533</f>
        <v>0</v>
      </c>
      <c r="U533" s="36"/>
      <c r="V533" s="36"/>
      <c r="W533" s="36"/>
      <c r="X533" s="36"/>
      <c r="Y533" s="36"/>
      <c r="Z533" s="36"/>
      <c r="AA533" s="36"/>
      <c r="AB533" s="36"/>
      <c r="AC533" s="36"/>
      <c r="AD533" s="36"/>
      <c r="AE533" s="36"/>
      <c r="AR533" s="186" t="s">
        <v>294</v>
      </c>
      <c r="AT533" s="186" t="s">
        <v>121</v>
      </c>
      <c r="AU533" s="186" t="s">
        <v>81</v>
      </c>
      <c r="AY533" s="19" t="s">
        <v>118</v>
      </c>
      <c r="BE533" s="187">
        <f>IF(N533="základní",J533,0)</f>
        <v>0</v>
      </c>
      <c r="BF533" s="187">
        <f>IF(N533="snížená",J533,0)</f>
        <v>0</v>
      </c>
      <c r="BG533" s="187">
        <f>IF(N533="zákl. přenesená",J533,0)</f>
        <v>0</v>
      </c>
      <c r="BH533" s="187">
        <f>IF(N533="sníž. přenesená",J533,0)</f>
        <v>0</v>
      </c>
      <c r="BI533" s="187">
        <f>IF(N533="nulová",J533,0)</f>
        <v>0</v>
      </c>
      <c r="BJ533" s="19" t="s">
        <v>79</v>
      </c>
      <c r="BK533" s="187">
        <f>ROUND(I533*H533,2)</f>
        <v>0</v>
      </c>
      <c r="BL533" s="19" t="s">
        <v>294</v>
      </c>
      <c r="BM533" s="186" t="s">
        <v>779</v>
      </c>
    </row>
    <row r="534" spans="1:65" s="2" customFormat="1">
      <c r="A534" s="36"/>
      <c r="B534" s="37"/>
      <c r="C534" s="38"/>
      <c r="D534" s="188" t="s">
        <v>128</v>
      </c>
      <c r="E534" s="38"/>
      <c r="F534" s="189" t="s">
        <v>780</v>
      </c>
      <c r="G534" s="38"/>
      <c r="H534" s="38"/>
      <c r="I534" s="190"/>
      <c r="J534" s="38"/>
      <c r="K534" s="38"/>
      <c r="L534" s="41"/>
      <c r="M534" s="191"/>
      <c r="N534" s="192"/>
      <c r="O534" s="66"/>
      <c r="P534" s="66"/>
      <c r="Q534" s="66"/>
      <c r="R534" s="66"/>
      <c r="S534" s="66"/>
      <c r="T534" s="67"/>
      <c r="U534" s="36"/>
      <c r="V534" s="36"/>
      <c r="W534" s="36"/>
      <c r="X534" s="36"/>
      <c r="Y534" s="36"/>
      <c r="Z534" s="36"/>
      <c r="AA534" s="36"/>
      <c r="AB534" s="36"/>
      <c r="AC534" s="36"/>
      <c r="AD534" s="36"/>
      <c r="AE534" s="36"/>
      <c r="AT534" s="19" t="s">
        <v>128</v>
      </c>
      <c r="AU534" s="19" t="s">
        <v>81</v>
      </c>
    </row>
    <row r="535" spans="1:65" s="2" customFormat="1" ht="21.75" customHeight="1">
      <c r="A535" s="36"/>
      <c r="B535" s="37"/>
      <c r="C535" s="241" t="s">
        <v>781</v>
      </c>
      <c r="D535" s="241" t="s">
        <v>422</v>
      </c>
      <c r="E535" s="242" t="s">
        <v>782</v>
      </c>
      <c r="F535" s="243" t="s">
        <v>1735</v>
      </c>
      <c r="G535" s="244" t="s">
        <v>217</v>
      </c>
      <c r="H535" s="245">
        <v>7</v>
      </c>
      <c r="I535" s="246"/>
      <c r="J535" s="247">
        <f>ROUND(I535*H535,2)</f>
        <v>0</v>
      </c>
      <c r="K535" s="243" t="s">
        <v>125</v>
      </c>
      <c r="L535" s="248"/>
      <c r="M535" s="249" t="s">
        <v>19</v>
      </c>
      <c r="N535" s="250" t="s">
        <v>43</v>
      </c>
      <c r="O535" s="66"/>
      <c r="P535" s="184">
        <f>O535*H535</f>
        <v>0</v>
      </c>
      <c r="Q535" s="184">
        <v>1.6E-2</v>
      </c>
      <c r="R535" s="184">
        <f>Q535*H535</f>
        <v>0.112</v>
      </c>
      <c r="S535" s="184">
        <v>0</v>
      </c>
      <c r="T535" s="185">
        <f>S535*H535</f>
        <v>0</v>
      </c>
      <c r="U535" s="36"/>
      <c r="V535" s="36"/>
      <c r="W535" s="36"/>
      <c r="X535" s="36"/>
      <c r="Y535" s="36"/>
      <c r="Z535" s="36"/>
      <c r="AA535" s="36"/>
      <c r="AB535" s="36"/>
      <c r="AC535" s="36"/>
      <c r="AD535" s="36"/>
      <c r="AE535" s="36"/>
      <c r="AR535" s="186" t="s">
        <v>427</v>
      </c>
      <c r="AT535" s="186" t="s">
        <v>422</v>
      </c>
      <c r="AU535" s="186" t="s">
        <v>81</v>
      </c>
      <c r="AY535" s="19" t="s">
        <v>118</v>
      </c>
      <c r="BE535" s="187">
        <f>IF(N535="základní",J535,0)</f>
        <v>0</v>
      </c>
      <c r="BF535" s="187">
        <f>IF(N535="snížená",J535,0)</f>
        <v>0</v>
      </c>
      <c r="BG535" s="187">
        <f>IF(N535="zákl. přenesená",J535,0)</f>
        <v>0</v>
      </c>
      <c r="BH535" s="187">
        <f>IF(N535="sníž. přenesená",J535,0)</f>
        <v>0</v>
      </c>
      <c r="BI535" s="187">
        <f>IF(N535="nulová",J535,0)</f>
        <v>0</v>
      </c>
      <c r="BJ535" s="19" t="s">
        <v>79</v>
      </c>
      <c r="BK535" s="187">
        <f>ROUND(I535*H535,2)</f>
        <v>0</v>
      </c>
      <c r="BL535" s="19" t="s">
        <v>294</v>
      </c>
      <c r="BM535" s="186" t="s">
        <v>783</v>
      </c>
    </row>
    <row r="536" spans="1:65" s="2" customFormat="1" ht="24.15" customHeight="1">
      <c r="A536" s="36"/>
      <c r="B536" s="37"/>
      <c r="C536" s="241" t="s">
        <v>784</v>
      </c>
      <c r="D536" s="241" t="s">
        <v>422</v>
      </c>
      <c r="E536" s="242" t="s">
        <v>785</v>
      </c>
      <c r="F536" s="243" t="s">
        <v>1734</v>
      </c>
      <c r="G536" s="244" t="s">
        <v>217</v>
      </c>
      <c r="H536" s="245">
        <v>3</v>
      </c>
      <c r="I536" s="246"/>
      <c r="J536" s="247">
        <f>ROUND(I536*H536,2)</f>
        <v>0</v>
      </c>
      <c r="K536" s="243" t="s">
        <v>125</v>
      </c>
      <c r="L536" s="248"/>
      <c r="M536" s="249" t="s">
        <v>19</v>
      </c>
      <c r="N536" s="250" t="s">
        <v>43</v>
      </c>
      <c r="O536" s="66"/>
      <c r="P536" s="184">
        <f>O536*H536</f>
        <v>0</v>
      </c>
      <c r="Q536" s="184">
        <v>2.5999999999999999E-2</v>
      </c>
      <c r="R536" s="184">
        <f>Q536*H536</f>
        <v>7.8E-2</v>
      </c>
      <c r="S536" s="184">
        <v>0</v>
      </c>
      <c r="T536" s="185">
        <f>S536*H536</f>
        <v>0</v>
      </c>
      <c r="U536" s="36"/>
      <c r="V536" s="36"/>
      <c r="W536" s="36"/>
      <c r="X536" s="36"/>
      <c r="Y536" s="36"/>
      <c r="Z536" s="36"/>
      <c r="AA536" s="36"/>
      <c r="AB536" s="36"/>
      <c r="AC536" s="36"/>
      <c r="AD536" s="36"/>
      <c r="AE536" s="36"/>
      <c r="AR536" s="186" t="s">
        <v>427</v>
      </c>
      <c r="AT536" s="186" t="s">
        <v>422</v>
      </c>
      <c r="AU536" s="186" t="s">
        <v>81</v>
      </c>
      <c r="AY536" s="19" t="s">
        <v>118</v>
      </c>
      <c r="BE536" s="187">
        <f>IF(N536="základní",J536,0)</f>
        <v>0</v>
      </c>
      <c r="BF536" s="187">
        <f>IF(N536="snížená",J536,0)</f>
        <v>0</v>
      </c>
      <c r="BG536" s="187">
        <f>IF(N536="zákl. přenesená",J536,0)</f>
        <v>0</v>
      </c>
      <c r="BH536" s="187">
        <f>IF(N536="sníž. přenesená",J536,0)</f>
        <v>0</v>
      </c>
      <c r="BI536" s="187">
        <f>IF(N536="nulová",J536,0)</f>
        <v>0</v>
      </c>
      <c r="BJ536" s="19" t="s">
        <v>79</v>
      </c>
      <c r="BK536" s="187">
        <f>ROUND(I536*H536,2)</f>
        <v>0</v>
      </c>
      <c r="BL536" s="19" t="s">
        <v>294</v>
      </c>
      <c r="BM536" s="186" t="s">
        <v>786</v>
      </c>
    </row>
    <row r="537" spans="1:65" s="2" customFormat="1" ht="24.15" customHeight="1">
      <c r="A537" s="36"/>
      <c r="B537" s="37"/>
      <c r="C537" s="175" t="s">
        <v>787</v>
      </c>
      <c r="D537" s="175" t="s">
        <v>121</v>
      </c>
      <c r="E537" s="176" t="s">
        <v>788</v>
      </c>
      <c r="F537" s="177" t="s">
        <v>789</v>
      </c>
      <c r="G537" s="178" t="s">
        <v>217</v>
      </c>
      <c r="H537" s="179">
        <v>1</v>
      </c>
      <c r="I537" s="180"/>
      <c r="J537" s="181">
        <f>ROUND(I537*H537,2)</f>
        <v>0</v>
      </c>
      <c r="K537" s="177" t="s">
        <v>125</v>
      </c>
      <c r="L537" s="41"/>
      <c r="M537" s="182" t="s">
        <v>19</v>
      </c>
      <c r="N537" s="183" t="s">
        <v>43</v>
      </c>
      <c r="O537" s="66"/>
      <c r="P537" s="184">
        <f>O537*H537</f>
        <v>0</v>
      </c>
      <c r="Q537" s="184">
        <v>4.6999999999999999E-4</v>
      </c>
      <c r="R537" s="184">
        <f>Q537*H537</f>
        <v>4.6999999999999999E-4</v>
      </c>
      <c r="S537" s="184">
        <v>0</v>
      </c>
      <c r="T537" s="185">
        <f>S537*H537</f>
        <v>0</v>
      </c>
      <c r="U537" s="36"/>
      <c r="V537" s="36"/>
      <c r="W537" s="36"/>
      <c r="X537" s="36"/>
      <c r="Y537" s="36"/>
      <c r="Z537" s="36"/>
      <c r="AA537" s="36"/>
      <c r="AB537" s="36"/>
      <c r="AC537" s="36"/>
      <c r="AD537" s="36"/>
      <c r="AE537" s="36"/>
      <c r="AR537" s="186" t="s">
        <v>294</v>
      </c>
      <c r="AT537" s="186" t="s">
        <v>121</v>
      </c>
      <c r="AU537" s="186" t="s">
        <v>81</v>
      </c>
      <c r="AY537" s="19" t="s">
        <v>118</v>
      </c>
      <c r="BE537" s="187">
        <f>IF(N537="základní",J537,0)</f>
        <v>0</v>
      </c>
      <c r="BF537" s="187">
        <f>IF(N537="snížená",J537,0)</f>
        <v>0</v>
      </c>
      <c r="BG537" s="187">
        <f>IF(N537="zákl. přenesená",J537,0)</f>
        <v>0</v>
      </c>
      <c r="BH537" s="187">
        <f>IF(N537="sníž. přenesená",J537,0)</f>
        <v>0</v>
      </c>
      <c r="BI537" s="187">
        <f>IF(N537="nulová",J537,0)</f>
        <v>0</v>
      </c>
      <c r="BJ537" s="19" t="s">
        <v>79</v>
      </c>
      <c r="BK537" s="187">
        <f>ROUND(I537*H537,2)</f>
        <v>0</v>
      </c>
      <c r="BL537" s="19" t="s">
        <v>294</v>
      </c>
      <c r="BM537" s="186" t="s">
        <v>790</v>
      </c>
    </row>
    <row r="538" spans="1:65" s="2" customFormat="1">
      <c r="A538" s="36"/>
      <c r="B538" s="37"/>
      <c r="C538" s="38"/>
      <c r="D538" s="188" t="s">
        <v>128</v>
      </c>
      <c r="E538" s="38"/>
      <c r="F538" s="189" t="s">
        <v>791</v>
      </c>
      <c r="G538" s="38"/>
      <c r="H538" s="38"/>
      <c r="I538" s="190"/>
      <c r="J538" s="38"/>
      <c r="K538" s="38"/>
      <c r="L538" s="41"/>
      <c r="M538" s="191"/>
      <c r="N538" s="192"/>
      <c r="O538" s="66"/>
      <c r="P538" s="66"/>
      <c r="Q538" s="66"/>
      <c r="R538" s="66"/>
      <c r="S538" s="66"/>
      <c r="T538" s="67"/>
      <c r="U538" s="36"/>
      <c r="V538" s="36"/>
      <c r="W538" s="36"/>
      <c r="X538" s="36"/>
      <c r="Y538" s="36"/>
      <c r="Z538" s="36"/>
      <c r="AA538" s="36"/>
      <c r="AB538" s="36"/>
      <c r="AC538" s="36"/>
      <c r="AD538" s="36"/>
      <c r="AE538" s="36"/>
      <c r="AT538" s="19" t="s">
        <v>128</v>
      </c>
      <c r="AU538" s="19" t="s">
        <v>81</v>
      </c>
    </row>
    <row r="539" spans="1:65" s="2" customFormat="1" ht="21.75" customHeight="1">
      <c r="A539" s="36"/>
      <c r="B539" s="37"/>
      <c r="C539" s="241" t="s">
        <v>792</v>
      </c>
      <c r="D539" s="241" t="s">
        <v>422</v>
      </c>
      <c r="E539" s="242" t="s">
        <v>793</v>
      </c>
      <c r="F539" s="243" t="s">
        <v>1736</v>
      </c>
      <c r="G539" s="244" t="s">
        <v>217</v>
      </c>
      <c r="H539" s="245">
        <v>1</v>
      </c>
      <c r="I539" s="246"/>
      <c r="J539" s="247">
        <f>ROUND(I539*H539,2)</f>
        <v>0</v>
      </c>
      <c r="K539" s="243" t="s">
        <v>125</v>
      </c>
      <c r="L539" s="248"/>
      <c r="M539" s="249" t="s">
        <v>19</v>
      </c>
      <c r="N539" s="250" t="s">
        <v>43</v>
      </c>
      <c r="O539" s="66"/>
      <c r="P539" s="184">
        <f>O539*H539</f>
        <v>0</v>
      </c>
      <c r="Q539" s="184">
        <v>4.2999999999999997E-2</v>
      </c>
      <c r="R539" s="184">
        <f>Q539*H539</f>
        <v>4.2999999999999997E-2</v>
      </c>
      <c r="S539" s="184">
        <v>0</v>
      </c>
      <c r="T539" s="185">
        <f>S539*H539</f>
        <v>0</v>
      </c>
      <c r="U539" s="36"/>
      <c r="V539" s="36"/>
      <c r="W539" s="36"/>
      <c r="X539" s="36"/>
      <c r="Y539" s="36"/>
      <c r="Z539" s="36"/>
      <c r="AA539" s="36"/>
      <c r="AB539" s="36"/>
      <c r="AC539" s="36"/>
      <c r="AD539" s="36"/>
      <c r="AE539" s="36"/>
      <c r="AR539" s="186" t="s">
        <v>427</v>
      </c>
      <c r="AT539" s="186" t="s">
        <v>422</v>
      </c>
      <c r="AU539" s="186" t="s">
        <v>81</v>
      </c>
      <c r="AY539" s="19" t="s">
        <v>118</v>
      </c>
      <c r="BE539" s="187">
        <f>IF(N539="základní",J539,0)</f>
        <v>0</v>
      </c>
      <c r="BF539" s="187">
        <f>IF(N539="snížená",J539,0)</f>
        <v>0</v>
      </c>
      <c r="BG539" s="187">
        <f>IF(N539="zákl. přenesená",J539,0)</f>
        <v>0</v>
      </c>
      <c r="BH539" s="187">
        <f>IF(N539="sníž. přenesená",J539,0)</f>
        <v>0</v>
      </c>
      <c r="BI539" s="187">
        <f>IF(N539="nulová",J539,0)</f>
        <v>0</v>
      </c>
      <c r="BJ539" s="19" t="s">
        <v>79</v>
      </c>
      <c r="BK539" s="187">
        <f>ROUND(I539*H539,2)</f>
        <v>0</v>
      </c>
      <c r="BL539" s="19" t="s">
        <v>294</v>
      </c>
      <c r="BM539" s="186" t="s">
        <v>794</v>
      </c>
    </row>
    <row r="540" spans="1:65" s="2" customFormat="1" ht="24.15" customHeight="1">
      <c r="A540" s="36"/>
      <c r="B540" s="37"/>
      <c r="C540" s="175" t="s">
        <v>795</v>
      </c>
      <c r="D540" s="175" t="s">
        <v>121</v>
      </c>
      <c r="E540" s="176" t="s">
        <v>796</v>
      </c>
      <c r="F540" s="177" t="s">
        <v>797</v>
      </c>
      <c r="G540" s="178" t="s">
        <v>217</v>
      </c>
      <c r="H540" s="179">
        <v>11</v>
      </c>
      <c r="I540" s="180"/>
      <c r="J540" s="181">
        <f>ROUND(I540*H540,2)</f>
        <v>0</v>
      </c>
      <c r="K540" s="177" t="s">
        <v>125</v>
      </c>
      <c r="L540" s="41"/>
      <c r="M540" s="182" t="s">
        <v>19</v>
      </c>
      <c r="N540" s="183" t="s">
        <v>43</v>
      </c>
      <c r="O540" s="66"/>
      <c r="P540" s="184">
        <f>O540*H540</f>
        <v>0</v>
      </c>
      <c r="Q540" s="184">
        <v>0</v>
      </c>
      <c r="R540" s="184">
        <f>Q540*H540</f>
        <v>0</v>
      </c>
      <c r="S540" s="184">
        <v>0</v>
      </c>
      <c r="T540" s="185">
        <f>S540*H540</f>
        <v>0</v>
      </c>
      <c r="U540" s="36"/>
      <c r="V540" s="36"/>
      <c r="W540" s="36"/>
      <c r="X540" s="36"/>
      <c r="Y540" s="36"/>
      <c r="Z540" s="36"/>
      <c r="AA540" s="36"/>
      <c r="AB540" s="36"/>
      <c r="AC540" s="36"/>
      <c r="AD540" s="36"/>
      <c r="AE540" s="36"/>
      <c r="AR540" s="186" t="s">
        <v>294</v>
      </c>
      <c r="AT540" s="186" t="s">
        <v>121</v>
      </c>
      <c r="AU540" s="186" t="s">
        <v>81</v>
      </c>
      <c r="AY540" s="19" t="s">
        <v>118</v>
      </c>
      <c r="BE540" s="187">
        <f>IF(N540="základní",J540,0)</f>
        <v>0</v>
      </c>
      <c r="BF540" s="187">
        <f>IF(N540="snížená",J540,0)</f>
        <v>0</v>
      </c>
      <c r="BG540" s="187">
        <f>IF(N540="zákl. přenesená",J540,0)</f>
        <v>0</v>
      </c>
      <c r="BH540" s="187">
        <f>IF(N540="sníž. přenesená",J540,0)</f>
        <v>0</v>
      </c>
      <c r="BI540" s="187">
        <f>IF(N540="nulová",J540,0)</f>
        <v>0</v>
      </c>
      <c r="BJ540" s="19" t="s">
        <v>79</v>
      </c>
      <c r="BK540" s="187">
        <f>ROUND(I540*H540,2)</f>
        <v>0</v>
      </c>
      <c r="BL540" s="19" t="s">
        <v>294</v>
      </c>
      <c r="BM540" s="186" t="s">
        <v>798</v>
      </c>
    </row>
    <row r="541" spans="1:65" s="2" customFormat="1">
      <c r="A541" s="36"/>
      <c r="B541" s="37"/>
      <c r="C541" s="38"/>
      <c r="D541" s="188" t="s">
        <v>128</v>
      </c>
      <c r="E541" s="38"/>
      <c r="F541" s="189" t="s">
        <v>799</v>
      </c>
      <c r="G541" s="38"/>
      <c r="H541" s="38"/>
      <c r="I541" s="190"/>
      <c r="J541" s="38"/>
      <c r="K541" s="38"/>
      <c r="L541" s="41"/>
      <c r="M541" s="191"/>
      <c r="N541" s="192"/>
      <c r="O541" s="66"/>
      <c r="P541" s="66"/>
      <c r="Q541" s="66"/>
      <c r="R541" s="66"/>
      <c r="S541" s="66"/>
      <c r="T541" s="67"/>
      <c r="U541" s="36"/>
      <c r="V541" s="36"/>
      <c r="W541" s="36"/>
      <c r="X541" s="36"/>
      <c r="Y541" s="36"/>
      <c r="Z541" s="36"/>
      <c r="AA541" s="36"/>
      <c r="AB541" s="36"/>
      <c r="AC541" s="36"/>
      <c r="AD541" s="36"/>
      <c r="AE541" s="36"/>
      <c r="AT541" s="19" t="s">
        <v>128</v>
      </c>
      <c r="AU541" s="19" t="s">
        <v>81</v>
      </c>
    </row>
    <row r="542" spans="1:65" s="2" customFormat="1" ht="21.75" customHeight="1">
      <c r="A542" s="36"/>
      <c r="B542" s="37"/>
      <c r="C542" s="241" t="s">
        <v>800</v>
      </c>
      <c r="D542" s="241" t="s">
        <v>422</v>
      </c>
      <c r="E542" s="242" t="s">
        <v>801</v>
      </c>
      <c r="F542" s="243" t="s">
        <v>1737</v>
      </c>
      <c r="G542" s="244" t="s">
        <v>217</v>
      </c>
      <c r="H542" s="245">
        <v>3</v>
      </c>
      <c r="I542" s="246"/>
      <c r="J542" s="247">
        <f>ROUND(I542*H542,2)</f>
        <v>0</v>
      </c>
      <c r="K542" s="243" t="s">
        <v>125</v>
      </c>
      <c r="L542" s="248"/>
      <c r="M542" s="249" t="s">
        <v>19</v>
      </c>
      <c r="N542" s="250" t="s">
        <v>43</v>
      </c>
      <c r="O542" s="66"/>
      <c r="P542" s="184">
        <f>O542*H542</f>
        <v>0</v>
      </c>
      <c r="Q542" s="184">
        <v>1.4500000000000001E-2</v>
      </c>
      <c r="R542" s="184">
        <f>Q542*H542</f>
        <v>4.3500000000000004E-2</v>
      </c>
      <c r="S542" s="184">
        <v>0</v>
      </c>
      <c r="T542" s="185">
        <f>S542*H542</f>
        <v>0</v>
      </c>
      <c r="U542" s="36"/>
      <c r="V542" s="36"/>
      <c r="W542" s="36"/>
      <c r="X542" s="36"/>
      <c r="Y542" s="36"/>
      <c r="Z542" s="36"/>
      <c r="AA542" s="36"/>
      <c r="AB542" s="36"/>
      <c r="AC542" s="36"/>
      <c r="AD542" s="36"/>
      <c r="AE542" s="36"/>
      <c r="AR542" s="186" t="s">
        <v>427</v>
      </c>
      <c r="AT542" s="186" t="s">
        <v>422</v>
      </c>
      <c r="AU542" s="186" t="s">
        <v>81</v>
      </c>
      <c r="AY542" s="19" t="s">
        <v>118</v>
      </c>
      <c r="BE542" s="187">
        <f>IF(N542="základní",J542,0)</f>
        <v>0</v>
      </c>
      <c r="BF542" s="187">
        <f>IF(N542="snížená",J542,0)</f>
        <v>0</v>
      </c>
      <c r="BG542" s="187">
        <f>IF(N542="zákl. přenesená",J542,0)</f>
        <v>0</v>
      </c>
      <c r="BH542" s="187">
        <f>IF(N542="sníž. přenesená",J542,0)</f>
        <v>0</v>
      </c>
      <c r="BI542" s="187">
        <f>IF(N542="nulová",J542,0)</f>
        <v>0</v>
      </c>
      <c r="BJ542" s="19" t="s">
        <v>79</v>
      </c>
      <c r="BK542" s="187">
        <f>ROUND(I542*H542,2)</f>
        <v>0</v>
      </c>
      <c r="BL542" s="19" t="s">
        <v>294</v>
      </c>
      <c r="BM542" s="186" t="s">
        <v>802</v>
      </c>
    </row>
    <row r="543" spans="1:65" s="2" customFormat="1" ht="22.5" customHeight="1">
      <c r="A543" s="36"/>
      <c r="B543" s="37"/>
      <c r="C543" s="241" t="s">
        <v>803</v>
      </c>
      <c r="D543" s="241" t="s">
        <v>422</v>
      </c>
      <c r="E543" s="242" t="s">
        <v>804</v>
      </c>
      <c r="F543" s="243" t="s">
        <v>1738</v>
      </c>
      <c r="G543" s="244" t="s">
        <v>217</v>
      </c>
      <c r="H543" s="245">
        <v>5</v>
      </c>
      <c r="I543" s="246"/>
      <c r="J543" s="247">
        <f>ROUND(I543*H543,2)</f>
        <v>0</v>
      </c>
      <c r="K543" s="243" t="s">
        <v>125</v>
      </c>
      <c r="L543" s="248"/>
      <c r="M543" s="249" t="s">
        <v>19</v>
      </c>
      <c r="N543" s="250" t="s">
        <v>43</v>
      </c>
      <c r="O543" s="66"/>
      <c r="P543" s="184">
        <f>O543*H543</f>
        <v>0</v>
      </c>
      <c r="Q543" s="184">
        <v>1.6E-2</v>
      </c>
      <c r="R543" s="184">
        <f>Q543*H543</f>
        <v>0.08</v>
      </c>
      <c r="S543" s="184">
        <v>0</v>
      </c>
      <c r="T543" s="185">
        <f>S543*H543</f>
        <v>0</v>
      </c>
      <c r="U543" s="36"/>
      <c r="V543" s="36"/>
      <c r="W543" s="36"/>
      <c r="X543" s="36"/>
      <c r="Y543" s="36"/>
      <c r="Z543" s="36"/>
      <c r="AA543" s="36"/>
      <c r="AB543" s="36"/>
      <c r="AC543" s="36"/>
      <c r="AD543" s="36"/>
      <c r="AE543" s="36"/>
      <c r="AR543" s="186" t="s">
        <v>427</v>
      </c>
      <c r="AT543" s="186" t="s">
        <v>422</v>
      </c>
      <c r="AU543" s="186" t="s">
        <v>81</v>
      </c>
      <c r="AY543" s="19" t="s">
        <v>118</v>
      </c>
      <c r="BE543" s="187">
        <f>IF(N543="základní",J543,0)</f>
        <v>0</v>
      </c>
      <c r="BF543" s="187">
        <f>IF(N543="snížená",J543,0)</f>
        <v>0</v>
      </c>
      <c r="BG543" s="187">
        <f>IF(N543="zákl. přenesená",J543,0)</f>
        <v>0</v>
      </c>
      <c r="BH543" s="187">
        <f>IF(N543="sníž. přenesená",J543,0)</f>
        <v>0</v>
      </c>
      <c r="BI543" s="187">
        <f>IF(N543="nulová",J543,0)</f>
        <v>0</v>
      </c>
      <c r="BJ543" s="19" t="s">
        <v>79</v>
      </c>
      <c r="BK543" s="187">
        <f>ROUND(I543*H543,2)</f>
        <v>0</v>
      </c>
      <c r="BL543" s="19" t="s">
        <v>294</v>
      </c>
      <c r="BM543" s="186" t="s">
        <v>805</v>
      </c>
    </row>
    <row r="544" spans="1:65" s="2" customFormat="1" ht="24.75" customHeight="1">
      <c r="A544" s="36"/>
      <c r="B544" s="37"/>
      <c r="C544" s="241" t="s">
        <v>806</v>
      </c>
      <c r="D544" s="241" t="s">
        <v>422</v>
      </c>
      <c r="E544" s="242" t="s">
        <v>807</v>
      </c>
      <c r="F544" s="243" t="s">
        <v>1739</v>
      </c>
      <c r="G544" s="244" t="s">
        <v>217</v>
      </c>
      <c r="H544" s="245">
        <v>3</v>
      </c>
      <c r="I544" s="246"/>
      <c r="J544" s="247">
        <f>ROUND(I544*H544,2)</f>
        <v>0</v>
      </c>
      <c r="K544" s="243" t="s">
        <v>19</v>
      </c>
      <c r="L544" s="248"/>
      <c r="M544" s="249" t="s">
        <v>19</v>
      </c>
      <c r="N544" s="250" t="s">
        <v>43</v>
      </c>
      <c r="O544" s="66"/>
      <c r="P544" s="184">
        <f>O544*H544</f>
        <v>0</v>
      </c>
      <c r="Q544" s="184">
        <v>1.6E-2</v>
      </c>
      <c r="R544" s="184">
        <f>Q544*H544</f>
        <v>4.8000000000000001E-2</v>
      </c>
      <c r="S544" s="184">
        <v>0</v>
      </c>
      <c r="T544" s="185">
        <f>S544*H544</f>
        <v>0</v>
      </c>
      <c r="U544" s="36"/>
      <c r="V544" s="36"/>
      <c r="W544" s="36"/>
      <c r="X544" s="36"/>
      <c r="Y544" s="36"/>
      <c r="Z544" s="36"/>
      <c r="AA544" s="36"/>
      <c r="AB544" s="36"/>
      <c r="AC544" s="36"/>
      <c r="AD544" s="36"/>
      <c r="AE544" s="36"/>
      <c r="AR544" s="186" t="s">
        <v>427</v>
      </c>
      <c r="AT544" s="186" t="s">
        <v>422</v>
      </c>
      <c r="AU544" s="186" t="s">
        <v>81</v>
      </c>
      <c r="AY544" s="19" t="s">
        <v>118</v>
      </c>
      <c r="BE544" s="187">
        <f>IF(N544="základní",J544,0)</f>
        <v>0</v>
      </c>
      <c r="BF544" s="187">
        <f>IF(N544="snížená",J544,0)</f>
        <v>0</v>
      </c>
      <c r="BG544" s="187">
        <f>IF(N544="zákl. přenesená",J544,0)</f>
        <v>0</v>
      </c>
      <c r="BH544" s="187">
        <f>IF(N544="sníž. přenesená",J544,0)</f>
        <v>0</v>
      </c>
      <c r="BI544" s="187">
        <f>IF(N544="nulová",J544,0)</f>
        <v>0</v>
      </c>
      <c r="BJ544" s="19" t="s">
        <v>79</v>
      </c>
      <c r="BK544" s="187">
        <f>ROUND(I544*H544,2)</f>
        <v>0</v>
      </c>
      <c r="BL544" s="19" t="s">
        <v>294</v>
      </c>
      <c r="BM544" s="186" t="s">
        <v>808</v>
      </c>
    </row>
    <row r="545" spans="1:65" s="2" customFormat="1" ht="16.5" customHeight="1">
      <c r="A545" s="36"/>
      <c r="B545" s="37"/>
      <c r="C545" s="175" t="s">
        <v>809</v>
      </c>
      <c r="D545" s="175" t="s">
        <v>121</v>
      </c>
      <c r="E545" s="176" t="s">
        <v>810</v>
      </c>
      <c r="F545" s="177" t="s">
        <v>811</v>
      </c>
      <c r="G545" s="178" t="s">
        <v>217</v>
      </c>
      <c r="H545" s="179">
        <v>11</v>
      </c>
      <c r="I545" s="180"/>
      <c r="J545" s="181">
        <f>ROUND(I545*H545,2)</f>
        <v>0</v>
      </c>
      <c r="K545" s="177" t="s">
        <v>125</v>
      </c>
      <c r="L545" s="41"/>
      <c r="M545" s="182" t="s">
        <v>19</v>
      </c>
      <c r="N545" s="183" t="s">
        <v>43</v>
      </c>
      <c r="O545" s="66"/>
      <c r="P545" s="184">
        <f>O545*H545</f>
        <v>0</v>
      </c>
      <c r="Q545" s="184">
        <v>0</v>
      </c>
      <c r="R545" s="184">
        <f>Q545*H545</f>
        <v>0</v>
      </c>
      <c r="S545" s="184">
        <v>0</v>
      </c>
      <c r="T545" s="185">
        <f>S545*H545</f>
        <v>0</v>
      </c>
      <c r="U545" s="36"/>
      <c r="V545" s="36"/>
      <c r="W545" s="36"/>
      <c r="X545" s="36"/>
      <c r="Y545" s="36"/>
      <c r="Z545" s="36"/>
      <c r="AA545" s="36"/>
      <c r="AB545" s="36"/>
      <c r="AC545" s="36"/>
      <c r="AD545" s="36"/>
      <c r="AE545" s="36"/>
      <c r="AR545" s="186" t="s">
        <v>294</v>
      </c>
      <c r="AT545" s="186" t="s">
        <v>121</v>
      </c>
      <c r="AU545" s="186" t="s">
        <v>81</v>
      </c>
      <c r="AY545" s="19" t="s">
        <v>118</v>
      </c>
      <c r="BE545" s="187">
        <f>IF(N545="základní",J545,0)</f>
        <v>0</v>
      </c>
      <c r="BF545" s="187">
        <f>IF(N545="snížená",J545,0)</f>
        <v>0</v>
      </c>
      <c r="BG545" s="187">
        <f>IF(N545="zákl. přenesená",J545,0)</f>
        <v>0</v>
      </c>
      <c r="BH545" s="187">
        <f>IF(N545="sníž. přenesená",J545,0)</f>
        <v>0</v>
      </c>
      <c r="BI545" s="187">
        <f>IF(N545="nulová",J545,0)</f>
        <v>0</v>
      </c>
      <c r="BJ545" s="19" t="s">
        <v>79</v>
      </c>
      <c r="BK545" s="187">
        <f>ROUND(I545*H545,2)</f>
        <v>0</v>
      </c>
      <c r="BL545" s="19" t="s">
        <v>294</v>
      </c>
      <c r="BM545" s="186" t="s">
        <v>812</v>
      </c>
    </row>
    <row r="546" spans="1:65" s="2" customFormat="1">
      <c r="A546" s="36"/>
      <c r="B546" s="37"/>
      <c r="C546" s="38"/>
      <c r="D546" s="188" t="s">
        <v>128</v>
      </c>
      <c r="E546" s="38"/>
      <c r="F546" s="189" t="s">
        <v>813</v>
      </c>
      <c r="G546" s="38"/>
      <c r="H546" s="38"/>
      <c r="I546" s="190"/>
      <c r="J546" s="38"/>
      <c r="K546" s="38"/>
      <c r="L546" s="41"/>
      <c r="M546" s="191"/>
      <c r="N546" s="192"/>
      <c r="O546" s="66"/>
      <c r="P546" s="66"/>
      <c r="Q546" s="66"/>
      <c r="R546" s="66"/>
      <c r="S546" s="66"/>
      <c r="T546" s="67"/>
      <c r="U546" s="36"/>
      <c r="V546" s="36"/>
      <c r="W546" s="36"/>
      <c r="X546" s="36"/>
      <c r="Y546" s="36"/>
      <c r="Z546" s="36"/>
      <c r="AA546" s="36"/>
      <c r="AB546" s="36"/>
      <c r="AC546" s="36"/>
      <c r="AD546" s="36"/>
      <c r="AE546" s="36"/>
      <c r="AT546" s="19" t="s">
        <v>128</v>
      </c>
      <c r="AU546" s="19" t="s">
        <v>81</v>
      </c>
    </row>
    <row r="547" spans="1:65" s="2" customFormat="1" ht="16.5" customHeight="1">
      <c r="A547" s="36"/>
      <c r="B547" s="37"/>
      <c r="C547" s="241" t="s">
        <v>814</v>
      </c>
      <c r="D547" s="241" t="s">
        <v>422</v>
      </c>
      <c r="E547" s="242" t="s">
        <v>815</v>
      </c>
      <c r="F547" s="243" t="s">
        <v>816</v>
      </c>
      <c r="G547" s="244" t="s">
        <v>217</v>
      </c>
      <c r="H547" s="245">
        <v>11</v>
      </c>
      <c r="I547" s="246"/>
      <c r="J547" s="247">
        <f>ROUND(I547*H547,2)</f>
        <v>0</v>
      </c>
      <c r="K547" s="243" t="s">
        <v>125</v>
      </c>
      <c r="L547" s="248"/>
      <c r="M547" s="249" t="s">
        <v>19</v>
      </c>
      <c r="N547" s="250" t="s">
        <v>43</v>
      </c>
      <c r="O547" s="66"/>
      <c r="P547" s="184">
        <f>O547*H547</f>
        <v>0</v>
      </c>
      <c r="Q547" s="184">
        <v>1.4999999999999999E-4</v>
      </c>
      <c r="R547" s="184">
        <f>Q547*H547</f>
        <v>1.6499999999999998E-3</v>
      </c>
      <c r="S547" s="184">
        <v>0</v>
      </c>
      <c r="T547" s="185">
        <f>S547*H547</f>
        <v>0</v>
      </c>
      <c r="U547" s="36"/>
      <c r="V547" s="36"/>
      <c r="W547" s="36"/>
      <c r="X547" s="36"/>
      <c r="Y547" s="36"/>
      <c r="Z547" s="36"/>
      <c r="AA547" s="36"/>
      <c r="AB547" s="36"/>
      <c r="AC547" s="36"/>
      <c r="AD547" s="36"/>
      <c r="AE547" s="36"/>
      <c r="AR547" s="186" t="s">
        <v>427</v>
      </c>
      <c r="AT547" s="186" t="s">
        <v>422</v>
      </c>
      <c r="AU547" s="186" t="s">
        <v>81</v>
      </c>
      <c r="AY547" s="19" t="s">
        <v>118</v>
      </c>
      <c r="BE547" s="187">
        <f>IF(N547="základní",J547,0)</f>
        <v>0</v>
      </c>
      <c r="BF547" s="187">
        <f>IF(N547="snížená",J547,0)</f>
        <v>0</v>
      </c>
      <c r="BG547" s="187">
        <f>IF(N547="zákl. přenesená",J547,0)</f>
        <v>0</v>
      </c>
      <c r="BH547" s="187">
        <f>IF(N547="sníž. přenesená",J547,0)</f>
        <v>0</v>
      </c>
      <c r="BI547" s="187">
        <f>IF(N547="nulová",J547,0)</f>
        <v>0</v>
      </c>
      <c r="BJ547" s="19" t="s">
        <v>79</v>
      </c>
      <c r="BK547" s="187">
        <f>ROUND(I547*H547,2)</f>
        <v>0</v>
      </c>
      <c r="BL547" s="19" t="s">
        <v>294</v>
      </c>
      <c r="BM547" s="186" t="s">
        <v>817</v>
      </c>
    </row>
    <row r="548" spans="1:65" s="2" customFormat="1" ht="16.5" customHeight="1">
      <c r="A548" s="36"/>
      <c r="B548" s="37"/>
      <c r="C548" s="175" t="s">
        <v>818</v>
      </c>
      <c r="D548" s="175" t="s">
        <v>121</v>
      </c>
      <c r="E548" s="176" t="s">
        <v>819</v>
      </c>
      <c r="F548" s="177" t="s">
        <v>820</v>
      </c>
      <c r="G548" s="178" t="s">
        <v>217</v>
      </c>
      <c r="H548" s="179">
        <v>11</v>
      </c>
      <c r="I548" s="180"/>
      <c r="J548" s="181">
        <f>ROUND(I548*H548,2)</f>
        <v>0</v>
      </c>
      <c r="K548" s="177" t="s">
        <v>125</v>
      </c>
      <c r="L548" s="41"/>
      <c r="M548" s="182" t="s">
        <v>19</v>
      </c>
      <c r="N548" s="183" t="s">
        <v>43</v>
      </c>
      <c r="O548" s="66"/>
      <c r="P548" s="184">
        <f>O548*H548</f>
        <v>0</v>
      </c>
      <c r="Q548" s="184">
        <v>0</v>
      </c>
      <c r="R548" s="184">
        <f>Q548*H548</f>
        <v>0</v>
      </c>
      <c r="S548" s="184">
        <v>0</v>
      </c>
      <c r="T548" s="185">
        <f>S548*H548</f>
        <v>0</v>
      </c>
      <c r="U548" s="36"/>
      <c r="V548" s="36"/>
      <c r="W548" s="36"/>
      <c r="X548" s="36"/>
      <c r="Y548" s="36"/>
      <c r="Z548" s="36"/>
      <c r="AA548" s="36"/>
      <c r="AB548" s="36"/>
      <c r="AC548" s="36"/>
      <c r="AD548" s="36"/>
      <c r="AE548" s="36"/>
      <c r="AR548" s="186" t="s">
        <v>294</v>
      </c>
      <c r="AT548" s="186" t="s">
        <v>121</v>
      </c>
      <c r="AU548" s="186" t="s">
        <v>81</v>
      </c>
      <c r="AY548" s="19" t="s">
        <v>118</v>
      </c>
      <c r="BE548" s="187">
        <f>IF(N548="základní",J548,0)</f>
        <v>0</v>
      </c>
      <c r="BF548" s="187">
        <f>IF(N548="snížená",J548,0)</f>
        <v>0</v>
      </c>
      <c r="BG548" s="187">
        <f>IF(N548="zákl. přenesená",J548,0)</f>
        <v>0</v>
      </c>
      <c r="BH548" s="187">
        <f>IF(N548="sníž. přenesená",J548,0)</f>
        <v>0</v>
      </c>
      <c r="BI548" s="187">
        <f>IF(N548="nulová",J548,0)</f>
        <v>0</v>
      </c>
      <c r="BJ548" s="19" t="s">
        <v>79</v>
      </c>
      <c r="BK548" s="187">
        <f>ROUND(I548*H548,2)</f>
        <v>0</v>
      </c>
      <c r="BL548" s="19" t="s">
        <v>294</v>
      </c>
      <c r="BM548" s="186" t="s">
        <v>821</v>
      </c>
    </row>
    <row r="549" spans="1:65" s="2" customFormat="1">
      <c r="A549" s="36"/>
      <c r="B549" s="37"/>
      <c r="C549" s="38"/>
      <c r="D549" s="188" t="s">
        <v>128</v>
      </c>
      <c r="E549" s="38"/>
      <c r="F549" s="189" t="s">
        <v>822</v>
      </c>
      <c r="G549" s="38"/>
      <c r="H549" s="38"/>
      <c r="I549" s="190"/>
      <c r="J549" s="38"/>
      <c r="K549" s="38"/>
      <c r="L549" s="41"/>
      <c r="M549" s="191"/>
      <c r="N549" s="192"/>
      <c r="O549" s="66"/>
      <c r="P549" s="66"/>
      <c r="Q549" s="66"/>
      <c r="R549" s="66"/>
      <c r="S549" s="66"/>
      <c r="T549" s="67"/>
      <c r="U549" s="36"/>
      <c r="V549" s="36"/>
      <c r="W549" s="36"/>
      <c r="X549" s="36"/>
      <c r="Y549" s="36"/>
      <c r="Z549" s="36"/>
      <c r="AA549" s="36"/>
      <c r="AB549" s="36"/>
      <c r="AC549" s="36"/>
      <c r="AD549" s="36"/>
      <c r="AE549" s="36"/>
      <c r="AT549" s="19" t="s">
        <v>128</v>
      </c>
      <c r="AU549" s="19" t="s">
        <v>81</v>
      </c>
    </row>
    <row r="550" spans="1:65" s="2" customFormat="1" ht="16.5" customHeight="1">
      <c r="A550" s="36"/>
      <c r="B550" s="37"/>
      <c r="C550" s="241" t="s">
        <v>823</v>
      </c>
      <c r="D550" s="241" t="s">
        <v>422</v>
      </c>
      <c r="E550" s="242" t="s">
        <v>824</v>
      </c>
      <c r="F550" s="243" t="s">
        <v>1741</v>
      </c>
      <c r="G550" s="244" t="s">
        <v>217</v>
      </c>
      <c r="H550" s="245">
        <v>11</v>
      </c>
      <c r="I550" s="246"/>
      <c r="J550" s="247">
        <f t="shared" ref="J550:J558" si="10">ROUND(I550*H550,2)</f>
        <v>0</v>
      </c>
      <c r="K550" s="243" t="s">
        <v>125</v>
      </c>
      <c r="L550" s="248"/>
      <c r="M550" s="249" t="s">
        <v>19</v>
      </c>
      <c r="N550" s="250" t="s">
        <v>43</v>
      </c>
      <c r="O550" s="66"/>
      <c r="P550" s="184">
        <f t="shared" ref="P550:P558" si="11">O550*H550</f>
        <v>0</v>
      </c>
      <c r="Q550" s="184">
        <v>1.1999999999999999E-3</v>
      </c>
      <c r="R550" s="184">
        <f t="shared" ref="R550:R558" si="12">Q550*H550</f>
        <v>1.3199999999999998E-2</v>
      </c>
      <c r="S550" s="184">
        <v>0</v>
      </c>
      <c r="T550" s="185">
        <f t="shared" ref="T550:T558" si="13">S550*H550</f>
        <v>0</v>
      </c>
      <c r="U550" s="36"/>
      <c r="V550" s="36"/>
      <c r="W550" s="36"/>
      <c r="X550" s="36"/>
      <c r="Y550" s="36"/>
      <c r="Z550" s="36"/>
      <c r="AA550" s="36"/>
      <c r="AB550" s="36"/>
      <c r="AC550" s="36"/>
      <c r="AD550" s="36"/>
      <c r="AE550" s="36"/>
      <c r="AR550" s="186" t="s">
        <v>427</v>
      </c>
      <c r="AT550" s="186" t="s">
        <v>422</v>
      </c>
      <c r="AU550" s="186" t="s">
        <v>81</v>
      </c>
      <c r="AY550" s="19" t="s">
        <v>118</v>
      </c>
      <c r="BE550" s="187">
        <f t="shared" ref="BE550:BE558" si="14">IF(N550="základní",J550,0)</f>
        <v>0</v>
      </c>
      <c r="BF550" s="187">
        <f t="shared" ref="BF550:BF558" si="15">IF(N550="snížená",J550,0)</f>
        <v>0</v>
      </c>
      <c r="BG550" s="187">
        <f t="shared" ref="BG550:BG558" si="16">IF(N550="zákl. přenesená",J550,0)</f>
        <v>0</v>
      </c>
      <c r="BH550" s="187">
        <f t="shared" ref="BH550:BH558" si="17">IF(N550="sníž. přenesená",J550,0)</f>
        <v>0</v>
      </c>
      <c r="BI550" s="187">
        <f t="shared" ref="BI550:BI558" si="18">IF(N550="nulová",J550,0)</f>
        <v>0</v>
      </c>
      <c r="BJ550" s="19" t="s">
        <v>79</v>
      </c>
      <c r="BK550" s="187">
        <f t="shared" ref="BK550:BK558" si="19">ROUND(I550*H550,2)</f>
        <v>0</v>
      </c>
      <c r="BL550" s="19" t="s">
        <v>294</v>
      </c>
      <c r="BM550" s="186" t="s">
        <v>825</v>
      </c>
    </row>
    <row r="551" spans="1:65" s="2" customFormat="1" ht="16.5" customHeight="1">
      <c r="A551" s="36"/>
      <c r="B551" s="37"/>
      <c r="C551" s="175" t="s">
        <v>826</v>
      </c>
      <c r="D551" s="175" t="s">
        <v>121</v>
      </c>
      <c r="E551" s="176" t="s">
        <v>827</v>
      </c>
      <c r="F551" s="177" t="s">
        <v>1742</v>
      </c>
      <c r="G551" s="178" t="s">
        <v>217</v>
      </c>
      <c r="H551" s="179">
        <v>1</v>
      </c>
      <c r="I551" s="180"/>
      <c r="J551" s="181">
        <f t="shared" si="10"/>
        <v>0</v>
      </c>
      <c r="K551" s="177" t="s">
        <v>19</v>
      </c>
      <c r="L551" s="41"/>
      <c r="M551" s="182" t="s">
        <v>19</v>
      </c>
      <c r="N551" s="183" t="s">
        <v>43</v>
      </c>
      <c r="O551" s="66"/>
      <c r="P551" s="184">
        <f t="shared" si="11"/>
        <v>0</v>
      </c>
      <c r="Q551" s="184">
        <v>0</v>
      </c>
      <c r="R551" s="184">
        <f t="shared" si="12"/>
        <v>0</v>
      </c>
      <c r="S551" s="184">
        <v>0</v>
      </c>
      <c r="T551" s="185">
        <f t="shared" si="13"/>
        <v>0</v>
      </c>
      <c r="U551" s="36"/>
      <c r="V551" s="36"/>
      <c r="W551" s="36"/>
      <c r="X551" s="36"/>
      <c r="Y551" s="36"/>
      <c r="Z551" s="36"/>
      <c r="AA551" s="36"/>
      <c r="AB551" s="36"/>
      <c r="AC551" s="36"/>
      <c r="AD551" s="36"/>
      <c r="AE551" s="36"/>
      <c r="AR551" s="186" t="s">
        <v>294</v>
      </c>
      <c r="AT551" s="186" t="s">
        <v>121</v>
      </c>
      <c r="AU551" s="186" t="s">
        <v>81</v>
      </c>
      <c r="AY551" s="19" t="s">
        <v>118</v>
      </c>
      <c r="BE551" s="187">
        <f t="shared" si="14"/>
        <v>0</v>
      </c>
      <c r="BF551" s="187">
        <f t="shared" si="15"/>
        <v>0</v>
      </c>
      <c r="BG551" s="187">
        <f t="shared" si="16"/>
        <v>0</v>
      </c>
      <c r="BH551" s="187">
        <f t="shared" si="17"/>
        <v>0</v>
      </c>
      <c r="BI551" s="187">
        <f t="shared" si="18"/>
        <v>0</v>
      </c>
      <c r="BJ551" s="19" t="s">
        <v>79</v>
      </c>
      <c r="BK551" s="187">
        <f t="shared" si="19"/>
        <v>0</v>
      </c>
      <c r="BL551" s="19" t="s">
        <v>294</v>
      </c>
      <c r="BM551" s="186" t="s">
        <v>828</v>
      </c>
    </row>
    <row r="552" spans="1:65" s="2" customFormat="1" ht="16.5" customHeight="1">
      <c r="A552" s="36"/>
      <c r="B552" s="37"/>
      <c r="C552" s="175" t="s">
        <v>829</v>
      </c>
      <c r="D552" s="175" t="s">
        <v>121</v>
      </c>
      <c r="E552" s="176" t="s">
        <v>830</v>
      </c>
      <c r="F552" s="177" t="s">
        <v>831</v>
      </c>
      <c r="G552" s="178" t="s">
        <v>217</v>
      </c>
      <c r="H552" s="179">
        <v>1</v>
      </c>
      <c r="I552" s="180"/>
      <c r="J552" s="181">
        <f t="shared" si="10"/>
        <v>0</v>
      </c>
      <c r="K552" s="177" t="s">
        <v>19</v>
      </c>
      <c r="L552" s="41"/>
      <c r="M552" s="182" t="s">
        <v>19</v>
      </c>
      <c r="N552" s="183" t="s">
        <v>43</v>
      </c>
      <c r="O552" s="66"/>
      <c r="P552" s="184">
        <f t="shared" si="11"/>
        <v>0</v>
      </c>
      <c r="Q552" s="184">
        <v>0</v>
      </c>
      <c r="R552" s="184">
        <f t="shared" si="12"/>
        <v>0</v>
      </c>
      <c r="S552" s="184">
        <v>0</v>
      </c>
      <c r="T552" s="185">
        <f t="shared" si="13"/>
        <v>0</v>
      </c>
      <c r="U552" s="36"/>
      <c r="V552" s="36"/>
      <c r="W552" s="36"/>
      <c r="X552" s="36"/>
      <c r="Y552" s="36"/>
      <c r="Z552" s="36"/>
      <c r="AA552" s="36"/>
      <c r="AB552" s="36"/>
      <c r="AC552" s="36"/>
      <c r="AD552" s="36"/>
      <c r="AE552" s="36"/>
      <c r="AR552" s="186" t="s">
        <v>294</v>
      </c>
      <c r="AT552" s="186" t="s">
        <v>121</v>
      </c>
      <c r="AU552" s="186" t="s">
        <v>81</v>
      </c>
      <c r="AY552" s="19" t="s">
        <v>118</v>
      </c>
      <c r="BE552" s="187">
        <f t="shared" si="14"/>
        <v>0</v>
      </c>
      <c r="BF552" s="187">
        <f t="shared" si="15"/>
        <v>0</v>
      </c>
      <c r="BG552" s="187">
        <f t="shared" si="16"/>
        <v>0</v>
      </c>
      <c r="BH552" s="187">
        <f t="shared" si="17"/>
        <v>0</v>
      </c>
      <c r="BI552" s="187">
        <f t="shared" si="18"/>
        <v>0</v>
      </c>
      <c r="BJ552" s="19" t="s">
        <v>79</v>
      </c>
      <c r="BK552" s="187">
        <f t="shared" si="19"/>
        <v>0</v>
      </c>
      <c r="BL552" s="19" t="s">
        <v>294</v>
      </c>
      <c r="BM552" s="186" t="s">
        <v>832</v>
      </c>
    </row>
    <row r="553" spans="1:65" s="2" customFormat="1" ht="37.950000000000003" customHeight="1">
      <c r="A553" s="36"/>
      <c r="B553" s="37"/>
      <c r="C553" s="175" t="s">
        <v>833</v>
      </c>
      <c r="D553" s="175" t="s">
        <v>121</v>
      </c>
      <c r="E553" s="176" t="s">
        <v>834</v>
      </c>
      <c r="F553" s="177" t="s">
        <v>835</v>
      </c>
      <c r="G553" s="178" t="s">
        <v>217</v>
      </c>
      <c r="H553" s="179">
        <v>1</v>
      </c>
      <c r="I553" s="180"/>
      <c r="J553" s="181">
        <f t="shared" si="10"/>
        <v>0</v>
      </c>
      <c r="K553" s="177" t="s">
        <v>19</v>
      </c>
      <c r="L553" s="41"/>
      <c r="M553" s="182" t="s">
        <v>19</v>
      </c>
      <c r="N553" s="183" t="s">
        <v>43</v>
      </c>
      <c r="O553" s="66"/>
      <c r="P553" s="184">
        <f t="shared" si="11"/>
        <v>0</v>
      </c>
      <c r="Q553" s="184">
        <v>0</v>
      </c>
      <c r="R553" s="184">
        <f t="shared" si="12"/>
        <v>0</v>
      </c>
      <c r="S553" s="184">
        <v>0</v>
      </c>
      <c r="T553" s="185">
        <f t="shared" si="13"/>
        <v>0</v>
      </c>
      <c r="U553" s="36"/>
      <c r="V553" s="36"/>
      <c r="W553" s="36"/>
      <c r="X553" s="36"/>
      <c r="Y553" s="36"/>
      <c r="Z553" s="36"/>
      <c r="AA553" s="36"/>
      <c r="AB553" s="36"/>
      <c r="AC553" s="36"/>
      <c r="AD553" s="36"/>
      <c r="AE553" s="36"/>
      <c r="AR553" s="186" t="s">
        <v>294</v>
      </c>
      <c r="AT553" s="186" t="s">
        <v>121</v>
      </c>
      <c r="AU553" s="186" t="s">
        <v>81</v>
      </c>
      <c r="AY553" s="19" t="s">
        <v>118</v>
      </c>
      <c r="BE553" s="187">
        <f t="shared" si="14"/>
        <v>0</v>
      </c>
      <c r="BF553" s="187">
        <f t="shared" si="15"/>
        <v>0</v>
      </c>
      <c r="BG553" s="187">
        <f t="shared" si="16"/>
        <v>0</v>
      </c>
      <c r="BH553" s="187">
        <f t="shared" si="17"/>
        <v>0</v>
      </c>
      <c r="BI553" s="187">
        <f t="shared" si="18"/>
        <v>0</v>
      </c>
      <c r="BJ553" s="19" t="s">
        <v>79</v>
      </c>
      <c r="BK553" s="187">
        <f t="shared" si="19"/>
        <v>0</v>
      </c>
      <c r="BL553" s="19" t="s">
        <v>294</v>
      </c>
      <c r="BM553" s="186" t="s">
        <v>836</v>
      </c>
    </row>
    <row r="554" spans="1:65" s="2" customFormat="1" ht="24.15" customHeight="1">
      <c r="A554" s="36"/>
      <c r="B554" s="37"/>
      <c r="C554" s="175" t="s">
        <v>837</v>
      </c>
      <c r="D554" s="175" t="s">
        <v>121</v>
      </c>
      <c r="E554" s="176" t="s">
        <v>838</v>
      </c>
      <c r="F554" s="177" t="s">
        <v>839</v>
      </c>
      <c r="G554" s="178" t="s">
        <v>217</v>
      </c>
      <c r="H554" s="179">
        <v>1</v>
      </c>
      <c r="I554" s="180"/>
      <c r="J554" s="181">
        <f t="shared" si="10"/>
        <v>0</v>
      </c>
      <c r="K554" s="177" t="s">
        <v>19</v>
      </c>
      <c r="L554" s="41"/>
      <c r="M554" s="182" t="s">
        <v>19</v>
      </c>
      <c r="N554" s="183" t="s">
        <v>43</v>
      </c>
      <c r="O554" s="66"/>
      <c r="P554" s="184">
        <f t="shared" si="11"/>
        <v>0</v>
      </c>
      <c r="Q554" s="184">
        <v>0</v>
      </c>
      <c r="R554" s="184">
        <f t="shared" si="12"/>
        <v>0</v>
      </c>
      <c r="S554" s="184">
        <v>0</v>
      </c>
      <c r="T554" s="185">
        <f t="shared" si="13"/>
        <v>0</v>
      </c>
      <c r="U554" s="36"/>
      <c r="V554" s="36"/>
      <c r="W554" s="36"/>
      <c r="X554" s="36"/>
      <c r="Y554" s="36"/>
      <c r="Z554" s="36"/>
      <c r="AA554" s="36"/>
      <c r="AB554" s="36"/>
      <c r="AC554" s="36"/>
      <c r="AD554" s="36"/>
      <c r="AE554" s="36"/>
      <c r="AR554" s="186" t="s">
        <v>294</v>
      </c>
      <c r="AT554" s="186" t="s">
        <v>121</v>
      </c>
      <c r="AU554" s="186" t="s">
        <v>81</v>
      </c>
      <c r="AY554" s="19" t="s">
        <v>118</v>
      </c>
      <c r="BE554" s="187">
        <f t="shared" si="14"/>
        <v>0</v>
      </c>
      <c r="BF554" s="187">
        <f t="shared" si="15"/>
        <v>0</v>
      </c>
      <c r="BG554" s="187">
        <f t="shared" si="16"/>
        <v>0</v>
      </c>
      <c r="BH554" s="187">
        <f t="shared" si="17"/>
        <v>0</v>
      </c>
      <c r="BI554" s="187">
        <f t="shared" si="18"/>
        <v>0</v>
      </c>
      <c r="BJ554" s="19" t="s">
        <v>79</v>
      </c>
      <c r="BK554" s="187">
        <f t="shared" si="19"/>
        <v>0</v>
      </c>
      <c r="BL554" s="19" t="s">
        <v>294</v>
      </c>
      <c r="BM554" s="186" t="s">
        <v>840</v>
      </c>
    </row>
    <row r="555" spans="1:65" s="2" customFormat="1" ht="33" customHeight="1">
      <c r="A555" s="36"/>
      <c r="B555" s="37"/>
      <c r="C555" s="175" t="s">
        <v>841</v>
      </c>
      <c r="D555" s="175" t="s">
        <v>121</v>
      </c>
      <c r="E555" s="176" t="s">
        <v>842</v>
      </c>
      <c r="F555" s="177" t="s">
        <v>843</v>
      </c>
      <c r="G555" s="178" t="s">
        <v>217</v>
      </c>
      <c r="H555" s="179">
        <v>1</v>
      </c>
      <c r="I555" s="180"/>
      <c r="J555" s="181">
        <f t="shared" si="10"/>
        <v>0</v>
      </c>
      <c r="K555" s="177" t="s">
        <v>19</v>
      </c>
      <c r="L555" s="41"/>
      <c r="M555" s="182" t="s">
        <v>19</v>
      </c>
      <c r="N555" s="183" t="s">
        <v>43</v>
      </c>
      <c r="O555" s="66"/>
      <c r="P555" s="184">
        <f t="shared" si="11"/>
        <v>0</v>
      </c>
      <c r="Q555" s="184">
        <v>0</v>
      </c>
      <c r="R555" s="184">
        <f t="shared" si="12"/>
        <v>0</v>
      </c>
      <c r="S555" s="184">
        <v>0</v>
      </c>
      <c r="T555" s="185">
        <f t="shared" si="13"/>
        <v>0</v>
      </c>
      <c r="U555" s="36"/>
      <c r="V555" s="36"/>
      <c r="W555" s="36"/>
      <c r="X555" s="36"/>
      <c r="Y555" s="36"/>
      <c r="Z555" s="36"/>
      <c r="AA555" s="36"/>
      <c r="AB555" s="36"/>
      <c r="AC555" s="36"/>
      <c r="AD555" s="36"/>
      <c r="AE555" s="36"/>
      <c r="AR555" s="186" t="s">
        <v>294</v>
      </c>
      <c r="AT555" s="186" t="s">
        <v>121</v>
      </c>
      <c r="AU555" s="186" t="s">
        <v>81</v>
      </c>
      <c r="AY555" s="19" t="s">
        <v>118</v>
      </c>
      <c r="BE555" s="187">
        <f t="shared" si="14"/>
        <v>0</v>
      </c>
      <c r="BF555" s="187">
        <f t="shared" si="15"/>
        <v>0</v>
      </c>
      <c r="BG555" s="187">
        <f t="shared" si="16"/>
        <v>0</v>
      </c>
      <c r="BH555" s="187">
        <f t="shared" si="17"/>
        <v>0</v>
      </c>
      <c r="BI555" s="187">
        <f t="shared" si="18"/>
        <v>0</v>
      </c>
      <c r="BJ555" s="19" t="s">
        <v>79</v>
      </c>
      <c r="BK555" s="187">
        <f t="shared" si="19"/>
        <v>0</v>
      </c>
      <c r="BL555" s="19" t="s">
        <v>294</v>
      </c>
      <c r="BM555" s="186" t="s">
        <v>844</v>
      </c>
    </row>
    <row r="556" spans="1:65" s="2" customFormat="1" ht="24.15" customHeight="1">
      <c r="A556" s="36"/>
      <c r="B556" s="37"/>
      <c r="C556" s="175" t="s">
        <v>845</v>
      </c>
      <c r="D556" s="175" t="s">
        <v>121</v>
      </c>
      <c r="E556" s="176" t="s">
        <v>846</v>
      </c>
      <c r="F556" s="177" t="s">
        <v>847</v>
      </c>
      <c r="G556" s="178" t="s">
        <v>217</v>
      </c>
      <c r="H556" s="179">
        <v>1</v>
      </c>
      <c r="I556" s="180"/>
      <c r="J556" s="181">
        <f t="shared" si="10"/>
        <v>0</v>
      </c>
      <c r="K556" s="177" t="s">
        <v>19</v>
      </c>
      <c r="L556" s="41"/>
      <c r="M556" s="182" t="s">
        <v>19</v>
      </c>
      <c r="N556" s="183" t="s">
        <v>43</v>
      </c>
      <c r="O556" s="66"/>
      <c r="P556" s="184">
        <f t="shared" si="11"/>
        <v>0</v>
      </c>
      <c r="Q556" s="184">
        <v>0</v>
      </c>
      <c r="R556" s="184">
        <f t="shared" si="12"/>
        <v>0</v>
      </c>
      <c r="S556" s="184">
        <v>0</v>
      </c>
      <c r="T556" s="185">
        <f t="shared" si="13"/>
        <v>0</v>
      </c>
      <c r="U556" s="36"/>
      <c r="V556" s="36"/>
      <c r="W556" s="36"/>
      <c r="X556" s="36"/>
      <c r="Y556" s="36"/>
      <c r="Z556" s="36"/>
      <c r="AA556" s="36"/>
      <c r="AB556" s="36"/>
      <c r="AC556" s="36"/>
      <c r="AD556" s="36"/>
      <c r="AE556" s="36"/>
      <c r="AR556" s="186" t="s">
        <v>294</v>
      </c>
      <c r="AT556" s="186" t="s">
        <v>121</v>
      </c>
      <c r="AU556" s="186" t="s">
        <v>81</v>
      </c>
      <c r="AY556" s="19" t="s">
        <v>118</v>
      </c>
      <c r="BE556" s="187">
        <f t="shared" si="14"/>
        <v>0</v>
      </c>
      <c r="BF556" s="187">
        <f t="shared" si="15"/>
        <v>0</v>
      </c>
      <c r="BG556" s="187">
        <f t="shared" si="16"/>
        <v>0</v>
      </c>
      <c r="BH556" s="187">
        <f t="shared" si="17"/>
        <v>0</v>
      </c>
      <c r="BI556" s="187">
        <f t="shared" si="18"/>
        <v>0</v>
      </c>
      <c r="BJ556" s="19" t="s">
        <v>79</v>
      </c>
      <c r="BK556" s="187">
        <f t="shared" si="19"/>
        <v>0</v>
      </c>
      <c r="BL556" s="19" t="s">
        <v>294</v>
      </c>
      <c r="BM556" s="186" t="s">
        <v>848</v>
      </c>
    </row>
    <row r="557" spans="1:65" s="2" customFormat="1" ht="24.15" customHeight="1">
      <c r="A557" s="36"/>
      <c r="B557" s="37"/>
      <c r="C557" s="175" t="s">
        <v>849</v>
      </c>
      <c r="D557" s="175" t="s">
        <v>121</v>
      </c>
      <c r="E557" s="176" t="s">
        <v>850</v>
      </c>
      <c r="F557" s="177" t="s">
        <v>851</v>
      </c>
      <c r="G557" s="178" t="s">
        <v>217</v>
      </c>
      <c r="H557" s="179">
        <v>2</v>
      </c>
      <c r="I557" s="180"/>
      <c r="J557" s="181">
        <f t="shared" si="10"/>
        <v>0</v>
      </c>
      <c r="K557" s="177" t="s">
        <v>19</v>
      </c>
      <c r="L557" s="41"/>
      <c r="M557" s="182" t="s">
        <v>19</v>
      </c>
      <c r="N557" s="183" t="s">
        <v>43</v>
      </c>
      <c r="O557" s="66"/>
      <c r="P557" s="184">
        <f t="shared" si="11"/>
        <v>0</v>
      </c>
      <c r="Q557" s="184">
        <v>0</v>
      </c>
      <c r="R557" s="184">
        <f t="shared" si="12"/>
        <v>0</v>
      </c>
      <c r="S557" s="184">
        <v>0</v>
      </c>
      <c r="T557" s="185">
        <f t="shared" si="13"/>
        <v>0</v>
      </c>
      <c r="U557" s="36"/>
      <c r="V557" s="36"/>
      <c r="W557" s="36"/>
      <c r="X557" s="36"/>
      <c r="Y557" s="36"/>
      <c r="Z557" s="36"/>
      <c r="AA557" s="36"/>
      <c r="AB557" s="36"/>
      <c r="AC557" s="36"/>
      <c r="AD557" s="36"/>
      <c r="AE557" s="36"/>
      <c r="AR557" s="186" t="s">
        <v>294</v>
      </c>
      <c r="AT557" s="186" t="s">
        <v>121</v>
      </c>
      <c r="AU557" s="186" t="s">
        <v>81</v>
      </c>
      <c r="AY557" s="19" t="s">
        <v>118</v>
      </c>
      <c r="BE557" s="187">
        <f t="shared" si="14"/>
        <v>0</v>
      </c>
      <c r="BF557" s="187">
        <f t="shared" si="15"/>
        <v>0</v>
      </c>
      <c r="BG557" s="187">
        <f t="shared" si="16"/>
        <v>0</v>
      </c>
      <c r="BH557" s="187">
        <f t="shared" si="17"/>
        <v>0</v>
      </c>
      <c r="BI557" s="187">
        <f t="shared" si="18"/>
        <v>0</v>
      </c>
      <c r="BJ557" s="19" t="s">
        <v>79</v>
      </c>
      <c r="BK557" s="187">
        <f t="shared" si="19"/>
        <v>0</v>
      </c>
      <c r="BL557" s="19" t="s">
        <v>294</v>
      </c>
      <c r="BM557" s="186" t="s">
        <v>852</v>
      </c>
    </row>
    <row r="558" spans="1:65" s="2" customFormat="1" ht="24.15" customHeight="1">
      <c r="A558" s="36"/>
      <c r="B558" s="37"/>
      <c r="C558" s="175" t="s">
        <v>853</v>
      </c>
      <c r="D558" s="175" t="s">
        <v>121</v>
      </c>
      <c r="E558" s="176" t="s">
        <v>854</v>
      </c>
      <c r="F558" s="177" t="s">
        <v>855</v>
      </c>
      <c r="G558" s="178" t="s">
        <v>719</v>
      </c>
      <c r="H558" s="251"/>
      <c r="I558" s="180"/>
      <c r="J558" s="181">
        <f t="shared" si="10"/>
        <v>0</v>
      </c>
      <c r="K558" s="177" t="s">
        <v>125</v>
      </c>
      <c r="L558" s="41"/>
      <c r="M558" s="182" t="s">
        <v>19</v>
      </c>
      <c r="N558" s="183" t="s">
        <v>43</v>
      </c>
      <c r="O558" s="66"/>
      <c r="P558" s="184">
        <f t="shared" si="11"/>
        <v>0</v>
      </c>
      <c r="Q558" s="184">
        <v>0</v>
      </c>
      <c r="R558" s="184">
        <f t="shared" si="12"/>
        <v>0</v>
      </c>
      <c r="S558" s="184">
        <v>0</v>
      </c>
      <c r="T558" s="185">
        <f t="shared" si="13"/>
        <v>0</v>
      </c>
      <c r="U558" s="36"/>
      <c r="V558" s="36"/>
      <c r="W558" s="36"/>
      <c r="X558" s="36"/>
      <c r="Y558" s="36"/>
      <c r="Z558" s="36"/>
      <c r="AA558" s="36"/>
      <c r="AB558" s="36"/>
      <c r="AC558" s="36"/>
      <c r="AD558" s="36"/>
      <c r="AE558" s="36"/>
      <c r="AR558" s="186" t="s">
        <v>294</v>
      </c>
      <c r="AT558" s="186" t="s">
        <v>121</v>
      </c>
      <c r="AU558" s="186" t="s">
        <v>81</v>
      </c>
      <c r="AY558" s="19" t="s">
        <v>118</v>
      </c>
      <c r="BE558" s="187">
        <f t="shared" si="14"/>
        <v>0</v>
      </c>
      <c r="BF558" s="187">
        <f t="shared" si="15"/>
        <v>0</v>
      </c>
      <c r="BG558" s="187">
        <f t="shared" si="16"/>
        <v>0</v>
      </c>
      <c r="BH558" s="187">
        <f t="shared" si="17"/>
        <v>0</v>
      </c>
      <c r="BI558" s="187">
        <f t="shared" si="18"/>
        <v>0</v>
      </c>
      <c r="BJ558" s="19" t="s">
        <v>79</v>
      </c>
      <c r="BK558" s="187">
        <f t="shared" si="19"/>
        <v>0</v>
      </c>
      <c r="BL558" s="19" t="s">
        <v>294</v>
      </c>
      <c r="BM558" s="186" t="s">
        <v>856</v>
      </c>
    </row>
    <row r="559" spans="1:65" s="2" customFormat="1">
      <c r="A559" s="36"/>
      <c r="B559" s="37"/>
      <c r="C559" s="38"/>
      <c r="D559" s="188" t="s">
        <v>128</v>
      </c>
      <c r="E559" s="38"/>
      <c r="F559" s="189" t="s">
        <v>857</v>
      </c>
      <c r="G559" s="38"/>
      <c r="H559" s="38"/>
      <c r="I559" s="190"/>
      <c r="J559" s="38"/>
      <c r="K559" s="38"/>
      <c r="L559" s="41"/>
      <c r="M559" s="191"/>
      <c r="N559" s="192"/>
      <c r="O559" s="66"/>
      <c r="P559" s="66"/>
      <c r="Q559" s="66"/>
      <c r="R559" s="66"/>
      <c r="S559" s="66"/>
      <c r="T559" s="67"/>
      <c r="U559" s="36"/>
      <c r="V559" s="36"/>
      <c r="W559" s="36"/>
      <c r="X559" s="36"/>
      <c r="Y559" s="36"/>
      <c r="Z559" s="36"/>
      <c r="AA559" s="36"/>
      <c r="AB559" s="36"/>
      <c r="AC559" s="36"/>
      <c r="AD559" s="36"/>
      <c r="AE559" s="36"/>
      <c r="AT559" s="19" t="s">
        <v>128</v>
      </c>
      <c r="AU559" s="19" t="s">
        <v>81</v>
      </c>
    </row>
    <row r="560" spans="1:65" s="12" customFormat="1" ht="22.95" customHeight="1">
      <c r="B560" s="159"/>
      <c r="C560" s="160"/>
      <c r="D560" s="161" t="s">
        <v>71</v>
      </c>
      <c r="E560" s="173" t="s">
        <v>858</v>
      </c>
      <c r="F560" s="173" t="s">
        <v>859</v>
      </c>
      <c r="G560" s="160"/>
      <c r="H560" s="160"/>
      <c r="I560" s="163"/>
      <c r="J560" s="174">
        <f>BK560</f>
        <v>0</v>
      </c>
      <c r="K560" s="160"/>
      <c r="L560" s="165"/>
      <c r="M560" s="166"/>
      <c r="N560" s="167"/>
      <c r="O560" s="167"/>
      <c r="P560" s="168">
        <f>SUM(P561:P563)</f>
        <v>0</v>
      </c>
      <c r="Q560" s="167"/>
      <c r="R560" s="168">
        <f>SUM(R561:R563)</f>
        <v>0</v>
      </c>
      <c r="S560" s="167"/>
      <c r="T560" s="169">
        <f>SUM(T561:T563)</f>
        <v>0</v>
      </c>
      <c r="AR560" s="170" t="s">
        <v>81</v>
      </c>
      <c r="AT560" s="171" t="s">
        <v>71</v>
      </c>
      <c r="AU560" s="171" t="s">
        <v>79</v>
      </c>
      <c r="AY560" s="170" t="s">
        <v>118</v>
      </c>
      <c r="BK560" s="172">
        <f>SUM(BK561:BK563)</f>
        <v>0</v>
      </c>
    </row>
    <row r="561" spans="1:65" s="2" customFormat="1" ht="24.15" customHeight="1">
      <c r="A561" s="36"/>
      <c r="B561" s="37"/>
      <c r="C561" s="175" t="s">
        <v>860</v>
      </c>
      <c r="D561" s="175" t="s">
        <v>121</v>
      </c>
      <c r="E561" s="176" t="s">
        <v>861</v>
      </c>
      <c r="F561" s="177" t="s">
        <v>862</v>
      </c>
      <c r="G561" s="178" t="s">
        <v>217</v>
      </c>
      <c r="H561" s="179">
        <v>2</v>
      </c>
      <c r="I561" s="180"/>
      <c r="J561" s="181">
        <f>ROUND(I561*H561,2)</f>
        <v>0</v>
      </c>
      <c r="K561" s="177" t="s">
        <v>19</v>
      </c>
      <c r="L561" s="41"/>
      <c r="M561" s="182" t="s">
        <v>19</v>
      </c>
      <c r="N561" s="183" t="s">
        <v>43</v>
      </c>
      <c r="O561" s="66"/>
      <c r="P561" s="184">
        <f>O561*H561</f>
        <v>0</v>
      </c>
      <c r="Q561" s="184">
        <v>0</v>
      </c>
      <c r="R561" s="184">
        <f>Q561*H561</f>
        <v>0</v>
      </c>
      <c r="S561" s="184">
        <v>0</v>
      </c>
      <c r="T561" s="185">
        <f>S561*H561</f>
        <v>0</v>
      </c>
      <c r="U561" s="36"/>
      <c r="V561" s="36"/>
      <c r="W561" s="36"/>
      <c r="X561" s="36"/>
      <c r="Y561" s="36"/>
      <c r="Z561" s="36"/>
      <c r="AA561" s="36"/>
      <c r="AB561" s="36"/>
      <c r="AC561" s="36"/>
      <c r="AD561" s="36"/>
      <c r="AE561" s="36"/>
      <c r="AR561" s="186" t="s">
        <v>294</v>
      </c>
      <c r="AT561" s="186" t="s">
        <v>121</v>
      </c>
      <c r="AU561" s="186" t="s">
        <v>81</v>
      </c>
      <c r="AY561" s="19" t="s">
        <v>118</v>
      </c>
      <c r="BE561" s="187">
        <f>IF(N561="základní",J561,0)</f>
        <v>0</v>
      </c>
      <c r="BF561" s="187">
        <f>IF(N561="snížená",J561,0)</f>
        <v>0</v>
      </c>
      <c r="BG561" s="187">
        <f>IF(N561="zákl. přenesená",J561,0)</f>
        <v>0</v>
      </c>
      <c r="BH561" s="187">
        <f>IF(N561="sníž. přenesená",J561,0)</f>
        <v>0</v>
      </c>
      <c r="BI561" s="187">
        <f>IF(N561="nulová",J561,0)</f>
        <v>0</v>
      </c>
      <c r="BJ561" s="19" t="s">
        <v>79</v>
      </c>
      <c r="BK561" s="187">
        <f>ROUND(I561*H561,2)</f>
        <v>0</v>
      </c>
      <c r="BL561" s="19" t="s">
        <v>294</v>
      </c>
      <c r="BM561" s="186" t="s">
        <v>863</v>
      </c>
    </row>
    <row r="562" spans="1:65" s="2" customFormat="1" ht="24.15" customHeight="1">
      <c r="A562" s="36"/>
      <c r="B562" s="37"/>
      <c r="C562" s="175" t="s">
        <v>864</v>
      </c>
      <c r="D562" s="175" t="s">
        <v>121</v>
      </c>
      <c r="E562" s="176" t="s">
        <v>865</v>
      </c>
      <c r="F562" s="177" t="s">
        <v>866</v>
      </c>
      <c r="G562" s="178" t="s">
        <v>719</v>
      </c>
      <c r="H562" s="251"/>
      <c r="I562" s="180"/>
      <c r="J562" s="181">
        <f>ROUND(I562*H562,2)</f>
        <v>0</v>
      </c>
      <c r="K562" s="177" t="s">
        <v>125</v>
      </c>
      <c r="L562" s="41"/>
      <c r="M562" s="182" t="s">
        <v>19</v>
      </c>
      <c r="N562" s="183" t="s">
        <v>43</v>
      </c>
      <c r="O562" s="66"/>
      <c r="P562" s="184">
        <f>O562*H562</f>
        <v>0</v>
      </c>
      <c r="Q562" s="184">
        <v>0</v>
      </c>
      <c r="R562" s="184">
        <f>Q562*H562</f>
        <v>0</v>
      </c>
      <c r="S562" s="184">
        <v>0</v>
      </c>
      <c r="T562" s="185">
        <f>S562*H562</f>
        <v>0</v>
      </c>
      <c r="U562" s="36"/>
      <c r="V562" s="36"/>
      <c r="W562" s="36"/>
      <c r="X562" s="36"/>
      <c r="Y562" s="36"/>
      <c r="Z562" s="36"/>
      <c r="AA562" s="36"/>
      <c r="AB562" s="36"/>
      <c r="AC562" s="36"/>
      <c r="AD562" s="36"/>
      <c r="AE562" s="36"/>
      <c r="AR562" s="186" t="s">
        <v>294</v>
      </c>
      <c r="AT562" s="186" t="s">
        <v>121</v>
      </c>
      <c r="AU562" s="186" t="s">
        <v>81</v>
      </c>
      <c r="AY562" s="19" t="s">
        <v>118</v>
      </c>
      <c r="BE562" s="187">
        <f>IF(N562="základní",J562,0)</f>
        <v>0</v>
      </c>
      <c r="BF562" s="187">
        <f>IF(N562="snížená",J562,0)</f>
        <v>0</v>
      </c>
      <c r="BG562" s="187">
        <f>IF(N562="zákl. přenesená",J562,0)</f>
        <v>0</v>
      </c>
      <c r="BH562" s="187">
        <f>IF(N562="sníž. přenesená",J562,0)</f>
        <v>0</v>
      </c>
      <c r="BI562" s="187">
        <f>IF(N562="nulová",J562,0)</f>
        <v>0</v>
      </c>
      <c r="BJ562" s="19" t="s">
        <v>79</v>
      </c>
      <c r="BK562" s="187">
        <f>ROUND(I562*H562,2)</f>
        <v>0</v>
      </c>
      <c r="BL562" s="19" t="s">
        <v>294</v>
      </c>
      <c r="BM562" s="186" t="s">
        <v>867</v>
      </c>
    </row>
    <row r="563" spans="1:65" s="2" customFormat="1">
      <c r="A563" s="36"/>
      <c r="B563" s="37"/>
      <c r="C563" s="38"/>
      <c r="D563" s="188" t="s">
        <v>128</v>
      </c>
      <c r="E563" s="38"/>
      <c r="F563" s="189" t="s">
        <v>868</v>
      </c>
      <c r="G563" s="38"/>
      <c r="H563" s="38"/>
      <c r="I563" s="190"/>
      <c r="J563" s="38"/>
      <c r="K563" s="38"/>
      <c r="L563" s="41"/>
      <c r="M563" s="191"/>
      <c r="N563" s="192"/>
      <c r="O563" s="66"/>
      <c r="P563" s="66"/>
      <c r="Q563" s="66"/>
      <c r="R563" s="66"/>
      <c r="S563" s="66"/>
      <c r="T563" s="67"/>
      <c r="U563" s="36"/>
      <c r="V563" s="36"/>
      <c r="W563" s="36"/>
      <c r="X563" s="36"/>
      <c r="Y563" s="36"/>
      <c r="Z563" s="36"/>
      <c r="AA563" s="36"/>
      <c r="AB563" s="36"/>
      <c r="AC563" s="36"/>
      <c r="AD563" s="36"/>
      <c r="AE563" s="36"/>
      <c r="AT563" s="19" t="s">
        <v>128</v>
      </c>
      <c r="AU563" s="19" t="s">
        <v>81</v>
      </c>
    </row>
    <row r="564" spans="1:65" s="12" customFormat="1" ht="22.95" customHeight="1">
      <c r="B564" s="159"/>
      <c r="C564" s="160"/>
      <c r="D564" s="161" t="s">
        <v>71</v>
      </c>
      <c r="E564" s="173" t="s">
        <v>869</v>
      </c>
      <c r="F564" s="173" t="s">
        <v>870</v>
      </c>
      <c r="G564" s="160"/>
      <c r="H564" s="160"/>
      <c r="I564" s="163"/>
      <c r="J564" s="174">
        <f>BK564</f>
        <v>0</v>
      </c>
      <c r="K564" s="160"/>
      <c r="L564" s="165"/>
      <c r="M564" s="166"/>
      <c r="N564" s="167"/>
      <c r="O564" s="167"/>
      <c r="P564" s="168">
        <f>SUM(P565:P603)</f>
        <v>0</v>
      </c>
      <c r="Q564" s="167"/>
      <c r="R564" s="168">
        <f>SUM(R565:R603)</f>
        <v>0.33999900999999999</v>
      </c>
      <c r="S564" s="167"/>
      <c r="T564" s="169">
        <f>SUM(T565:T603)</f>
        <v>0</v>
      </c>
      <c r="AR564" s="170" t="s">
        <v>81</v>
      </c>
      <c r="AT564" s="171" t="s">
        <v>71</v>
      </c>
      <c r="AU564" s="171" t="s">
        <v>79</v>
      </c>
      <c r="AY564" s="170" t="s">
        <v>118</v>
      </c>
      <c r="BK564" s="172">
        <f>SUM(BK565:BK603)</f>
        <v>0</v>
      </c>
    </row>
    <row r="565" spans="1:65" s="2" customFormat="1" ht="16.5" customHeight="1">
      <c r="A565" s="36"/>
      <c r="B565" s="37"/>
      <c r="C565" s="175" t="s">
        <v>871</v>
      </c>
      <c r="D565" s="175" t="s">
        <v>121</v>
      </c>
      <c r="E565" s="176" t="s">
        <v>872</v>
      </c>
      <c r="F565" s="177" t="s">
        <v>873</v>
      </c>
      <c r="G565" s="178" t="s">
        <v>189</v>
      </c>
      <c r="H565" s="179">
        <v>12.29</v>
      </c>
      <c r="I565" s="180"/>
      <c r="J565" s="181">
        <f>ROUND(I565*H565,2)</f>
        <v>0</v>
      </c>
      <c r="K565" s="177" t="s">
        <v>125</v>
      </c>
      <c r="L565" s="41"/>
      <c r="M565" s="182" t="s">
        <v>19</v>
      </c>
      <c r="N565" s="183" t="s">
        <v>43</v>
      </c>
      <c r="O565" s="66"/>
      <c r="P565" s="184">
        <f>O565*H565</f>
        <v>0</v>
      </c>
      <c r="Q565" s="184">
        <v>2.9999999999999997E-4</v>
      </c>
      <c r="R565" s="184">
        <f>Q565*H565</f>
        <v>3.6869999999999993E-3</v>
      </c>
      <c r="S565" s="184">
        <v>0</v>
      </c>
      <c r="T565" s="185">
        <f>S565*H565</f>
        <v>0</v>
      </c>
      <c r="U565" s="36"/>
      <c r="V565" s="36"/>
      <c r="W565" s="36"/>
      <c r="X565" s="36"/>
      <c r="Y565" s="36"/>
      <c r="Z565" s="36"/>
      <c r="AA565" s="36"/>
      <c r="AB565" s="36"/>
      <c r="AC565" s="36"/>
      <c r="AD565" s="36"/>
      <c r="AE565" s="36"/>
      <c r="AR565" s="186" t="s">
        <v>294</v>
      </c>
      <c r="AT565" s="186" t="s">
        <v>121</v>
      </c>
      <c r="AU565" s="186" t="s">
        <v>81</v>
      </c>
      <c r="AY565" s="19" t="s">
        <v>118</v>
      </c>
      <c r="BE565" s="187">
        <f>IF(N565="základní",J565,0)</f>
        <v>0</v>
      </c>
      <c r="BF565" s="187">
        <f>IF(N565="snížená",J565,0)</f>
        <v>0</v>
      </c>
      <c r="BG565" s="187">
        <f>IF(N565="zákl. přenesená",J565,0)</f>
        <v>0</v>
      </c>
      <c r="BH565" s="187">
        <f>IF(N565="sníž. přenesená",J565,0)</f>
        <v>0</v>
      </c>
      <c r="BI565" s="187">
        <f>IF(N565="nulová",J565,0)</f>
        <v>0</v>
      </c>
      <c r="BJ565" s="19" t="s">
        <v>79</v>
      </c>
      <c r="BK565" s="187">
        <f>ROUND(I565*H565,2)</f>
        <v>0</v>
      </c>
      <c r="BL565" s="19" t="s">
        <v>294</v>
      </c>
      <c r="BM565" s="186" t="s">
        <v>874</v>
      </c>
    </row>
    <row r="566" spans="1:65" s="2" customFormat="1">
      <c r="A566" s="36"/>
      <c r="B566" s="37"/>
      <c r="C566" s="38"/>
      <c r="D566" s="188" t="s">
        <v>128</v>
      </c>
      <c r="E566" s="38"/>
      <c r="F566" s="189" t="s">
        <v>875</v>
      </c>
      <c r="G566" s="38"/>
      <c r="H566" s="38"/>
      <c r="I566" s="190"/>
      <c r="J566" s="38"/>
      <c r="K566" s="38"/>
      <c r="L566" s="41"/>
      <c r="M566" s="191"/>
      <c r="N566" s="192"/>
      <c r="O566" s="66"/>
      <c r="P566" s="66"/>
      <c r="Q566" s="66"/>
      <c r="R566" s="66"/>
      <c r="S566" s="66"/>
      <c r="T566" s="67"/>
      <c r="U566" s="36"/>
      <c r="V566" s="36"/>
      <c r="W566" s="36"/>
      <c r="X566" s="36"/>
      <c r="Y566" s="36"/>
      <c r="Z566" s="36"/>
      <c r="AA566" s="36"/>
      <c r="AB566" s="36"/>
      <c r="AC566" s="36"/>
      <c r="AD566" s="36"/>
      <c r="AE566" s="36"/>
      <c r="AT566" s="19" t="s">
        <v>128</v>
      </c>
      <c r="AU566" s="19" t="s">
        <v>81</v>
      </c>
    </row>
    <row r="567" spans="1:65" s="13" customFormat="1">
      <c r="B567" s="197"/>
      <c r="C567" s="198"/>
      <c r="D567" s="199" t="s">
        <v>183</v>
      </c>
      <c r="E567" s="200" t="s">
        <v>19</v>
      </c>
      <c r="F567" s="201" t="s">
        <v>306</v>
      </c>
      <c r="G567" s="198"/>
      <c r="H567" s="202">
        <v>3.96</v>
      </c>
      <c r="I567" s="203"/>
      <c r="J567" s="198"/>
      <c r="K567" s="198"/>
      <c r="L567" s="204"/>
      <c r="M567" s="205"/>
      <c r="N567" s="206"/>
      <c r="O567" s="206"/>
      <c r="P567" s="206"/>
      <c r="Q567" s="206"/>
      <c r="R567" s="206"/>
      <c r="S567" s="206"/>
      <c r="T567" s="207"/>
      <c r="AT567" s="208" t="s">
        <v>183</v>
      </c>
      <c r="AU567" s="208" t="s">
        <v>81</v>
      </c>
      <c r="AV567" s="13" t="s">
        <v>81</v>
      </c>
      <c r="AW567" s="13" t="s">
        <v>33</v>
      </c>
      <c r="AX567" s="13" t="s">
        <v>72</v>
      </c>
      <c r="AY567" s="208" t="s">
        <v>118</v>
      </c>
    </row>
    <row r="568" spans="1:65" s="13" customFormat="1">
      <c r="B568" s="197"/>
      <c r="C568" s="198"/>
      <c r="D568" s="199" t="s">
        <v>183</v>
      </c>
      <c r="E568" s="200" t="s">
        <v>19</v>
      </c>
      <c r="F568" s="201" t="s">
        <v>460</v>
      </c>
      <c r="G568" s="198"/>
      <c r="H568" s="202">
        <v>0.3</v>
      </c>
      <c r="I568" s="203"/>
      <c r="J568" s="198"/>
      <c r="K568" s="198"/>
      <c r="L568" s="204"/>
      <c r="M568" s="205"/>
      <c r="N568" s="206"/>
      <c r="O568" s="206"/>
      <c r="P568" s="206"/>
      <c r="Q568" s="206"/>
      <c r="R568" s="206"/>
      <c r="S568" s="206"/>
      <c r="T568" s="207"/>
      <c r="AT568" s="208" t="s">
        <v>183</v>
      </c>
      <c r="AU568" s="208" t="s">
        <v>81</v>
      </c>
      <c r="AV568" s="13" t="s">
        <v>81</v>
      </c>
      <c r="AW568" s="13" t="s">
        <v>33</v>
      </c>
      <c r="AX568" s="13" t="s">
        <v>72</v>
      </c>
      <c r="AY568" s="208" t="s">
        <v>118</v>
      </c>
    </row>
    <row r="569" spans="1:65" s="13" customFormat="1">
      <c r="B569" s="197"/>
      <c r="C569" s="198"/>
      <c r="D569" s="199" t="s">
        <v>183</v>
      </c>
      <c r="E569" s="200" t="s">
        <v>19</v>
      </c>
      <c r="F569" s="201" t="s">
        <v>468</v>
      </c>
      <c r="G569" s="198"/>
      <c r="H569" s="202">
        <v>-0.2</v>
      </c>
      <c r="I569" s="203"/>
      <c r="J569" s="198"/>
      <c r="K569" s="198"/>
      <c r="L569" s="204"/>
      <c r="M569" s="205"/>
      <c r="N569" s="206"/>
      <c r="O569" s="206"/>
      <c r="P569" s="206"/>
      <c r="Q569" s="206"/>
      <c r="R569" s="206"/>
      <c r="S569" s="206"/>
      <c r="T569" s="207"/>
      <c r="AT569" s="208" t="s">
        <v>183</v>
      </c>
      <c r="AU569" s="208" t="s">
        <v>81</v>
      </c>
      <c r="AV569" s="13" t="s">
        <v>81</v>
      </c>
      <c r="AW569" s="13" t="s">
        <v>33</v>
      </c>
      <c r="AX569" s="13" t="s">
        <v>72</v>
      </c>
      <c r="AY569" s="208" t="s">
        <v>118</v>
      </c>
    </row>
    <row r="570" spans="1:65" s="13" customFormat="1">
      <c r="B570" s="197"/>
      <c r="C570" s="198"/>
      <c r="D570" s="199" t="s">
        <v>183</v>
      </c>
      <c r="E570" s="200" t="s">
        <v>19</v>
      </c>
      <c r="F570" s="201" t="s">
        <v>320</v>
      </c>
      <c r="G570" s="198"/>
      <c r="H570" s="202">
        <v>1</v>
      </c>
      <c r="I570" s="203"/>
      <c r="J570" s="198"/>
      <c r="K570" s="198"/>
      <c r="L570" s="204"/>
      <c r="M570" s="205"/>
      <c r="N570" s="206"/>
      <c r="O570" s="206"/>
      <c r="P570" s="206"/>
      <c r="Q570" s="206"/>
      <c r="R570" s="206"/>
      <c r="S570" s="206"/>
      <c r="T570" s="207"/>
      <c r="AT570" s="208" t="s">
        <v>183</v>
      </c>
      <c r="AU570" s="208" t="s">
        <v>81</v>
      </c>
      <c r="AV570" s="13" t="s">
        <v>81</v>
      </c>
      <c r="AW570" s="13" t="s">
        <v>33</v>
      </c>
      <c r="AX570" s="13" t="s">
        <v>72</v>
      </c>
      <c r="AY570" s="208" t="s">
        <v>118</v>
      </c>
    </row>
    <row r="571" spans="1:65" s="13" customFormat="1">
      <c r="B571" s="197"/>
      <c r="C571" s="198"/>
      <c r="D571" s="199" t="s">
        <v>183</v>
      </c>
      <c r="E571" s="200" t="s">
        <v>19</v>
      </c>
      <c r="F571" s="201" t="s">
        <v>469</v>
      </c>
      <c r="G571" s="198"/>
      <c r="H571" s="202">
        <v>0.08</v>
      </c>
      <c r="I571" s="203"/>
      <c r="J571" s="198"/>
      <c r="K571" s="198"/>
      <c r="L571" s="204"/>
      <c r="M571" s="205"/>
      <c r="N571" s="206"/>
      <c r="O571" s="206"/>
      <c r="P571" s="206"/>
      <c r="Q571" s="206"/>
      <c r="R571" s="206"/>
      <c r="S571" s="206"/>
      <c r="T571" s="207"/>
      <c r="AT571" s="208" t="s">
        <v>183</v>
      </c>
      <c r="AU571" s="208" t="s">
        <v>81</v>
      </c>
      <c r="AV571" s="13" t="s">
        <v>81</v>
      </c>
      <c r="AW571" s="13" t="s">
        <v>33</v>
      </c>
      <c r="AX571" s="13" t="s">
        <v>72</v>
      </c>
      <c r="AY571" s="208" t="s">
        <v>118</v>
      </c>
    </row>
    <row r="572" spans="1:65" s="13" customFormat="1">
      <c r="B572" s="197"/>
      <c r="C572" s="198"/>
      <c r="D572" s="199" t="s">
        <v>183</v>
      </c>
      <c r="E572" s="200" t="s">
        <v>19</v>
      </c>
      <c r="F572" s="201" t="s">
        <v>470</v>
      </c>
      <c r="G572" s="198"/>
      <c r="H572" s="202">
        <v>3.5150000000000001</v>
      </c>
      <c r="I572" s="203"/>
      <c r="J572" s="198"/>
      <c r="K572" s="198"/>
      <c r="L572" s="204"/>
      <c r="M572" s="205"/>
      <c r="N572" s="206"/>
      <c r="O572" s="206"/>
      <c r="P572" s="206"/>
      <c r="Q572" s="206"/>
      <c r="R572" s="206"/>
      <c r="S572" s="206"/>
      <c r="T572" s="207"/>
      <c r="AT572" s="208" t="s">
        <v>183</v>
      </c>
      <c r="AU572" s="208" t="s">
        <v>81</v>
      </c>
      <c r="AV572" s="13" t="s">
        <v>81</v>
      </c>
      <c r="AW572" s="13" t="s">
        <v>33</v>
      </c>
      <c r="AX572" s="13" t="s">
        <v>72</v>
      </c>
      <c r="AY572" s="208" t="s">
        <v>118</v>
      </c>
    </row>
    <row r="573" spans="1:65" s="13" customFormat="1">
      <c r="B573" s="197"/>
      <c r="C573" s="198"/>
      <c r="D573" s="199" t="s">
        <v>183</v>
      </c>
      <c r="E573" s="200" t="s">
        <v>19</v>
      </c>
      <c r="F573" s="201" t="s">
        <v>471</v>
      </c>
      <c r="G573" s="198"/>
      <c r="H573" s="202">
        <v>1.4850000000000001</v>
      </c>
      <c r="I573" s="203"/>
      <c r="J573" s="198"/>
      <c r="K573" s="198"/>
      <c r="L573" s="204"/>
      <c r="M573" s="205"/>
      <c r="N573" s="206"/>
      <c r="O573" s="206"/>
      <c r="P573" s="206"/>
      <c r="Q573" s="206"/>
      <c r="R573" s="206"/>
      <c r="S573" s="206"/>
      <c r="T573" s="207"/>
      <c r="AT573" s="208" t="s">
        <v>183</v>
      </c>
      <c r="AU573" s="208" t="s">
        <v>81</v>
      </c>
      <c r="AV573" s="13" t="s">
        <v>81</v>
      </c>
      <c r="AW573" s="13" t="s">
        <v>33</v>
      </c>
      <c r="AX573" s="13" t="s">
        <v>72</v>
      </c>
      <c r="AY573" s="208" t="s">
        <v>118</v>
      </c>
    </row>
    <row r="574" spans="1:65" s="13" customFormat="1">
      <c r="B574" s="197"/>
      <c r="C574" s="198"/>
      <c r="D574" s="199" t="s">
        <v>183</v>
      </c>
      <c r="E574" s="200" t="s">
        <v>19</v>
      </c>
      <c r="F574" s="201" t="s">
        <v>472</v>
      </c>
      <c r="G574" s="198"/>
      <c r="H574" s="202">
        <v>1.9</v>
      </c>
      <c r="I574" s="203"/>
      <c r="J574" s="198"/>
      <c r="K574" s="198"/>
      <c r="L574" s="204"/>
      <c r="M574" s="205"/>
      <c r="N574" s="206"/>
      <c r="O574" s="206"/>
      <c r="P574" s="206"/>
      <c r="Q574" s="206"/>
      <c r="R574" s="206"/>
      <c r="S574" s="206"/>
      <c r="T574" s="207"/>
      <c r="AT574" s="208" t="s">
        <v>183</v>
      </c>
      <c r="AU574" s="208" t="s">
        <v>81</v>
      </c>
      <c r="AV574" s="13" t="s">
        <v>81</v>
      </c>
      <c r="AW574" s="13" t="s">
        <v>33</v>
      </c>
      <c r="AX574" s="13" t="s">
        <v>72</v>
      </c>
      <c r="AY574" s="208" t="s">
        <v>118</v>
      </c>
    </row>
    <row r="575" spans="1:65" s="13" customFormat="1">
      <c r="B575" s="197"/>
      <c r="C575" s="198"/>
      <c r="D575" s="199" t="s">
        <v>183</v>
      </c>
      <c r="E575" s="200" t="s">
        <v>19</v>
      </c>
      <c r="F575" s="201" t="s">
        <v>473</v>
      </c>
      <c r="G575" s="198"/>
      <c r="H575" s="202">
        <v>0.16</v>
      </c>
      <c r="I575" s="203"/>
      <c r="J575" s="198"/>
      <c r="K575" s="198"/>
      <c r="L575" s="204"/>
      <c r="M575" s="205"/>
      <c r="N575" s="206"/>
      <c r="O575" s="206"/>
      <c r="P575" s="206"/>
      <c r="Q575" s="206"/>
      <c r="R575" s="206"/>
      <c r="S575" s="206"/>
      <c r="T575" s="207"/>
      <c r="AT575" s="208" t="s">
        <v>183</v>
      </c>
      <c r="AU575" s="208" t="s">
        <v>81</v>
      </c>
      <c r="AV575" s="13" t="s">
        <v>81</v>
      </c>
      <c r="AW575" s="13" t="s">
        <v>33</v>
      </c>
      <c r="AX575" s="13" t="s">
        <v>72</v>
      </c>
      <c r="AY575" s="208" t="s">
        <v>118</v>
      </c>
    </row>
    <row r="576" spans="1:65" s="13" customFormat="1">
      <c r="B576" s="197"/>
      <c r="C576" s="198"/>
      <c r="D576" s="199" t="s">
        <v>183</v>
      </c>
      <c r="E576" s="200" t="s">
        <v>19</v>
      </c>
      <c r="F576" s="201" t="s">
        <v>461</v>
      </c>
      <c r="G576" s="198"/>
      <c r="H576" s="202">
        <v>0.09</v>
      </c>
      <c r="I576" s="203"/>
      <c r="J576" s="198"/>
      <c r="K576" s="198"/>
      <c r="L576" s="204"/>
      <c r="M576" s="205"/>
      <c r="N576" s="206"/>
      <c r="O576" s="206"/>
      <c r="P576" s="206"/>
      <c r="Q576" s="206"/>
      <c r="R576" s="206"/>
      <c r="S576" s="206"/>
      <c r="T576" s="207"/>
      <c r="AT576" s="208" t="s">
        <v>183</v>
      </c>
      <c r="AU576" s="208" t="s">
        <v>81</v>
      </c>
      <c r="AV576" s="13" t="s">
        <v>81</v>
      </c>
      <c r="AW576" s="13" t="s">
        <v>33</v>
      </c>
      <c r="AX576" s="13" t="s">
        <v>72</v>
      </c>
      <c r="AY576" s="208" t="s">
        <v>118</v>
      </c>
    </row>
    <row r="577" spans="1:65" s="14" customFormat="1">
      <c r="B577" s="209"/>
      <c r="C577" s="210"/>
      <c r="D577" s="199" t="s">
        <v>183</v>
      </c>
      <c r="E577" s="211" t="s">
        <v>19</v>
      </c>
      <c r="F577" s="212" t="s">
        <v>186</v>
      </c>
      <c r="G577" s="210"/>
      <c r="H577" s="213">
        <v>12.29</v>
      </c>
      <c r="I577" s="214"/>
      <c r="J577" s="210"/>
      <c r="K577" s="210"/>
      <c r="L577" s="215"/>
      <c r="M577" s="216"/>
      <c r="N577" s="217"/>
      <c r="O577" s="217"/>
      <c r="P577" s="217"/>
      <c r="Q577" s="217"/>
      <c r="R577" s="217"/>
      <c r="S577" s="217"/>
      <c r="T577" s="218"/>
      <c r="AT577" s="219" t="s">
        <v>183</v>
      </c>
      <c r="AU577" s="219" t="s">
        <v>81</v>
      </c>
      <c r="AV577" s="14" t="s">
        <v>140</v>
      </c>
      <c r="AW577" s="14" t="s">
        <v>33</v>
      </c>
      <c r="AX577" s="14" t="s">
        <v>79</v>
      </c>
      <c r="AY577" s="219" t="s">
        <v>118</v>
      </c>
    </row>
    <row r="578" spans="1:65" s="2" customFormat="1" ht="16.5" customHeight="1">
      <c r="A578" s="36"/>
      <c r="B578" s="37"/>
      <c r="C578" s="175" t="s">
        <v>876</v>
      </c>
      <c r="D578" s="175" t="s">
        <v>121</v>
      </c>
      <c r="E578" s="176" t="s">
        <v>877</v>
      </c>
      <c r="F578" s="177" t="s">
        <v>878</v>
      </c>
      <c r="G578" s="178" t="s">
        <v>189</v>
      </c>
      <c r="H578" s="179">
        <v>3.5150000000000001</v>
      </c>
      <c r="I578" s="180"/>
      <c r="J578" s="181">
        <f>ROUND(I578*H578,2)</f>
        <v>0</v>
      </c>
      <c r="K578" s="177" t="s">
        <v>125</v>
      </c>
      <c r="L578" s="41"/>
      <c r="M578" s="182" t="s">
        <v>19</v>
      </c>
      <c r="N578" s="183" t="s">
        <v>43</v>
      </c>
      <c r="O578" s="66"/>
      <c r="P578" s="184">
        <f>O578*H578</f>
        <v>0</v>
      </c>
      <c r="Q578" s="184">
        <v>1.5E-3</v>
      </c>
      <c r="R578" s="184">
        <f>Q578*H578</f>
        <v>5.2725000000000003E-3</v>
      </c>
      <c r="S578" s="184">
        <v>0</v>
      </c>
      <c r="T578" s="185">
        <f>S578*H578</f>
        <v>0</v>
      </c>
      <c r="U578" s="36"/>
      <c r="V578" s="36"/>
      <c r="W578" s="36"/>
      <c r="X578" s="36"/>
      <c r="Y578" s="36"/>
      <c r="Z578" s="36"/>
      <c r="AA578" s="36"/>
      <c r="AB578" s="36"/>
      <c r="AC578" s="36"/>
      <c r="AD578" s="36"/>
      <c r="AE578" s="36"/>
      <c r="AR578" s="186" t="s">
        <v>294</v>
      </c>
      <c r="AT578" s="186" t="s">
        <v>121</v>
      </c>
      <c r="AU578" s="186" t="s">
        <v>81</v>
      </c>
      <c r="AY578" s="19" t="s">
        <v>118</v>
      </c>
      <c r="BE578" s="187">
        <f>IF(N578="základní",J578,0)</f>
        <v>0</v>
      </c>
      <c r="BF578" s="187">
        <f>IF(N578="snížená",J578,0)</f>
        <v>0</v>
      </c>
      <c r="BG578" s="187">
        <f>IF(N578="zákl. přenesená",J578,0)</f>
        <v>0</v>
      </c>
      <c r="BH578" s="187">
        <f>IF(N578="sníž. přenesená",J578,0)</f>
        <v>0</v>
      </c>
      <c r="BI578" s="187">
        <f>IF(N578="nulová",J578,0)</f>
        <v>0</v>
      </c>
      <c r="BJ578" s="19" t="s">
        <v>79</v>
      </c>
      <c r="BK578" s="187">
        <f>ROUND(I578*H578,2)</f>
        <v>0</v>
      </c>
      <c r="BL578" s="19" t="s">
        <v>294</v>
      </c>
      <c r="BM578" s="186" t="s">
        <v>879</v>
      </c>
    </row>
    <row r="579" spans="1:65" s="2" customFormat="1">
      <c r="A579" s="36"/>
      <c r="B579" s="37"/>
      <c r="C579" s="38"/>
      <c r="D579" s="188" t="s">
        <v>128</v>
      </c>
      <c r="E579" s="38"/>
      <c r="F579" s="189" t="s">
        <v>880</v>
      </c>
      <c r="G579" s="38"/>
      <c r="H579" s="38"/>
      <c r="I579" s="190"/>
      <c r="J579" s="38"/>
      <c r="K579" s="38"/>
      <c r="L579" s="41"/>
      <c r="M579" s="191"/>
      <c r="N579" s="192"/>
      <c r="O579" s="66"/>
      <c r="P579" s="66"/>
      <c r="Q579" s="66"/>
      <c r="R579" s="66"/>
      <c r="S579" s="66"/>
      <c r="T579" s="67"/>
      <c r="U579" s="36"/>
      <c r="V579" s="36"/>
      <c r="W579" s="36"/>
      <c r="X579" s="36"/>
      <c r="Y579" s="36"/>
      <c r="Z579" s="36"/>
      <c r="AA579" s="36"/>
      <c r="AB579" s="36"/>
      <c r="AC579" s="36"/>
      <c r="AD579" s="36"/>
      <c r="AE579" s="36"/>
      <c r="AT579" s="19" t="s">
        <v>128</v>
      </c>
      <c r="AU579" s="19" t="s">
        <v>81</v>
      </c>
    </row>
    <row r="580" spans="1:65" s="15" customFormat="1">
      <c r="B580" s="220"/>
      <c r="C580" s="221"/>
      <c r="D580" s="199" t="s">
        <v>183</v>
      </c>
      <c r="E580" s="222" t="s">
        <v>19</v>
      </c>
      <c r="F580" s="223" t="s">
        <v>881</v>
      </c>
      <c r="G580" s="221"/>
      <c r="H580" s="222" t="s">
        <v>19</v>
      </c>
      <c r="I580" s="224"/>
      <c r="J580" s="221"/>
      <c r="K580" s="221"/>
      <c r="L580" s="225"/>
      <c r="M580" s="226"/>
      <c r="N580" s="227"/>
      <c r="O580" s="227"/>
      <c r="P580" s="227"/>
      <c r="Q580" s="227"/>
      <c r="R580" s="227"/>
      <c r="S580" s="227"/>
      <c r="T580" s="228"/>
      <c r="AT580" s="229" t="s">
        <v>183</v>
      </c>
      <c r="AU580" s="229" t="s">
        <v>81</v>
      </c>
      <c r="AV580" s="15" t="s">
        <v>79</v>
      </c>
      <c r="AW580" s="15" t="s">
        <v>33</v>
      </c>
      <c r="AX580" s="15" t="s">
        <v>72</v>
      </c>
      <c r="AY580" s="229" t="s">
        <v>118</v>
      </c>
    </row>
    <row r="581" spans="1:65" s="13" customFormat="1">
      <c r="B581" s="197"/>
      <c r="C581" s="198"/>
      <c r="D581" s="199" t="s">
        <v>183</v>
      </c>
      <c r="E581" s="200" t="s">
        <v>19</v>
      </c>
      <c r="F581" s="201" t="s">
        <v>313</v>
      </c>
      <c r="G581" s="198"/>
      <c r="H581" s="202">
        <v>3.5150000000000001</v>
      </c>
      <c r="I581" s="203"/>
      <c r="J581" s="198"/>
      <c r="K581" s="198"/>
      <c r="L581" s="204"/>
      <c r="M581" s="205"/>
      <c r="N581" s="206"/>
      <c r="O581" s="206"/>
      <c r="P581" s="206"/>
      <c r="Q581" s="206"/>
      <c r="R581" s="206"/>
      <c r="S581" s="206"/>
      <c r="T581" s="207"/>
      <c r="AT581" s="208" t="s">
        <v>183</v>
      </c>
      <c r="AU581" s="208" t="s">
        <v>81</v>
      </c>
      <c r="AV581" s="13" t="s">
        <v>81</v>
      </c>
      <c r="AW581" s="13" t="s">
        <v>33</v>
      </c>
      <c r="AX581" s="13" t="s">
        <v>79</v>
      </c>
      <c r="AY581" s="208" t="s">
        <v>118</v>
      </c>
    </row>
    <row r="582" spans="1:65" s="2" customFormat="1" ht="16.5" customHeight="1">
      <c r="A582" s="36"/>
      <c r="B582" s="37"/>
      <c r="C582" s="175" t="s">
        <v>882</v>
      </c>
      <c r="D582" s="175" t="s">
        <v>121</v>
      </c>
      <c r="E582" s="176" t="s">
        <v>883</v>
      </c>
      <c r="F582" s="177" t="s">
        <v>884</v>
      </c>
      <c r="G582" s="178" t="s">
        <v>217</v>
      </c>
      <c r="H582" s="179">
        <v>4</v>
      </c>
      <c r="I582" s="180"/>
      <c r="J582" s="181">
        <f>ROUND(I582*H582,2)</f>
        <v>0</v>
      </c>
      <c r="K582" s="177" t="s">
        <v>125</v>
      </c>
      <c r="L582" s="41"/>
      <c r="M582" s="182" t="s">
        <v>19</v>
      </c>
      <c r="N582" s="183" t="s">
        <v>43</v>
      </c>
      <c r="O582" s="66"/>
      <c r="P582" s="184">
        <f>O582*H582</f>
        <v>0</v>
      </c>
      <c r="Q582" s="184">
        <v>2.1000000000000001E-4</v>
      </c>
      <c r="R582" s="184">
        <f>Q582*H582</f>
        <v>8.4000000000000003E-4</v>
      </c>
      <c r="S582" s="184">
        <v>0</v>
      </c>
      <c r="T582" s="185">
        <f>S582*H582</f>
        <v>0</v>
      </c>
      <c r="U582" s="36"/>
      <c r="V582" s="36"/>
      <c r="W582" s="36"/>
      <c r="X582" s="36"/>
      <c r="Y582" s="36"/>
      <c r="Z582" s="36"/>
      <c r="AA582" s="36"/>
      <c r="AB582" s="36"/>
      <c r="AC582" s="36"/>
      <c r="AD582" s="36"/>
      <c r="AE582" s="36"/>
      <c r="AR582" s="186" t="s">
        <v>294</v>
      </c>
      <c r="AT582" s="186" t="s">
        <v>121</v>
      </c>
      <c r="AU582" s="186" t="s">
        <v>81</v>
      </c>
      <c r="AY582" s="19" t="s">
        <v>118</v>
      </c>
      <c r="BE582" s="187">
        <f>IF(N582="základní",J582,0)</f>
        <v>0</v>
      </c>
      <c r="BF582" s="187">
        <f>IF(N582="snížená",J582,0)</f>
        <v>0</v>
      </c>
      <c r="BG582" s="187">
        <f>IF(N582="zákl. přenesená",J582,0)</f>
        <v>0</v>
      </c>
      <c r="BH582" s="187">
        <f>IF(N582="sníž. přenesená",J582,0)</f>
        <v>0</v>
      </c>
      <c r="BI582" s="187">
        <f>IF(N582="nulová",J582,0)</f>
        <v>0</v>
      </c>
      <c r="BJ582" s="19" t="s">
        <v>79</v>
      </c>
      <c r="BK582" s="187">
        <f>ROUND(I582*H582,2)</f>
        <v>0</v>
      </c>
      <c r="BL582" s="19" t="s">
        <v>294</v>
      </c>
      <c r="BM582" s="186" t="s">
        <v>885</v>
      </c>
    </row>
    <row r="583" spans="1:65" s="2" customFormat="1">
      <c r="A583" s="36"/>
      <c r="B583" s="37"/>
      <c r="C583" s="38"/>
      <c r="D583" s="188" t="s">
        <v>128</v>
      </c>
      <c r="E583" s="38"/>
      <c r="F583" s="189" t="s">
        <v>886</v>
      </c>
      <c r="G583" s="38"/>
      <c r="H583" s="38"/>
      <c r="I583" s="190"/>
      <c r="J583" s="38"/>
      <c r="K583" s="38"/>
      <c r="L583" s="41"/>
      <c r="M583" s="191"/>
      <c r="N583" s="192"/>
      <c r="O583" s="66"/>
      <c r="P583" s="66"/>
      <c r="Q583" s="66"/>
      <c r="R583" s="66"/>
      <c r="S583" s="66"/>
      <c r="T583" s="67"/>
      <c r="U583" s="36"/>
      <c r="V583" s="36"/>
      <c r="W583" s="36"/>
      <c r="X583" s="36"/>
      <c r="Y583" s="36"/>
      <c r="Z583" s="36"/>
      <c r="AA583" s="36"/>
      <c r="AB583" s="36"/>
      <c r="AC583" s="36"/>
      <c r="AD583" s="36"/>
      <c r="AE583" s="36"/>
      <c r="AT583" s="19" t="s">
        <v>128</v>
      </c>
      <c r="AU583" s="19" t="s">
        <v>81</v>
      </c>
    </row>
    <row r="584" spans="1:65" s="2" customFormat="1" ht="16.5" customHeight="1">
      <c r="A584" s="36"/>
      <c r="B584" s="37"/>
      <c r="C584" s="175" t="s">
        <v>887</v>
      </c>
      <c r="D584" s="175" t="s">
        <v>121</v>
      </c>
      <c r="E584" s="176" t="s">
        <v>888</v>
      </c>
      <c r="F584" s="177" t="s">
        <v>889</v>
      </c>
      <c r="G584" s="178" t="s">
        <v>208</v>
      </c>
      <c r="H584" s="179">
        <v>5.8</v>
      </c>
      <c r="I584" s="180"/>
      <c r="J584" s="181">
        <f>ROUND(I584*H584,2)</f>
        <v>0</v>
      </c>
      <c r="K584" s="177" t="s">
        <v>125</v>
      </c>
      <c r="L584" s="41"/>
      <c r="M584" s="182" t="s">
        <v>19</v>
      </c>
      <c r="N584" s="183" t="s">
        <v>43</v>
      </c>
      <c r="O584" s="66"/>
      <c r="P584" s="184">
        <f>O584*H584</f>
        <v>0</v>
      </c>
      <c r="Q584" s="184">
        <v>3.2000000000000003E-4</v>
      </c>
      <c r="R584" s="184">
        <f>Q584*H584</f>
        <v>1.856E-3</v>
      </c>
      <c r="S584" s="184">
        <v>0</v>
      </c>
      <c r="T584" s="185">
        <f>S584*H584</f>
        <v>0</v>
      </c>
      <c r="U584" s="36"/>
      <c r="V584" s="36"/>
      <c r="W584" s="36"/>
      <c r="X584" s="36"/>
      <c r="Y584" s="36"/>
      <c r="Z584" s="36"/>
      <c r="AA584" s="36"/>
      <c r="AB584" s="36"/>
      <c r="AC584" s="36"/>
      <c r="AD584" s="36"/>
      <c r="AE584" s="36"/>
      <c r="AR584" s="186" t="s">
        <v>294</v>
      </c>
      <c r="AT584" s="186" t="s">
        <v>121</v>
      </c>
      <c r="AU584" s="186" t="s">
        <v>81</v>
      </c>
      <c r="AY584" s="19" t="s">
        <v>118</v>
      </c>
      <c r="BE584" s="187">
        <f>IF(N584="základní",J584,0)</f>
        <v>0</v>
      </c>
      <c r="BF584" s="187">
        <f>IF(N584="snížená",J584,0)</f>
        <v>0</v>
      </c>
      <c r="BG584" s="187">
        <f>IF(N584="zákl. přenesená",J584,0)</f>
        <v>0</v>
      </c>
      <c r="BH584" s="187">
        <f>IF(N584="sníž. přenesená",J584,0)</f>
        <v>0</v>
      </c>
      <c r="BI584" s="187">
        <f>IF(N584="nulová",J584,0)</f>
        <v>0</v>
      </c>
      <c r="BJ584" s="19" t="s">
        <v>79</v>
      </c>
      <c r="BK584" s="187">
        <f>ROUND(I584*H584,2)</f>
        <v>0</v>
      </c>
      <c r="BL584" s="19" t="s">
        <v>294</v>
      </c>
      <c r="BM584" s="186" t="s">
        <v>890</v>
      </c>
    </row>
    <row r="585" spans="1:65" s="2" customFormat="1">
      <c r="A585" s="36"/>
      <c r="B585" s="37"/>
      <c r="C585" s="38"/>
      <c r="D585" s="188" t="s">
        <v>128</v>
      </c>
      <c r="E585" s="38"/>
      <c r="F585" s="189" t="s">
        <v>891</v>
      </c>
      <c r="G585" s="38"/>
      <c r="H585" s="38"/>
      <c r="I585" s="190"/>
      <c r="J585" s="38"/>
      <c r="K585" s="38"/>
      <c r="L585" s="41"/>
      <c r="M585" s="191"/>
      <c r="N585" s="192"/>
      <c r="O585" s="66"/>
      <c r="P585" s="66"/>
      <c r="Q585" s="66"/>
      <c r="R585" s="66"/>
      <c r="S585" s="66"/>
      <c r="T585" s="67"/>
      <c r="U585" s="36"/>
      <c r="V585" s="36"/>
      <c r="W585" s="36"/>
      <c r="X585" s="36"/>
      <c r="Y585" s="36"/>
      <c r="Z585" s="36"/>
      <c r="AA585" s="36"/>
      <c r="AB585" s="36"/>
      <c r="AC585" s="36"/>
      <c r="AD585" s="36"/>
      <c r="AE585" s="36"/>
      <c r="AT585" s="19" t="s">
        <v>128</v>
      </c>
      <c r="AU585" s="19" t="s">
        <v>81</v>
      </c>
    </row>
    <row r="586" spans="1:65" s="13" customFormat="1">
      <c r="B586" s="197"/>
      <c r="C586" s="198"/>
      <c r="D586" s="199" t="s">
        <v>183</v>
      </c>
      <c r="E586" s="200" t="s">
        <v>19</v>
      </c>
      <c r="F586" s="201" t="s">
        <v>892</v>
      </c>
      <c r="G586" s="198"/>
      <c r="H586" s="202">
        <v>5.8</v>
      </c>
      <c r="I586" s="203"/>
      <c r="J586" s="198"/>
      <c r="K586" s="198"/>
      <c r="L586" s="204"/>
      <c r="M586" s="205"/>
      <c r="N586" s="206"/>
      <c r="O586" s="206"/>
      <c r="P586" s="206"/>
      <c r="Q586" s="206"/>
      <c r="R586" s="206"/>
      <c r="S586" s="206"/>
      <c r="T586" s="207"/>
      <c r="AT586" s="208" t="s">
        <v>183</v>
      </c>
      <c r="AU586" s="208" t="s">
        <v>81</v>
      </c>
      <c r="AV586" s="13" t="s">
        <v>81</v>
      </c>
      <c r="AW586" s="13" t="s">
        <v>33</v>
      </c>
      <c r="AX586" s="13" t="s">
        <v>79</v>
      </c>
      <c r="AY586" s="208" t="s">
        <v>118</v>
      </c>
    </row>
    <row r="587" spans="1:65" s="2" customFormat="1" ht="24.15" customHeight="1">
      <c r="A587" s="36"/>
      <c r="B587" s="37"/>
      <c r="C587" s="175" t="s">
        <v>893</v>
      </c>
      <c r="D587" s="175" t="s">
        <v>121</v>
      </c>
      <c r="E587" s="176" t="s">
        <v>894</v>
      </c>
      <c r="F587" s="177" t="s">
        <v>895</v>
      </c>
      <c r="G587" s="178" t="s">
        <v>189</v>
      </c>
      <c r="H587" s="179">
        <v>12.29</v>
      </c>
      <c r="I587" s="180"/>
      <c r="J587" s="181">
        <f>ROUND(I587*H587,2)</f>
        <v>0</v>
      </c>
      <c r="K587" s="177" t="s">
        <v>125</v>
      </c>
      <c r="L587" s="41"/>
      <c r="M587" s="182" t="s">
        <v>19</v>
      </c>
      <c r="N587" s="183" t="s">
        <v>43</v>
      </c>
      <c r="O587" s="66"/>
      <c r="P587" s="184">
        <f>O587*H587</f>
        <v>0</v>
      </c>
      <c r="Q587" s="184">
        <v>6.3E-3</v>
      </c>
      <c r="R587" s="184">
        <f>Q587*H587</f>
        <v>7.7426999999999996E-2</v>
      </c>
      <c r="S587" s="184">
        <v>0</v>
      </c>
      <c r="T587" s="185">
        <f>S587*H587</f>
        <v>0</v>
      </c>
      <c r="U587" s="36"/>
      <c r="V587" s="36"/>
      <c r="W587" s="36"/>
      <c r="X587" s="36"/>
      <c r="Y587" s="36"/>
      <c r="Z587" s="36"/>
      <c r="AA587" s="36"/>
      <c r="AB587" s="36"/>
      <c r="AC587" s="36"/>
      <c r="AD587" s="36"/>
      <c r="AE587" s="36"/>
      <c r="AR587" s="186" t="s">
        <v>294</v>
      </c>
      <c r="AT587" s="186" t="s">
        <v>121</v>
      </c>
      <c r="AU587" s="186" t="s">
        <v>81</v>
      </c>
      <c r="AY587" s="19" t="s">
        <v>118</v>
      </c>
      <c r="BE587" s="187">
        <f>IF(N587="základní",J587,0)</f>
        <v>0</v>
      </c>
      <c r="BF587" s="187">
        <f>IF(N587="snížená",J587,0)</f>
        <v>0</v>
      </c>
      <c r="BG587" s="187">
        <f>IF(N587="zákl. přenesená",J587,0)</f>
        <v>0</v>
      </c>
      <c r="BH587" s="187">
        <f>IF(N587="sníž. přenesená",J587,0)</f>
        <v>0</v>
      </c>
      <c r="BI587" s="187">
        <f>IF(N587="nulová",J587,0)</f>
        <v>0</v>
      </c>
      <c r="BJ587" s="19" t="s">
        <v>79</v>
      </c>
      <c r="BK587" s="187">
        <f>ROUND(I587*H587,2)</f>
        <v>0</v>
      </c>
      <c r="BL587" s="19" t="s">
        <v>294</v>
      </c>
      <c r="BM587" s="186" t="s">
        <v>896</v>
      </c>
    </row>
    <row r="588" spans="1:65" s="2" customFormat="1">
      <c r="A588" s="36"/>
      <c r="B588" s="37"/>
      <c r="C588" s="38"/>
      <c r="D588" s="188" t="s">
        <v>128</v>
      </c>
      <c r="E588" s="38"/>
      <c r="F588" s="189" t="s">
        <v>897</v>
      </c>
      <c r="G588" s="38"/>
      <c r="H588" s="38"/>
      <c r="I588" s="190"/>
      <c r="J588" s="38"/>
      <c r="K588" s="38"/>
      <c r="L588" s="41"/>
      <c r="M588" s="191"/>
      <c r="N588" s="192"/>
      <c r="O588" s="66"/>
      <c r="P588" s="66"/>
      <c r="Q588" s="66"/>
      <c r="R588" s="66"/>
      <c r="S588" s="66"/>
      <c r="T588" s="67"/>
      <c r="U588" s="36"/>
      <c r="V588" s="36"/>
      <c r="W588" s="36"/>
      <c r="X588" s="36"/>
      <c r="Y588" s="36"/>
      <c r="Z588" s="36"/>
      <c r="AA588" s="36"/>
      <c r="AB588" s="36"/>
      <c r="AC588" s="36"/>
      <c r="AD588" s="36"/>
      <c r="AE588" s="36"/>
      <c r="AT588" s="19" t="s">
        <v>128</v>
      </c>
      <c r="AU588" s="19" t="s">
        <v>81</v>
      </c>
    </row>
    <row r="589" spans="1:65" s="2" customFormat="1" ht="16.5" customHeight="1">
      <c r="A589" s="36"/>
      <c r="B589" s="37"/>
      <c r="C589" s="241" t="s">
        <v>898</v>
      </c>
      <c r="D589" s="241" t="s">
        <v>422</v>
      </c>
      <c r="E589" s="242" t="s">
        <v>899</v>
      </c>
      <c r="F589" s="243" t="s">
        <v>1743</v>
      </c>
      <c r="G589" s="244" t="s">
        <v>189</v>
      </c>
      <c r="H589" s="245">
        <v>13.519</v>
      </c>
      <c r="I589" s="246"/>
      <c r="J589" s="247">
        <f>ROUND(I589*H589,2)</f>
        <v>0</v>
      </c>
      <c r="K589" s="243" t="s">
        <v>125</v>
      </c>
      <c r="L589" s="248"/>
      <c r="M589" s="249" t="s">
        <v>19</v>
      </c>
      <c r="N589" s="250" t="s">
        <v>43</v>
      </c>
      <c r="O589" s="66"/>
      <c r="P589" s="184">
        <f>O589*H589</f>
        <v>0</v>
      </c>
      <c r="Q589" s="184">
        <v>1.7999999999999999E-2</v>
      </c>
      <c r="R589" s="184">
        <f>Q589*H589</f>
        <v>0.24334199999999997</v>
      </c>
      <c r="S589" s="184">
        <v>0</v>
      </c>
      <c r="T589" s="185">
        <f>S589*H589</f>
        <v>0</v>
      </c>
      <c r="U589" s="36"/>
      <c r="V589" s="36"/>
      <c r="W589" s="36"/>
      <c r="X589" s="36"/>
      <c r="Y589" s="36"/>
      <c r="Z589" s="36"/>
      <c r="AA589" s="36"/>
      <c r="AB589" s="36"/>
      <c r="AC589" s="36"/>
      <c r="AD589" s="36"/>
      <c r="AE589" s="36"/>
      <c r="AR589" s="186" t="s">
        <v>427</v>
      </c>
      <c r="AT589" s="186" t="s">
        <v>422</v>
      </c>
      <c r="AU589" s="186" t="s">
        <v>81</v>
      </c>
      <c r="AY589" s="19" t="s">
        <v>118</v>
      </c>
      <c r="BE589" s="187">
        <f>IF(N589="základní",J589,0)</f>
        <v>0</v>
      </c>
      <c r="BF589" s="187">
        <f>IF(N589="snížená",J589,0)</f>
        <v>0</v>
      </c>
      <c r="BG589" s="187">
        <f>IF(N589="zákl. přenesená",J589,0)</f>
        <v>0</v>
      </c>
      <c r="BH589" s="187">
        <f>IF(N589="sníž. přenesená",J589,0)</f>
        <v>0</v>
      </c>
      <c r="BI589" s="187">
        <f>IF(N589="nulová",J589,0)</f>
        <v>0</v>
      </c>
      <c r="BJ589" s="19" t="s">
        <v>79</v>
      </c>
      <c r="BK589" s="187">
        <f>ROUND(I589*H589,2)</f>
        <v>0</v>
      </c>
      <c r="BL589" s="19" t="s">
        <v>294</v>
      </c>
      <c r="BM589" s="186" t="s">
        <v>900</v>
      </c>
    </row>
    <row r="590" spans="1:65" s="13" customFormat="1">
      <c r="B590" s="197"/>
      <c r="C590" s="198"/>
      <c r="D590" s="199" t="s">
        <v>183</v>
      </c>
      <c r="E590" s="198"/>
      <c r="F590" s="201" t="s">
        <v>901</v>
      </c>
      <c r="G590" s="198"/>
      <c r="H590" s="202">
        <v>13.519</v>
      </c>
      <c r="I590" s="203"/>
      <c r="J590" s="198"/>
      <c r="K590" s="198"/>
      <c r="L590" s="204"/>
      <c r="M590" s="205"/>
      <c r="N590" s="206"/>
      <c r="O590" s="206"/>
      <c r="P590" s="206"/>
      <c r="Q590" s="206"/>
      <c r="R590" s="206"/>
      <c r="S590" s="206"/>
      <c r="T590" s="207"/>
      <c r="AT590" s="208" t="s">
        <v>183</v>
      </c>
      <c r="AU590" s="208" t="s">
        <v>81</v>
      </c>
      <c r="AV590" s="13" t="s">
        <v>81</v>
      </c>
      <c r="AW590" s="13" t="s">
        <v>4</v>
      </c>
      <c r="AX590" s="13" t="s">
        <v>79</v>
      </c>
      <c r="AY590" s="208" t="s">
        <v>118</v>
      </c>
    </row>
    <row r="591" spans="1:65" s="2" customFormat="1" ht="21.75" customHeight="1">
      <c r="A591" s="36"/>
      <c r="B591" s="37"/>
      <c r="C591" s="175" t="s">
        <v>902</v>
      </c>
      <c r="D591" s="175" t="s">
        <v>121</v>
      </c>
      <c r="E591" s="176" t="s">
        <v>903</v>
      </c>
      <c r="F591" s="177" t="s">
        <v>904</v>
      </c>
      <c r="G591" s="178" t="s">
        <v>208</v>
      </c>
      <c r="H591" s="179">
        <v>3.2</v>
      </c>
      <c r="I591" s="180"/>
      <c r="J591" s="181">
        <f>ROUND(I591*H591,2)</f>
        <v>0</v>
      </c>
      <c r="K591" s="177" t="s">
        <v>125</v>
      </c>
      <c r="L591" s="41"/>
      <c r="M591" s="182" t="s">
        <v>19</v>
      </c>
      <c r="N591" s="183" t="s">
        <v>43</v>
      </c>
      <c r="O591" s="66"/>
      <c r="P591" s="184">
        <f>O591*H591</f>
        <v>0</v>
      </c>
      <c r="Q591" s="184">
        <v>4.2999999999999999E-4</v>
      </c>
      <c r="R591" s="184">
        <f>Q591*H591</f>
        <v>1.3760000000000001E-3</v>
      </c>
      <c r="S591" s="184">
        <v>0</v>
      </c>
      <c r="T591" s="185">
        <f>S591*H591</f>
        <v>0</v>
      </c>
      <c r="U591" s="36"/>
      <c r="V591" s="36"/>
      <c r="W591" s="36"/>
      <c r="X591" s="36"/>
      <c r="Y591" s="36"/>
      <c r="Z591" s="36"/>
      <c r="AA591" s="36"/>
      <c r="AB591" s="36"/>
      <c r="AC591" s="36"/>
      <c r="AD591" s="36"/>
      <c r="AE591" s="36"/>
      <c r="AR591" s="186" t="s">
        <v>294</v>
      </c>
      <c r="AT591" s="186" t="s">
        <v>121</v>
      </c>
      <c r="AU591" s="186" t="s">
        <v>81</v>
      </c>
      <c r="AY591" s="19" t="s">
        <v>118</v>
      </c>
      <c r="BE591" s="187">
        <f>IF(N591="základní",J591,0)</f>
        <v>0</v>
      </c>
      <c r="BF591" s="187">
        <f>IF(N591="snížená",J591,0)</f>
        <v>0</v>
      </c>
      <c r="BG591" s="187">
        <f>IF(N591="zákl. přenesená",J591,0)</f>
        <v>0</v>
      </c>
      <c r="BH591" s="187">
        <f>IF(N591="sníž. přenesená",J591,0)</f>
        <v>0</v>
      </c>
      <c r="BI591" s="187">
        <f>IF(N591="nulová",J591,0)</f>
        <v>0</v>
      </c>
      <c r="BJ591" s="19" t="s">
        <v>79</v>
      </c>
      <c r="BK591" s="187">
        <f>ROUND(I591*H591,2)</f>
        <v>0</v>
      </c>
      <c r="BL591" s="19" t="s">
        <v>294</v>
      </c>
      <c r="BM591" s="186" t="s">
        <v>905</v>
      </c>
    </row>
    <row r="592" spans="1:65" s="2" customFormat="1">
      <c r="A592" s="36"/>
      <c r="B592" s="37"/>
      <c r="C592" s="38"/>
      <c r="D592" s="188" t="s">
        <v>128</v>
      </c>
      <c r="E592" s="38"/>
      <c r="F592" s="189" t="s">
        <v>906</v>
      </c>
      <c r="G592" s="38"/>
      <c r="H592" s="38"/>
      <c r="I592" s="190"/>
      <c r="J592" s="38"/>
      <c r="K592" s="38"/>
      <c r="L592" s="41"/>
      <c r="M592" s="191"/>
      <c r="N592" s="192"/>
      <c r="O592" s="66"/>
      <c r="P592" s="66"/>
      <c r="Q592" s="66"/>
      <c r="R592" s="66"/>
      <c r="S592" s="66"/>
      <c r="T592" s="67"/>
      <c r="U592" s="36"/>
      <c r="V592" s="36"/>
      <c r="W592" s="36"/>
      <c r="X592" s="36"/>
      <c r="Y592" s="36"/>
      <c r="Z592" s="36"/>
      <c r="AA592" s="36"/>
      <c r="AB592" s="36"/>
      <c r="AC592" s="36"/>
      <c r="AD592" s="36"/>
      <c r="AE592" s="36"/>
      <c r="AT592" s="19" t="s">
        <v>128</v>
      </c>
      <c r="AU592" s="19" t="s">
        <v>81</v>
      </c>
    </row>
    <row r="593" spans="1:65" s="15" customFormat="1">
      <c r="B593" s="220"/>
      <c r="C593" s="221"/>
      <c r="D593" s="199" t="s">
        <v>183</v>
      </c>
      <c r="E593" s="222" t="s">
        <v>19</v>
      </c>
      <c r="F593" s="223" t="s">
        <v>907</v>
      </c>
      <c r="G593" s="221"/>
      <c r="H593" s="222" t="s">
        <v>19</v>
      </c>
      <c r="I593" s="224"/>
      <c r="J593" s="221"/>
      <c r="K593" s="221"/>
      <c r="L593" s="225"/>
      <c r="M593" s="226"/>
      <c r="N593" s="227"/>
      <c r="O593" s="227"/>
      <c r="P593" s="227"/>
      <c r="Q593" s="227"/>
      <c r="R593" s="227"/>
      <c r="S593" s="227"/>
      <c r="T593" s="228"/>
      <c r="AT593" s="229" t="s">
        <v>183</v>
      </c>
      <c r="AU593" s="229" t="s">
        <v>81</v>
      </c>
      <c r="AV593" s="15" t="s">
        <v>79</v>
      </c>
      <c r="AW593" s="15" t="s">
        <v>33</v>
      </c>
      <c r="AX593" s="15" t="s">
        <v>72</v>
      </c>
      <c r="AY593" s="229" t="s">
        <v>118</v>
      </c>
    </row>
    <row r="594" spans="1:65" s="13" customFormat="1">
      <c r="B594" s="197"/>
      <c r="C594" s="198"/>
      <c r="D594" s="199" t="s">
        <v>183</v>
      </c>
      <c r="E594" s="200" t="s">
        <v>19</v>
      </c>
      <c r="F594" s="201" t="s">
        <v>908</v>
      </c>
      <c r="G594" s="198"/>
      <c r="H594" s="202">
        <v>3.2</v>
      </c>
      <c r="I594" s="203"/>
      <c r="J594" s="198"/>
      <c r="K594" s="198"/>
      <c r="L594" s="204"/>
      <c r="M594" s="205"/>
      <c r="N594" s="206"/>
      <c r="O594" s="206"/>
      <c r="P594" s="206"/>
      <c r="Q594" s="206"/>
      <c r="R594" s="206"/>
      <c r="S594" s="206"/>
      <c r="T594" s="207"/>
      <c r="AT594" s="208" t="s">
        <v>183</v>
      </c>
      <c r="AU594" s="208" t="s">
        <v>81</v>
      </c>
      <c r="AV594" s="13" t="s">
        <v>81</v>
      </c>
      <c r="AW594" s="13" t="s">
        <v>33</v>
      </c>
      <c r="AX594" s="13" t="s">
        <v>79</v>
      </c>
      <c r="AY594" s="208" t="s">
        <v>118</v>
      </c>
    </row>
    <row r="595" spans="1:65" s="2" customFormat="1" ht="30" customHeight="1">
      <c r="A595" s="36"/>
      <c r="B595" s="37"/>
      <c r="C595" s="241" t="s">
        <v>909</v>
      </c>
      <c r="D595" s="241" t="s">
        <v>422</v>
      </c>
      <c r="E595" s="242" t="s">
        <v>910</v>
      </c>
      <c r="F595" s="243" t="s">
        <v>1744</v>
      </c>
      <c r="G595" s="244" t="s">
        <v>217</v>
      </c>
      <c r="H595" s="245">
        <v>11.733000000000001</v>
      </c>
      <c r="I595" s="246"/>
      <c r="J595" s="247">
        <f>ROUND(I595*H595,2)</f>
        <v>0</v>
      </c>
      <c r="K595" s="243" t="s">
        <v>125</v>
      </c>
      <c r="L595" s="248"/>
      <c r="M595" s="249" t="s">
        <v>19</v>
      </c>
      <c r="N595" s="250" t="s">
        <v>43</v>
      </c>
      <c r="O595" s="66"/>
      <c r="P595" s="184">
        <f>O595*H595</f>
        <v>0</v>
      </c>
      <c r="Q595" s="184">
        <v>4.6999999999999999E-4</v>
      </c>
      <c r="R595" s="184">
        <f>Q595*H595</f>
        <v>5.5145100000000002E-3</v>
      </c>
      <c r="S595" s="184">
        <v>0</v>
      </c>
      <c r="T595" s="185">
        <f>S595*H595</f>
        <v>0</v>
      </c>
      <c r="U595" s="36"/>
      <c r="V595" s="36"/>
      <c r="W595" s="36"/>
      <c r="X595" s="36"/>
      <c r="Y595" s="36"/>
      <c r="Z595" s="36"/>
      <c r="AA595" s="36"/>
      <c r="AB595" s="36"/>
      <c r="AC595" s="36"/>
      <c r="AD595" s="36"/>
      <c r="AE595" s="36"/>
      <c r="AR595" s="186" t="s">
        <v>427</v>
      </c>
      <c r="AT595" s="186" t="s">
        <v>422</v>
      </c>
      <c r="AU595" s="186" t="s">
        <v>81</v>
      </c>
      <c r="AY595" s="19" t="s">
        <v>118</v>
      </c>
      <c r="BE595" s="187">
        <f>IF(N595="základní",J595,0)</f>
        <v>0</v>
      </c>
      <c r="BF595" s="187">
        <f>IF(N595="snížená",J595,0)</f>
        <v>0</v>
      </c>
      <c r="BG595" s="187">
        <f>IF(N595="zákl. přenesená",J595,0)</f>
        <v>0</v>
      </c>
      <c r="BH595" s="187">
        <f>IF(N595="sníž. přenesená",J595,0)</f>
        <v>0</v>
      </c>
      <c r="BI595" s="187">
        <f>IF(N595="nulová",J595,0)</f>
        <v>0</v>
      </c>
      <c r="BJ595" s="19" t="s">
        <v>79</v>
      </c>
      <c r="BK595" s="187">
        <f>ROUND(I595*H595,2)</f>
        <v>0</v>
      </c>
      <c r="BL595" s="19" t="s">
        <v>294</v>
      </c>
      <c r="BM595" s="186" t="s">
        <v>911</v>
      </c>
    </row>
    <row r="596" spans="1:65" s="13" customFormat="1">
      <c r="B596" s="197"/>
      <c r="C596" s="198"/>
      <c r="D596" s="199" t="s">
        <v>183</v>
      </c>
      <c r="E596" s="200" t="s">
        <v>19</v>
      </c>
      <c r="F596" s="201" t="s">
        <v>912</v>
      </c>
      <c r="G596" s="198"/>
      <c r="H596" s="202">
        <v>10.666</v>
      </c>
      <c r="I596" s="203"/>
      <c r="J596" s="198"/>
      <c r="K596" s="198"/>
      <c r="L596" s="204"/>
      <c r="M596" s="205"/>
      <c r="N596" s="206"/>
      <c r="O596" s="206"/>
      <c r="P596" s="206"/>
      <c r="Q596" s="206"/>
      <c r="R596" s="206"/>
      <c r="S596" s="206"/>
      <c r="T596" s="207"/>
      <c r="AT596" s="208" t="s">
        <v>183</v>
      </c>
      <c r="AU596" s="208" t="s">
        <v>81</v>
      </c>
      <c r="AV596" s="13" t="s">
        <v>81</v>
      </c>
      <c r="AW596" s="13" t="s">
        <v>33</v>
      </c>
      <c r="AX596" s="13" t="s">
        <v>79</v>
      </c>
      <c r="AY596" s="208" t="s">
        <v>118</v>
      </c>
    </row>
    <row r="597" spans="1:65" s="13" customFormat="1">
      <c r="B597" s="197"/>
      <c r="C597" s="198"/>
      <c r="D597" s="199" t="s">
        <v>183</v>
      </c>
      <c r="E597" s="198"/>
      <c r="F597" s="201" t="s">
        <v>913</v>
      </c>
      <c r="G597" s="198"/>
      <c r="H597" s="202">
        <v>11.733000000000001</v>
      </c>
      <c r="I597" s="203"/>
      <c r="J597" s="198"/>
      <c r="K597" s="198"/>
      <c r="L597" s="204"/>
      <c r="M597" s="205"/>
      <c r="N597" s="206"/>
      <c r="O597" s="206"/>
      <c r="P597" s="206"/>
      <c r="Q597" s="206"/>
      <c r="R597" s="206"/>
      <c r="S597" s="206"/>
      <c r="T597" s="207"/>
      <c r="AT597" s="208" t="s">
        <v>183</v>
      </c>
      <c r="AU597" s="208" t="s">
        <v>81</v>
      </c>
      <c r="AV597" s="13" t="s">
        <v>81</v>
      </c>
      <c r="AW597" s="13" t="s">
        <v>4</v>
      </c>
      <c r="AX597" s="13" t="s">
        <v>79</v>
      </c>
      <c r="AY597" s="208" t="s">
        <v>118</v>
      </c>
    </row>
    <row r="598" spans="1:65" s="2" customFormat="1" ht="16.5" customHeight="1">
      <c r="A598" s="36"/>
      <c r="B598" s="37"/>
      <c r="C598" s="175" t="s">
        <v>914</v>
      </c>
      <c r="D598" s="175" t="s">
        <v>121</v>
      </c>
      <c r="E598" s="176" t="s">
        <v>915</v>
      </c>
      <c r="F598" s="177" t="s">
        <v>916</v>
      </c>
      <c r="G598" s="178" t="s">
        <v>208</v>
      </c>
      <c r="H598" s="179">
        <v>22.8</v>
      </c>
      <c r="I598" s="180"/>
      <c r="J598" s="181">
        <f>ROUND(I598*H598,2)</f>
        <v>0</v>
      </c>
      <c r="K598" s="177" t="s">
        <v>125</v>
      </c>
      <c r="L598" s="41"/>
      <c r="M598" s="182" t="s">
        <v>19</v>
      </c>
      <c r="N598" s="183" t="s">
        <v>43</v>
      </c>
      <c r="O598" s="66"/>
      <c r="P598" s="184">
        <f>O598*H598</f>
        <v>0</v>
      </c>
      <c r="Q598" s="184">
        <v>3.0000000000000001E-5</v>
      </c>
      <c r="R598" s="184">
        <f>Q598*H598</f>
        <v>6.8400000000000004E-4</v>
      </c>
      <c r="S598" s="184">
        <v>0</v>
      </c>
      <c r="T598" s="185">
        <f>S598*H598</f>
        <v>0</v>
      </c>
      <c r="U598" s="36"/>
      <c r="V598" s="36"/>
      <c r="W598" s="36"/>
      <c r="X598" s="36"/>
      <c r="Y598" s="36"/>
      <c r="Z598" s="36"/>
      <c r="AA598" s="36"/>
      <c r="AB598" s="36"/>
      <c r="AC598" s="36"/>
      <c r="AD598" s="36"/>
      <c r="AE598" s="36"/>
      <c r="AR598" s="186" t="s">
        <v>294</v>
      </c>
      <c r="AT598" s="186" t="s">
        <v>121</v>
      </c>
      <c r="AU598" s="186" t="s">
        <v>81</v>
      </c>
      <c r="AY598" s="19" t="s">
        <v>118</v>
      </c>
      <c r="BE598" s="187">
        <f>IF(N598="základní",J598,0)</f>
        <v>0</v>
      </c>
      <c r="BF598" s="187">
        <f>IF(N598="snížená",J598,0)</f>
        <v>0</v>
      </c>
      <c r="BG598" s="187">
        <f>IF(N598="zákl. přenesená",J598,0)</f>
        <v>0</v>
      </c>
      <c r="BH598" s="187">
        <f>IF(N598="sníž. přenesená",J598,0)</f>
        <v>0</v>
      </c>
      <c r="BI598" s="187">
        <f>IF(N598="nulová",J598,0)</f>
        <v>0</v>
      </c>
      <c r="BJ598" s="19" t="s">
        <v>79</v>
      </c>
      <c r="BK598" s="187">
        <f>ROUND(I598*H598,2)</f>
        <v>0</v>
      </c>
      <c r="BL598" s="19" t="s">
        <v>294</v>
      </c>
      <c r="BM598" s="186" t="s">
        <v>917</v>
      </c>
    </row>
    <row r="599" spans="1:65" s="2" customFormat="1">
      <c r="A599" s="36"/>
      <c r="B599" s="37"/>
      <c r="C599" s="38"/>
      <c r="D599" s="188" t="s">
        <v>128</v>
      </c>
      <c r="E599" s="38"/>
      <c r="F599" s="189" t="s">
        <v>918</v>
      </c>
      <c r="G599" s="38"/>
      <c r="H599" s="38"/>
      <c r="I599" s="190"/>
      <c r="J599" s="38"/>
      <c r="K599" s="38"/>
      <c r="L599" s="41"/>
      <c r="M599" s="191"/>
      <c r="N599" s="192"/>
      <c r="O599" s="66"/>
      <c r="P599" s="66"/>
      <c r="Q599" s="66"/>
      <c r="R599" s="66"/>
      <c r="S599" s="66"/>
      <c r="T599" s="67"/>
      <c r="U599" s="36"/>
      <c r="V599" s="36"/>
      <c r="W599" s="36"/>
      <c r="X599" s="36"/>
      <c r="Y599" s="36"/>
      <c r="Z599" s="36"/>
      <c r="AA599" s="36"/>
      <c r="AB599" s="36"/>
      <c r="AC599" s="36"/>
      <c r="AD599" s="36"/>
      <c r="AE599" s="36"/>
      <c r="AT599" s="19" t="s">
        <v>128</v>
      </c>
      <c r="AU599" s="19" t="s">
        <v>81</v>
      </c>
    </row>
    <row r="600" spans="1:65" s="15" customFormat="1">
      <c r="B600" s="220"/>
      <c r="C600" s="221"/>
      <c r="D600" s="199" t="s">
        <v>183</v>
      </c>
      <c r="E600" s="222" t="s">
        <v>19</v>
      </c>
      <c r="F600" s="223" t="s">
        <v>919</v>
      </c>
      <c r="G600" s="221"/>
      <c r="H600" s="222" t="s">
        <v>19</v>
      </c>
      <c r="I600" s="224"/>
      <c r="J600" s="221"/>
      <c r="K600" s="221"/>
      <c r="L600" s="225"/>
      <c r="M600" s="226"/>
      <c r="N600" s="227"/>
      <c r="O600" s="227"/>
      <c r="P600" s="227"/>
      <c r="Q600" s="227"/>
      <c r="R600" s="227"/>
      <c r="S600" s="227"/>
      <c r="T600" s="228"/>
      <c r="AT600" s="229" t="s">
        <v>183</v>
      </c>
      <c r="AU600" s="229" t="s">
        <v>81</v>
      </c>
      <c r="AV600" s="15" t="s">
        <v>79</v>
      </c>
      <c r="AW600" s="15" t="s">
        <v>33</v>
      </c>
      <c r="AX600" s="15" t="s">
        <v>72</v>
      </c>
      <c r="AY600" s="229" t="s">
        <v>118</v>
      </c>
    </row>
    <row r="601" spans="1:65" s="13" customFormat="1">
      <c r="B601" s="197"/>
      <c r="C601" s="198"/>
      <c r="D601" s="199" t="s">
        <v>183</v>
      </c>
      <c r="E601" s="200" t="s">
        <v>19</v>
      </c>
      <c r="F601" s="201" t="s">
        <v>920</v>
      </c>
      <c r="G601" s="198"/>
      <c r="H601" s="202">
        <v>22.8</v>
      </c>
      <c r="I601" s="203"/>
      <c r="J601" s="198"/>
      <c r="K601" s="198"/>
      <c r="L601" s="204"/>
      <c r="M601" s="205"/>
      <c r="N601" s="206"/>
      <c r="O601" s="206"/>
      <c r="P601" s="206"/>
      <c r="Q601" s="206"/>
      <c r="R601" s="206"/>
      <c r="S601" s="206"/>
      <c r="T601" s="207"/>
      <c r="AT601" s="208" t="s">
        <v>183</v>
      </c>
      <c r="AU601" s="208" t="s">
        <v>81</v>
      </c>
      <c r="AV601" s="13" t="s">
        <v>81</v>
      </c>
      <c r="AW601" s="13" t="s">
        <v>33</v>
      </c>
      <c r="AX601" s="13" t="s">
        <v>79</v>
      </c>
      <c r="AY601" s="208" t="s">
        <v>118</v>
      </c>
    </row>
    <row r="602" spans="1:65" s="2" customFormat="1" ht="24.15" customHeight="1">
      <c r="A602" s="36"/>
      <c r="B602" s="37"/>
      <c r="C602" s="175" t="s">
        <v>921</v>
      </c>
      <c r="D602" s="175" t="s">
        <v>121</v>
      </c>
      <c r="E602" s="176" t="s">
        <v>922</v>
      </c>
      <c r="F602" s="177" t="s">
        <v>923</v>
      </c>
      <c r="G602" s="178" t="s">
        <v>719</v>
      </c>
      <c r="H602" s="251"/>
      <c r="I602" s="180"/>
      <c r="J602" s="181">
        <f>ROUND(I602*H602,2)</f>
        <v>0</v>
      </c>
      <c r="K602" s="177" t="s">
        <v>125</v>
      </c>
      <c r="L602" s="41"/>
      <c r="M602" s="182" t="s">
        <v>19</v>
      </c>
      <c r="N602" s="183" t="s">
        <v>43</v>
      </c>
      <c r="O602" s="66"/>
      <c r="P602" s="184">
        <f>O602*H602</f>
        <v>0</v>
      </c>
      <c r="Q602" s="184">
        <v>0</v>
      </c>
      <c r="R602" s="184">
        <f>Q602*H602</f>
        <v>0</v>
      </c>
      <c r="S602" s="184">
        <v>0</v>
      </c>
      <c r="T602" s="185">
        <f>S602*H602</f>
        <v>0</v>
      </c>
      <c r="U602" s="36"/>
      <c r="V602" s="36"/>
      <c r="W602" s="36"/>
      <c r="X602" s="36"/>
      <c r="Y602" s="36"/>
      <c r="Z602" s="36"/>
      <c r="AA602" s="36"/>
      <c r="AB602" s="36"/>
      <c r="AC602" s="36"/>
      <c r="AD602" s="36"/>
      <c r="AE602" s="36"/>
      <c r="AR602" s="186" t="s">
        <v>294</v>
      </c>
      <c r="AT602" s="186" t="s">
        <v>121</v>
      </c>
      <c r="AU602" s="186" t="s">
        <v>81</v>
      </c>
      <c r="AY602" s="19" t="s">
        <v>118</v>
      </c>
      <c r="BE602" s="187">
        <f>IF(N602="základní",J602,0)</f>
        <v>0</v>
      </c>
      <c r="BF602" s="187">
        <f>IF(N602="snížená",J602,0)</f>
        <v>0</v>
      </c>
      <c r="BG602" s="187">
        <f>IF(N602="zákl. přenesená",J602,0)</f>
        <v>0</v>
      </c>
      <c r="BH602" s="187">
        <f>IF(N602="sníž. přenesená",J602,0)</f>
        <v>0</v>
      </c>
      <c r="BI602" s="187">
        <f>IF(N602="nulová",J602,0)</f>
        <v>0</v>
      </c>
      <c r="BJ602" s="19" t="s">
        <v>79</v>
      </c>
      <c r="BK602" s="187">
        <f>ROUND(I602*H602,2)</f>
        <v>0</v>
      </c>
      <c r="BL602" s="19" t="s">
        <v>294</v>
      </c>
      <c r="BM602" s="186" t="s">
        <v>924</v>
      </c>
    </row>
    <row r="603" spans="1:65" s="2" customFormat="1">
      <c r="A603" s="36"/>
      <c r="B603" s="37"/>
      <c r="C603" s="38"/>
      <c r="D603" s="188" t="s">
        <v>128</v>
      </c>
      <c r="E603" s="38"/>
      <c r="F603" s="189" t="s">
        <v>925</v>
      </c>
      <c r="G603" s="38"/>
      <c r="H603" s="38"/>
      <c r="I603" s="190"/>
      <c r="J603" s="38"/>
      <c r="K603" s="38"/>
      <c r="L603" s="41"/>
      <c r="M603" s="191"/>
      <c r="N603" s="192"/>
      <c r="O603" s="66"/>
      <c r="P603" s="66"/>
      <c r="Q603" s="66"/>
      <c r="R603" s="66"/>
      <c r="S603" s="66"/>
      <c r="T603" s="67"/>
      <c r="U603" s="36"/>
      <c r="V603" s="36"/>
      <c r="W603" s="36"/>
      <c r="X603" s="36"/>
      <c r="Y603" s="36"/>
      <c r="Z603" s="36"/>
      <c r="AA603" s="36"/>
      <c r="AB603" s="36"/>
      <c r="AC603" s="36"/>
      <c r="AD603" s="36"/>
      <c r="AE603" s="36"/>
      <c r="AT603" s="19" t="s">
        <v>128</v>
      </c>
      <c r="AU603" s="19" t="s">
        <v>81</v>
      </c>
    </row>
    <row r="604" spans="1:65" s="12" customFormat="1" ht="22.95" customHeight="1">
      <c r="B604" s="159"/>
      <c r="C604" s="160"/>
      <c r="D604" s="161" t="s">
        <v>71</v>
      </c>
      <c r="E604" s="173" t="s">
        <v>926</v>
      </c>
      <c r="F604" s="173" t="s">
        <v>927</v>
      </c>
      <c r="G604" s="160"/>
      <c r="H604" s="160"/>
      <c r="I604" s="163"/>
      <c r="J604" s="174">
        <f>BK604</f>
        <v>0</v>
      </c>
      <c r="K604" s="160"/>
      <c r="L604" s="165"/>
      <c r="M604" s="166"/>
      <c r="N604" s="167"/>
      <c r="O604" s="167"/>
      <c r="P604" s="168">
        <f>SUM(P605:P671)</f>
        <v>0</v>
      </c>
      <c r="Q604" s="167"/>
      <c r="R604" s="168">
        <f>SUM(R605:R671)</f>
        <v>0.54163538999999994</v>
      </c>
      <c r="S604" s="167"/>
      <c r="T604" s="169">
        <f>SUM(T605:T671)</f>
        <v>0.22864000000000001</v>
      </c>
      <c r="AR604" s="170" t="s">
        <v>81</v>
      </c>
      <c r="AT604" s="171" t="s">
        <v>71</v>
      </c>
      <c r="AU604" s="171" t="s">
        <v>79</v>
      </c>
      <c r="AY604" s="170" t="s">
        <v>118</v>
      </c>
      <c r="BK604" s="172">
        <f>SUM(BK605:BK671)</f>
        <v>0</v>
      </c>
    </row>
    <row r="605" spans="1:65" s="2" customFormat="1" ht="16.5" customHeight="1">
      <c r="A605" s="36"/>
      <c r="B605" s="37"/>
      <c r="C605" s="175" t="s">
        <v>928</v>
      </c>
      <c r="D605" s="175" t="s">
        <v>121</v>
      </c>
      <c r="E605" s="176" t="s">
        <v>929</v>
      </c>
      <c r="F605" s="177" t="s">
        <v>930</v>
      </c>
      <c r="G605" s="178" t="s">
        <v>189</v>
      </c>
      <c r="H605" s="179">
        <v>81.873999999999995</v>
      </c>
      <c r="I605" s="180"/>
      <c r="J605" s="181">
        <f>ROUND(I605*H605,2)</f>
        <v>0</v>
      </c>
      <c r="K605" s="177" t="s">
        <v>125</v>
      </c>
      <c r="L605" s="41"/>
      <c r="M605" s="182" t="s">
        <v>19</v>
      </c>
      <c r="N605" s="183" t="s">
        <v>43</v>
      </c>
      <c r="O605" s="66"/>
      <c r="P605" s="184">
        <f>O605*H605</f>
        <v>0</v>
      </c>
      <c r="Q605" s="184">
        <v>0</v>
      </c>
      <c r="R605" s="184">
        <f>Q605*H605</f>
        <v>0</v>
      </c>
      <c r="S605" s="184">
        <v>2.5000000000000001E-3</v>
      </c>
      <c r="T605" s="185">
        <f>S605*H605</f>
        <v>0.20468500000000001</v>
      </c>
      <c r="U605" s="36"/>
      <c r="V605" s="36"/>
      <c r="W605" s="36"/>
      <c r="X605" s="36"/>
      <c r="Y605" s="36"/>
      <c r="Z605" s="36"/>
      <c r="AA605" s="36"/>
      <c r="AB605" s="36"/>
      <c r="AC605" s="36"/>
      <c r="AD605" s="36"/>
      <c r="AE605" s="36"/>
      <c r="AR605" s="186" t="s">
        <v>294</v>
      </c>
      <c r="AT605" s="186" t="s">
        <v>121</v>
      </c>
      <c r="AU605" s="186" t="s">
        <v>81</v>
      </c>
      <c r="AY605" s="19" t="s">
        <v>118</v>
      </c>
      <c r="BE605" s="187">
        <f>IF(N605="základní",J605,0)</f>
        <v>0</v>
      </c>
      <c r="BF605" s="187">
        <f>IF(N605="snížená",J605,0)</f>
        <v>0</v>
      </c>
      <c r="BG605" s="187">
        <f>IF(N605="zákl. přenesená",J605,0)</f>
        <v>0</v>
      </c>
      <c r="BH605" s="187">
        <f>IF(N605="sníž. přenesená",J605,0)</f>
        <v>0</v>
      </c>
      <c r="BI605" s="187">
        <f>IF(N605="nulová",J605,0)</f>
        <v>0</v>
      </c>
      <c r="BJ605" s="19" t="s">
        <v>79</v>
      </c>
      <c r="BK605" s="187">
        <f>ROUND(I605*H605,2)</f>
        <v>0</v>
      </c>
      <c r="BL605" s="19" t="s">
        <v>294</v>
      </c>
      <c r="BM605" s="186" t="s">
        <v>931</v>
      </c>
    </row>
    <row r="606" spans="1:65" s="2" customFormat="1">
      <c r="A606" s="36"/>
      <c r="B606" s="37"/>
      <c r="C606" s="38"/>
      <c r="D606" s="188" t="s">
        <v>128</v>
      </c>
      <c r="E606" s="38"/>
      <c r="F606" s="189" t="s">
        <v>932</v>
      </c>
      <c r="G606" s="38"/>
      <c r="H606" s="38"/>
      <c r="I606" s="190"/>
      <c r="J606" s="38"/>
      <c r="K606" s="38"/>
      <c r="L606" s="41"/>
      <c r="M606" s="191"/>
      <c r="N606" s="192"/>
      <c r="O606" s="66"/>
      <c r="P606" s="66"/>
      <c r="Q606" s="66"/>
      <c r="R606" s="66"/>
      <c r="S606" s="66"/>
      <c r="T606" s="67"/>
      <c r="U606" s="36"/>
      <c r="V606" s="36"/>
      <c r="W606" s="36"/>
      <c r="X606" s="36"/>
      <c r="Y606" s="36"/>
      <c r="Z606" s="36"/>
      <c r="AA606" s="36"/>
      <c r="AB606" s="36"/>
      <c r="AC606" s="36"/>
      <c r="AD606" s="36"/>
      <c r="AE606" s="36"/>
      <c r="AT606" s="19" t="s">
        <v>128</v>
      </c>
      <c r="AU606" s="19" t="s">
        <v>81</v>
      </c>
    </row>
    <row r="607" spans="1:65" s="13" customFormat="1">
      <c r="B607" s="197"/>
      <c r="C607" s="198"/>
      <c r="D607" s="199" t="s">
        <v>183</v>
      </c>
      <c r="E607" s="200" t="s">
        <v>19</v>
      </c>
      <c r="F607" s="201" t="s">
        <v>462</v>
      </c>
      <c r="G607" s="198"/>
      <c r="H607" s="202">
        <v>9.4499999999999993</v>
      </c>
      <c r="I607" s="203"/>
      <c r="J607" s="198"/>
      <c r="K607" s="198"/>
      <c r="L607" s="204"/>
      <c r="M607" s="205"/>
      <c r="N607" s="206"/>
      <c r="O607" s="206"/>
      <c r="P607" s="206"/>
      <c r="Q607" s="206"/>
      <c r="R607" s="206"/>
      <c r="S607" s="206"/>
      <c r="T607" s="207"/>
      <c r="AT607" s="208" t="s">
        <v>183</v>
      </c>
      <c r="AU607" s="208" t="s">
        <v>81</v>
      </c>
      <c r="AV607" s="13" t="s">
        <v>81</v>
      </c>
      <c r="AW607" s="13" t="s">
        <v>33</v>
      </c>
      <c r="AX607" s="13" t="s">
        <v>72</v>
      </c>
      <c r="AY607" s="208" t="s">
        <v>118</v>
      </c>
    </row>
    <row r="608" spans="1:65" s="13" customFormat="1">
      <c r="B608" s="197"/>
      <c r="C608" s="198"/>
      <c r="D608" s="199" t="s">
        <v>183</v>
      </c>
      <c r="E608" s="200" t="s">
        <v>19</v>
      </c>
      <c r="F608" s="201" t="s">
        <v>464</v>
      </c>
      <c r="G608" s="198"/>
      <c r="H608" s="202">
        <v>22.007999999999999</v>
      </c>
      <c r="I608" s="203"/>
      <c r="J608" s="198"/>
      <c r="K608" s="198"/>
      <c r="L608" s="204"/>
      <c r="M608" s="205"/>
      <c r="N608" s="206"/>
      <c r="O608" s="206"/>
      <c r="P608" s="206"/>
      <c r="Q608" s="206"/>
      <c r="R608" s="206"/>
      <c r="S608" s="206"/>
      <c r="T608" s="207"/>
      <c r="AT608" s="208" t="s">
        <v>183</v>
      </c>
      <c r="AU608" s="208" t="s">
        <v>81</v>
      </c>
      <c r="AV608" s="13" t="s">
        <v>81</v>
      </c>
      <c r="AW608" s="13" t="s">
        <v>33</v>
      </c>
      <c r="AX608" s="13" t="s">
        <v>72</v>
      </c>
      <c r="AY608" s="208" t="s">
        <v>118</v>
      </c>
    </row>
    <row r="609" spans="1:65" s="13" customFormat="1">
      <c r="B609" s="197"/>
      <c r="C609" s="198"/>
      <c r="D609" s="199" t="s">
        <v>183</v>
      </c>
      <c r="E609" s="200" t="s">
        <v>19</v>
      </c>
      <c r="F609" s="201" t="s">
        <v>288</v>
      </c>
      <c r="G609" s="198"/>
      <c r="H609" s="202">
        <v>-1.35</v>
      </c>
      <c r="I609" s="203"/>
      <c r="J609" s="198"/>
      <c r="K609" s="198"/>
      <c r="L609" s="204"/>
      <c r="M609" s="205"/>
      <c r="N609" s="206"/>
      <c r="O609" s="206"/>
      <c r="P609" s="206"/>
      <c r="Q609" s="206"/>
      <c r="R609" s="206"/>
      <c r="S609" s="206"/>
      <c r="T609" s="207"/>
      <c r="AT609" s="208" t="s">
        <v>183</v>
      </c>
      <c r="AU609" s="208" t="s">
        <v>81</v>
      </c>
      <c r="AV609" s="13" t="s">
        <v>81</v>
      </c>
      <c r="AW609" s="13" t="s">
        <v>33</v>
      </c>
      <c r="AX609" s="13" t="s">
        <v>72</v>
      </c>
      <c r="AY609" s="208" t="s">
        <v>118</v>
      </c>
    </row>
    <row r="610" spans="1:65" s="13" customFormat="1">
      <c r="B610" s="197"/>
      <c r="C610" s="198"/>
      <c r="D610" s="199" t="s">
        <v>183</v>
      </c>
      <c r="E610" s="200" t="s">
        <v>19</v>
      </c>
      <c r="F610" s="201" t="s">
        <v>289</v>
      </c>
      <c r="G610" s="198"/>
      <c r="H610" s="202">
        <v>5.3650000000000002</v>
      </c>
      <c r="I610" s="203"/>
      <c r="J610" s="198"/>
      <c r="K610" s="198"/>
      <c r="L610" s="204"/>
      <c r="M610" s="205"/>
      <c r="N610" s="206"/>
      <c r="O610" s="206"/>
      <c r="P610" s="206"/>
      <c r="Q610" s="206"/>
      <c r="R610" s="206"/>
      <c r="S610" s="206"/>
      <c r="T610" s="207"/>
      <c r="AT610" s="208" t="s">
        <v>183</v>
      </c>
      <c r="AU610" s="208" t="s">
        <v>81</v>
      </c>
      <c r="AV610" s="13" t="s">
        <v>81</v>
      </c>
      <c r="AW610" s="13" t="s">
        <v>33</v>
      </c>
      <c r="AX610" s="13" t="s">
        <v>72</v>
      </c>
      <c r="AY610" s="208" t="s">
        <v>118</v>
      </c>
    </row>
    <row r="611" spans="1:65" s="13" customFormat="1">
      <c r="B611" s="197"/>
      <c r="C611" s="198"/>
      <c r="D611" s="199" t="s">
        <v>183</v>
      </c>
      <c r="E611" s="200" t="s">
        <v>19</v>
      </c>
      <c r="F611" s="201" t="s">
        <v>467</v>
      </c>
      <c r="G611" s="198"/>
      <c r="H611" s="202">
        <v>1.9430000000000001</v>
      </c>
      <c r="I611" s="203"/>
      <c r="J611" s="198"/>
      <c r="K611" s="198"/>
      <c r="L611" s="204"/>
      <c r="M611" s="205"/>
      <c r="N611" s="206"/>
      <c r="O611" s="206"/>
      <c r="P611" s="206"/>
      <c r="Q611" s="206"/>
      <c r="R611" s="206"/>
      <c r="S611" s="206"/>
      <c r="T611" s="207"/>
      <c r="AT611" s="208" t="s">
        <v>183</v>
      </c>
      <c r="AU611" s="208" t="s">
        <v>81</v>
      </c>
      <c r="AV611" s="13" t="s">
        <v>81</v>
      </c>
      <c r="AW611" s="13" t="s">
        <v>33</v>
      </c>
      <c r="AX611" s="13" t="s">
        <v>72</v>
      </c>
      <c r="AY611" s="208" t="s">
        <v>118</v>
      </c>
    </row>
    <row r="612" spans="1:65" s="13" customFormat="1">
      <c r="B612" s="197"/>
      <c r="C612" s="198"/>
      <c r="D612" s="199" t="s">
        <v>183</v>
      </c>
      <c r="E612" s="200" t="s">
        <v>19</v>
      </c>
      <c r="F612" s="201" t="s">
        <v>506</v>
      </c>
      <c r="G612" s="198"/>
      <c r="H612" s="202">
        <v>13.648999999999999</v>
      </c>
      <c r="I612" s="203"/>
      <c r="J612" s="198"/>
      <c r="K612" s="198"/>
      <c r="L612" s="204"/>
      <c r="M612" s="205"/>
      <c r="N612" s="206"/>
      <c r="O612" s="206"/>
      <c r="P612" s="206"/>
      <c r="Q612" s="206"/>
      <c r="R612" s="206"/>
      <c r="S612" s="206"/>
      <c r="T612" s="207"/>
      <c r="AT612" s="208" t="s">
        <v>183</v>
      </c>
      <c r="AU612" s="208" t="s">
        <v>81</v>
      </c>
      <c r="AV612" s="13" t="s">
        <v>81</v>
      </c>
      <c r="AW612" s="13" t="s">
        <v>33</v>
      </c>
      <c r="AX612" s="13" t="s">
        <v>72</v>
      </c>
      <c r="AY612" s="208" t="s">
        <v>118</v>
      </c>
    </row>
    <row r="613" spans="1:65" s="13" customFormat="1">
      <c r="B613" s="197"/>
      <c r="C613" s="198"/>
      <c r="D613" s="199" t="s">
        <v>183</v>
      </c>
      <c r="E613" s="200" t="s">
        <v>19</v>
      </c>
      <c r="F613" s="201" t="s">
        <v>507</v>
      </c>
      <c r="G613" s="198"/>
      <c r="H613" s="202">
        <v>0.27</v>
      </c>
      <c r="I613" s="203"/>
      <c r="J613" s="198"/>
      <c r="K613" s="198"/>
      <c r="L613" s="204"/>
      <c r="M613" s="205"/>
      <c r="N613" s="206"/>
      <c r="O613" s="206"/>
      <c r="P613" s="206"/>
      <c r="Q613" s="206"/>
      <c r="R613" s="206"/>
      <c r="S613" s="206"/>
      <c r="T613" s="207"/>
      <c r="AT613" s="208" t="s">
        <v>183</v>
      </c>
      <c r="AU613" s="208" t="s">
        <v>81</v>
      </c>
      <c r="AV613" s="13" t="s">
        <v>81</v>
      </c>
      <c r="AW613" s="13" t="s">
        <v>33</v>
      </c>
      <c r="AX613" s="13" t="s">
        <v>72</v>
      </c>
      <c r="AY613" s="208" t="s">
        <v>118</v>
      </c>
    </row>
    <row r="614" spans="1:65" s="13" customFormat="1">
      <c r="B614" s="197"/>
      <c r="C614" s="198"/>
      <c r="D614" s="199" t="s">
        <v>183</v>
      </c>
      <c r="E614" s="200" t="s">
        <v>19</v>
      </c>
      <c r="F614" s="201" t="s">
        <v>508</v>
      </c>
      <c r="G614" s="198"/>
      <c r="H614" s="202">
        <v>2.0219999999999998</v>
      </c>
      <c r="I614" s="203"/>
      <c r="J614" s="198"/>
      <c r="K614" s="198"/>
      <c r="L614" s="204"/>
      <c r="M614" s="205"/>
      <c r="N614" s="206"/>
      <c r="O614" s="206"/>
      <c r="P614" s="206"/>
      <c r="Q614" s="206"/>
      <c r="R614" s="206"/>
      <c r="S614" s="206"/>
      <c r="T614" s="207"/>
      <c r="AT614" s="208" t="s">
        <v>183</v>
      </c>
      <c r="AU614" s="208" t="s">
        <v>81</v>
      </c>
      <c r="AV614" s="13" t="s">
        <v>81</v>
      </c>
      <c r="AW614" s="13" t="s">
        <v>33</v>
      </c>
      <c r="AX614" s="13" t="s">
        <v>72</v>
      </c>
      <c r="AY614" s="208" t="s">
        <v>118</v>
      </c>
    </row>
    <row r="615" spans="1:65" s="13" customFormat="1">
      <c r="B615" s="197"/>
      <c r="C615" s="198"/>
      <c r="D615" s="199" t="s">
        <v>183</v>
      </c>
      <c r="E615" s="200" t="s">
        <v>19</v>
      </c>
      <c r="F615" s="201" t="s">
        <v>509</v>
      </c>
      <c r="G615" s="198"/>
      <c r="H615" s="202">
        <v>27.437000000000001</v>
      </c>
      <c r="I615" s="203"/>
      <c r="J615" s="198"/>
      <c r="K615" s="198"/>
      <c r="L615" s="204"/>
      <c r="M615" s="205"/>
      <c r="N615" s="206"/>
      <c r="O615" s="206"/>
      <c r="P615" s="206"/>
      <c r="Q615" s="206"/>
      <c r="R615" s="206"/>
      <c r="S615" s="206"/>
      <c r="T615" s="207"/>
      <c r="AT615" s="208" t="s">
        <v>183</v>
      </c>
      <c r="AU615" s="208" t="s">
        <v>81</v>
      </c>
      <c r="AV615" s="13" t="s">
        <v>81</v>
      </c>
      <c r="AW615" s="13" t="s">
        <v>33</v>
      </c>
      <c r="AX615" s="13" t="s">
        <v>72</v>
      </c>
      <c r="AY615" s="208" t="s">
        <v>118</v>
      </c>
    </row>
    <row r="616" spans="1:65" s="13" customFormat="1">
      <c r="B616" s="197"/>
      <c r="C616" s="198"/>
      <c r="D616" s="199" t="s">
        <v>183</v>
      </c>
      <c r="E616" s="200" t="s">
        <v>19</v>
      </c>
      <c r="F616" s="201" t="s">
        <v>510</v>
      </c>
      <c r="G616" s="198"/>
      <c r="H616" s="202">
        <v>0.27</v>
      </c>
      <c r="I616" s="203"/>
      <c r="J616" s="198"/>
      <c r="K616" s="198"/>
      <c r="L616" s="204"/>
      <c r="M616" s="205"/>
      <c r="N616" s="206"/>
      <c r="O616" s="206"/>
      <c r="P616" s="206"/>
      <c r="Q616" s="206"/>
      <c r="R616" s="206"/>
      <c r="S616" s="206"/>
      <c r="T616" s="207"/>
      <c r="AT616" s="208" t="s">
        <v>183</v>
      </c>
      <c r="AU616" s="208" t="s">
        <v>81</v>
      </c>
      <c r="AV616" s="13" t="s">
        <v>81</v>
      </c>
      <c r="AW616" s="13" t="s">
        <v>33</v>
      </c>
      <c r="AX616" s="13" t="s">
        <v>72</v>
      </c>
      <c r="AY616" s="208" t="s">
        <v>118</v>
      </c>
    </row>
    <row r="617" spans="1:65" s="13" customFormat="1">
      <c r="B617" s="197"/>
      <c r="C617" s="198"/>
      <c r="D617" s="199" t="s">
        <v>183</v>
      </c>
      <c r="E617" s="200" t="s">
        <v>19</v>
      </c>
      <c r="F617" s="201" t="s">
        <v>511</v>
      </c>
      <c r="G617" s="198"/>
      <c r="H617" s="202">
        <v>0.45</v>
      </c>
      <c r="I617" s="203"/>
      <c r="J617" s="198"/>
      <c r="K617" s="198"/>
      <c r="L617" s="204"/>
      <c r="M617" s="205"/>
      <c r="N617" s="206"/>
      <c r="O617" s="206"/>
      <c r="P617" s="206"/>
      <c r="Q617" s="206"/>
      <c r="R617" s="206"/>
      <c r="S617" s="206"/>
      <c r="T617" s="207"/>
      <c r="AT617" s="208" t="s">
        <v>183</v>
      </c>
      <c r="AU617" s="208" t="s">
        <v>81</v>
      </c>
      <c r="AV617" s="13" t="s">
        <v>81</v>
      </c>
      <c r="AW617" s="13" t="s">
        <v>33</v>
      </c>
      <c r="AX617" s="13" t="s">
        <v>72</v>
      </c>
      <c r="AY617" s="208" t="s">
        <v>118</v>
      </c>
    </row>
    <row r="618" spans="1:65" s="13" customFormat="1">
      <c r="B618" s="197"/>
      <c r="C618" s="198"/>
      <c r="D618" s="199" t="s">
        <v>183</v>
      </c>
      <c r="E618" s="200" t="s">
        <v>19</v>
      </c>
      <c r="F618" s="201" t="s">
        <v>933</v>
      </c>
      <c r="G618" s="198"/>
      <c r="H618" s="202">
        <v>0.36</v>
      </c>
      <c r="I618" s="203"/>
      <c r="J618" s="198"/>
      <c r="K618" s="198"/>
      <c r="L618" s="204"/>
      <c r="M618" s="205"/>
      <c r="N618" s="206"/>
      <c r="O618" s="206"/>
      <c r="P618" s="206"/>
      <c r="Q618" s="206"/>
      <c r="R618" s="206"/>
      <c r="S618" s="206"/>
      <c r="T618" s="207"/>
      <c r="AT618" s="208" t="s">
        <v>183</v>
      </c>
      <c r="AU618" s="208" t="s">
        <v>81</v>
      </c>
      <c r="AV618" s="13" t="s">
        <v>81</v>
      </c>
      <c r="AW618" s="13" t="s">
        <v>33</v>
      </c>
      <c r="AX618" s="13" t="s">
        <v>72</v>
      </c>
      <c r="AY618" s="208" t="s">
        <v>118</v>
      </c>
    </row>
    <row r="619" spans="1:65" s="14" customFormat="1">
      <c r="B619" s="209"/>
      <c r="C619" s="210"/>
      <c r="D619" s="199" t="s">
        <v>183</v>
      </c>
      <c r="E619" s="211" t="s">
        <v>19</v>
      </c>
      <c r="F619" s="212" t="s">
        <v>186</v>
      </c>
      <c r="G619" s="210"/>
      <c r="H619" s="213">
        <v>81.873999999999995</v>
      </c>
      <c r="I619" s="214"/>
      <c r="J619" s="210"/>
      <c r="K619" s="210"/>
      <c r="L619" s="215"/>
      <c r="M619" s="216"/>
      <c r="N619" s="217"/>
      <c r="O619" s="217"/>
      <c r="P619" s="217"/>
      <c r="Q619" s="217"/>
      <c r="R619" s="217"/>
      <c r="S619" s="217"/>
      <c r="T619" s="218"/>
      <c r="AT619" s="219" t="s">
        <v>183</v>
      </c>
      <c r="AU619" s="219" t="s">
        <v>81</v>
      </c>
      <c r="AV619" s="14" t="s">
        <v>140</v>
      </c>
      <c r="AW619" s="14" t="s">
        <v>33</v>
      </c>
      <c r="AX619" s="14" t="s">
        <v>79</v>
      </c>
      <c r="AY619" s="219" t="s">
        <v>118</v>
      </c>
    </row>
    <row r="620" spans="1:65" s="2" customFormat="1" ht="16.5" customHeight="1">
      <c r="A620" s="36"/>
      <c r="B620" s="37"/>
      <c r="C620" s="175" t="s">
        <v>934</v>
      </c>
      <c r="D620" s="175" t="s">
        <v>121</v>
      </c>
      <c r="E620" s="176" t="s">
        <v>935</v>
      </c>
      <c r="F620" s="177" t="s">
        <v>936</v>
      </c>
      <c r="G620" s="178" t="s">
        <v>208</v>
      </c>
      <c r="H620" s="179">
        <v>79.849999999999994</v>
      </c>
      <c r="I620" s="180"/>
      <c r="J620" s="181">
        <f>ROUND(I620*H620,2)</f>
        <v>0</v>
      </c>
      <c r="K620" s="177" t="s">
        <v>19</v>
      </c>
      <c r="L620" s="41"/>
      <c r="M620" s="182" t="s">
        <v>19</v>
      </c>
      <c r="N620" s="183" t="s">
        <v>43</v>
      </c>
      <c r="O620" s="66"/>
      <c r="P620" s="184">
        <f>O620*H620</f>
        <v>0</v>
      </c>
      <c r="Q620" s="184">
        <v>0</v>
      </c>
      <c r="R620" s="184">
        <f>Q620*H620</f>
        <v>0</v>
      </c>
      <c r="S620" s="184">
        <v>2.9999999999999997E-4</v>
      </c>
      <c r="T620" s="185">
        <f>S620*H620</f>
        <v>2.3954999999999997E-2</v>
      </c>
      <c r="U620" s="36"/>
      <c r="V620" s="36"/>
      <c r="W620" s="36"/>
      <c r="X620" s="36"/>
      <c r="Y620" s="36"/>
      <c r="Z620" s="36"/>
      <c r="AA620" s="36"/>
      <c r="AB620" s="36"/>
      <c r="AC620" s="36"/>
      <c r="AD620" s="36"/>
      <c r="AE620" s="36"/>
      <c r="AR620" s="186" t="s">
        <v>294</v>
      </c>
      <c r="AT620" s="186" t="s">
        <v>121</v>
      </c>
      <c r="AU620" s="186" t="s">
        <v>81</v>
      </c>
      <c r="AY620" s="19" t="s">
        <v>118</v>
      </c>
      <c r="BE620" s="187">
        <f>IF(N620="základní",J620,0)</f>
        <v>0</v>
      </c>
      <c r="BF620" s="187">
        <f>IF(N620="snížená",J620,0)</f>
        <v>0</v>
      </c>
      <c r="BG620" s="187">
        <f>IF(N620="zákl. přenesená",J620,0)</f>
        <v>0</v>
      </c>
      <c r="BH620" s="187">
        <f>IF(N620="sníž. přenesená",J620,0)</f>
        <v>0</v>
      </c>
      <c r="BI620" s="187">
        <f>IF(N620="nulová",J620,0)</f>
        <v>0</v>
      </c>
      <c r="BJ620" s="19" t="s">
        <v>79</v>
      </c>
      <c r="BK620" s="187">
        <f>ROUND(I620*H620,2)</f>
        <v>0</v>
      </c>
      <c r="BL620" s="19" t="s">
        <v>294</v>
      </c>
      <c r="BM620" s="186" t="s">
        <v>937</v>
      </c>
    </row>
    <row r="621" spans="1:65" s="13" customFormat="1" ht="20.399999999999999">
      <c r="B621" s="197"/>
      <c r="C621" s="198"/>
      <c r="D621" s="199" t="s">
        <v>183</v>
      </c>
      <c r="E621" s="200" t="s">
        <v>19</v>
      </c>
      <c r="F621" s="201" t="s">
        <v>938</v>
      </c>
      <c r="G621" s="198"/>
      <c r="H621" s="202">
        <v>54.21</v>
      </c>
      <c r="I621" s="203"/>
      <c r="J621" s="198"/>
      <c r="K621" s="198"/>
      <c r="L621" s="204"/>
      <c r="M621" s="205"/>
      <c r="N621" s="206"/>
      <c r="O621" s="206"/>
      <c r="P621" s="206"/>
      <c r="Q621" s="206"/>
      <c r="R621" s="206"/>
      <c r="S621" s="206"/>
      <c r="T621" s="207"/>
      <c r="AT621" s="208" t="s">
        <v>183</v>
      </c>
      <c r="AU621" s="208" t="s">
        <v>81</v>
      </c>
      <c r="AV621" s="13" t="s">
        <v>81</v>
      </c>
      <c r="AW621" s="13" t="s">
        <v>33</v>
      </c>
      <c r="AX621" s="13" t="s">
        <v>72</v>
      </c>
      <c r="AY621" s="208" t="s">
        <v>118</v>
      </c>
    </row>
    <row r="622" spans="1:65" s="13" customFormat="1">
      <c r="B622" s="197"/>
      <c r="C622" s="198"/>
      <c r="D622" s="199" t="s">
        <v>183</v>
      </c>
      <c r="E622" s="200" t="s">
        <v>19</v>
      </c>
      <c r="F622" s="201" t="s">
        <v>939</v>
      </c>
      <c r="G622" s="198"/>
      <c r="H622" s="202">
        <v>25.64</v>
      </c>
      <c r="I622" s="203"/>
      <c r="J622" s="198"/>
      <c r="K622" s="198"/>
      <c r="L622" s="204"/>
      <c r="M622" s="205"/>
      <c r="N622" s="206"/>
      <c r="O622" s="206"/>
      <c r="P622" s="206"/>
      <c r="Q622" s="206"/>
      <c r="R622" s="206"/>
      <c r="S622" s="206"/>
      <c r="T622" s="207"/>
      <c r="AT622" s="208" t="s">
        <v>183</v>
      </c>
      <c r="AU622" s="208" t="s">
        <v>81</v>
      </c>
      <c r="AV622" s="13" t="s">
        <v>81</v>
      </c>
      <c r="AW622" s="13" t="s">
        <v>33</v>
      </c>
      <c r="AX622" s="13" t="s">
        <v>72</v>
      </c>
      <c r="AY622" s="208" t="s">
        <v>118</v>
      </c>
    </row>
    <row r="623" spans="1:65" s="14" customFormat="1">
      <c r="B623" s="209"/>
      <c r="C623" s="210"/>
      <c r="D623" s="199" t="s">
        <v>183</v>
      </c>
      <c r="E623" s="211" t="s">
        <v>19</v>
      </c>
      <c r="F623" s="212" t="s">
        <v>186</v>
      </c>
      <c r="G623" s="210"/>
      <c r="H623" s="213">
        <v>79.849999999999994</v>
      </c>
      <c r="I623" s="214"/>
      <c r="J623" s="210"/>
      <c r="K623" s="210"/>
      <c r="L623" s="215"/>
      <c r="M623" s="216"/>
      <c r="N623" s="217"/>
      <c r="O623" s="217"/>
      <c r="P623" s="217"/>
      <c r="Q623" s="217"/>
      <c r="R623" s="217"/>
      <c r="S623" s="217"/>
      <c r="T623" s="218"/>
      <c r="AT623" s="219" t="s">
        <v>183</v>
      </c>
      <c r="AU623" s="219" t="s">
        <v>81</v>
      </c>
      <c r="AV623" s="14" t="s">
        <v>140</v>
      </c>
      <c r="AW623" s="14" t="s">
        <v>33</v>
      </c>
      <c r="AX623" s="14" t="s">
        <v>79</v>
      </c>
      <c r="AY623" s="219" t="s">
        <v>118</v>
      </c>
    </row>
    <row r="624" spans="1:65" s="2" customFormat="1" ht="16.5" customHeight="1">
      <c r="A624" s="36"/>
      <c r="B624" s="37"/>
      <c r="C624" s="175" t="s">
        <v>940</v>
      </c>
      <c r="D624" s="175" t="s">
        <v>121</v>
      </c>
      <c r="E624" s="176" t="s">
        <v>941</v>
      </c>
      <c r="F624" s="177" t="s">
        <v>942</v>
      </c>
      <c r="G624" s="178" t="s">
        <v>189</v>
      </c>
      <c r="H624" s="179">
        <v>106.72</v>
      </c>
      <c r="I624" s="180"/>
      <c r="J624" s="181">
        <f>ROUND(I624*H624,2)</f>
        <v>0</v>
      </c>
      <c r="K624" s="177" t="s">
        <v>125</v>
      </c>
      <c r="L624" s="41"/>
      <c r="M624" s="182" t="s">
        <v>19</v>
      </c>
      <c r="N624" s="183" t="s">
        <v>43</v>
      </c>
      <c r="O624" s="66"/>
      <c r="P624" s="184">
        <f>O624*H624</f>
        <v>0</v>
      </c>
      <c r="Q624" s="184">
        <v>3.0000000000000001E-5</v>
      </c>
      <c r="R624" s="184">
        <f>Q624*H624</f>
        <v>3.2016000000000002E-3</v>
      </c>
      <c r="S624" s="184">
        <v>0</v>
      </c>
      <c r="T624" s="185">
        <f>S624*H624</f>
        <v>0</v>
      </c>
      <c r="U624" s="36"/>
      <c r="V624" s="36"/>
      <c r="W624" s="36"/>
      <c r="X624" s="36"/>
      <c r="Y624" s="36"/>
      <c r="Z624" s="36"/>
      <c r="AA624" s="36"/>
      <c r="AB624" s="36"/>
      <c r="AC624" s="36"/>
      <c r="AD624" s="36"/>
      <c r="AE624" s="36"/>
      <c r="AR624" s="186" t="s">
        <v>294</v>
      </c>
      <c r="AT624" s="186" t="s">
        <v>121</v>
      </c>
      <c r="AU624" s="186" t="s">
        <v>81</v>
      </c>
      <c r="AY624" s="19" t="s">
        <v>118</v>
      </c>
      <c r="BE624" s="187">
        <f>IF(N624="základní",J624,0)</f>
        <v>0</v>
      </c>
      <c r="BF624" s="187">
        <f>IF(N624="snížená",J624,0)</f>
        <v>0</v>
      </c>
      <c r="BG624" s="187">
        <f>IF(N624="zákl. přenesená",J624,0)</f>
        <v>0</v>
      </c>
      <c r="BH624" s="187">
        <f>IF(N624="sníž. přenesená",J624,0)</f>
        <v>0</v>
      </c>
      <c r="BI624" s="187">
        <f>IF(N624="nulová",J624,0)</f>
        <v>0</v>
      </c>
      <c r="BJ624" s="19" t="s">
        <v>79</v>
      </c>
      <c r="BK624" s="187">
        <f>ROUND(I624*H624,2)</f>
        <v>0</v>
      </c>
      <c r="BL624" s="19" t="s">
        <v>294</v>
      </c>
      <c r="BM624" s="186" t="s">
        <v>943</v>
      </c>
    </row>
    <row r="625" spans="1:51" s="2" customFormat="1">
      <c r="A625" s="36"/>
      <c r="B625" s="37"/>
      <c r="C625" s="38"/>
      <c r="D625" s="188" t="s">
        <v>128</v>
      </c>
      <c r="E625" s="38"/>
      <c r="F625" s="189" t="s">
        <v>944</v>
      </c>
      <c r="G625" s="38"/>
      <c r="H625" s="38"/>
      <c r="I625" s="190"/>
      <c r="J625" s="38"/>
      <c r="K625" s="38"/>
      <c r="L625" s="41"/>
      <c r="M625" s="191"/>
      <c r="N625" s="192"/>
      <c r="O625" s="66"/>
      <c r="P625" s="66"/>
      <c r="Q625" s="66"/>
      <c r="R625" s="66"/>
      <c r="S625" s="66"/>
      <c r="T625" s="67"/>
      <c r="U625" s="36"/>
      <c r="V625" s="36"/>
      <c r="W625" s="36"/>
      <c r="X625" s="36"/>
      <c r="Y625" s="36"/>
      <c r="Z625" s="36"/>
      <c r="AA625" s="36"/>
      <c r="AB625" s="36"/>
      <c r="AC625" s="36"/>
      <c r="AD625" s="36"/>
      <c r="AE625" s="36"/>
      <c r="AT625" s="19" t="s">
        <v>128</v>
      </c>
      <c r="AU625" s="19" t="s">
        <v>81</v>
      </c>
    </row>
    <row r="626" spans="1:51" s="13" customFormat="1">
      <c r="B626" s="197"/>
      <c r="C626" s="198"/>
      <c r="D626" s="199" t="s">
        <v>183</v>
      </c>
      <c r="E626" s="200" t="s">
        <v>19</v>
      </c>
      <c r="F626" s="201" t="s">
        <v>449</v>
      </c>
      <c r="G626" s="198"/>
      <c r="H626" s="202">
        <v>10.44</v>
      </c>
      <c r="I626" s="203"/>
      <c r="J626" s="198"/>
      <c r="K626" s="198"/>
      <c r="L626" s="204"/>
      <c r="M626" s="205"/>
      <c r="N626" s="206"/>
      <c r="O626" s="206"/>
      <c r="P626" s="206"/>
      <c r="Q626" s="206"/>
      <c r="R626" s="206"/>
      <c r="S626" s="206"/>
      <c r="T626" s="207"/>
      <c r="AT626" s="208" t="s">
        <v>183</v>
      </c>
      <c r="AU626" s="208" t="s">
        <v>81</v>
      </c>
      <c r="AV626" s="13" t="s">
        <v>81</v>
      </c>
      <c r="AW626" s="13" t="s">
        <v>33</v>
      </c>
      <c r="AX626" s="13" t="s">
        <v>72</v>
      </c>
      <c r="AY626" s="208" t="s">
        <v>118</v>
      </c>
    </row>
    <row r="627" spans="1:51" s="13" customFormat="1">
      <c r="B627" s="197"/>
      <c r="C627" s="198"/>
      <c r="D627" s="199" t="s">
        <v>183</v>
      </c>
      <c r="E627" s="200" t="s">
        <v>19</v>
      </c>
      <c r="F627" s="201" t="s">
        <v>450</v>
      </c>
      <c r="G627" s="198"/>
      <c r="H627" s="202">
        <v>3.5750000000000002</v>
      </c>
      <c r="I627" s="203"/>
      <c r="J627" s="198"/>
      <c r="K627" s="198"/>
      <c r="L627" s="204"/>
      <c r="M627" s="205"/>
      <c r="N627" s="206"/>
      <c r="O627" s="206"/>
      <c r="P627" s="206"/>
      <c r="Q627" s="206"/>
      <c r="R627" s="206"/>
      <c r="S627" s="206"/>
      <c r="T627" s="207"/>
      <c r="AT627" s="208" t="s">
        <v>183</v>
      </c>
      <c r="AU627" s="208" t="s">
        <v>81</v>
      </c>
      <c r="AV627" s="13" t="s">
        <v>81</v>
      </c>
      <c r="AW627" s="13" t="s">
        <v>33</v>
      </c>
      <c r="AX627" s="13" t="s">
        <v>72</v>
      </c>
      <c r="AY627" s="208" t="s">
        <v>118</v>
      </c>
    </row>
    <row r="628" spans="1:51" s="13" customFormat="1">
      <c r="B628" s="197"/>
      <c r="C628" s="198"/>
      <c r="D628" s="199" t="s">
        <v>183</v>
      </c>
      <c r="E628" s="200" t="s">
        <v>19</v>
      </c>
      <c r="F628" s="201" t="s">
        <v>451</v>
      </c>
      <c r="G628" s="198"/>
      <c r="H628" s="202">
        <v>0.13500000000000001</v>
      </c>
      <c r="I628" s="203"/>
      <c r="J628" s="198"/>
      <c r="K628" s="198"/>
      <c r="L628" s="204"/>
      <c r="M628" s="205"/>
      <c r="N628" s="206"/>
      <c r="O628" s="206"/>
      <c r="P628" s="206"/>
      <c r="Q628" s="206"/>
      <c r="R628" s="206"/>
      <c r="S628" s="206"/>
      <c r="T628" s="207"/>
      <c r="AT628" s="208" t="s">
        <v>183</v>
      </c>
      <c r="AU628" s="208" t="s">
        <v>81</v>
      </c>
      <c r="AV628" s="13" t="s">
        <v>81</v>
      </c>
      <c r="AW628" s="13" t="s">
        <v>33</v>
      </c>
      <c r="AX628" s="13" t="s">
        <v>72</v>
      </c>
      <c r="AY628" s="208" t="s">
        <v>118</v>
      </c>
    </row>
    <row r="629" spans="1:51" s="13" customFormat="1">
      <c r="B629" s="197"/>
      <c r="C629" s="198"/>
      <c r="D629" s="199" t="s">
        <v>183</v>
      </c>
      <c r="E629" s="200" t="s">
        <v>19</v>
      </c>
      <c r="F629" s="201" t="s">
        <v>452</v>
      </c>
      <c r="G629" s="198"/>
      <c r="H629" s="202">
        <v>0.21</v>
      </c>
      <c r="I629" s="203"/>
      <c r="J629" s="198"/>
      <c r="K629" s="198"/>
      <c r="L629" s="204"/>
      <c r="M629" s="205"/>
      <c r="N629" s="206"/>
      <c r="O629" s="206"/>
      <c r="P629" s="206"/>
      <c r="Q629" s="206"/>
      <c r="R629" s="206"/>
      <c r="S629" s="206"/>
      <c r="T629" s="207"/>
      <c r="AT629" s="208" t="s">
        <v>183</v>
      </c>
      <c r="AU629" s="208" t="s">
        <v>81</v>
      </c>
      <c r="AV629" s="13" t="s">
        <v>81</v>
      </c>
      <c r="AW629" s="13" t="s">
        <v>33</v>
      </c>
      <c r="AX629" s="13" t="s">
        <v>72</v>
      </c>
      <c r="AY629" s="208" t="s">
        <v>118</v>
      </c>
    </row>
    <row r="630" spans="1:51" s="13" customFormat="1">
      <c r="B630" s="197"/>
      <c r="C630" s="198"/>
      <c r="D630" s="199" t="s">
        <v>183</v>
      </c>
      <c r="E630" s="200" t="s">
        <v>19</v>
      </c>
      <c r="F630" s="201" t="s">
        <v>451</v>
      </c>
      <c r="G630" s="198"/>
      <c r="H630" s="202">
        <v>0.13500000000000001</v>
      </c>
      <c r="I630" s="203"/>
      <c r="J630" s="198"/>
      <c r="K630" s="198"/>
      <c r="L630" s="204"/>
      <c r="M630" s="205"/>
      <c r="N630" s="206"/>
      <c r="O630" s="206"/>
      <c r="P630" s="206"/>
      <c r="Q630" s="206"/>
      <c r="R630" s="206"/>
      <c r="S630" s="206"/>
      <c r="T630" s="207"/>
      <c r="AT630" s="208" t="s">
        <v>183</v>
      </c>
      <c r="AU630" s="208" t="s">
        <v>81</v>
      </c>
      <c r="AV630" s="13" t="s">
        <v>81</v>
      </c>
      <c r="AW630" s="13" t="s">
        <v>33</v>
      </c>
      <c r="AX630" s="13" t="s">
        <v>72</v>
      </c>
      <c r="AY630" s="208" t="s">
        <v>118</v>
      </c>
    </row>
    <row r="631" spans="1:51" s="13" customFormat="1">
      <c r="B631" s="197"/>
      <c r="C631" s="198"/>
      <c r="D631" s="199" t="s">
        <v>183</v>
      </c>
      <c r="E631" s="200" t="s">
        <v>19</v>
      </c>
      <c r="F631" s="201" t="s">
        <v>453</v>
      </c>
      <c r="G631" s="198"/>
      <c r="H631" s="202">
        <v>19.748999999999999</v>
      </c>
      <c r="I631" s="203"/>
      <c r="J631" s="198"/>
      <c r="K631" s="198"/>
      <c r="L631" s="204"/>
      <c r="M631" s="205"/>
      <c r="N631" s="206"/>
      <c r="O631" s="206"/>
      <c r="P631" s="206"/>
      <c r="Q631" s="206"/>
      <c r="R631" s="206"/>
      <c r="S631" s="206"/>
      <c r="T631" s="207"/>
      <c r="AT631" s="208" t="s">
        <v>183</v>
      </c>
      <c r="AU631" s="208" t="s">
        <v>81</v>
      </c>
      <c r="AV631" s="13" t="s">
        <v>81</v>
      </c>
      <c r="AW631" s="13" t="s">
        <v>33</v>
      </c>
      <c r="AX631" s="13" t="s">
        <v>72</v>
      </c>
      <c r="AY631" s="208" t="s">
        <v>118</v>
      </c>
    </row>
    <row r="632" spans="1:51" s="13" customFormat="1">
      <c r="B632" s="197"/>
      <c r="C632" s="198"/>
      <c r="D632" s="199" t="s">
        <v>183</v>
      </c>
      <c r="E632" s="200" t="s">
        <v>19</v>
      </c>
      <c r="F632" s="201" t="s">
        <v>454</v>
      </c>
      <c r="G632" s="198"/>
      <c r="H632" s="202">
        <v>0.74299999999999999</v>
      </c>
      <c r="I632" s="203"/>
      <c r="J632" s="198"/>
      <c r="K632" s="198"/>
      <c r="L632" s="204"/>
      <c r="M632" s="205"/>
      <c r="N632" s="206"/>
      <c r="O632" s="206"/>
      <c r="P632" s="206"/>
      <c r="Q632" s="206"/>
      <c r="R632" s="206"/>
      <c r="S632" s="206"/>
      <c r="T632" s="207"/>
      <c r="AT632" s="208" t="s">
        <v>183</v>
      </c>
      <c r="AU632" s="208" t="s">
        <v>81</v>
      </c>
      <c r="AV632" s="13" t="s">
        <v>81</v>
      </c>
      <c r="AW632" s="13" t="s">
        <v>33</v>
      </c>
      <c r="AX632" s="13" t="s">
        <v>72</v>
      </c>
      <c r="AY632" s="208" t="s">
        <v>118</v>
      </c>
    </row>
    <row r="633" spans="1:51" s="13" customFormat="1">
      <c r="B633" s="197"/>
      <c r="C633" s="198"/>
      <c r="D633" s="199" t="s">
        <v>183</v>
      </c>
      <c r="E633" s="200" t="s">
        <v>19</v>
      </c>
      <c r="F633" s="201" t="s">
        <v>455</v>
      </c>
      <c r="G633" s="198"/>
      <c r="H633" s="202">
        <v>0.33800000000000002</v>
      </c>
      <c r="I633" s="203"/>
      <c r="J633" s="198"/>
      <c r="K633" s="198"/>
      <c r="L633" s="204"/>
      <c r="M633" s="205"/>
      <c r="N633" s="206"/>
      <c r="O633" s="206"/>
      <c r="P633" s="206"/>
      <c r="Q633" s="206"/>
      <c r="R633" s="206"/>
      <c r="S633" s="206"/>
      <c r="T633" s="207"/>
      <c r="AT633" s="208" t="s">
        <v>183</v>
      </c>
      <c r="AU633" s="208" t="s">
        <v>81</v>
      </c>
      <c r="AV633" s="13" t="s">
        <v>81</v>
      </c>
      <c r="AW633" s="13" t="s">
        <v>33</v>
      </c>
      <c r="AX633" s="13" t="s">
        <v>72</v>
      </c>
      <c r="AY633" s="208" t="s">
        <v>118</v>
      </c>
    </row>
    <row r="634" spans="1:51" s="13" customFormat="1">
      <c r="B634" s="197"/>
      <c r="C634" s="198"/>
      <c r="D634" s="199" t="s">
        <v>183</v>
      </c>
      <c r="E634" s="200" t="s">
        <v>19</v>
      </c>
      <c r="F634" s="201" t="s">
        <v>292</v>
      </c>
      <c r="G634" s="198"/>
      <c r="H634" s="202">
        <v>14.946</v>
      </c>
      <c r="I634" s="203"/>
      <c r="J634" s="198"/>
      <c r="K634" s="198"/>
      <c r="L634" s="204"/>
      <c r="M634" s="205"/>
      <c r="N634" s="206"/>
      <c r="O634" s="206"/>
      <c r="P634" s="206"/>
      <c r="Q634" s="206"/>
      <c r="R634" s="206"/>
      <c r="S634" s="206"/>
      <c r="T634" s="207"/>
      <c r="AT634" s="208" t="s">
        <v>183</v>
      </c>
      <c r="AU634" s="208" t="s">
        <v>81</v>
      </c>
      <c r="AV634" s="13" t="s">
        <v>81</v>
      </c>
      <c r="AW634" s="13" t="s">
        <v>33</v>
      </c>
      <c r="AX634" s="13" t="s">
        <v>72</v>
      </c>
      <c r="AY634" s="208" t="s">
        <v>118</v>
      </c>
    </row>
    <row r="635" spans="1:51" s="13" customFormat="1">
      <c r="B635" s="197"/>
      <c r="C635" s="198"/>
      <c r="D635" s="199" t="s">
        <v>183</v>
      </c>
      <c r="E635" s="200" t="s">
        <v>19</v>
      </c>
      <c r="F635" s="201" t="s">
        <v>456</v>
      </c>
      <c r="G635" s="198"/>
      <c r="H635" s="202">
        <v>0.28000000000000003</v>
      </c>
      <c r="I635" s="203"/>
      <c r="J635" s="198"/>
      <c r="K635" s="198"/>
      <c r="L635" s="204"/>
      <c r="M635" s="205"/>
      <c r="N635" s="206"/>
      <c r="O635" s="206"/>
      <c r="P635" s="206"/>
      <c r="Q635" s="206"/>
      <c r="R635" s="206"/>
      <c r="S635" s="206"/>
      <c r="T635" s="207"/>
      <c r="AT635" s="208" t="s">
        <v>183</v>
      </c>
      <c r="AU635" s="208" t="s">
        <v>81</v>
      </c>
      <c r="AV635" s="13" t="s">
        <v>81</v>
      </c>
      <c r="AW635" s="13" t="s">
        <v>33</v>
      </c>
      <c r="AX635" s="13" t="s">
        <v>72</v>
      </c>
      <c r="AY635" s="208" t="s">
        <v>118</v>
      </c>
    </row>
    <row r="636" spans="1:51" s="13" customFormat="1">
      <c r="B636" s="197"/>
      <c r="C636" s="198"/>
      <c r="D636" s="199" t="s">
        <v>183</v>
      </c>
      <c r="E636" s="200" t="s">
        <v>19</v>
      </c>
      <c r="F636" s="201" t="s">
        <v>307</v>
      </c>
      <c r="G636" s="198"/>
      <c r="H636" s="202">
        <v>0.59399999999999997</v>
      </c>
      <c r="I636" s="203"/>
      <c r="J636" s="198"/>
      <c r="K636" s="198"/>
      <c r="L636" s="204"/>
      <c r="M636" s="205"/>
      <c r="N636" s="206"/>
      <c r="O636" s="206"/>
      <c r="P636" s="206"/>
      <c r="Q636" s="206"/>
      <c r="R636" s="206"/>
      <c r="S636" s="206"/>
      <c r="T636" s="207"/>
      <c r="AT636" s="208" t="s">
        <v>183</v>
      </c>
      <c r="AU636" s="208" t="s">
        <v>81</v>
      </c>
      <c r="AV636" s="13" t="s">
        <v>81</v>
      </c>
      <c r="AW636" s="13" t="s">
        <v>33</v>
      </c>
      <c r="AX636" s="13" t="s">
        <v>72</v>
      </c>
      <c r="AY636" s="208" t="s">
        <v>118</v>
      </c>
    </row>
    <row r="637" spans="1:51" s="13" customFormat="1">
      <c r="B637" s="197"/>
      <c r="C637" s="198"/>
      <c r="D637" s="199" t="s">
        <v>183</v>
      </c>
      <c r="E637" s="200" t="s">
        <v>19</v>
      </c>
      <c r="F637" s="201" t="s">
        <v>457</v>
      </c>
      <c r="G637" s="198"/>
      <c r="H637" s="202">
        <v>2.0920000000000001</v>
      </c>
      <c r="I637" s="203"/>
      <c r="J637" s="198"/>
      <c r="K637" s="198"/>
      <c r="L637" s="204"/>
      <c r="M637" s="205"/>
      <c r="N637" s="206"/>
      <c r="O637" s="206"/>
      <c r="P637" s="206"/>
      <c r="Q637" s="206"/>
      <c r="R637" s="206"/>
      <c r="S637" s="206"/>
      <c r="T637" s="207"/>
      <c r="AT637" s="208" t="s">
        <v>183</v>
      </c>
      <c r="AU637" s="208" t="s">
        <v>81</v>
      </c>
      <c r="AV637" s="13" t="s">
        <v>81</v>
      </c>
      <c r="AW637" s="13" t="s">
        <v>33</v>
      </c>
      <c r="AX637" s="13" t="s">
        <v>72</v>
      </c>
      <c r="AY637" s="208" t="s">
        <v>118</v>
      </c>
    </row>
    <row r="638" spans="1:51" s="13" customFormat="1">
      <c r="B638" s="197"/>
      <c r="C638" s="198"/>
      <c r="D638" s="199" t="s">
        <v>183</v>
      </c>
      <c r="E638" s="200" t="s">
        <v>19</v>
      </c>
      <c r="F638" s="201" t="s">
        <v>458</v>
      </c>
      <c r="G638" s="198"/>
      <c r="H638" s="202">
        <v>3.3359999999999999</v>
      </c>
      <c r="I638" s="203"/>
      <c r="J638" s="198"/>
      <c r="K638" s="198"/>
      <c r="L638" s="204"/>
      <c r="M638" s="205"/>
      <c r="N638" s="206"/>
      <c r="O638" s="206"/>
      <c r="P638" s="206"/>
      <c r="Q638" s="206"/>
      <c r="R638" s="206"/>
      <c r="S638" s="206"/>
      <c r="T638" s="207"/>
      <c r="AT638" s="208" t="s">
        <v>183</v>
      </c>
      <c r="AU638" s="208" t="s">
        <v>81</v>
      </c>
      <c r="AV638" s="13" t="s">
        <v>81</v>
      </c>
      <c r="AW638" s="13" t="s">
        <v>33</v>
      </c>
      <c r="AX638" s="13" t="s">
        <v>72</v>
      </c>
      <c r="AY638" s="208" t="s">
        <v>118</v>
      </c>
    </row>
    <row r="639" spans="1:51" s="13" customFormat="1">
      <c r="B639" s="197"/>
      <c r="C639" s="198"/>
      <c r="D639" s="199" t="s">
        <v>183</v>
      </c>
      <c r="E639" s="200" t="s">
        <v>19</v>
      </c>
      <c r="F639" s="201" t="s">
        <v>459</v>
      </c>
      <c r="G639" s="198"/>
      <c r="H639" s="202">
        <v>1.704</v>
      </c>
      <c r="I639" s="203"/>
      <c r="J639" s="198"/>
      <c r="K639" s="198"/>
      <c r="L639" s="204"/>
      <c r="M639" s="205"/>
      <c r="N639" s="206"/>
      <c r="O639" s="206"/>
      <c r="P639" s="206"/>
      <c r="Q639" s="206"/>
      <c r="R639" s="206"/>
      <c r="S639" s="206"/>
      <c r="T639" s="207"/>
      <c r="AT639" s="208" t="s">
        <v>183</v>
      </c>
      <c r="AU639" s="208" t="s">
        <v>81</v>
      </c>
      <c r="AV639" s="13" t="s">
        <v>81</v>
      </c>
      <c r="AW639" s="13" t="s">
        <v>33</v>
      </c>
      <c r="AX639" s="13" t="s">
        <v>72</v>
      </c>
      <c r="AY639" s="208" t="s">
        <v>118</v>
      </c>
    </row>
    <row r="640" spans="1:51" s="13" customFormat="1">
      <c r="B640" s="197"/>
      <c r="C640" s="198"/>
      <c r="D640" s="199" t="s">
        <v>183</v>
      </c>
      <c r="E640" s="200" t="s">
        <v>19</v>
      </c>
      <c r="F640" s="201" t="s">
        <v>311</v>
      </c>
      <c r="G640" s="198"/>
      <c r="H640" s="202">
        <v>2.036</v>
      </c>
      <c r="I640" s="203"/>
      <c r="J640" s="198"/>
      <c r="K640" s="198"/>
      <c r="L640" s="204"/>
      <c r="M640" s="205"/>
      <c r="N640" s="206"/>
      <c r="O640" s="206"/>
      <c r="P640" s="206"/>
      <c r="Q640" s="206"/>
      <c r="R640" s="206"/>
      <c r="S640" s="206"/>
      <c r="T640" s="207"/>
      <c r="AT640" s="208" t="s">
        <v>183</v>
      </c>
      <c r="AU640" s="208" t="s">
        <v>81</v>
      </c>
      <c r="AV640" s="13" t="s">
        <v>81</v>
      </c>
      <c r="AW640" s="13" t="s">
        <v>33</v>
      </c>
      <c r="AX640" s="13" t="s">
        <v>72</v>
      </c>
      <c r="AY640" s="208" t="s">
        <v>118</v>
      </c>
    </row>
    <row r="641" spans="1:65" s="13" customFormat="1">
      <c r="B641" s="197"/>
      <c r="C641" s="198"/>
      <c r="D641" s="199" t="s">
        <v>183</v>
      </c>
      <c r="E641" s="200" t="s">
        <v>19</v>
      </c>
      <c r="F641" s="201" t="s">
        <v>460</v>
      </c>
      <c r="G641" s="198"/>
      <c r="H641" s="202">
        <v>0.3</v>
      </c>
      <c r="I641" s="203"/>
      <c r="J641" s="198"/>
      <c r="K641" s="198"/>
      <c r="L641" s="204"/>
      <c r="M641" s="205"/>
      <c r="N641" s="206"/>
      <c r="O641" s="206"/>
      <c r="P641" s="206"/>
      <c r="Q641" s="206"/>
      <c r="R641" s="206"/>
      <c r="S641" s="206"/>
      <c r="T641" s="207"/>
      <c r="AT641" s="208" t="s">
        <v>183</v>
      </c>
      <c r="AU641" s="208" t="s">
        <v>81</v>
      </c>
      <c r="AV641" s="13" t="s">
        <v>81</v>
      </c>
      <c r="AW641" s="13" t="s">
        <v>33</v>
      </c>
      <c r="AX641" s="13" t="s">
        <v>72</v>
      </c>
      <c r="AY641" s="208" t="s">
        <v>118</v>
      </c>
    </row>
    <row r="642" spans="1:65" s="13" customFormat="1">
      <c r="B642" s="197"/>
      <c r="C642" s="198"/>
      <c r="D642" s="199" t="s">
        <v>183</v>
      </c>
      <c r="E642" s="200" t="s">
        <v>19</v>
      </c>
      <c r="F642" s="201" t="s">
        <v>461</v>
      </c>
      <c r="G642" s="198"/>
      <c r="H642" s="202">
        <v>0.09</v>
      </c>
      <c r="I642" s="203"/>
      <c r="J642" s="198"/>
      <c r="K642" s="198"/>
      <c r="L642" s="204"/>
      <c r="M642" s="205"/>
      <c r="N642" s="206"/>
      <c r="O642" s="206"/>
      <c r="P642" s="206"/>
      <c r="Q642" s="206"/>
      <c r="R642" s="206"/>
      <c r="S642" s="206"/>
      <c r="T642" s="207"/>
      <c r="AT642" s="208" t="s">
        <v>183</v>
      </c>
      <c r="AU642" s="208" t="s">
        <v>81</v>
      </c>
      <c r="AV642" s="13" t="s">
        <v>81</v>
      </c>
      <c r="AW642" s="13" t="s">
        <v>33</v>
      </c>
      <c r="AX642" s="13" t="s">
        <v>72</v>
      </c>
      <c r="AY642" s="208" t="s">
        <v>118</v>
      </c>
    </row>
    <row r="643" spans="1:65" s="13" customFormat="1">
      <c r="B643" s="197"/>
      <c r="C643" s="198"/>
      <c r="D643" s="199" t="s">
        <v>183</v>
      </c>
      <c r="E643" s="200" t="s">
        <v>19</v>
      </c>
      <c r="F643" s="201" t="s">
        <v>462</v>
      </c>
      <c r="G643" s="198"/>
      <c r="H643" s="202">
        <v>9.4499999999999993</v>
      </c>
      <c r="I643" s="203"/>
      <c r="J643" s="198"/>
      <c r="K643" s="198"/>
      <c r="L643" s="204"/>
      <c r="M643" s="205"/>
      <c r="N643" s="206"/>
      <c r="O643" s="206"/>
      <c r="P643" s="206"/>
      <c r="Q643" s="206"/>
      <c r="R643" s="206"/>
      <c r="S643" s="206"/>
      <c r="T643" s="207"/>
      <c r="AT643" s="208" t="s">
        <v>183</v>
      </c>
      <c r="AU643" s="208" t="s">
        <v>81</v>
      </c>
      <c r="AV643" s="13" t="s">
        <v>81</v>
      </c>
      <c r="AW643" s="13" t="s">
        <v>33</v>
      </c>
      <c r="AX643" s="13" t="s">
        <v>72</v>
      </c>
      <c r="AY643" s="208" t="s">
        <v>118</v>
      </c>
    </row>
    <row r="644" spans="1:65" s="13" customFormat="1">
      <c r="B644" s="197"/>
      <c r="C644" s="198"/>
      <c r="D644" s="199" t="s">
        <v>183</v>
      </c>
      <c r="E644" s="200" t="s">
        <v>19</v>
      </c>
      <c r="F644" s="201" t="s">
        <v>463</v>
      </c>
      <c r="G644" s="198"/>
      <c r="H644" s="202">
        <v>1.581</v>
      </c>
      <c r="I644" s="203"/>
      <c r="J644" s="198"/>
      <c r="K644" s="198"/>
      <c r="L644" s="204"/>
      <c r="M644" s="205"/>
      <c r="N644" s="206"/>
      <c r="O644" s="206"/>
      <c r="P644" s="206"/>
      <c r="Q644" s="206"/>
      <c r="R644" s="206"/>
      <c r="S644" s="206"/>
      <c r="T644" s="207"/>
      <c r="AT644" s="208" t="s">
        <v>183</v>
      </c>
      <c r="AU644" s="208" t="s">
        <v>81</v>
      </c>
      <c r="AV644" s="13" t="s">
        <v>81</v>
      </c>
      <c r="AW644" s="13" t="s">
        <v>33</v>
      </c>
      <c r="AX644" s="13" t="s">
        <v>72</v>
      </c>
      <c r="AY644" s="208" t="s">
        <v>118</v>
      </c>
    </row>
    <row r="645" spans="1:65" s="13" customFormat="1">
      <c r="B645" s="197"/>
      <c r="C645" s="198"/>
      <c r="D645" s="199" t="s">
        <v>183</v>
      </c>
      <c r="E645" s="200" t="s">
        <v>19</v>
      </c>
      <c r="F645" s="201" t="s">
        <v>451</v>
      </c>
      <c r="G645" s="198"/>
      <c r="H645" s="202">
        <v>0.13500000000000001</v>
      </c>
      <c r="I645" s="203"/>
      <c r="J645" s="198"/>
      <c r="K645" s="198"/>
      <c r="L645" s="204"/>
      <c r="M645" s="205"/>
      <c r="N645" s="206"/>
      <c r="O645" s="206"/>
      <c r="P645" s="206"/>
      <c r="Q645" s="206"/>
      <c r="R645" s="206"/>
      <c r="S645" s="206"/>
      <c r="T645" s="207"/>
      <c r="AT645" s="208" t="s">
        <v>183</v>
      </c>
      <c r="AU645" s="208" t="s">
        <v>81</v>
      </c>
      <c r="AV645" s="13" t="s">
        <v>81</v>
      </c>
      <c r="AW645" s="13" t="s">
        <v>33</v>
      </c>
      <c r="AX645" s="13" t="s">
        <v>72</v>
      </c>
      <c r="AY645" s="208" t="s">
        <v>118</v>
      </c>
    </row>
    <row r="646" spans="1:65" s="13" customFormat="1">
      <c r="B646" s="197"/>
      <c r="C646" s="198"/>
      <c r="D646" s="199" t="s">
        <v>183</v>
      </c>
      <c r="E646" s="200" t="s">
        <v>19</v>
      </c>
      <c r="F646" s="201" t="s">
        <v>464</v>
      </c>
      <c r="G646" s="198"/>
      <c r="H646" s="202">
        <v>22.007999999999999</v>
      </c>
      <c r="I646" s="203"/>
      <c r="J646" s="198"/>
      <c r="K646" s="198"/>
      <c r="L646" s="204"/>
      <c r="M646" s="205"/>
      <c r="N646" s="206"/>
      <c r="O646" s="206"/>
      <c r="P646" s="206"/>
      <c r="Q646" s="206"/>
      <c r="R646" s="206"/>
      <c r="S646" s="206"/>
      <c r="T646" s="207"/>
      <c r="AT646" s="208" t="s">
        <v>183</v>
      </c>
      <c r="AU646" s="208" t="s">
        <v>81</v>
      </c>
      <c r="AV646" s="13" t="s">
        <v>81</v>
      </c>
      <c r="AW646" s="13" t="s">
        <v>33</v>
      </c>
      <c r="AX646" s="13" t="s">
        <v>72</v>
      </c>
      <c r="AY646" s="208" t="s">
        <v>118</v>
      </c>
    </row>
    <row r="647" spans="1:65" s="13" customFormat="1">
      <c r="B647" s="197"/>
      <c r="C647" s="198"/>
      <c r="D647" s="199" t="s">
        <v>183</v>
      </c>
      <c r="E647" s="200" t="s">
        <v>19</v>
      </c>
      <c r="F647" s="201" t="s">
        <v>288</v>
      </c>
      <c r="G647" s="198"/>
      <c r="H647" s="202">
        <v>-1.35</v>
      </c>
      <c r="I647" s="203"/>
      <c r="J647" s="198"/>
      <c r="K647" s="198"/>
      <c r="L647" s="204"/>
      <c r="M647" s="205"/>
      <c r="N647" s="206"/>
      <c r="O647" s="206"/>
      <c r="P647" s="206"/>
      <c r="Q647" s="206"/>
      <c r="R647" s="206"/>
      <c r="S647" s="206"/>
      <c r="T647" s="207"/>
      <c r="AT647" s="208" t="s">
        <v>183</v>
      </c>
      <c r="AU647" s="208" t="s">
        <v>81</v>
      </c>
      <c r="AV647" s="13" t="s">
        <v>81</v>
      </c>
      <c r="AW647" s="13" t="s">
        <v>33</v>
      </c>
      <c r="AX647" s="13" t="s">
        <v>72</v>
      </c>
      <c r="AY647" s="208" t="s">
        <v>118</v>
      </c>
    </row>
    <row r="648" spans="1:65" s="13" customFormat="1">
      <c r="B648" s="197"/>
      <c r="C648" s="198"/>
      <c r="D648" s="199" t="s">
        <v>183</v>
      </c>
      <c r="E648" s="200" t="s">
        <v>19</v>
      </c>
      <c r="F648" s="201" t="s">
        <v>465</v>
      </c>
      <c r="G648" s="198"/>
      <c r="H648" s="202">
        <v>0.621</v>
      </c>
      <c r="I648" s="203"/>
      <c r="J648" s="198"/>
      <c r="K648" s="198"/>
      <c r="L648" s="204"/>
      <c r="M648" s="205"/>
      <c r="N648" s="206"/>
      <c r="O648" s="206"/>
      <c r="P648" s="206"/>
      <c r="Q648" s="206"/>
      <c r="R648" s="206"/>
      <c r="S648" s="206"/>
      <c r="T648" s="207"/>
      <c r="AT648" s="208" t="s">
        <v>183</v>
      </c>
      <c r="AU648" s="208" t="s">
        <v>81</v>
      </c>
      <c r="AV648" s="13" t="s">
        <v>81</v>
      </c>
      <c r="AW648" s="13" t="s">
        <v>33</v>
      </c>
      <c r="AX648" s="13" t="s">
        <v>72</v>
      </c>
      <c r="AY648" s="208" t="s">
        <v>118</v>
      </c>
    </row>
    <row r="649" spans="1:65" s="13" customFormat="1">
      <c r="B649" s="197"/>
      <c r="C649" s="198"/>
      <c r="D649" s="199" t="s">
        <v>183</v>
      </c>
      <c r="E649" s="200" t="s">
        <v>19</v>
      </c>
      <c r="F649" s="201" t="s">
        <v>466</v>
      </c>
      <c r="G649" s="198"/>
      <c r="H649" s="202">
        <v>0.18</v>
      </c>
      <c r="I649" s="203"/>
      <c r="J649" s="198"/>
      <c r="K649" s="198"/>
      <c r="L649" s="204"/>
      <c r="M649" s="205"/>
      <c r="N649" s="206"/>
      <c r="O649" s="206"/>
      <c r="P649" s="206"/>
      <c r="Q649" s="206"/>
      <c r="R649" s="206"/>
      <c r="S649" s="206"/>
      <c r="T649" s="207"/>
      <c r="AT649" s="208" t="s">
        <v>183</v>
      </c>
      <c r="AU649" s="208" t="s">
        <v>81</v>
      </c>
      <c r="AV649" s="13" t="s">
        <v>81</v>
      </c>
      <c r="AW649" s="13" t="s">
        <v>33</v>
      </c>
      <c r="AX649" s="13" t="s">
        <v>72</v>
      </c>
      <c r="AY649" s="208" t="s">
        <v>118</v>
      </c>
    </row>
    <row r="650" spans="1:65" s="13" customFormat="1">
      <c r="B650" s="197"/>
      <c r="C650" s="198"/>
      <c r="D650" s="199" t="s">
        <v>183</v>
      </c>
      <c r="E650" s="200" t="s">
        <v>19</v>
      </c>
      <c r="F650" s="201" t="s">
        <v>467</v>
      </c>
      <c r="G650" s="198"/>
      <c r="H650" s="202">
        <v>1.9430000000000001</v>
      </c>
      <c r="I650" s="203"/>
      <c r="J650" s="198"/>
      <c r="K650" s="198"/>
      <c r="L650" s="204"/>
      <c r="M650" s="205"/>
      <c r="N650" s="206"/>
      <c r="O650" s="206"/>
      <c r="P650" s="206"/>
      <c r="Q650" s="206"/>
      <c r="R650" s="206"/>
      <c r="S650" s="206"/>
      <c r="T650" s="207"/>
      <c r="AT650" s="208" t="s">
        <v>183</v>
      </c>
      <c r="AU650" s="208" t="s">
        <v>81</v>
      </c>
      <c r="AV650" s="13" t="s">
        <v>81</v>
      </c>
      <c r="AW650" s="13" t="s">
        <v>33</v>
      </c>
      <c r="AX650" s="13" t="s">
        <v>72</v>
      </c>
      <c r="AY650" s="208" t="s">
        <v>118</v>
      </c>
    </row>
    <row r="651" spans="1:65" s="13" customFormat="1">
      <c r="B651" s="197"/>
      <c r="C651" s="198"/>
      <c r="D651" s="199" t="s">
        <v>183</v>
      </c>
      <c r="E651" s="200" t="s">
        <v>19</v>
      </c>
      <c r="F651" s="201" t="s">
        <v>316</v>
      </c>
      <c r="G651" s="198"/>
      <c r="H651" s="202">
        <v>2.2549999999999999</v>
      </c>
      <c r="I651" s="203"/>
      <c r="J651" s="198"/>
      <c r="K651" s="198"/>
      <c r="L651" s="204"/>
      <c r="M651" s="205"/>
      <c r="N651" s="206"/>
      <c r="O651" s="206"/>
      <c r="P651" s="206"/>
      <c r="Q651" s="206"/>
      <c r="R651" s="206"/>
      <c r="S651" s="206"/>
      <c r="T651" s="207"/>
      <c r="AT651" s="208" t="s">
        <v>183</v>
      </c>
      <c r="AU651" s="208" t="s">
        <v>81</v>
      </c>
      <c r="AV651" s="13" t="s">
        <v>81</v>
      </c>
      <c r="AW651" s="13" t="s">
        <v>33</v>
      </c>
      <c r="AX651" s="13" t="s">
        <v>72</v>
      </c>
      <c r="AY651" s="208" t="s">
        <v>118</v>
      </c>
    </row>
    <row r="652" spans="1:65" s="13" customFormat="1">
      <c r="B652" s="197"/>
      <c r="C652" s="198"/>
      <c r="D652" s="199" t="s">
        <v>183</v>
      </c>
      <c r="E652" s="200" t="s">
        <v>19</v>
      </c>
      <c r="F652" s="201" t="s">
        <v>315</v>
      </c>
      <c r="G652" s="198"/>
      <c r="H652" s="202">
        <v>9.1940000000000008</v>
      </c>
      <c r="I652" s="203"/>
      <c r="J652" s="198"/>
      <c r="K652" s="198"/>
      <c r="L652" s="204"/>
      <c r="M652" s="205"/>
      <c r="N652" s="206"/>
      <c r="O652" s="206"/>
      <c r="P652" s="206"/>
      <c r="Q652" s="206"/>
      <c r="R652" s="206"/>
      <c r="S652" s="206"/>
      <c r="T652" s="207"/>
      <c r="AT652" s="208" t="s">
        <v>183</v>
      </c>
      <c r="AU652" s="208" t="s">
        <v>81</v>
      </c>
      <c r="AV652" s="13" t="s">
        <v>81</v>
      </c>
      <c r="AW652" s="13" t="s">
        <v>33</v>
      </c>
      <c r="AX652" s="13" t="s">
        <v>72</v>
      </c>
      <c r="AY652" s="208" t="s">
        <v>118</v>
      </c>
    </row>
    <row r="653" spans="1:65" s="14" customFormat="1">
      <c r="B653" s="209"/>
      <c r="C653" s="210"/>
      <c r="D653" s="199" t="s">
        <v>183</v>
      </c>
      <c r="E653" s="211" t="s">
        <v>19</v>
      </c>
      <c r="F653" s="212" t="s">
        <v>186</v>
      </c>
      <c r="G653" s="210"/>
      <c r="H653" s="213">
        <v>106.72000000000001</v>
      </c>
      <c r="I653" s="214"/>
      <c r="J653" s="210"/>
      <c r="K653" s="210"/>
      <c r="L653" s="215"/>
      <c r="M653" s="216"/>
      <c r="N653" s="217"/>
      <c r="O653" s="217"/>
      <c r="P653" s="217"/>
      <c r="Q653" s="217"/>
      <c r="R653" s="217"/>
      <c r="S653" s="217"/>
      <c r="T653" s="218"/>
      <c r="AT653" s="219" t="s">
        <v>183</v>
      </c>
      <c r="AU653" s="219" t="s">
        <v>81</v>
      </c>
      <c r="AV653" s="14" t="s">
        <v>140</v>
      </c>
      <c r="AW653" s="14" t="s">
        <v>33</v>
      </c>
      <c r="AX653" s="14" t="s">
        <v>79</v>
      </c>
      <c r="AY653" s="219" t="s">
        <v>118</v>
      </c>
    </row>
    <row r="654" spans="1:65" s="2" customFormat="1" ht="16.5" customHeight="1">
      <c r="A654" s="36"/>
      <c r="B654" s="37"/>
      <c r="C654" s="175" t="s">
        <v>945</v>
      </c>
      <c r="D654" s="175" t="s">
        <v>121</v>
      </c>
      <c r="E654" s="176" t="s">
        <v>946</v>
      </c>
      <c r="F654" s="177" t="s">
        <v>947</v>
      </c>
      <c r="G654" s="178" t="s">
        <v>189</v>
      </c>
      <c r="H654" s="179">
        <v>106.72</v>
      </c>
      <c r="I654" s="180"/>
      <c r="J654" s="181">
        <f>ROUND(I654*H654,2)</f>
        <v>0</v>
      </c>
      <c r="K654" s="177" t="s">
        <v>125</v>
      </c>
      <c r="L654" s="41"/>
      <c r="M654" s="182" t="s">
        <v>19</v>
      </c>
      <c r="N654" s="183" t="s">
        <v>43</v>
      </c>
      <c r="O654" s="66"/>
      <c r="P654" s="184">
        <f>O654*H654</f>
        <v>0</v>
      </c>
      <c r="Q654" s="184">
        <v>2.9999999999999997E-4</v>
      </c>
      <c r="R654" s="184">
        <f>Q654*H654</f>
        <v>3.2015999999999996E-2</v>
      </c>
      <c r="S654" s="184">
        <v>0</v>
      </c>
      <c r="T654" s="185">
        <f>S654*H654</f>
        <v>0</v>
      </c>
      <c r="U654" s="36"/>
      <c r="V654" s="36"/>
      <c r="W654" s="36"/>
      <c r="X654" s="36"/>
      <c r="Y654" s="36"/>
      <c r="Z654" s="36"/>
      <c r="AA654" s="36"/>
      <c r="AB654" s="36"/>
      <c r="AC654" s="36"/>
      <c r="AD654" s="36"/>
      <c r="AE654" s="36"/>
      <c r="AR654" s="186" t="s">
        <v>294</v>
      </c>
      <c r="AT654" s="186" t="s">
        <v>121</v>
      </c>
      <c r="AU654" s="186" t="s">
        <v>81</v>
      </c>
      <c r="AY654" s="19" t="s">
        <v>118</v>
      </c>
      <c r="BE654" s="187">
        <f>IF(N654="základní",J654,0)</f>
        <v>0</v>
      </c>
      <c r="BF654" s="187">
        <f>IF(N654="snížená",J654,0)</f>
        <v>0</v>
      </c>
      <c r="BG654" s="187">
        <f>IF(N654="zákl. přenesená",J654,0)</f>
        <v>0</v>
      </c>
      <c r="BH654" s="187">
        <f>IF(N654="sníž. přenesená",J654,0)</f>
        <v>0</v>
      </c>
      <c r="BI654" s="187">
        <f>IF(N654="nulová",J654,0)</f>
        <v>0</v>
      </c>
      <c r="BJ654" s="19" t="s">
        <v>79</v>
      </c>
      <c r="BK654" s="187">
        <f>ROUND(I654*H654,2)</f>
        <v>0</v>
      </c>
      <c r="BL654" s="19" t="s">
        <v>294</v>
      </c>
      <c r="BM654" s="186" t="s">
        <v>948</v>
      </c>
    </row>
    <row r="655" spans="1:65" s="2" customFormat="1">
      <c r="A655" s="36"/>
      <c r="B655" s="37"/>
      <c r="C655" s="38"/>
      <c r="D655" s="188" t="s">
        <v>128</v>
      </c>
      <c r="E655" s="38"/>
      <c r="F655" s="189" t="s">
        <v>949</v>
      </c>
      <c r="G655" s="38"/>
      <c r="H655" s="38"/>
      <c r="I655" s="190"/>
      <c r="J655" s="38"/>
      <c r="K655" s="38"/>
      <c r="L655" s="41"/>
      <c r="M655" s="191"/>
      <c r="N655" s="192"/>
      <c r="O655" s="66"/>
      <c r="P655" s="66"/>
      <c r="Q655" s="66"/>
      <c r="R655" s="66"/>
      <c r="S655" s="66"/>
      <c r="T655" s="67"/>
      <c r="U655" s="36"/>
      <c r="V655" s="36"/>
      <c r="W655" s="36"/>
      <c r="X655" s="36"/>
      <c r="Y655" s="36"/>
      <c r="Z655" s="36"/>
      <c r="AA655" s="36"/>
      <c r="AB655" s="36"/>
      <c r="AC655" s="36"/>
      <c r="AD655" s="36"/>
      <c r="AE655" s="36"/>
      <c r="AT655" s="19" t="s">
        <v>128</v>
      </c>
      <c r="AU655" s="19" t="s">
        <v>81</v>
      </c>
    </row>
    <row r="656" spans="1:65" s="2" customFormat="1" ht="16.5" customHeight="1">
      <c r="A656" s="36"/>
      <c r="B656" s="37"/>
      <c r="C656" s="241" t="s">
        <v>950</v>
      </c>
      <c r="D656" s="241" t="s">
        <v>422</v>
      </c>
      <c r="E656" s="242" t="s">
        <v>951</v>
      </c>
      <c r="F656" s="243" t="s">
        <v>1740</v>
      </c>
      <c r="G656" s="244" t="s">
        <v>189</v>
      </c>
      <c r="H656" s="245">
        <v>117.392</v>
      </c>
      <c r="I656" s="246"/>
      <c r="J656" s="247">
        <f>ROUND(I656*H656,2)</f>
        <v>0</v>
      </c>
      <c r="K656" s="243" t="s">
        <v>125</v>
      </c>
      <c r="L656" s="248"/>
      <c r="M656" s="249" t="s">
        <v>19</v>
      </c>
      <c r="N656" s="250" t="s">
        <v>43</v>
      </c>
      <c r="O656" s="66"/>
      <c r="P656" s="184">
        <f>O656*H656</f>
        <v>0</v>
      </c>
      <c r="Q656" s="184">
        <v>4.2900000000000004E-3</v>
      </c>
      <c r="R656" s="184">
        <f>Q656*H656</f>
        <v>0.50361168000000001</v>
      </c>
      <c r="S656" s="184">
        <v>0</v>
      </c>
      <c r="T656" s="185">
        <f>S656*H656</f>
        <v>0</v>
      </c>
      <c r="U656" s="36"/>
      <c r="V656" s="36"/>
      <c r="W656" s="36"/>
      <c r="X656" s="36"/>
      <c r="Y656" s="36"/>
      <c r="Z656" s="36"/>
      <c r="AA656" s="36"/>
      <c r="AB656" s="36"/>
      <c r="AC656" s="36"/>
      <c r="AD656" s="36"/>
      <c r="AE656" s="36"/>
      <c r="AR656" s="186" t="s">
        <v>427</v>
      </c>
      <c r="AT656" s="186" t="s">
        <v>422</v>
      </c>
      <c r="AU656" s="186" t="s">
        <v>81</v>
      </c>
      <c r="AY656" s="19" t="s">
        <v>118</v>
      </c>
      <c r="BE656" s="187">
        <f>IF(N656="základní",J656,0)</f>
        <v>0</v>
      </c>
      <c r="BF656" s="187">
        <f>IF(N656="snížená",J656,0)</f>
        <v>0</v>
      </c>
      <c r="BG656" s="187">
        <f>IF(N656="zákl. přenesená",J656,0)</f>
        <v>0</v>
      </c>
      <c r="BH656" s="187">
        <f>IF(N656="sníž. přenesená",J656,0)</f>
        <v>0</v>
      </c>
      <c r="BI656" s="187">
        <f>IF(N656="nulová",J656,0)</f>
        <v>0</v>
      </c>
      <c r="BJ656" s="19" t="s">
        <v>79</v>
      </c>
      <c r="BK656" s="187">
        <f>ROUND(I656*H656,2)</f>
        <v>0</v>
      </c>
      <c r="BL656" s="19" t="s">
        <v>294</v>
      </c>
      <c r="BM656" s="186" t="s">
        <v>952</v>
      </c>
    </row>
    <row r="657" spans="1:65" s="13" customFormat="1">
      <c r="B657" s="197"/>
      <c r="C657" s="198"/>
      <c r="D657" s="199" t="s">
        <v>183</v>
      </c>
      <c r="E657" s="198"/>
      <c r="F657" s="201" t="s">
        <v>953</v>
      </c>
      <c r="G657" s="198"/>
      <c r="H657" s="202">
        <v>117.392</v>
      </c>
      <c r="I657" s="203"/>
      <c r="J657" s="198"/>
      <c r="K657" s="198"/>
      <c r="L657" s="204"/>
      <c r="M657" s="205"/>
      <c r="N657" s="206"/>
      <c r="O657" s="206"/>
      <c r="P657" s="206"/>
      <c r="Q657" s="206"/>
      <c r="R657" s="206"/>
      <c r="S657" s="206"/>
      <c r="T657" s="207"/>
      <c r="AT657" s="208" t="s">
        <v>183</v>
      </c>
      <c r="AU657" s="208" t="s">
        <v>81</v>
      </c>
      <c r="AV657" s="13" t="s">
        <v>81</v>
      </c>
      <c r="AW657" s="13" t="s">
        <v>4</v>
      </c>
      <c r="AX657" s="13" t="s">
        <v>79</v>
      </c>
      <c r="AY657" s="208" t="s">
        <v>118</v>
      </c>
    </row>
    <row r="658" spans="1:65" s="2" customFormat="1" ht="16.5" customHeight="1">
      <c r="A658" s="36"/>
      <c r="B658" s="37"/>
      <c r="C658" s="175" t="s">
        <v>954</v>
      </c>
      <c r="D658" s="175" t="s">
        <v>121</v>
      </c>
      <c r="E658" s="176" t="s">
        <v>955</v>
      </c>
      <c r="F658" s="177" t="s">
        <v>956</v>
      </c>
      <c r="G658" s="178" t="s">
        <v>208</v>
      </c>
      <c r="H658" s="179">
        <v>111.92</v>
      </c>
      <c r="I658" s="180"/>
      <c r="J658" s="181">
        <f>ROUND(I658*H658,2)</f>
        <v>0</v>
      </c>
      <c r="K658" s="177" t="s">
        <v>19</v>
      </c>
      <c r="L658" s="41"/>
      <c r="M658" s="182" t="s">
        <v>19</v>
      </c>
      <c r="N658" s="183" t="s">
        <v>43</v>
      </c>
      <c r="O658" s="66"/>
      <c r="P658" s="184">
        <f>O658*H658</f>
        <v>0</v>
      </c>
      <c r="Q658" s="184">
        <v>1.0000000000000001E-5</v>
      </c>
      <c r="R658" s="184">
        <f>Q658*H658</f>
        <v>1.1192000000000001E-3</v>
      </c>
      <c r="S658" s="184">
        <v>0</v>
      </c>
      <c r="T658" s="185">
        <f>S658*H658</f>
        <v>0</v>
      </c>
      <c r="U658" s="36"/>
      <c r="V658" s="36"/>
      <c r="W658" s="36"/>
      <c r="X658" s="36"/>
      <c r="Y658" s="36"/>
      <c r="Z658" s="36"/>
      <c r="AA658" s="36"/>
      <c r="AB658" s="36"/>
      <c r="AC658" s="36"/>
      <c r="AD658" s="36"/>
      <c r="AE658" s="36"/>
      <c r="AR658" s="186" t="s">
        <v>294</v>
      </c>
      <c r="AT658" s="186" t="s">
        <v>121</v>
      </c>
      <c r="AU658" s="186" t="s">
        <v>81</v>
      </c>
      <c r="AY658" s="19" t="s">
        <v>118</v>
      </c>
      <c r="BE658" s="187">
        <f>IF(N658="základní",J658,0)</f>
        <v>0</v>
      </c>
      <c r="BF658" s="187">
        <f>IF(N658="snížená",J658,0)</f>
        <v>0</v>
      </c>
      <c r="BG658" s="187">
        <f>IF(N658="zákl. přenesená",J658,0)</f>
        <v>0</v>
      </c>
      <c r="BH658" s="187">
        <f>IF(N658="sníž. přenesená",J658,0)</f>
        <v>0</v>
      </c>
      <c r="BI658" s="187">
        <f>IF(N658="nulová",J658,0)</f>
        <v>0</v>
      </c>
      <c r="BJ658" s="19" t="s">
        <v>79</v>
      </c>
      <c r="BK658" s="187">
        <f>ROUND(I658*H658,2)</f>
        <v>0</v>
      </c>
      <c r="BL658" s="19" t="s">
        <v>294</v>
      </c>
      <c r="BM658" s="186" t="s">
        <v>957</v>
      </c>
    </row>
    <row r="659" spans="1:65" s="13" customFormat="1" ht="20.399999999999999">
      <c r="B659" s="197"/>
      <c r="C659" s="198"/>
      <c r="D659" s="199" t="s">
        <v>183</v>
      </c>
      <c r="E659" s="200" t="s">
        <v>19</v>
      </c>
      <c r="F659" s="201" t="s">
        <v>958</v>
      </c>
      <c r="G659" s="198"/>
      <c r="H659" s="202">
        <v>61.22</v>
      </c>
      <c r="I659" s="203"/>
      <c r="J659" s="198"/>
      <c r="K659" s="198"/>
      <c r="L659" s="204"/>
      <c r="M659" s="205"/>
      <c r="N659" s="206"/>
      <c r="O659" s="206"/>
      <c r="P659" s="206"/>
      <c r="Q659" s="206"/>
      <c r="R659" s="206"/>
      <c r="S659" s="206"/>
      <c r="T659" s="207"/>
      <c r="AT659" s="208" t="s">
        <v>183</v>
      </c>
      <c r="AU659" s="208" t="s">
        <v>81</v>
      </c>
      <c r="AV659" s="13" t="s">
        <v>81</v>
      </c>
      <c r="AW659" s="13" t="s">
        <v>33</v>
      </c>
      <c r="AX659" s="13" t="s">
        <v>72</v>
      </c>
      <c r="AY659" s="208" t="s">
        <v>118</v>
      </c>
    </row>
    <row r="660" spans="1:65" s="13" customFormat="1">
      <c r="B660" s="197"/>
      <c r="C660" s="198"/>
      <c r="D660" s="199" t="s">
        <v>183</v>
      </c>
      <c r="E660" s="200" t="s">
        <v>19</v>
      </c>
      <c r="F660" s="201" t="s">
        <v>959</v>
      </c>
      <c r="G660" s="198"/>
      <c r="H660" s="202">
        <v>37.56</v>
      </c>
      <c r="I660" s="203"/>
      <c r="J660" s="198"/>
      <c r="K660" s="198"/>
      <c r="L660" s="204"/>
      <c r="M660" s="205"/>
      <c r="N660" s="206"/>
      <c r="O660" s="206"/>
      <c r="P660" s="206"/>
      <c r="Q660" s="206"/>
      <c r="R660" s="206"/>
      <c r="S660" s="206"/>
      <c r="T660" s="207"/>
      <c r="AT660" s="208" t="s">
        <v>183</v>
      </c>
      <c r="AU660" s="208" t="s">
        <v>81</v>
      </c>
      <c r="AV660" s="13" t="s">
        <v>81</v>
      </c>
      <c r="AW660" s="13" t="s">
        <v>33</v>
      </c>
      <c r="AX660" s="13" t="s">
        <v>72</v>
      </c>
      <c r="AY660" s="208" t="s">
        <v>118</v>
      </c>
    </row>
    <row r="661" spans="1:65" s="13" customFormat="1">
      <c r="B661" s="197"/>
      <c r="C661" s="198"/>
      <c r="D661" s="199" t="s">
        <v>183</v>
      </c>
      <c r="E661" s="200" t="s">
        <v>19</v>
      </c>
      <c r="F661" s="201" t="s">
        <v>960</v>
      </c>
      <c r="G661" s="198"/>
      <c r="H661" s="202">
        <v>13.14</v>
      </c>
      <c r="I661" s="203"/>
      <c r="J661" s="198"/>
      <c r="K661" s="198"/>
      <c r="L661" s="204"/>
      <c r="M661" s="205"/>
      <c r="N661" s="206"/>
      <c r="O661" s="206"/>
      <c r="P661" s="206"/>
      <c r="Q661" s="206"/>
      <c r="R661" s="206"/>
      <c r="S661" s="206"/>
      <c r="T661" s="207"/>
      <c r="AT661" s="208" t="s">
        <v>183</v>
      </c>
      <c r="AU661" s="208" t="s">
        <v>81</v>
      </c>
      <c r="AV661" s="13" t="s">
        <v>81</v>
      </c>
      <c r="AW661" s="13" t="s">
        <v>33</v>
      </c>
      <c r="AX661" s="13" t="s">
        <v>72</v>
      </c>
      <c r="AY661" s="208" t="s">
        <v>118</v>
      </c>
    </row>
    <row r="662" spans="1:65" s="14" customFormat="1">
      <c r="B662" s="209"/>
      <c r="C662" s="210"/>
      <c r="D662" s="199" t="s">
        <v>183</v>
      </c>
      <c r="E662" s="211" t="s">
        <v>19</v>
      </c>
      <c r="F662" s="212" t="s">
        <v>186</v>
      </c>
      <c r="G662" s="210"/>
      <c r="H662" s="213">
        <v>111.92</v>
      </c>
      <c r="I662" s="214"/>
      <c r="J662" s="210"/>
      <c r="K662" s="210"/>
      <c r="L662" s="215"/>
      <c r="M662" s="216"/>
      <c r="N662" s="217"/>
      <c r="O662" s="217"/>
      <c r="P662" s="217"/>
      <c r="Q662" s="217"/>
      <c r="R662" s="217"/>
      <c r="S662" s="217"/>
      <c r="T662" s="218"/>
      <c r="AT662" s="219" t="s">
        <v>183</v>
      </c>
      <c r="AU662" s="219" t="s">
        <v>81</v>
      </c>
      <c r="AV662" s="14" t="s">
        <v>140</v>
      </c>
      <c r="AW662" s="14" t="s">
        <v>33</v>
      </c>
      <c r="AX662" s="14" t="s">
        <v>79</v>
      </c>
      <c r="AY662" s="219" t="s">
        <v>118</v>
      </c>
    </row>
    <row r="663" spans="1:65" s="2" customFormat="1" ht="16.5" customHeight="1">
      <c r="A663" s="36"/>
      <c r="B663" s="37"/>
      <c r="C663" s="241" t="s">
        <v>961</v>
      </c>
      <c r="D663" s="241" t="s">
        <v>422</v>
      </c>
      <c r="E663" s="242" t="s">
        <v>962</v>
      </c>
      <c r="F663" s="243" t="s">
        <v>963</v>
      </c>
      <c r="G663" s="244" t="s">
        <v>208</v>
      </c>
      <c r="H663" s="245">
        <v>117.51600000000001</v>
      </c>
      <c r="I663" s="246"/>
      <c r="J663" s="247">
        <f>ROUND(I663*H663,2)</f>
        <v>0</v>
      </c>
      <c r="K663" s="243" t="s">
        <v>19</v>
      </c>
      <c r="L663" s="248"/>
      <c r="M663" s="249" t="s">
        <v>19</v>
      </c>
      <c r="N663" s="250" t="s">
        <v>43</v>
      </c>
      <c r="O663" s="66"/>
      <c r="P663" s="184">
        <f>O663*H663</f>
        <v>0</v>
      </c>
      <c r="Q663" s="184">
        <v>0</v>
      </c>
      <c r="R663" s="184">
        <f>Q663*H663</f>
        <v>0</v>
      </c>
      <c r="S663" s="184">
        <v>0</v>
      </c>
      <c r="T663" s="185">
        <f>S663*H663</f>
        <v>0</v>
      </c>
      <c r="U663" s="36"/>
      <c r="V663" s="36"/>
      <c r="W663" s="36"/>
      <c r="X663" s="36"/>
      <c r="Y663" s="36"/>
      <c r="Z663" s="36"/>
      <c r="AA663" s="36"/>
      <c r="AB663" s="36"/>
      <c r="AC663" s="36"/>
      <c r="AD663" s="36"/>
      <c r="AE663" s="36"/>
      <c r="AR663" s="186" t="s">
        <v>427</v>
      </c>
      <c r="AT663" s="186" t="s">
        <v>422</v>
      </c>
      <c r="AU663" s="186" t="s">
        <v>81</v>
      </c>
      <c r="AY663" s="19" t="s">
        <v>118</v>
      </c>
      <c r="BE663" s="187">
        <f>IF(N663="základní",J663,0)</f>
        <v>0</v>
      </c>
      <c r="BF663" s="187">
        <f>IF(N663="snížená",J663,0)</f>
        <v>0</v>
      </c>
      <c r="BG663" s="187">
        <f>IF(N663="zákl. přenesená",J663,0)</f>
        <v>0</v>
      </c>
      <c r="BH663" s="187">
        <f>IF(N663="sníž. přenesená",J663,0)</f>
        <v>0</v>
      </c>
      <c r="BI663" s="187">
        <f>IF(N663="nulová",J663,0)</f>
        <v>0</v>
      </c>
      <c r="BJ663" s="19" t="s">
        <v>79</v>
      </c>
      <c r="BK663" s="187">
        <f>ROUND(I663*H663,2)</f>
        <v>0</v>
      </c>
      <c r="BL663" s="19" t="s">
        <v>294</v>
      </c>
      <c r="BM663" s="186" t="s">
        <v>964</v>
      </c>
    </row>
    <row r="664" spans="1:65" s="13" customFormat="1">
      <c r="B664" s="197"/>
      <c r="C664" s="198"/>
      <c r="D664" s="199" t="s">
        <v>183</v>
      </c>
      <c r="E664" s="198"/>
      <c r="F664" s="201" t="s">
        <v>965</v>
      </c>
      <c r="G664" s="198"/>
      <c r="H664" s="202">
        <v>117.51600000000001</v>
      </c>
      <c r="I664" s="203"/>
      <c r="J664" s="198"/>
      <c r="K664" s="198"/>
      <c r="L664" s="204"/>
      <c r="M664" s="205"/>
      <c r="N664" s="206"/>
      <c r="O664" s="206"/>
      <c r="P664" s="206"/>
      <c r="Q664" s="206"/>
      <c r="R664" s="206"/>
      <c r="S664" s="206"/>
      <c r="T664" s="207"/>
      <c r="AT664" s="208" t="s">
        <v>183</v>
      </c>
      <c r="AU664" s="208" t="s">
        <v>81</v>
      </c>
      <c r="AV664" s="13" t="s">
        <v>81</v>
      </c>
      <c r="AW664" s="13" t="s">
        <v>4</v>
      </c>
      <c r="AX664" s="13" t="s">
        <v>79</v>
      </c>
      <c r="AY664" s="208" t="s">
        <v>118</v>
      </c>
    </row>
    <row r="665" spans="1:65" s="2" customFormat="1" ht="16.5" customHeight="1">
      <c r="A665" s="36"/>
      <c r="B665" s="37"/>
      <c r="C665" s="175" t="s">
        <v>966</v>
      </c>
      <c r="D665" s="175" t="s">
        <v>121</v>
      </c>
      <c r="E665" s="176" t="s">
        <v>967</v>
      </c>
      <c r="F665" s="177" t="s">
        <v>968</v>
      </c>
      <c r="G665" s="178" t="s">
        <v>208</v>
      </c>
      <c r="H665" s="179">
        <v>9.4499999999999993</v>
      </c>
      <c r="I665" s="180"/>
      <c r="J665" s="181">
        <f>ROUND(I665*H665,2)</f>
        <v>0</v>
      </c>
      <c r="K665" s="177" t="s">
        <v>125</v>
      </c>
      <c r="L665" s="41"/>
      <c r="M665" s="182" t="s">
        <v>19</v>
      </c>
      <c r="N665" s="183" t="s">
        <v>43</v>
      </c>
      <c r="O665" s="66"/>
      <c r="P665" s="184">
        <f>O665*H665</f>
        <v>0</v>
      </c>
      <c r="Q665" s="184">
        <v>0</v>
      </c>
      <c r="R665" s="184">
        <f>Q665*H665</f>
        <v>0</v>
      </c>
      <c r="S665" s="184">
        <v>0</v>
      </c>
      <c r="T665" s="185">
        <f>S665*H665</f>
        <v>0</v>
      </c>
      <c r="U665" s="36"/>
      <c r="V665" s="36"/>
      <c r="W665" s="36"/>
      <c r="X665" s="36"/>
      <c r="Y665" s="36"/>
      <c r="Z665" s="36"/>
      <c r="AA665" s="36"/>
      <c r="AB665" s="36"/>
      <c r="AC665" s="36"/>
      <c r="AD665" s="36"/>
      <c r="AE665" s="36"/>
      <c r="AR665" s="186" t="s">
        <v>294</v>
      </c>
      <c r="AT665" s="186" t="s">
        <v>121</v>
      </c>
      <c r="AU665" s="186" t="s">
        <v>81</v>
      </c>
      <c r="AY665" s="19" t="s">
        <v>118</v>
      </c>
      <c r="BE665" s="187">
        <f>IF(N665="základní",J665,0)</f>
        <v>0</v>
      </c>
      <c r="BF665" s="187">
        <f>IF(N665="snížená",J665,0)</f>
        <v>0</v>
      </c>
      <c r="BG665" s="187">
        <f>IF(N665="zákl. přenesená",J665,0)</f>
        <v>0</v>
      </c>
      <c r="BH665" s="187">
        <f>IF(N665="sníž. přenesená",J665,0)</f>
        <v>0</v>
      </c>
      <c r="BI665" s="187">
        <f>IF(N665="nulová",J665,0)</f>
        <v>0</v>
      </c>
      <c r="BJ665" s="19" t="s">
        <v>79</v>
      </c>
      <c r="BK665" s="187">
        <f>ROUND(I665*H665,2)</f>
        <v>0</v>
      </c>
      <c r="BL665" s="19" t="s">
        <v>294</v>
      </c>
      <c r="BM665" s="186" t="s">
        <v>969</v>
      </c>
    </row>
    <row r="666" spans="1:65" s="2" customFormat="1">
      <c r="A666" s="36"/>
      <c r="B666" s="37"/>
      <c r="C666" s="38"/>
      <c r="D666" s="188" t="s">
        <v>128</v>
      </c>
      <c r="E666" s="38"/>
      <c r="F666" s="189" t="s">
        <v>970</v>
      </c>
      <c r="G666" s="38"/>
      <c r="H666" s="38"/>
      <c r="I666" s="190"/>
      <c r="J666" s="38"/>
      <c r="K666" s="38"/>
      <c r="L666" s="41"/>
      <c r="M666" s="191"/>
      <c r="N666" s="192"/>
      <c r="O666" s="66"/>
      <c r="P666" s="66"/>
      <c r="Q666" s="66"/>
      <c r="R666" s="66"/>
      <c r="S666" s="66"/>
      <c r="T666" s="67"/>
      <c r="U666" s="36"/>
      <c r="V666" s="36"/>
      <c r="W666" s="36"/>
      <c r="X666" s="36"/>
      <c r="Y666" s="36"/>
      <c r="Z666" s="36"/>
      <c r="AA666" s="36"/>
      <c r="AB666" s="36"/>
      <c r="AC666" s="36"/>
      <c r="AD666" s="36"/>
      <c r="AE666" s="36"/>
      <c r="AT666" s="19" t="s">
        <v>128</v>
      </c>
      <c r="AU666" s="19" t="s">
        <v>81</v>
      </c>
    </row>
    <row r="667" spans="1:65" s="13" customFormat="1">
      <c r="B667" s="197"/>
      <c r="C667" s="198"/>
      <c r="D667" s="199" t="s">
        <v>183</v>
      </c>
      <c r="E667" s="200" t="s">
        <v>19</v>
      </c>
      <c r="F667" s="201" t="s">
        <v>971</v>
      </c>
      <c r="G667" s="198"/>
      <c r="H667" s="202">
        <v>9.4499999999999993</v>
      </c>
      <c r="I667" s="203"/>
      <c r="J667" s="198"/>
      <c r="K667" s="198"/>
      <c r="L667" s="204"/>
      <c r="M667" s="205"/>
      <c r="N667" s="206"/>
      <c r="O667" s="206"/>
      <c r="P667" s="206"/>
      <c r="Q667" s="206"/>
      <c r="R667" s="206"/>
      <c r="S667" s="206"/>
      <c r="T667" s="207"/>
      <c r="AT667" s="208" t="s">
        <v>183</v>
      </c>
      <c r="AU667" s="208" t="s">
        <v>81</v>
      </c>
      <c r="AV667" s="13" t="s">
        <v>81</v>
      </c>
      <c r="AW667" s="13" t="s">
        <v>33</v>
      </c>
      <c r="AX667" s="13" t="s">
        <v>79</v>
      </c>
      <c r="AY667" s="208" t="s">
        <v>118</v>
      </c>
    </row>
    <row r="668" spans="1:65" s="2" customFormat="1" ht="16.5" customHeight="1">
      <c r="A668" s="36"/>
      <c r="B668" s="37"/>
      <c r="C668" s="241" t="s">
        <v>972</v>
      </c>
      <c r="D668" s="241" t="s">
        <v>422</v>
      </c>
      <c r="E668" s="242" t="s">
        <v>973</v>
      </c>
      <c r="F668" s="243" t="s">
        <v>974</v>
      </c>
      <c r="G668" s="244" t="s">
        <v>208</v>
      </c>
      <c r="H668" s="245">
        <v>9.923</v>
      </c>
      <c r="I668" s="246"/>
      <c r="J668" s="247">
        <f>ROUND(I668*H668,2)</f>
        <v>0</v>
      </c>
      <c r="K668" s="243" t="s">
        <v>125</v>
      </c>
      <c r="L668" s="248"/>
      <c r="M668" s="249" t="s">
        <v>19</v>
      </c>
      <c r="N668" s="250" t="s">
        <v>43</v>
      </c>
      <c r="O668" s="66"/>
      <c r="P668" s="184">
        <f>O668*H668</f>
        <v>0</v>
      </c>
      <c r="Q668" s="184">
        <v>1.7000000000000001E-4</v>
      </c>
      <c r="R668" s="184">
        <f>Q668*H668</f>
        <v>1.6869100000000002E-3</v>
      </c>
      <c r="S668" s="184">
        <v>0</v>
      </c>
      <c r="T668" s="185">
        <f>S668*H668</f>
        <v>0</v>
      </c>
      <c r="U668" s="36"/>
      <c r="V668" s="36"/>
      <c r="W668" s="36"/>
      <c r="X668" s="36"/>
      <c r="Y668" s="36"/>
      <c r="Z668" s="36"/>
      <c r="AA668" s="36"/>
      <c r="AB668" s="36"/>
      <c r="AC668" s="36"/>
      <c r="AD668" s="36"/>
      <c r="AE668" s="36"/>
      <c r="AR668" s="186" t="s">
        <v>427</v>
      </c>
      <c r="AT668" s="186" t="s">
        <v>422</v>
      </c>
      <c r="AU668" s="186" t="s">
        <v>81</v>
      </c>
      <c r="AY668" s="19" t="s">
        <v>118</v>
      </c>
      <c r="BE668" s="187">
        <f>IF(N668="základní",J668,0)</f>
        <v>0</v>
      </c>
      <c r="BF668" s="187">
        <f>IF(N668="snížená",J668,0)</f>
        <v>0</v>
      </c>
      <c r="BG668" s="187">
        <f>IF(N668="zákl. přenesená",J668,0)</f>
        <v>0</v>
      </c>
      <c r="BH668" s="187">
        <f>IF(N668="sníž. přenesená",J668,0)</f>
        <v>0</v>
      </c>
      <c r="BI668" s="187">
        <f>IF(N668="nulová",J668,0)</f>
        <v>0</v>
      </c>
      <c r="BJ668" s="19" t="s">
        <v>79</v>
      </c>
      <c r="BK668" s="187">
        <f>ROUND(I668*H668,2)</f>
        <v>0</v>
      </c>
      <c r="BL668" s="19" t="s">
        <v>294</v>
      </c>
      <c r="BM668" s="186" t="s">
        <v>975</v>
      </c>
    </row>
    <row r="669" spans="1:65" s="13" customFormat="1">
      <c r="B669" s="197"/>
      <c r="C669" s="198"/>
      <c r="D669" s="199" t="s">
        <v>183</v>
      </c>
      <c r="E669" s="198"/>
      <c r="F669" s="201" t="s">
        <v>976</v>
      </c>
      <c r="G669" s="198"/>
      <c r="H669" s="202">
        <v>9.923</v>
      </c>
      <c r="I669" s="203"/>
      <c r="J669" s="198"/>
      <c r="K669" s="198"/>
      <c r="L669" s="204"/>
      <c r="M669" s="205"/>
      <c r="N669" s="206"/>
      <c r="O669" s="206"/>
      <c r="P669" s="206"/>
      <c r="Q669" s="206"/>
      <c r="R669" s="206"/>
      <c r="S669" s="206"/>
      <c r="T669" s="207"/>
      <c r="AT669" s="208" t="s">
        <v>183</v>
      </c>
      <c r="AU669" s="208" t="s">
        <v>81</v>
      </c>
      <c r="AV669" s="13" t="s">
        <v>81</v>
      </c>
      <c r="AW669" s="13" t="s">
        <v>4</v>
      </c>
      <c r="AX669" s="13" t="s">
        <v>79</v>
      </c>
      <c r="AY669" s="208" t="s">
        <v>118</v>
      </c>
    </row>
    <row r="670" spans="1:65" s="2" customFormat="1" ht="24.15" customHeight="1">
      <c r="A670" s="36"/>
      <c r="B670" s="37"/>
      <c r="C670" s="175" t="s">
        <v>977</v>
      </c>
      <c r="D670" s="175" t="s">
        <v>121</v>
      </c>
      <c r="E670" s="176" t="s">
        <v>978</v>
      </c>
      <c r="F670" s="177" t="s">
        <v>979</v>
      </c>
      <c r="G670" s="178" t="s">
        <v>719</v>
      </c>
      <c r="H670" s="251"/>
      <c r="I670" s="180"/>
      <c r="J670" s="181">
        <f>ROUND(I670*H670,2)</f>
        <v>0</v>
      </c>
      <c r="K670" s="177" t="s">
        <v>125</v>
      </c>
      <c r="L670" s="41"/>
      <c r="M670" s="182" t="s">
        <v>19</v>
      </c>
      <c r="N670" s="183" t="s">
        <v>43</v>
      </c>
      <c r="O670" s="66"/>
      <c r="P670" s="184">
        <f>O670*H670</f>
        <v>0</v>
      </c>
      <c r="Q670" s="184">
        <v>0</v>
      </c>
      <c r="R670" s="184">
        <f>Q670*H670</f>
        <v>0</v>
      </c>
      <c r="S670" s="184">
        <v>0</v>
      </c>
      <c r="T670" s="185">
        <f>S670*H670</f>
        <v>0</v>
      </c>
      <c r="U670" s="36"/>
      <c r="V670" s="36"/>
      <c r="W670" s="36"/>
      <c r="X670" s="36"/>
      <c r="Y670" s="36"/>
      <c r="Z670" s="36"/>
      <c r="AA670" s="36"/>
      <c r="AB670" s="36"/>
      <c r="AC670" s="36"/>
      <c r="AD670" s="36"/>
      <c r="AE670" s="36"/>
      <c r="AR670" s="186" t="s">
        <v>294</v>
      </c>
      <c r="AT670" s="186" t="s">
        <v>121</v>
      </c>
      <c r="AU670" s="186" t="s">
        <v>81</v>
      </c>
      <c r="AY670" s="19" t="s">
        <v>118</v>
      </c>
      <c r="BE670" s="187">
        <f>IF(N670="základní",J670,0)</f>
        <v>0</v>
      </c>
      <c r="BF670" s="187">
        <f>IF(N670="snížená",J670,0)</f>
        <v>0</v>
      </c>
      <c r="BG670" s="187">
        <f>IF(N670="zákl. přenesená",J670,0)</f>
        <v>0</v>
      </c>
      <c r="BH670" s="187">
        <f>IF(N670="sníž. přenesená",J670,0)</f>
        <v>0</v>
      </c>
      <c r="BI670" s="187">
        <f>IF(N670="nulová",J670,0)</f>
        <v>0</v>
      </c>
      <c r="BJ670" s="19" t="s">
        <v>79</v>
      </c>
      <c r="BK670" s="187">
        <f>ROUND(I670*H670,2)</f>
        <v>0</v>
      </c>
      <c r="BL670" s="19" t="s">
        <v>294</v>
      </c>
      <c r="BM670" s="186" t="s">
        <v>980</v>
      </c>
    </row>
    <row r="671" spans="1:65" s="2" customFormat="1">
      <c r="A671" s="36"/>
      <c r="B671" s="37"/>
      <c r="C671" s="38"/>
      <c r="D671" s="188" t="s">
        <v>128</v>
      </c>
      <c r="E671" s="38"/>
      <c r="F671" s="189" t="s">
        <v>981</v>
      </c>
      <c r="G671" s="38"/>
      <c r="H671" s="38"/>
      <c r="I671" s="190"/>
      <c r="J671" s="38"/>
      <c r="K671" s="38"/>
      <c r="L671" s="41"/>
      <c r="M671" s="191"/>
      <c r="N671" s="192"/>
      <c r="O671" s="66"/>
      <c r="P671" s="66"/>
      <c r="Q671" s="66"/>
      <c r="R671" s="66"/>
      <c r="S671" s="66"/>
      <c r="T671" s="67"/>
      <c r="U671" s="36"/>
      <c r="V671" s="36"/>
      <c r="W671" s="36"/>
      <c r="X671" s="36"/>
      <c r="Y671" s="36"/>
      <c r="Z671" s="36"/>
      <c r="AA671" s="36"/>
      <c r="AB671" s="36"/>
      <c r="AC671" s="36"/>
      <c r="AD671" s="36"/>
      <c r="AE671" s="36"/>
      <c r="AT671" s="19" t="s">
        <v>128</v>
      </c>
      <c r="AU671" s="19" t="s">
        <v>81</v>
      </c>
    </row>
    <row r="672" spans="1:65" s="12" customFormat="1" ht="22.95" customHeight="1">
      <c r="B672" s="159"/>
      <c r="C672" s="160"/>
      <c r="D672" s="161" t="s">
        <v>71</v>
      </c>
      <c r="E672" s="173" t="s">
        <v>982</v>
      </c>
      <c r="F672" s="173" t="s">
        <v>983</v>
      </c>
      <c r="G672" s="160"/>
      <c r="H672" s="160"/>
      <c r="I672" s="163"/>
      <c r="J672" s="174">
        <f>BK672</f>
        <v>0</v>
      </c>
      <c r="K672" s="160"/>
      <c r="L672" s="165"/>
      <c r="M672" s="166"/>
      <c r="N672" s="167"/>
      <c r="O672" s="167"/>
      <c r="P672" s="168">
        <f>SUM(P673:P705)</f>
        <v>0</v>
      </c>
      <c r="Q672" s="167"/>
      <c r="R672" s="168">
        <f>SUM(R673:R705)</f>
        <v>1.0980942</v>
      </c>
      <c r="S672" s="167"/>
      <c r="T672" s="169">
        <f>SUM(T673:T705)</f>
        <v>0</v>
      </c>
      <c r="AR672" s="170" t="s">
        <v>81</v>
      </c>
      <c r="AT672" s="171" t="s">
        <v>71</v>
      </c>
      <c r="AU672" s="171" t="s">
        <v>79</v>
      </c>
      <c r="AY672" s="170" t="s">
        <v>118</v>
      </c>
      <c r="BK672" s="172">
        <f>SUM(BK673:BK705)</f>
        <v>0</v>
      </c>
    </row>
    <row r="673" spans="1:65" s="2" customFormat="1" ht="16.5" customHeight="1">
      <c r="A673" s="36"/>
      <c r="B673" s="37"/>
      <c r="C673" s="175" t="s">
        <v>984</v>
      </c>
      <c r="D673" s="175" t="s">
        <v>121</v>
      </c>
      <c r="E673" s="176" t="s">
        <v>985</v>
      </c>
      <c r="F673" s="177" t="s">
        <v>986</v>
      </c>
      <c r="G673" s="178" t="s">
        <v>189</v>
      </c>
      <c r="H673" s="179">
        <v>54.762</v>
      </c>
      <c r="I673" s="180"/>
      <c r="J673" s="181">
        <f>ROUND(I673*H673,2)</f>
        <v>0</v>
      </c>
      <c r="K673" s="177" t="s">
        <v>125</v>
      </c>
      <c r="L673" s="41"/>
      <c r="M673" s="182" t="s">
        <v>19</v>
      </c>
      <c r="N673" s="183" t="s">
        <v>43</v>
      </c>
      <c r="O673" s="66"/>
      <c r="P673" s="184">
        <f>O673*H673</f>
        <v>0</v>
      </c>
      <c r="Q673" s="184">
        <v>2.9999999999999997E-4</v>
      </c>
      <c r="R673" s="184">
        <f>Q673*H673</f>
        <v>1.6428599999999998E-2</v>
      </c>
      <c r="S673" s="184">
        <v>0</v>
      </c>
      <c r="T673" s="185">
        <f>S673*H673</f>
        <v>0</v>
      </c>
      <c r="U673" s="36"/>
      <c r="V673" s="36"/>
      <c r="W673" s="36"/>
      <c r="X673" s="36"/>
      <c r="Y673" s="36"/>
      <c r="Z673" s="36"/>
      <c r="AA673" s="36"/>
      <c r="AB673" s="36"/>
      <c r="AC673" s="36"/>
      <c r="AD673" s="36"/>
      <c r="AE673" s="36"/>
      <c r="AR673" s="186" t="s">
        <v>294</v>
      </c>
      <c r="AT673" s="186" t="s">
        <v>121</v>
      </c>
      <c r="AU673" s="186" t="s">
        <v>81</v>
      </c>
      <c r="AY673" s="19" t="s">
        <v>118</v>
      </c>
      <c r="BE673" s="187">
        <f>IF(N673="základní",J673,0)</f>
        <v>0</v>
      </c>
      <c r="BF673" s="187">
        <f>IF(N673="snížená",J673,0)</f>
        <v>0</v>
      </c>
      <c r="BG673" s="187">
        <f>IF(N673="zákl. přenesená",J673,0)</f>
        <v>0</v>
      </c>
      <c r="BH673" s="187">
        <f>IF(N673="sníž. přenesená",J673,0)</f>
        <v>0</v>
      </c>
      <c r="BI673" s="187">
        <f>IF(N673="nulová",J673,0)</f>
        <v>0</v>
      </c>
      <c r="BJ673" s="19" t="s">
        <v>79</v>
      </c>
      <c r="BK673" s="187">
        <f>ROUND(I673*H673,2)</f>
        <v>0</v>
      </c>
      <c r="BL673" s="19" t="s">
        <v>294</v>
      </c>
      <c r="BM673" s="186" t="s">
        <v>987</v>
      </c>
    </row>
    <row r="674" spans="1:65" s="2" customFormat="1">
      <c r="A674" s="36"/>
      <c r="B674" s="37"/>
      <c r="C674" s="38"/>
      <c r="D674" s="188" t="s">
        <v>128</v>
      </c>
      <c r="E674" s="38"/>
      <c r="F674" s="189" t="s">
        <v>988</v>
      </c>
      <c r="G674" s="38"/>
      <c r="H674" s="38"/>
      <c r="I674" s="190"/>
      <c r="J674" s="38"/>
      <c r="K674" s="38"/>
      <c r="L674" s="41"/>
      <c r="M674" s="191"/>
      <c r="N674" s="192"/>
      <c r="O674" s="66"/>
      <c r="P674" s="66"/>
      <c r="Q674" s="66"/>
      <c r="R674" s="66"/>
      <c r="S674" s="66"/>
      <c r="T674" s="67"/>
      <c r="U674" s="36"/>
      <c r="V674" s="36"/>
      <c r="W674" s="36"/>
      <c r="X674" s="36"/>
      <c r="Y674" s="36"/>
      <c r="Z674" s="36"/>
      <c r="AA674" s="36"/>
      <c r="AB674" s="36"/>
      <c r="AC674" s="36"/>
      <c r="AD674" s="36"/>
      <c r="AE674" s="36"/>
      <c r="AT674" s="19" t="s">
        <v>128</v>
      </c>
      <c r="AU674" s="19" t="s">
        <v>81</v>
      </c>
    </row>
    <row r="675" spans="1:65" s="13" customFormat="1">
      <c r="B675" s="197"/>
      <c r="C675" s="198"/>
      <c r="D675" s="199" t="s">
        <v>183</v>
      </c>
      <c r="E675" s="200" t="s">
        <v>19</v>
      </c>
      <c r="F675" s="201" t="s">
        <v>989</v>
      </c>
      <c r="G675" s="198"/>
      <c r="H675" s="202">
        <v>8.3019999999999996</v>
      </c>
      <c r="I675" s="203"/>
      <c r="J675" s="198"/>
      <c r="K675" s="198"/>
      <c r="L675" s="204"/>
      <c r="M675" s="205"/>
      <c r="N675" s="206"/>
      <c r="O675" s="206"/>
      <c r="P675" s="206"/>
      <c r="Q675" s="206"/>
      <c r="R675" s="206"/>
      <c r="S675" s="206"/>
      <c r="T675" s="207"/>
      <c r="AT675" s="208" t="s">
        <v>183</v>
      </c>
      <c r="AU675" s="208" t="s">
        <v>81</v>
      </c>
      <c r="AV675" s="13" t="s">
        <v>81</v>
      </c>
      <c r="AW675" s="13" t="s">
        <v>33</v>
      </c>
      <c r="AX675" s="13" t="s">
        <v>72</v>
      </c>
      <c r="AY675" s="208" t="s">
        <v>118</v>
      </c>
    </row>
    <row r="676" spans="1:65" s="13" customFormat="1">
      <c r="B676" s="197"/>
      <c r="C676" s="198"/>
      <c r="D676" s="199" t="s">
        <v>183</v>
      </c>
      <c r="E676" s="200" t="s">
        <v>19</v>
      </c>
      <c r="F676" s="201" t="s">
        <v>990</v>
      </c>
      <c r="G676" s="198"/>
      <c r="H676" s="202">
        <v>46.6</v>
      </c>
      <c r="I676" s="203"/>
      <c r="J676" s="198"/>
      <c r="K676" s="198"/>
      <c r="L676" s="204"/>
      <c r="M676" s="205"/>
      <c r="N676" s="206"/>
      <c r="O676" s="206"/>
      <c r="P676" s="206"/>
      <c r="Q676" s="206"/>
      <c r="R676" s="206"/>
      <c r="S676" s="206"/>
      <c r="T676" s="207"/>
      <c r="AT676" s="208" t="s">
        <v>183</v>
      </c>
      <c r="AU676" s="208" t="s">
        <v>81</v>
      </c>
      <c r="AV676" s="13" t="s">
        <v>81</v>
      </c>
      <c r="AW676" s="13" t="s">
        <v>33</v>
      </c>
      <c r="AX676" s="13" t="s">
        <v>72</v>
      </c>
      <c r="AY676" s="208" t="s">
        <v>118</v>
      </c>
    </row>
    <row r="677" spans="1:65" s="13" customFormat="1">
      <c r="B677" s="197"/>
      <c r="C677" s="198"/>
      <c r="D677" s="199" t="s">
        <v>183</v>
      </c>
      <c r="E677" s="200" t="s">
        <v>19</v>
      </c>
      <c r="F677" s="201" t="s">
        <v>991</v>
      </c>
      <c r="G677" s="198"/>
      <c r="H677" s="202">
        <v>0.2</v>
      </c>
      <c r="I677" s="203"/>
      <c r="J677" s="198"/>
      <c r="K677" s="198"/>
      <c r="L677" s="204"/>
      <c r="M677" s="205"/>
      <c r="N677" s="206"/>
      <c r="O677" s="206"/>
      <c r="P677" s="206"/>
      <c r="Q677" s="206"/>
      <c r="R677" s="206"/>
      <c r="S677" s="206"/>
      <c r="T677" s="207"/>
      <c r="AT677" s="208" t="s">
        <v>183</v>
      </c>
      <c r="AU677" s="208" t="s">
        <v>81</v>
      </c>
      <c r="AV677" s="13" t="s">
        <v>81</v>
      </c>
      <c r="AW677" s="13" t="s">
        <v>33</v>
      </c>
      <c r="AX677" s="13" t="s">
        <v>72</v>
      </c>
      <c r="AY677" s="208" t="s">
        <v>118</v>
      </c>
    </row>
    <row r="678" spans="1:65" s="13" customFormat="1">
      <c r="B678" s="197"/>
      <c r="C678" s="198"/>
      <c r="D678" s="199" t="s">
        <v>183</v>
      </c>
      <c r="E678" s="200" t="s">
        <v>19</v>
      </c>
      <c r="F678" s="201" t="s">
        <v>992</v>
      </c>
      <c r="G678" s="198"/>
      <c r="H678" s="202">
        <v>0.18</v>
      </c>
      <c r="I678" s="203"/>
      <c r="J678" s="198"/>
      <c r="K678" s="198"/>
      <c r="L678" s="204"/>
      <c r="M678" s="205"/>
      <c r="N678" s="206"/>
      <c r="O678" s="206"/>
      <c r="P678" s="206"/>
      <c r="Q678" s="206"/>
      <c r="R678" s="206"/>
      <c r="S678" s="206"/>
      <c r="T678" s="207"/>
      <c r="AT678" s="208" t="s">
        <v>183</v>
      </c>
      <c r="AU678" s="208" t="s">
        <v>81</v>
      </c>
      <c r="AV678" s="13" t="s">
        <v>81</v>
      </c>
      <c r="AW678" s="13" t="s">
        <v>33</v>
      </c>
      <c r="AX678" s="13" t="s">
        <v>72</v>
      </c>
      <c r="AY678" s="208" t="s">
        <v>118</v>
      </c>
    </row>
    <row r="679" spans="1:65" s="13" customFormat="1">
      <c r="B679" s="197"/>
      <c r="C679" s="198"/>
      <c r="D679" s="199" t="s">
        <v>183</v>
      </c>
      <c r="E679" s="200" t="s">
        <v>19</v>
      </c>
      <c r="F679" s="201" t="s">
        <v>993</v>
      </c>
      <c r="G679" s="198"/>
      <c r="H679" s="202">
        <v>-0.52</v>
      </c>
      <c r="I679" s="203"/>
      <c r="J679" s="198"/>
      <c r="K679" s="198"/>
      <c r="L679" s="204"/>
      <c r="M679" s="205"/>
      <c r="N679" s="206"/>
      <c r="O679" s="206"/>
      <c r="P679" s="206"/>
      <c r="Q679" s="206"/>
      <c r="R679" s="206"/>
      <c r="S679" s="206"/>
      <c r="T679" s="207"/>
      <c r="AT679" s="208" t="s">
        <v>183</v>
      </c>
      <c r="AU679" s="208" t="s">
        <v>81</v>
      </c>
      <c r="AV679" s="13" t="s">
        <v>81</v>
      </c>
      <c r="AW679" s="13" t="s">
        <v>33</v>
      </c>
      <c r="AX679" s="13" t="s">
        <v>72</v>
      </c>
      <c r="AY679" s="208" t="s">
        <v>118</v>
      </c>
    </row>
    <row r="680" spans="1:65" s="14" customFormat="1">
      <c r="B680" s="209"/>
      <c r="C680" s="210"/>
      <c r="D680" s="199" t="s">
        <v>183</v>
      </c>
      <c r="E680" s="211" t="s">
        <v>19</v>
      </c>
      <c r="F680" s="212" t="s">
        <v>186</v>
      </c>
      <c r="G680" s="210"/>
      <c r="H680" s="213">
        <v>54.762</v>
      </c>
      <c r="I680" s="214"/>
      <c r="J680" s="210"/>
      <c r="K680" s="210"/>
      <c r="L680" s="215"/>
      <c r="M680" s="216"/>
      <c r="N680" s="217"/>
      <c r="O680" s="217"/>
      <c r="P680" s="217"/>
      <c r="Q680" s="217"/>
      <c r="R680" s="217"/>
      <c r="S680" s="217"/>
      <c r="T680" s="218"/>
      <c r="AT680" s="219" t="s">
        <v>183</v>
      </c>
      <c r="AU680" s="219" t="s">
        <v>81</v>
      </c>
      <c r="AV680" s="14" t="s">
        <v>140</v>
      </c>
      <c r="AW680" s="14" t="s">
        <v>33</v>
      </c>
      <c r="AX680" s="14" t="s">
        <v>79</v>
      </c>
      <c r="AY680" s="219" t="s">
        <v>118</v>
      </c>
    </row>
    <row r="681" spans="1:65" s="2" customFormat="1" ht="16.5" customHeight="1">
      <c r="A681" s="36"/>
      <c r="B681" s="37"/>
      <c r="C681" s="175" t="s">
        <v>994</v>
      </c>
      <c r="D681" s="175" t="s">
        <v>121</v>
      </c>
      <c r="E681" s="176" t="s">
        <v>995</v>
      </c>
      <c r="F681" s="177" t="s">
        <v>996</v>
      </c>
      <c r="G681" s="178" t="s">
        <v>189</v>
      </c>
      <c r="H681" s="179">
        <v>4.4000000000000004</v>
      </c>
      <c r="I681" s="180"/>
      <c r="J681" s="181">
        <f>ROUND(I681*H681,2)</f>
        <v>0</v>
      </c>
      <c r="K681" s="177" t="s">
        <v>125</v>
      </c>
      <c r="L681" s="41"/>
      <c r="M681" s="182" t="s">
        <v>19</v>
      </c>
      <c r="N681" s="183" t="s">
        <v>43</v>
      </c>
      <c r="O681" s="66"/>
      <c r="P681" s="184">
        <f>O681*H681</f>
        <v>0</v>
      </c>
      <c r="Q681" s="184">
        <v>1.5E-3</v>
      </c>
      <c r="R681" s="184">
        <f>Q681*H681</f>
        <v>6.6000000000000008E-3</v>
      </c>
      <c r="S681" s="184">
        <v>0</v>
      </c>
      <c r="T681" s="185">
        <f>S681*H681</f>
        <v>0</v>
      </c>
      <c r="U681" s="36"/>
      <c r="V681" s="36"/>
      <c r="W681" s="36"/>
      <c r="X681" s="36"/>
      <c r="Y681" s="36"/>
      <c r="Z681" s="36"/>
      <c r="AA681" s="36"/>
      <c r="AB681" s="36"/>
      <c r="AC681" s="36"/>
      <c r="AD681" s="36"/>
      <c r="AE681" s="36"/>
      <c r="AR681" s="186" t="s">
        <v>294</v>
      </c>
      <c r="AT681" s="186" t="s">
        <v>121</v>
      </c>
      <c r="AU681" s="186" t="s">
        <v>81</v>
      </c>
      <c r="AY681" s="19" t="s">
        <v>118</v>
      </c>
      <c r="BE681" s="187">
        <f>IF(N681="základní",J681,0)</f>
        <v>0</v>
      </c>
      <c r="BF681" s="187">
        <f>IF(N681="snížená",J681,0)</f>
        <v>0</v>
      </c>
      <c r="BG681" s="187">
        <f>IF(N681="zákl. přenesená",J681,0)</f>
        <v>0</v>
      </c>
      <c r="BH681" s="187">
        <f>IF(N681="sníž. přenesená",J681,0)</f>
        <v>0</v>
      </c>
      <c r="BI681" s="187">
        <f>IF(N681="nulová",J681,0)</f>
        <v>0</v>
      </c>
      <c r="BJ681" s="19" t="s">
        <v>79</v>
      </c>
      <c r="BK681" s="187">
        <f>ROUND(I681*H681,2)</f>
        <v>0</v>
      </c>
      <c r="BL681" s="19" t="s">
        <v>294</v>
      </c>
      <c r="BM681" s="186" t="s">
        <v>997</v>
      </c>
    </row>
    <row r="682" spans="1:65" s="2" customFormat="1">
      <c r="A682" s="36"/>
      <c r="B682" s="37"/>
      <c r="C682" s="38"/>
      <c r="D682" s="188" t="s">
        <v>128</v>
      </c>
      <c r="E682" s="38"/>
      <c r="F682" s="189" t="s">
        <v>998</v>
      </c>
      <c r="G682" s="38"/>
      <c r="H682" s="38"/>
      <c r="I682" s="190"/>
      <c r="J682" s="38"/>
      <c r="K682" s="38"/>
      <c r="L682" s="41"/>
      <c r="M682" s="191"/>
      <c r="N682" s="192"/>
      <c r="O682" s="66"/>
      <c r="P682" s="66"/>
      <c r="Q682" s="66"/>
      <c r="R682" s="66"/>
      <c r="S682" s="66"/>
      <c r="T682" s="67"/>
      <c r="U682" s="36"/>
      <c r="V682" s="36"/>
      <c r="W682" s="36"/>
      <c r="X682" s="36"/>
      <c r="Y682" s="36"/>
      <c r="Z682" s="36"/>
      <c r="AA682" s="36"/>
      <c r="AB682" s="36"/>
      <c r="AC682" s="36"/>
      <c r="AD682" s="36"/>
      <c r="AE682" s="36"/>
      <c r="AT682" s="19" t="s">
        <v>128</v>
      </c>
      <c r="AU682" s="19" t="s">
        <v>81</v>
      </c>
    </row>
    <row r="683" spans="1:65" s="15" customFormat="1">
      <c r="B683" s="220"/>
      <c r="C683" s="221"/>
      <c r="D683" s="199" t="s">
        <v>183</v>
      </c>
      <c r="E683" s="222" t="s">
        <v>19</v>
      </c>
      <c r="F683" s="223" t="s">
        <v>881</v>
      </c>
      <c r="G683" s="221"/>
      <c r="H683" s="222" t="s">
        <v>19</v>
      </c>
      <c r="I683" s="224"/>
      <c r="J683" s="221"/>
      <c r="K683" s="221"/>
      <c r="L683" s="225"/>
      <c r="M683" s="226"/>
      <c r="N683" s="227"/>
      <c r="O683" s="227"/>
      <c r="P683" s="227"/>
      <c r="Q683" s="227"/>
      <c r="R683" s="227"/>
      <c r="S683" s="227"/>
      <c r="T683" s="228"/>
      <c r="AT683" s="229" t="s">
        <v>183</v>
      </c>
      <c r="AU683" s="229" t="s">
        <v>81</v>
      </c>
      <c r="AV683" s="15" t="s">
        <v>79</v>
      </c>
      <c r="AW683" s="15" t="s">
        <v>33</v>
      </c>
      <c r="AX683" s="15" t="s">
        <v>72</v>
      </c>
      <c r="AY683" s="229" t="s">
        <v>118</v>
      </c>
    </row>
    <row r="684" spans="1:65" s="13" customFormat="1">
      <c r="B684" s="197"/>
      <c r="C684" s="198"/>
      <c r="D684" s="199" t="s">
        <v>183</v>
      </c>
      <c r="E684" s="200" t="s">
        <v>19</v>
      </c>
      <c r="F684" s="201" t="s">
        <v>999</v>
      </c>
      <c r="G684" s="198"/>
      <c r="H684" s="202">
        <v>1.1599999999999999</v>
      </c>
      <c r="I684" s="203"/>
      <c r="J684" s="198"/>
      <c r="K684" s="198"/>
      <c r="L684" s="204"/>
      <c r="M684" s="205"/>
      <c r="N684" s="206"/>
      <c r="O684" s="206"/>
      <c r="P684" s="206"/>
      <c r="Q684" s="206"/>
      <c r="R684" s="206"/>
      <c r="S684" s="206"/>
      <c r="T684" s="207"/>
      <c r="AT684" s="208" t="s">
        <v>183</v>
      </c>
      <c r="AU684" s="208" t="s">
        <v>81</v>
      </c>
      <c r="AV684" s="13" t="s">
        <v>81</v>
      </c>
      <c r="AW684" s="13" t="s">
        <v>33</v>
      </c>
      <c r="AX684" s="13" t="s">
        <v>72</v>
      </c>
      <c r="AY684" s="208" t="s">
        <v>118</v>
      </c>
    </row>
    <row r="685" spans="1:65" s="13" customFormat="1">
      <c r="B685" s="197"/>
      <c r="C685" s="198"/>
      <c r="D685" s="199" t="s">
        <v>183</v>
      </c>
      <c r="E685" s="200" t="s">
        <v>19</v>
      </c>
      <c r="F685" s="201" t="s">
        <v>1000</v>
      </c>
      <c r="G685" s="198"/>
      <c r="H685" s="202">
        <v>3.24</v>
      </c>
      <c r="I685" s="203"/>
      <c r="J685" s="198"/>
      <c r="K685" s="198"/>
      <c r="L685" s="204"/>
      <c r="M685" s="205"/>
      <c r="N685" s="206"/>
      <c r="O685" s="206"/>
      <c r="P685" s="206"/>
      <c r="Q685" s="206"/>
      <c r="R685" s="206"/>
      <c r="S685" s="206"/>
      <c r="T685" s="207"/>
      <c r="AT685" s="208" t="s">
        <v>183</v>
      </c>
      <c r="AU685" s="208" t="s">
        <v>81</v>
      </c>
      <c r="AV685" s="13" t="s">
        <v>81</v>
      </c>
      <c r="AW685" s="13" t="s">
        <v>33</v>
      </c>
      <c r="AX685" s="13" t="s">
        <v>72</v>
      </c>
      <c r="AY685" s="208" t="s">
        <v>118</v>
      </c>
    </row>
    <row r="686" spans="1:65" s="14" customFormat="1">
      <c r="B686" s="209"/>
      <c r="C686" s="210"/>
      <c r="D686" s="199" t="s">
        <v>183</v>
      </c>
      <c r="E686" s="211" t="s">
        <v>19</v>
      </c>
      <c r="F686" s="212" t="s">
        <v>186</v>
      </c>
      <c r="G686" s="210"/>
      <c r="H686" s="213">
        <v>4.4000000000000004</v>
      </c>
      <c r="I686" s="214"/>
      <c r="J686" s="210"/>
      <c r="K686" s="210"/>
      <c r="L686" s="215"/>
      <c r="M686" s="216"/>
      <c r="N686" s="217"/>
      <c r="O686" s="217"/>
      <c r="P686" s="217"/>
      <c r="Q686" s="217"/>
      <c r="R686" s="217"/>
      <c r="S686" s="217"/>
      <c r="T686" s="218"/>
      <c r="AT686" s="219" t="s">
        <v>183</v>
      </c>
      <c r="AU686" s="219" t="s">
        <v>81</v>
      </c>
      <c r="AV686" s="14" t="s">
        <v>140</v>
      </c>
      <c r="AW686" s="14" t="s">
        <v>33</v>
      </c>
      <c r="AX686" s="14" t="s">
        <v>79</v>
      </c>
      <c r="AY686" s="219" t="s">
        <v>118</v>
      </c>
    </row>
    <row r="687" spans="1:65" s="2" customFormat="1" ht="16.5" customHeight="1">
      <c r="A687" s="36"/>
      <c r="B687" s="37"/>
      <c r="C687" s="175" t="s">
        <v>1001</v>
      </c>
      <c r="D687" s="175" t="s">
        <v>121</v>
      </c>
      <c r="E687" s="176" t="s">
        <v>1002</v>
      </c>
      <c r="F687" s="177" t="s">
        <v>1003</v>
      </c>
      <c r="G687" s="178" t="s">
        <v>208</v>
      </c>
      <c r="H687" s="179">
        <v>2.6</v>
      </c>
      <c r="I687" s="180"/>
      <c r="J687" s="181">
        <f>ROUND(I687*H687,2)</f>
        <v>0</v>
      </c>
      <c r="K687" s="177" t="s">
        <v>19</v>
      </c>
      <c r="L687" s="41"/>
      <c r="M687" s="182" t="s">
        <v>19</v>
      </c>
      <c r="N687" s="183" t="s">
        <v>43</v>
      </c>
      <c r="O687" s="66"/>
      <c r="P687" s="184">
        <f>O687*H687</f>
        <v>0</v>
      </c>
      <c r="Q687" s="184">
        <v>3.2000000000000003E-4</v>
      </c>
      <c r="R687" s="184">
        <f>Q687*H687</f>
        <v>8.3200000000000006E-4</v>
      </c>
      <c r="S687" s="184">
        <v>0</v>
      </c>
      <c r="T687" s="185">
        <f>S687*H687</f>
        <v>0</v>
      </c>
      <c r="U687" s="36"/>
      <c r="V687" s="36"/>
      <c r="W687" s="36"/>
      <c r="X687" s="36"/>
      <c r="Y687" s="36"/>
      <c r="Z687" s="36"/>
      <c r="AA687" s="36"/>
      <c r="AB687" s="36"/>
      <c r="AC687" s="36"/>
      <c r="AD687" s="36"/>
      <c r="AE687" s="36"/>
      <c r="AR687" s="186" t="s">
        <v>294</v>
      </c>
      <c r="AT687" s="186" t="s">
        <v>121</v>
      </c>
      <c r="AU687" s="186" t="s">
        <v>81</v>
      </c>
      <c r="AY687" s="19" t="s">
        <v>118</v>
      </c>
      <c r="BE687" s="187">
        <f>IF(N687="základní",J687,0)</f>
        <v>0</v>
      </c>
      <c r="BF687" s="187">
        <f>IF(N687="snížená",J687,0)</f>
        <v>0</v>
      </c>
      <c r="BG687" s="187">
        <f>IF(N687="zákl. přenesená",J687,0)</f>
        <v>0</v>
      </c>
      <c r="BH687" s="187">
        <f>IF(N687="sníž. přenesená",J687,0)</f>
        <v>0</v>
      </c>
      <c r="BI687" s="187">
        <f>IF(N687="nulová",J687,0)</f>
        <v>0</v>
      </c>
      <c r="BJ687" s="19" t="s">
        <v>79</v>
      </c>
      <c r="BK687" s="187">
        <f>ROUND(I687*H687,2)</f>
        <v>0</v>
      </c>
      <c r="BL687" s="19" t="s">
        <v>294</v>
      </c>
      <c r="BM687" s="186" t="s">
        <v>1004</v>
      </c>
    </row>
    <row r="688" spans="1:65" s="13" customFormat="1">
      <c r="B688" s="197"/>
      <c r="C688" s="198"/>
      <c r="D688" s="199" t="s">
        <v>183</v>
      </c>
      <c r="E688" s="200" t="s">
        <v>19</v>
      </c>
      <c r="F688" s="201" t="s">
        <v>1005</v>
      </c>
      <c r="G688" s="198"/>
      <c r="H688" s="202">
        <v>2.6</v>
      </c>
      <c r="I688" s="203"/>
      <c r="J688" s="198"/>
      <c r="K688" s="198"/>
      <c r="L688" s="204"/>
      <c r="M688" s="205"/>
      <c r="N688" s="206"/>
      <c r="O688" s="206"/>
      <c r="P688" s="206"/>
      <c r="Q688" s="206"/>
      <c r="R688" s="206"/>
      <c r="S688" s="206"/>
      <c r="T688" s="207"/>
      <c r="AT688" s="208" t="s">
        <v>183</v>
      </c>
      <c r="AU688" s="208" t="s">
        <v>81</v>
      </c>
      <c r="AV688" s="13" t="s">
        <v>81</v>
      </c>
      <c r="AW688" s="13" t="s">
        <v>33</v>
      </c>
      <c r="AX688" s="13" t="s">
        <v>79</v>
      </c>
      <c r="AY688" s="208" t="s">
        <v>118</v>
      </c>
    </row>
    <row r="689" spans="1:65" s="2" customFormat="1" ht="24.15" customHeight="1">
      <c r="A689" s="36"/>
      <c r="B689" s="37"/>
      <c r="C689" s="175" t="s">
        <v>1006</v>
      </c>
      <c r="D689" s="175" t="s">
        <v>121</v>
      </c>
      <c r="E689" s="176" t="s">
        <v>1007</v>
      </c>
      <c r="F689" s="177" t="s">
        <v>1008</v>
      </c>
      <c r="G689" s="178" t="s">
        <v>189</v>
      </c>
      <c r="H689" s="179">
        <v>54.902000000000001</v>
      </c>
      <c r="I689" s="180"/>
      <c r="J689" s="181">
        <f>ROUND(I689*H689,2)</f>
        <v>0</v>
      </c>
      <c r="K689" s="177" t="s">
        <v>125</v>
      </c>
      <c r="L689" s="41"/>
      <c r="M689" s="182" t="s">
        <v>19</v>
      </c>
      <c r="N689" s="183" t="s">
        <v>43</v>
      </c>
      <c r="O689" s="66"/>
      <c r="P689" s="184">
        <f>O689*H689</f>
        <v>0</v>
      </c>
      <c r="Q689" s="184">
        <v>5.1999999999999998E-3</v>
      </c>
      <c r="R689" s="184">
        <f>Q689*H689</f>
        <v>0.28549039999999998</v>
      </c>
      <c r="S689" s="184">
        <v>0</v>
      </c>
      <c r="T689" s="185">
        <f>S689*H689</f>
        <v>0</v>
      </c>
      <c r="U689" s="36"/>
      <c r="V689" s="36"/>
      <c r="W689" s="36"/>
      <c r="X689" s="36"/>
      <c r="Y689" s="36"/>
      <c r="Z689" s="36"/>
      <c r="AA689" s="36"/>
      <c r="AB689" s="36"/>
      <c r="AC689" s="36"/>
      <c r="AD689" s="36"/>
      <c r="AE689" s="36"/>
      <c r="AR689" s="186" t="s">
        <v>294</v>
      </c>
      <c r="AT689" s="186" t="s">
        <v>121</v>
      </c>
      <c r="AU689" s="186" t="s">
        <v>81</v>
      </c>
      <c r="AY689" s="19" t="s">
        <v>118</v>
      </c>
      <c r="BE689" s="187">
        <f>IF(N689="základní",J689,0)</f>
        <v>0</v>
      </c>
      <c r="BF689" s="187">
        <f>IF(N689="snížená",J689,0)</f>
        <v>0</v>
      </c>
      <c r="BG689" s="187">
        <f>IF(N689="zákl. přenesená",J689,0)</f>
        <v>0</v>
      </c>
      <c r="BH689" s="187">
        <f>IF(N689="sníž. přenesená",J689,0)</f>
        <v>0</v>
      </c>
      <c r="BI689" s="187">
        <f>IF(N689="nulová",J689,0)</f>
        <v>0</v>
      </c>
      <c r="BJ689" s="19" t="s">
        <v>79</v>
      </c>
      <c r="BK689" s="187">
        <f>ROUND(I689*H689,2)</f>
        <v>0</v>
      </c>
      <c r="BL689" s="19" t="s">
        <v>294</v>
      </c>
      <c r="BM689" s="186" t="s">
        <v>1009</v>
      </c>
    </row>
    <row r="690" spans="1:65" s="2" customFormat="1">
      <c r="A690" s="36"/>
      <c r="B690" s="37"/>
      <c r="C690" s="38"/>
      <c r="D690" s="188" t="s">
        <v>128</v>
      </c>
      <c r="E690" s="38"/>
      <c r="F690" s="189" t="s">
        <v>1010</v>
      </c>
      <c r="G690" s="38"/>
      <c r="H690" s="38"/>
      <c r="I690" s="190"/>
      <c r="J690" s="38"/>
      <c r="K690" s="38"/>
      <c r="L690" s="41"/>
      <c r="M690" s="191"/>
      <c r="N690" s="192"/>
      <c r="O690" s="66"/>
      <c r="P690" s="66"/>
      <c r="Q690" s="66"/>
      <c r="R690" s="66"/>
      <c r="S690" s="66"/>
      <c r="T690" s="67"/>
      <c r="U690" s="36"/>
      <c r="V690" s="36"/>
      <c r="W690" s="36"/>
      <c r="X690" s="36"/>
      <c r="Y690" s="36"/>
      <c r="Z690" s="36"/>
      <c r="AA690" s="36"/>
      <c r="AB690" s="36"/>
      <c r="AC690" s="36"/>
      <c r="AD690" s="36"/>
      <c r="AE690" s="36"/>
      <c r="AT690" s="19" t="s">
        <v>128</v>
      </c>
      <c r="AU690" s="19" t="s">
        <v>81</v>
      </c>
    </row>
    <row r="691" spans="1:65" s="2" customFormat="1" ht="39" customHeight="1">
      <c r="A691" s="36"/>
      <c r="B691" s="37"/>
      <c r="C691" s="241" t="s">
        <v>1011</v>
      </c>
      <c r="D691" s="241" t="s">
        <v>422</v>
      </c>
      <c r="E691" s="242" t="s">
        <v>1012</v>
      </c>
      <c r="F691" s="243" t="s">
        <v>1745</v>
      </c>
      <c r="G691" s="244" t="s">
        <v>189</v>
      </c>
      <c r="H691" s="245">
        <v>60.392000000000003</v>
      </c>
      <c r="I691" s="246"/>
      <c r="J691" s="247">
        <f>ROUND(I691*H691,2)</f>
        <v>0</v>
      </c>
      <c r="K691" s="243" t="s">
        <v>125</v>
      </c>
      <c r="L691" s="248"/>
      <c r="M691" s="249" t="s">
        <v>19</v>
      </c>
      <c r="N691" s="250" t="s">
        <v>43</v>
      </c>
      <c r="O691" s="66"/>
      <c r="P691" s="184">
        <f>O691*H691</f>
        <v>0</v>
      </c>
      <c r="Q691" s="184">
        <v>1.26E-2</v>
      </c>
      <c r="R691" s="184">
        <f>Q691*H691</f>
        <v>0.76093920000000004</v>
      </c>
      <c r="S691" s="184">
        <v>0</v>
      </c>
      <c r="T691" s="185">
        <f>S691*H691</f>
        <v>0</v>
      </c>
      <c r="U691" s="36"/>
      <c r="V691" s="36"/>
      <c r="W691" s="36"/>
      <c r="X691" s="36"/>
      <c r="Y691" s="36"/>
      <c r="Z691" s="36"/>
      <c r="AA691" s="36"/>
      <c r="AB691" s="36"/>
      <c r="AC691" s="36"/>
      <c r="AD691" s="36"/>
      <c r="AE691" s="36"/>
      <c r="AR691" s="186" t="s">
        <v>427</v>
      </c>
      <c r="AT691" s="186" t="s">
        <v>422</v>
      </c>
      <c r="AU691" s="186" t="s">
        <v>81</v>
      </c>
      <c r="AY691" s="19" t="s">
        <v>118</v>
      </c>
      <c r="BE691" s="187">
        <f>IF(N691="základní",J691,0)</f>
        <v>0</v>
      </c>
      <c r="BF691" s="187">
        <f>IF(N691="snížená",J691,0)</f>
        <v>0</v>
      </c>
      <c r="BG691" s="187">
        <f>IF(N691="zákl. přenesená",J691,0)</f>
        <v>0</v>
      </c>
      <c r="BH691" s="187">
        <f>IF(N691="sníž. přenesená",J691,0)</f>
        <v>0</v>
      </c>
      <c r="BI691" s="187">
        <f>IF(N691="nulová",J691,0)</f>
        <v>0</v>
      </c>
      <c r="BJ691" s="19" t="s">
        <v>79</v>
      </c>
      <c r="BK691" s="187">
        <f>ROUND(I691*H691,2)</f>
        <v>0</v>
      </c>
      <c r="BL691" s="19" t="s">
        <v>294</v>
      </c>
      <c r="BM691" s="186" t="s">
        <v>1013</v>
      </c>
    </row>
    <row r="692" spans="1:65" s="13" customFormat="1">
      <c r="B692" s="197"/>
      <c r="C692" s="198"/>
      <c r="D692" s="199" t="s">
        <v>183</v>
      </c>
      <c r="E692" s="198"/>
      <c r="F692" s="201" t="s">
        <v>1014</v>
      </c>
      <c r="G692" s="198"/>
      <c r="H692" s="202">
        <v>60.392000000000003</v>
      </c>
      <c r="I692" s="203"/>
      <c r="J692" s="198"/>
      <c r="K692" s="198"/>
      <c r="L692" s="204"/>
      <c r="M692" s="205"/>
      <c r="N692" s="206"/>
      <c r="O692" s="206"/>
      <c r="P692" s="206"/>
      <c r="Q692" s="206"/>
      <c r="R692" s="206"/>
      <c r="S692" s="206"/>
      <c r="T692" s="207"/>
      <c r="AT692" s="208" t="s">
        <v>183</v>
      </c>
      <c r="AU692" s="208" t="s">
        <v>81</v>
      </c>
      <c r="AV692" s="13" t="s">
        <v>81</v>
      </c>
      <c r="AW692" s="13" t="s">
        <v>4</v>
      </c>
      <c r="AX692" s="13" t="s">
        <v>79</v>
      </c>
      <c r="AY692" s="208" t="s">
        <v>118</v>
      </c>
    </row>
    <row r="693" spans="1:65" s="2" customFormat="1" ht="16.5" customHeight="1">
      <c r="A693" s="36"/>
      <c r="B693" s="37"/>
      <c r="C693" s="175" t="s">
        <v>1015</v>
      </c>
      <c r="D693" s="175" t="s">
        <v>121</v>
      </c>
      <c r="E693" s="176" t="s">
        <v>1016</v>
      </c>
      <c r="F693" s="177" t="s">
        <v>1017</v>
      </c>
      <c r="G693" s="178" t="s">
        <v>208</v>
      </c>
      <c r="H693" s="179">
        <v>5.4</v>
      </c>
      <c r="I693" s="180"/>
      <c r="J693" s="181">
        <f>ROUND(I693*H693,2)</f>
        <v>0</v>
      </c>
      <c r="K693" s="177" t="s">
        <v>125</v>
      </c>
      <c r="L693" s="41"/>
      <c r="M693" s="182" t="s">
        <v>19</v>
      </c>
      <c r="N693" s="183" t="s">
        <v>43</v>
      </c>
      <c r="O693" s="66"/>
      <c r="P693" s="184">
        <f>O693*H693</f>
        <v>0</v>
      </c>
      <c r="Q693" s="184">
        <v>5.5000000000000003E-4</v>
      </c>
      <c r="R693" s="184">
        <f>Q693*H693</f>
        <v>2.9700000000000004E-3</v>
      </c>
      <c r="S693" s="184">
        <v>0</v>
      </c>
      <c r="T693" s="185">
        <f>S693*H693</f>
        <v>0</v>
      </c>
      <c r="U693" s="36"/>
      <c r="V693" s="36"/>
      <c r="W693" s="36"/>
      <c r="X693" s="36"/>
      <c r="Y693" s="36"/>
      <c r="Z693" s="36"/>
      <c r="AA693" s="36"/>
      <c r="AB693" s="36"/>
      <c r="AC693" s="36"/>
      <c r="AD693" s="36"/>
      <c r="AE693" s="36"/>
      <c r="AR693" s="186" t="s">
        <v>294</v>
      </c>
      <c r="AT693" s="186" t="s">
        <v>121</v>
      </c>
      <c r="AU693" s="186" t="s">
        <v>81</v>
      </c>
      <c r="AY693" s="19" t="s">
        <v>118</v>
      </c>
      <c r="BE693" s="187">
        <f>IF(N693="základní",J693,0)</f>
        <v>0</v>
      </c>
      <c r="BF693" s="187">
        <f>IF(N693="snížená",J693,0)</f>
        <v>0</v>
      </c>
      <c r="BG693" s="187">
        <f>IF(N693="zákl. přenesená",J693,0)</f>
        <v>0</v>
      </c>
      <c r="BH693" s="187">
        <f>IF(N693="sníž. přenesená",J693,0)</f>
        <v>0</v>
      </c>
      <c r="BI693" s="187">
        <f>IF(N693="nulová",J693,0)</f>
        <v>0</v>
      </c>
      <c r="BJ693" s="19" t="s">
        <v>79</v>
      </c>
      <c r="BK693" s="187">
        <f>ROUND(I693*H693,2)</f>
        <v>0</v>
      </c>
      <c r="BL693" s="19" t="s">
        <v>294</v>
      </c>
      <c r="BM693" s="186" t="s">
        <v>1018</v>
      </c>
    </row>
    <row r="694" spans="1:65" s="2" customFormat="1">
      <c r="A694" s="36"/>
      <c r="B694" s="37"/>
      <c r="C694" s="38"/>
      <c r="D694" s="188" t="s">
        <v>128</v>
      </c>
      <c r="E694" s="38"/>
      <c r="F694" s="189" t="s">
        <v>1019</v>
      </c>
      <c r="G694" s="38"/>
      <c r="H694" s="38"/>
      <c r="I694" s="190"/>
      <c r="J694" s="38"/>
      <c r="K694" s="38"/>
      <c r="L694" s="41"/>
      <c r="M694" s="191"/>
      <c r="N694" s="192"/>
      <c r="O694" s="66"/>
      <c r="P694" s="66"/>
      <c r="Q694" s="66"/>
      <c r="R694" s="66"/>
      <c r="S694" s="66"/>
      <c r="T694" s="67"/>
      <c r="U694" s="36"/>
      <c r="V694" s="36"/>
      <c r="W694" s="36"/>
      <c r="X694" s="36"/>
      <c r="Y694" s="36"/>
      <c r="Z694" s="36"/>
      <c r="AA694" s="36"/>
      <c r="AB694" s="36"/>
      <c r="AC694" s="36"/>
      <c r="AD694" s="36"/>
      <c r="AE694" s="36"/>
      <c r="AT694" s="19" t="s">
        <v>128</v>
      </c>
      <c r="AU694" s="19" t="s">
        <v>81</v>
      </c>
    </row>
    <row r="695" spans="1:65" s="13" customFormat="1">
      <c r="B695" s="197"/>
      <c r="C695" s="198"/>
      <c r="D695" s="199" t="s">
        <v>183</v>
      </c>
      <c r="E695" s="200" t="s">
        <v>19</v>
      </c>
      <c r="F695" s="201" t="s">
        <v>1020</v>
      </c>
      <c r="G695" s="198"/>
      <c r="H695" s="202">
        <v>5.4</v>
      </c>
      <c r="I695" s="203"/>
      <c r="J695" s="198"/>
      <c r="K695" s="198"/>
      <c r="L695" s="204"/>
      <c r="M695" s="205"/>
      <c r="N695" s="206"/>
      <c r="O695" s="206"/>
      <c r="P695" s="206"/>
      <c r="Q695" s="206"/>
      <c r="R695" s="206"/>
      <c r="S695" s="206"/>
      <c r="T695" s="207"/>
      <c r="AT695" s="208" t="s">
        <v>183</v>
      </c>
      <c r="AU695" s="208" t="s">
        <v>81</v>
      </c>
      <c r="AV695" s="13" t="s">
        <v>81</v>
      </c>
      <c r="AW695" s="13" t="s">
        <v>33</v>
      </c>
      <c r="AX695" s="13" t="s">
        <v>79</v>
      </c>
      <c r="AY695" s="208" t="s">
        <v>118</v>
      </c>
    </row>
    <row r="696" spans="1:65" s="2" customFormat="1" ht="16.5" customHeight="1">
      <c r="A696" s="36"/>
      <c r="B696" s="37"/>
      <c r="C696" s="175" t="s">
        <v>1021</v>
      </c>
      <c r="D696" s="175" t="s">
        <v>121</v>
      </c>
      <c r="E696" s="176" t="s">
        <v>1022</v>
      </c>
      <c r="F696" s="177" t="s">
        <v>1023</v>
      </c>
      <c r="G696" s="178" t="s">
        <v>208</v>
      </c>
      <c r="H696" s="179">
        <v>47.4</v>
      </c>
      <c r="I696" s="180"/>
      <c r="J696" s="181">
        <f>ROUND(I696*H696,2)</f>
        <v>0</v>
      </c>
      <c r="K696" s="177" t="s">
        <v>125</v>
      </c>
      <c r="L696" s="41"/>
      <c r="M696" s="182" t="s">
        <v>19</v>
      </c>
      <c r="N696" s="183" t="s">
        <v>43</v>
      </c>
      <c r="O696" s="66"/>
      <c r="P696" s="184">
        <f>O696*H696</f>
        <v>0</v>
      </c>
      <c r="Q696" s="184">
        <v>5.0000000000000001E-4</v>
      </c>
      <c r="R696" s="184">
        <f>Q696*H696</f>
        <v>2.3699999999999999E-2</v>
      </c>
      <c r="S696" s="184">
        <v>0</v>
      </c>
      <c r="T696" s="185">
        <f>S696*H696</f>
        <v>0</v>
      </c>
      <c r="U696" s="36"/>
      <c r="V696" s="36"/>
      <c r="W696" s="36"/>
      <c r="X696" s="36"/>
      <c r="Y696" s="36"/>
      <c r="Z696" s="36"/>
      <c r="AA696" s="36"/>
      <c r="AB696" s="36"/>
      <c r="AC696" s="36"/>
      <c r="AD696" s="36"/>
      <c r="AE696" s="36"/>
      <c r="AR696" s="186" t="s">
        <v>294</v>
      </c>
      <c r="AT696" s="186" t="s">
        <v>121</v>
      </c>
      <c r="AU696" s="186" t="s">
        <v>81</v>
      </c>
      <c r="AY696" s="19" t="s">
        <v>118</v>
      </c>
      <c r="BE696" s="187">
        <f>IF(N696="základní",J696,0)</f>
        <v>0</v>
      </c>
      <c r="BF696" s="187">
        <f>IF(N696="snížená",J696,0)</f>
        <v>0</v>
      </c>
      <c r="BG696" s="187">
        <f>IF(N696="zákl. přenesená",J696,0)</f>
        <v>0</v>
      </c>
      <c r="BH696" s="187">
        <f>IF(N696="sníž. přenesená",J696,0)</f>
        <v>0</v>
      </c>
      <c r="BI696" s="187">
        <f>IF(N696="nulová",J696,0)</f>
        <v>0</v>
      </c>
      <c r="BJ696" s="19" t="s">
        <v>79</v>
      </c>
      <c r="BK696" s="187">
        <f>ROUND(I696*H696,2)</f>
        <v>0</v>
      </c>
      <c r="BL696" s="19" t="s">
        <v>294</v>
      </c>
      <c r="BM696" s="186" t="s">
        <v>1024</v>
      </c>
    </row>
    <row r="697" spans="1:65" s="2" customFormat="1">
      <c r="A697" s="36"/>
      <c r="B697" s="37"/>
      <c r="C697" s="38"/>
      <c r="D697" s="188" t="s">
        <v>128</v>
      </c>
      <c r="E697" s="38"/>
      <c r="F697" s="189" t="s">
        <v>1025</v>
      </c>
      <c r="G697" s="38"/>
      <c r="H697" s="38"/>
      <c r="I697" s="190"/>
      <c r="J697" s="38"/>
      <c r="K697" s="38"/>
      <c r="L697" s="41"/>
      <c r="M697" s="191"/>
      <c r="N697" s="192"/>
      <c r="O697" s="66"/>
      <c r="P697" s="66"/>
      <c r="Q697" s="66"/>
      <c r="R697" s="66"/>
      <c r="S697" s="66"/>
      <c r="T697" s="67"/>
      <c r="U697" s="36"/>
      <c r="V697" s="36"/>
      <c r="W697" s="36"/>
      <c r="X697" s="36"/>
      <c r="Y697" s="36"/>
      <c r="Z697" s="36"/>
      <c r="AA697" s="36"/>
      <c r="AB697" s="36"/>
      <c r="AC697" s="36"/>
      <c r="AD697" s="36"/>
      <c r="AE697" s="36"/>
      <c r="AT697" s="19" t="s">
        <v>128</v>
      </c>
      <c r="AU697" s="19" t="s">
        <v>81</v>
      </c>
    </row>
    <row r="698" spans="1:65" s="13" customFormat="1" ht="20.399999999999999">
      <c r="B698" s="197"/>
      <c r="C698" s="198"/>
      <c r="D698" s="199" t="s">
        <v>183</v>
      </c>
      <c r="E698" s="200" t="s">
        <v>19</v>
      </c>
      <c r="F698" s="201" t="s">
        <v>1026</v>
      </c>
      <c r="G698" s="198"/>
      <c r="H698" s="202">
        <v>47.4</v>
      </c>
      <c r="I698" s="203"/>
      <c r="J698" s="198"/>
      <c r="K698" s="198"/>
      <c r="L698" s="204"/>
      <c r="M698" s="205"/>
      <c r="N698" s="206"/>
      <c r="O698" s="206"/>
      <c r="P698" s="206"/>
      <c r="Q698" s="206"/>
      <c r="R698" s="206"/>
      <c r="S698" s="206"/>
      <c r="T698" s="207"/>
      <c r="AT698" s="208" t="s">
        <v>183</v>
      </c>
      <c r="AU698" s="208" t="s">
        <v>81</v>
      </c>
      <c r="AV698" s="13" t="s">
        <v>81</v>
      </c>
      <c r="AW698" s="13" t="s">
        <v>33</v>
      </c>
      <c r="AX698" s="13" t="s">
        <v>79</v>
      </c>
      <c r="AY698" s="208" t="s">
        <v>118</v>
      </c>
    </row>
    <row r="699" spans="1:65" s="2" customFormat="1" ht="16.5" customHeight="1">
      <c r="A699" s="36"/>
      <c r="B699" s="37"/>
      <c r="C699" s="175" t="s">
        <v>1027</v>
      </c>
      <c r="D699" s="175" t="s">
        <v>121</v>
      </c>
      <c r="E699" s="176" t="s">
        <v>1028</v>
      </c>
      <c r="F699" s="177" t="s">
        <v>1029</v>
      </c>
      <c r="G699" s="178" t="s">
        <v>208</v>
      </c>
      <c r="H699" s="179">
        <v>37.799999999999997</v>
      </c>
      <c r="I699" s="180"/>
      <c r="J699" s="181">
        <f>ROUND(I699*H699,2)</f>
        <v>0</v>
      </c>
      <c r="K699" s="177" t="s">
        <v>125</v>
      </c>
      <c r="L699" s="41"/>
      <c r="M699" s="182" t="s">
        <v>19</v>
      </c>
      <c r="N699" s="183" t="s">
        <v>43</v>
      </c>
      <c r="O699" s="66"/>
      <c r="P699" s="184">
        <f>O699*H699</f>
        <v>0</v>
      </c>
      <c r="Q699" s="184">
        <v>3.0000000000000001E-5</v>
      </c>
      <c r="R699" s="184">
        <f>Q699*H699</f>
        <v>1.134E-3</v>
      </c>
      <c r="S699" s="184">
        <v>0</v>
      </c>
      <c r="T699" s="185">
        <f>S699*H699</f>
        <v>0</v>
      </c>
      <c r="U699" s="36"/>
      <c r="V699" s="36"/>
      <c r="W699" s="36"/>
      <c r="X699" s="36"/>
      <c r="Y699" s="36"/>
      <c r="Z699" s="36"/>
      <c r="AA699" s="36"/>
      <c r="AB699" s="36"/>
      <c r="AC699" s="36"/>
      <c r="AD699" s="36"/>
      <c r="AE699" s="36"/>
      <c r="AR699" s="186" t="s">
        <v>294</v>
      </c>
      <c r="AT699" s="186" t="s">
        <v>121</v>
      </c>
      <c r="AU699" s="186" t="s">
        <v>81</v>
      </c>
      <c r="AY699" s="19" t="s">
        <v>118</v>
      </c>
      <c r="BE699" s="187">
        <f>IF(N699="základní",J699,0)</f>
        <v>0</v>
      </c>
      <c r="BF699" s="187">
        <f>IF(N699="snížená",J699,0)</f>
        <v>0</v>
      </c>
      <c r="BG699" s="187">
        <f>IF(N699="zákl. přenesená",J699,0)</f>
        <v>0</v>
      </c>
      <c r="BH699" s="187">
        <f>IF(N699="sníž. přenesená",J699,0)</f>
        <v>0</v>
      </c>
      <c r="BI699" s="187">
        <f>IF(N699="nulová",J699,0)</f>
        <v>0</v>
      </c>
      <c r="BJ699" s="19" t="s">
        <v>79</v>
      </c>
      <c r="BK699" s="187">
        <f>ROUND(I699*H699,2)</f>
        <v>0</v>
      </c>
      <c r="BL699" s="19" t="s">
        <v>294</v>
      </c>
      <c r="BM699" s="186" t="s">
        <v>1030</v>
      </c>
    </row>
    <row r="700" spans="1:65" s="2" customFormat="1">
      <c r="A700" s="36"/>
      <c r="B700" s="37"/>
      <c r="C700" s="38"/>
      <c r="D700" s="188" t="s">
        <v>128</v>
      </c>
      <c r="E700" s="38"/>
      <c r="F700" s="189" t="s">
        <v>1031</v>
      </c>
      <c r="G700" s="38"/>
      <c r="H700" s="38"/>
      <c r="I700" s="190"/>
      <c r="J700" s="38"/>
      <c r="K700" s="38"/>
      <c r="L700" s="41"/>
      <c r="M700" s="191"/>
      <c r="N700" s="192"/>
      <c r="O700" s="66"/>
      <c r="P700" s="66"/>
      <c r="Q700" s="66"/>
      <c r="R700" s="66"/>
      <c r="S700" s="66"/>
      <c r="T700" s="67"/>
      <c r="U700" s="36"/>
      <c r="V700" s="36"/>
      <c r="W700" s="36"/>
      <c r="X700" s="36"/>
      <c r="Y700" s="36"/>
      <c r="Z700" s="36"/>
      <c r="AA700" s="36"/>
      <c r="AB700" s="36"/>
      <c r="AC700" s="36"/>
      <c r="AD700" s="36"/>
      <c r="AE700" s="36"/>
      <c r="AT700" s="19" t="s">
        <v>128</v>
      </c>
      <c r="AU700" s="19" t="s">
        <v>81</v>
      </c>
    </row>
    <row r="701" spans="1:65" s="13" customFormat="1">
      <c r="B701" s="197"/>
      <c r="C701" s="198"/>
      <c r="D701" s="199" t="s">
        <v>183</v>
      </c>
      <c r="E701" s="200" t="s">
        <v>19</v>
      </c>
      <c r="F701" s="201" t="s">
        <v>1032</v>
      </c>
      <c r="G701" s="198"/>
      <c r="H701" s="202">
        <v>34</v>
      </c>
      <c r="I701" s="203"/>
      <c r="J701" s="198"/>
      <c r="K701" s="198"/>
      <c r="L701" s="204"/>
      <c r="M701" s="205"/>
      <c r="N701" s="206"/>
      <c r="O701" s="206"/>
      <c r="P701" s="206"/>
      <c r="Q701" s="206"/>
      <c r="R701" s="206"/>
      <c r="S701" s="206"/>
      <c r="T701" s="207"/>
      <c r="AT701" s="208" t="s">
        <v>183</v>
      </c>
      <c r="AU701" s="208" t="s">
        <v>81</v>
      </c>
      <c r="AV701" s="13" t="s">
        <v>81</v>
      </c>
      <c r="AW701" s="13" t="s">
        <v>33</v>
      </c>
      <c r="AX701" s="13" t="s">
        <v>72</v>
      </c>
      <c r="AY701" s="208" t="s">
        <v>118</v>
      </c>
    </row>
    <row r="702" spans="1:65" s="13" customFormat="1">
      <c r="B702" s="197"/>
      <c r="C702" s="198"/>
      <c r="D702" s="199" t="s">
        <v>183</v>
      </c>
      <c r="E702" s="200" t="s">
        <v>19</v>
      </c>
      <c r="F702" s="201" t="s">
        <v>1033</v>
      </c>
      <c r="G702" s="198"/>
      <c r="H702" s="202">
        <v>3.8</v>
      </c>
      <c r="I702" s="203"/>
      <c r="J702" s="198"/>
      <c r="K702" s="198"/>
      <c r="L702" s="204"/>
      <c r="M702" s="205"/>
      <c r="N702" s="206"/>
      <c r="O702" s="206"/>
      <c r="P702" s="206"/>
      <c r="Q702" s="206"/>
      <c r="R702" s="206"/>
      <c r="S702" s="206"/>
      <c r="T702" s="207"/>
      <c r="AT702" s="208" t="s">
        <v>183</v>
      </c>
      <c r="AU702" s="208" t="s">
        <v>81</v>
      </c>
      <c r="AV702" s="13" t="s">
        <v>81</v>
      </c>
      <c r="AW702" s="13" t="s">
        <v>33</v>
      </c>
      <c r="AX702" s="13" t="s">
        <v>72</v>
      </c>
      <c r="AY702" s="208" t="s">
        <v>118</v>
      </c>
    </row>
    <row r="703" spans="1:65" s="14" customFormat="1">
      <c r="B703" s="209"/>
      <c r="C703" s="210"/>
      <c r="D703" s="199" t="s">
        <v>183</v>
      </c>
      <c r="E703" s="211" t="s">
        <v>19</v>
      </c>
      <c r="F703" s="212" t="s">
        <v>186</v>
      </c>
      <c r="G703" s="210"/>
      <c r="H703" s="213">
        <v>37.799999999999997</v>
      </c>
      <c r="I703" s="214"/>
      <c r="J703" s="210"/>
      <c r="K703" s="210"/>
      <c r="L703" s="215"/>
      <c r="M703" s="216"/>
      <c r="N703" s="217"/>
      <c r="O703" s="217"/>
      <c r="P703" s="217"/>
      <c r="Q703" s="217"/>
      <c r="R703" s="217"/>
      <c r="S703" s="217"/>
      <c r="T703" s="218"/>
      <c r="AT703" s="219" t="s">
        <v>183</v>
      </c>
      <c r="AU703" s="219" t="s">
        <v>81</v>
      </c>
      <c r="AV703" s="14" t="s">
        <v>140</v>
      </c>
      <c r="AW703" s="14" t="s">
        <v>33</v>
      </c>
      <c r="AX703" s="14" t="s">
        <v>79</v>
      </c>
      <c r="AY703" s="219" t="s">
        <v>118</v>
      </c>
    </row>
    <row r="704" spans="1:65" s="2" customFormat="1" ht="24.15" customHeight="1">
      <c r="A704" s="36"/>
      <c r="B704" s="37"/>
      <c r="C704" s="175" t="s">
        <v>1034</v>
      </c>
      <c r="D704" s="175" t="s">
        <v>121</v>
      </c>
      <c r="E704" s="176" t="s">
        <v>1035</v>
      </c>
      <c r="F704" s="177" t="s">
        <v>1036</v>
      </c>
      <c r="G704" s="178" t="s">
        <v>719</v>
      </c>
      <c r="H704" s="251"/>
      <c r="I704" s="180"/>
      <c r="J704" s="181">
        <f>ROUND(I704*H704,2)</f>
        <v>0</v>
      </c>
      <c r="K704" s="177" t="s">
        <v>125</v>
      </c>
      <c r="L704" s="41"/>
      <c r="M704" s="182" t="s">
        <v>19</v>
      </c>
      <c r="N704" s="183" t="s">
        <v>43</v>
      </c>
      <c r="O704" s="66"/>
      <c r="P704" s="184">
        <f>O704*H704</f>
        <v>0</v>
      </c>
      <c r="Q704" s="184">
        <v>0</v>
      </c>
      <c r="R704" s="184">
        <f>Q704*H704</f>
        <v>0</v>
      </c>
      <c r="S704" s="184">
        <v>0</v>
      </c>
      <c r="T704" s="185">
        <f>S704*H704</f>
        <v>0</v>
      </c>
      <c r="U704" s="36"/>
      <c r="V704" s="36"/>
      <c r="W704" s="36"/>
      <c r="X704" s="36"/>
      <c r="Y704" s="36"/>
      <c r="Z704" s="36"/>
      <c r="AA704" s="36"/>
      <c r="AB704" s="36"/>
      <c r="AC704" s="36"/>
      <c r="AD704" s="36"/>
      <c r="AE704" s="36"/>
      <c r="AR704" s="186" t="s">
        <v>294</v>
      </c>
      <c r="AT704" s="186" t="s">
        <v>121</v>
      </c>
      <c r="AU704" s="186" t="s">
        <v>81</v>
      </c>
      <c r="AY704" s="19" t="s">
        <v>118</v>
      </c>
      <c r="BE704" s="187">
        <f>IF(N704="základní",J704,0)</f>
        <v>0</v>
      </c>
      <c r="BF704" s="187">
        <f>IF(N704="snížená",J704,0)</f>
        <v>0</v>
      </c>
      <c r="BG704" s="187">
        <f>IF(N704="zákl. přenesená",J704,0)</f>
        <v>0</v>
      </c>
      <c r="BH704" s="187">
        <f>IF(N704="sníž. přenesená",J704,0)</f>
        <v>0</v>
      </c>
      <c r="BI704" s="187">
        <f>IF(N704="nulová",J704,0)</f>
        <v>0</v>
      </c>
      <c r="BJ704" s="19" t="s">
        <v>79</v>
      </c>
      <c r="BK704" s="187">
        <f>ROUND(I704*H704,2)</f>
        <v>0</v>
      </c>
      <c r="BL704" s="19" t="s">
        <v>294</v>
      </c>
      <c r="BM704" s="186" t="s">
        <v>1037</v>
      </c>
    </row>
    <row r="705" spans="1:65" s="2" customFormat="1">
      <c r="A705" s="36"/>
      <c r="B705" s="37"/>
      <c r="C705" s="38"/>
      <c r="D705" s="188" t="s">
        <v>128</v>
      </c>
      <c r="E705" s="38"/>
      <c r="F705" s="189" t="s">
        <v>1038</v>
      </c>
      <c r="G705" s="38"/>
      <c r="H705" s="38"/>
      <c r="I705" s="190"/>
      <c r="J705" s="38"/>
      <c r="K705" s="38"/>
      <c r="L705" s="41"/>
      <c r="M705" s="191"/>
      <c r="N705" s="192"/>
      <c r="O705" s="66"/>
      <c r="P705" s="66"/>
      <c r="Q705" s="66"/>
      <c r="R705" s="66"/>
      <c r="S705" s="66"/>
      <c r="T705" s="67"/>
      <c r="U705" s="36"/>
      <c r="V705" s="36"/>
      <c r="W705" s="36"/>
      <c r="X705" s="36"/>
      <c r="Y705" s="36"/>
      <c r="Z705" s="36"/>
      <c r="AA705" s="36"/>
      <c r="AB705" s="36"/>
      <c r="AC705" s="36"/>
      <c r="AD705" s="36"/>
      <c r="AE705" s="36"/>
      <c r="AT705" s="19" t="s">
        <v>128</v>
      </c>
      <c r="AU705" s="19" t="s">
        <v>81</v>
      </c>
    </row>
    <row r="706" spans="1:65" s="12" customFormat="1" ht="22.95" customHeight="1">
      <c r="B706" s="159"/>
      <c r="C706" s="160"/>
      <c r="D706" s="161" t="s">
        <v>71</v>
      </c>
      <c r="E706" s="173" t="s">
        <v>1039</v>
      </c>
      <c r="F706" s="173" t="s">
        <v>1040</v>
      </c>
      <c r="G706" s="160"/>
      <c r="H706" s="160"/>
      <c r="I706" s="163"/>
      <c r="J706" s="174">
        <f>BK706</f>
        <v>0</v>
      </c>
      <c r="K706" s="160"/>
      <c r="L706" s="165"/>
      <c r="M706" s="166"/>
      <c r="N706" s="167"/>
      <c r="O706" s="167"/>
      <c r="P706" s="168">
        <f>SUM(P707:P714)</f>
        <v>0</v>
      </c>
      <c r="Q706" s="167"/>
      <c r="R706" s="168">
        <f>SUM(R707:R714)</f>
        <v>1.08234E-3</v>
      </c>
      <c r="S706" s="167"/>
      <c r="T706" s="169">
        <f>SUM(T707:T714)</f>
        <v>0</v>
      </c>
      <c r="AR706" s="170" t="s">
        <v>81</v>
      </c>
      <c r="AT706" s="171" t="s">
        <v>71</v>
      </c>
      <c r="AU706" s="171" t="s">
        <v>79</v>
      </c>
      <c r="AY706" s="170" t="s">
        <v>118</v>
      </c>
      <c r="BK706" s="172">
        <f>SUM(BK707:BK714)</f>
        <v>0</v>
      </c>
    </row>
    <row r="707" spans="1:65" s="2" customFormat="1" ht="16.5" customHeight="1">
      <c r="A707" s="36"/>
      <c r="B707" s="37"/>
      <c r="C707" s="175" t="s">
        <v>1041</v>
      </c>
      <c r="D707" s="175" t="s">
        <v>121</v>
      </c>
      <c r="E707" s="176" t="s">
        <v>1042</v>
      </c>
      <c r="F707" s="177" t="s">
        <v>1043</v>
      </c>
      <c r="G707" s="178" t="s">
        <v>189</v>
      </c>
      <c r="H707" s="179">
        <v>7.7309999999999999</v>
      </c>
      <c r="I707" s="180"/>
      <c r="J707" s="181">
        <f>ROUND(I707*H707,2)</f>
        <v>0</v>
      </c>
      <c r="K707" s="177" t="s">
        <v>125</v>
      </c>
      <c r="L707" s="41"/>
      <c r="M707" s="182" t="s">
        <v>19</v>
      </c>
      <c r="N707" s="183" t="s">
        <v>43</v>
      </c>
      <c r="O707" s="66"/>
      <c r="P707" s="184">
        <f>O707*H707</f>
        <v>0</v>
      </c>
      <c r="Q707" s="184">
        <v>1.3999999999999999E-4</v>
      </c>
      <c r="R707" s="184">
        <f>Q707*H707</f>
        <v>1.08234E-3</v>
      </c>
      <c r="S707" s="184">
        <v>0</v>
      </c>
      <c r="T707" s="185">
        <f>S707*H707</f>
        <v>0</v>
      </c>
      <c r="U707" s="36"/>
      <c r="V707" s="36"/>
      <c r="W707" s="36"/>
      <c r="X707" s="36"/>
      <c r="Y707" s="36"/>
      <c r="Z707" s="36"/>
      <c r="AA707" s="36"/>
      <c r="AB707" s="36"/>
      <c r="AC707" s="36"/>
      <c r="AD707" s="36"/>
      <c r="AE707" s="36"/>
      <c r="AR707" s="186" t="s">
        <v>294</v>
      </c>
      <c r="AT707" s="186" t="s">
        <v>121</v>
      </c>
      <c r="AU707" s="186" t="s">
        <v>81</v>
      </c>
      <c r="AY707" s="19" t="s">
        <v>118</v>
      </c>
      <c r="BE707" s="187">
        <f>IF(N707="základní",J707,0)</f>
        <v>0</v>
      </c>
      <c r="BF707" s="187">
        <f>IF(N707="snížená",J707,0)</f>
        <v>0</v>
      </c>
      <c r="BG707" s="187">
        <f>IF(N707="zákl. přenesená",J707,0)</f>
        <v>0</v>
      </c>
      <c r="BH707" s="187">
        <f>IF(N707="sníž. přenesená",J707,0)</f>
        <v>0</v>
      </c>
      <c r="BI707" s="187">
        <f>IF(N707="nulová",J707,0)</f>
        <v>0</v>
      </c>
      <c r="BJ707" s="19" t="s">
        <v>79</v>
      </c>
      <c r="BK707" s="187">
        <f>ROUND(I707*H707,2)</f>
        <v>0</v>
      </c>
      <c r="BL707" s="19" t="s">
        <v>294</v>
      </c>
      <c r="BM707" s="186" t="s">
        <v>1044</v>
      </c>
    </row>
    <row r="708" spans="1:65" s="2" customFormat="1">
      <c r="A708" s="36"/>
      <c r="B708" s="37"/>
      <c r="C708" s="38"/>
      <c r="D708" s="188" t="s">
        <v>128</v>
      </c>
      <c r="E708" s="38"/>
      <c r="F708" s="189" t="s">
        <v>1045</v>
      </c>
      <c r="G708" s="38"/>
      <c r="H708" s="38"/>
      <c r="I708" s="190"/>
      <c r="J708" s="38"/>
      <c r="K708" s="38"/>
      <c r="L708" s="41"/>
      <c r="M708" s="191"/>
      <c r="N708" s="192"/>
      <c r="O708" s="66"/>
      <c r="P708" s="66"/>
      <c r="Q708" s="66"/>
      <c r="R708" s="66"/>
      <c r="S708" s="66"/>
      <c r="T708" s="67"/>
      <c r="U708" s="36"/>
      <c r="V708" s="36"/>
      <c r="W708" s="36"/>
      <c r="X708" s="36"/>
      <c r="Y708" s="36"/>
      <c r="Z708" s="36"/>
      <c r="AA708" s="36"/>
      <c r="AB708" s="36"/>
      <c r="AC708" s="36"/>
      <c r="AD708" s="36"/>
      <c r="AE708" s="36"/>
      <c r="AT708" s="19" t="s">
        <v>128</v>
      </c>
      <c r="AU708" s="19" t="s">
        <v>81</v>
      </c>
    </row>
    <row r="709" spans="1:65" s="15" customFormat="1">
      <c r="B709" s="220"/>
      <c r="C709" s="221"/>
      <c r="D709" s="199" t="s">
        <v>183</v>
      </c>
      <c r="E709" s="222" t="s">
        <v>19</v>
      </c>
      <c r="F709" s="223" t="s">
        <v>1046</v>
      </c>
      <c r="G709" s="221"/>
      <c r="H709" s="222" t="s">
        <v>19</v>
      </c>
      <c r="I709" s="224"/>
      <c r="J709" s="221"/>
      <c r="K709" s="221"/>
      <c r="L709" s="225"/>
      <c r="M709" s="226"/>
      <c r="N709" s="227"/>
      <c r="O709" s="227"/>
      <c r="P709" s="227"/>
      <c r="Q709" s="227"/>
      <c r="R709" s="227"/>
      <c r="S709" s="227"/>
      <c r="T709" s="228"/>
      <c r="AT709" s="229" t="s">
        <v>183</v>
      </c>
      <c r="AU709" s="229" t="s">
        <v>81</v>
      </c>
      <c r="AV709" s="15" t="s">
        <v>79</v>
      </c>
      <c r="AW709" s="15" t="s">
        <v>33</v>
      </c>
      <c r="AX709" s="15" t="s">
        <v>72</v>
      </c>
      <c r="AY709" s="229" t="s">
        <v>118</v>
      </c>
    </row>
    <row r="710" spans="1:65" s="15" customFormat="1">
      <c r="B710" s="220"/>
      <c r="C710" s="221"/>
      <c r="D710" s="199" t="s">
        <v>183</v>
      </c>
      <c r="E710" s="222" t="s">
        <v>19</v>
      </c>
      <c r="F710" s="223" t="s">
        <v>231</v>
      </c>
      <c r="G710" s="221"/>
      <c r="H710" s="222" t="s">
        <v>19</v>
      </c>
      <c r="I710" s="224"/>
      <c r="J710" s="221"/>
      <c r="K710" s="221"/>
      <c r="L710" s="225"/>
      <c r="M710" s="226"/>
      <c r="N710" s="227"/>
      <c r="O710" s="227"/>
      <c r="P710" s="227"/>
      <c r="Q710" s="227"/>
      <c r="R710" s="227"/>
      <c r="S710" s="227"/>
      <c r="T710" s="228"/>
      <c r="AT710" s="229" t="s">
        <v>183</v>
      </c>
      <c r="AU710" s="229" t="s">
        <v>81</v>
      </c>
      <c r="AV710" s="15" t="s">
        <v>79</v>
      </c>
      <c r="AW710" s="15" t="s">
        <v>33</v>
      </c>
      <c r="AX710" s="15" t="s">
        <v>72</v>
      </c>
      <c r="AY710" s="229" t="s">
        <v>118</v>
      </c>
    </row>
    <row r="711" spans="1:65" s="13" customFormat="1">
      <c r="B711" s="197"/>
      <c r="C711" s="198"/>
      <c r="D711" s="199" t="s">
        <v>183</v>
      </c>
      <c r="E711" s="200" t="s">
        <v>19</v>
      </c>
      <c r="F711" s="201" t="s">
        <v>1047</v>
      </c>
      <c r="G711" s="198"/>
      <c r="H711" s="202">
        <v>1.04</v>
      </c>
      <c r="I711" s="203"/>
      <c r="J711" s="198"/>
      <c r="K711" s="198"/>
      <c r="L711" s="204"/>
      <c r="M711" s="205"/>
      <c r="N711" s="206"/>
      <c r="O711" s="206"/>
      <c r="P711" s="206"/>
      <c r="Q711" s="206"/>
      <c r="R711" s="206"/>
      <c r="S711" s="206"/>
      <c r="T711" s="207"/>
      <c r="AT711" s="208" t="s">
        <v>183</v>
      </c>
      <c r="AU711" s="208" t="s">
        <v>81</v>
      </c>
      <c r="AV711" s="13" t="s">
        <v>81</v>
      </c>
      <c r="AW711" s="13" t="s">
        <v>33</v>
      </c>
      <c r="AX711" s="13" t="s">
        <v>72</v>
      </c>
      <c r="AY711" s="208" t="s">
        <v>118</v>
      </c>
    </row>
    <row r="712" spans="1:65" s="15" customFormat="1">
      <c r="B712" s="220"/>
      <c r="C712" s="221"/>
      <c r="D712" s="199" t="s">
        <v>183</v>
      </c>
      <c r="E712" s="222" t="s">
        <v>19</v>
      </c>
      <c r="F712" s="223" t="s">
        <v>238</v>
      </c>
      <c r="G712" s="221"/>
      <c r="H712" s="222" t="s">
        <v>19</v>
      </c>
      <c r="I712" s="224"/>
      <c r="J712" s="221"/>
      <c r="K712" s="221"/>
      <c r="L712" s="225"/>
      <c r="M712" s="226"/>
      <c r="N712" s="227"/>
      <c r="O712" s="227"/>
      <c r="P712" s="227"/>
      <c r="Q712" s="227"/>
      <c r="R712" s="227"/>
      <c r="S712" s="227"/>
      <c r="T712" s="228"/>
      <c r="AT712" s="229" t="s">
        <v>183</v>
      </c>
      <c r="AU712" s="229" t="s">
        <v>81</v>
      </c>
      <c r="AV712" s="15" t="s">
        <v>79</v>
      </c>
      <c r="AW712" s="15" t="s">
        <v>33</v>
      </c>
      <c r="AX712" s="15" t="s">
        <v>72</v>
      </c>
      <c r="AY712" s="229" t="s">
        <v>118</v>
      </c>
    </row>
    <row r="713" spans="1:65" s="13" customFormat="1">
      <c r="B713" s="197"/>
      <c r="C713" s="198"/>
      <c r="D713" s="199" t="s">
        <v>183</v>
      </c>
      <c r="E713" s="200" t="s">
        <v>19</v>
      </c>
      <c r="F713" s="201" t="s">
        <v>1048</v>
      </c>
      <c r="G713" s="198"/>
      <c r="H713" s="202">
        <v>6.6909999999999998</v>
      </c>
      <c r="I713" s="203"/>
      <c r="J713" s="198"/>
      <c r="K713" s="198"/>
      <c r="L713" s="204"/>
      <c r="M713" s="205"/>
      <c r="N713" s="206"/>
      <c r="O713" s="206"/>
      <c r="P713" s="206"/>
      <c r="Q713" s="206"/>
      <c r="R713" s="206"/>
      <c r="S713" s="206"/>
      <c r="T713" s="207"/>
      <c r="AT713" s="208" t="s">
        <v>183</v>
      </c>
      <c r="AU713" s="208" t="s">
        <v>81</v>
      </c>
      <c r="AV713" s="13" t="s">
        <v>81</v>
      </c>
      <c r="AW713" s="13" t="s">
        <v>33</v>
      </c>
      <c r="AX713" s="13" t="s">
        <v>72</v>
      </c>
      <c r="AY713" s="208" t="s">
        <v>118</v>
      </c>
    </row>
    <row r="714" spans="1:65" s="14" customFormat="1">
      <c r="B714" s="209"/>
      <c r="C714" s="210"/>
      <c r="D714" s="199" t="s">
        <v>183</v>
      </c>
      <c r="E714" s="211" t="s">
        <v>19</v>
      </c>
      <c r="F714" s="212" t="s">
        <v>186</v>
      </c>
      <c r="G714" s="210"/>
      <c r="H714" s="213">
        <v>7.7309999999999999</v>
      </c>
      <c r="I714" s="214"/>
      <c r="J714" s="210"/>
      <c r="K714" s="210"/>
      <c r="L714" s="215"/>
      <c r="M714" s="216"/>
      <c r="N714" s="217"/>
      <c r="O714" s="217"/>
      <c r="P714" s="217"/>
      <c r="Q714" s="217"/>
      <c r="R714" s="217"/>
      <c r="S714" s="217"/>
      <c r="T714" s="218"/>
      <c r="AT714" s="219" t="s">
        <v>183</v>
      </c>
      <c r="AU714" s="219" t="s">
        <v>81</v>
      </c>
      <c r="AV714" s="14" t="s">
        <v>140</v>
      </c>
      <c r="AW714" s="14" t="s">
        <v>33</v>
      </c>
      <c r="AX714" s="14" t="s">
        <v>79</v>
      </c>
      <c r="AY714" s="219" t="s">
        <v>118</v>
      </c>
    </row>
    <row r="715" spans="1:65" s="12" customFormat="1" ht="22.95" customHeight="1">
      <c r="B715" s="159"/>
      <c r="C715" s="160"/>
      <c r="D715" s="161" t="s">
        <v>71</v>
      </c>
      <c r="E715" s="173" t="s">
        <v>1049</v>
      </c>
      <c r="F715" s="173" t="s">
        <v>1050</v>
      </c>
      <c r="G715" s="160"/>
      <c r="H715" s="160"/>
      <c r="I715" s="163"/>
      <c r="J715" s="174">
        <f>BK715</f>
        <v>0</v>
      </c>
      <c r="K715" s="160"/>
      <c r="L715" s="165"/>
      <c r="M715" s="166"/>
      <c r="N715" s="167"/>
      <c r="O715" s="167"/>
      <c r="P715" s="168">
        <f>SUM(P716:P727)</f>
        <v>0</v>
      </c>
      <c r="Q715" s="167"/>
      <c r="R715" s="168">
        <f>SUM(R716:R727)</f>
        <v>0.46063942000000002</v>
      </c>
      <c r="S715" s="167"/>
      <c r="T715" s="169">
        <f>SUM(T716:T727)</f>
        <v>8.1911300000000006E-2</v>
      </c>
      <c r="AR715" s="170" t="s">
        <v>81</v>
      </c>
      <c r="AT715" s="171" t="s">
        <v>71</v>
      </c>
      <c r="AU715" s="171" t="s">
        <v>79</v>
      </c>
      <c r="AY715" s="170" t="s">
        <v>118</v>
      </c>
      <c r="BK715" s="172">
        <f>SUM(BK716:BK727)</f>
        <v>0</v>
      </c>
    </row>
    <row r="716" spans="1:65" s="2" customFormat="1" ht="16.5" customHeight="1">
      <c r="A716" s="36"/>
      <c r="B716" s="37"/>
      <c r="C716" s="175" t="s">
        <v>1051</v>
      </c>
      <c r="D716" s="175" t="s">
        <v>121</v>
      </c>
      <c r="E716" s="176" t="s">
        <v>1052</v>
      </c>
      <c r="F716" s="177" t="s">
        <v>1053</v>
      </c>
      <c r="G716" s="178" t="s">
        <v>189</v>
      </c>
      <c r="H716" s="179">
        <v>264.23</v>
      </c>
      <c r="I716" s="180"/>
      <c r="J716" s="181">
        <f>ROUND(I716*H716,2)</f>
        <v>0</v>
      </c>
      <c r="K716" s="177" t="s">
        <v>125</v>
      </c>
      <c r="L716" s="41"/>
      <c r="M716" s="182" t="s">
        <v>19</v>
      </c>
      <c r="N716" s="183" t="s">
        <v>43</v>
      </c>
      <c r="O716" s="66"/>
      <c r="P716" s="184">
        <f>O716*H716</f>
        <v>0</v>
      </c>
      <c r="Q716" s="184">
        <v>1E-3</v>
      </c>
      <c r="R716" s="184">
        <f>Q716*H716</f>
        <v>0.26423000000000002</v>
      </c>
      <c r="S716" s="184">
        <v>3.1E-4</v>
      </c>
      <c r="T716" s="185">
        <f>S716*H716</f>
        <v>8.1911300000000006E-2</v>
      </c>
      <c r="U716" s="36"/>
      <c r="V716" s="36"/>
      <c r="W716" s="36"/>
      <c r="X716" s="36"/>
      <c r="Y716" s="36"/>
      <c r="Z716" s="36"/>
      <c r="AA716" s="36"/>
      <c r="AB716" s="36"/>
      <c r="AC716" s="36"/>
      <c r="AD716" s="36"/>
      <c r="AE716" s="36"/>
      <c r="AR716" s="186" t="s">
        <v>294</v>
      </c>
      <c r="AT716" s="186" t="s">
        <v>121</v>
      </c>
      <c r="AU716" s="186" t="s">
        <v>81</v>
      </c>
      <c r="AY716" s="19" t="s">
        <v>118</v>
      </c>
      <c r="BE716" s="187">
        <f>IF(N716="základní",J716,0)</f>
        <v>0</v>
      </c>
      <c r="BF716" s="187">
        <f>IF(N716="snížená",J716,0)</f>
        <v>0</v>
      </c>
      <c r="BG716" s="187">
        <f>IF(N716="zákl. přenesená",J716,0)</f>
        <v>0</v>
      </c>
      <c r="BH716" s="187">
        <f>IF(N716="sníž. přenesená",J716,0)</f>
        <v>0</v>
      </c>
      <c r="BI716" s="187">
        <f>IF(N716="nulová",J716,0)</f>
        <v>0</v>
      </c>
      <c r="BJ716" s="19" t="s">
        <v>79</v>
      </c>
      <c r="BK716" s="187">
        <f>ROUND(I716*H716,2)</f>
        <v>0</v>
      </c>
      <c r="BL716" s="19" t="s">
        <v>294</v>
      </c>
      <c r="BM716" s="186" t="s">
        <v>1054</v>
      </c>
    </row>
    <row r="717" spans="1:65" s="2" customFormat="1">
      <c r="A717" s="36"/>
      <c r="B717" s="37"/>
      <c r="C717" s="38"/>
      <c r="D717" s="188" t="s">
        <v>128</v>
      </c>
      <c r="E717" s="38"/>
      <c r="F717" s="189" t="s">
        <v>1055</v>
      </c>
      <c r="G717" s="38"/>
      <c r="H717" s="38"/>
      <c r="I717" s="190"/>
      <c r="J717" s="38"/>
      <c r="K717" s="38"/>
      <c r="L717" s="41"/>
      <c r="M717" s="191"/>
      <c r="N717" s="192"/>
      <c r="O717" s="66"/>
      <c r="P717" s="66"/>
      <c r="Q717" s="66"/>
      <c r="R717" s="66"/>
      <c r="S717" s="66"/>
      <c r="T717" s="67"/>
      <c r="U717" s="36"/>
      <c r="V717" s="36"/>
      <c r="W717" s="36"/>
      <c r="X717" s="36"/>
      <c r="Y717" s="36"/>
      <c r="Z717" s="36"/>
      <c r="AA717" s="36"/>
      <c r="AB717" s="36"/>
      <c r="AC717" s="36"/>
      <c r="AD717" s="36"/>
      <c r="AE717" s="36"/>
      <c r="AT717" s="19" t="s">
        <v>128</v>
      </c>
      <c r="AU717" s="19" t="s">
        <v>81</v>
      </c>
    </row>
    <row r="718" spans="1:65" s="15" customFormat="1">
      <c r="B718" s="220"/>
      <c r="C718" s="221"/>
      <c r="D718" s="199" t="s">
        <v>183</v>
      </c>
      <c r="E718" s="222" t="s">
        <v>19</v>
      </c>
      <c r="F718" s="223" t="s">
        <v>1056</v>
      </c>
      <c r="G718" s="221"/>
      <c r="H718" s="222" t="s">
        <v>19</v>
      </c>
      <c r="I718" s="224"/>
      <c r="J718" s="221"/>
      <c r="K718" s="221"/>
      <c r="L718" s="225"/>
      <c r="M718" s="226"/>
      <c r="N718" s="227"/>
      <c r="O718" s="227"/>
      <c r="P718" s="227"/>
      <c r="Q718" s="227"/>
      <c r="R718" s="227"/>
      <c r="S718" s="227"/>
      <c r="T718" s="228"/>
      <c r="AT718" s="229" t="s">
        <v>183</v>
      </c>
      <c r="AU718" s="229" t="s">
        <v>81</v>
      </c>
      <c r="AV718" s="15" t="s">
        <v>79</v>
      </c>
      <c r="AW718" s="15" t="s">
        <v>33</v>
      </c>
      <c r="AX718" s="15" t="s">
        <v>72</v>
      </c>
      <c r="AY718" s="229" t="s">
        <v>118</v>
      </c>
    </row>
    <row r="719" spans="1:65" s="13" customFormat="1">
      <c r="B719" s="197"/>
      <c r="C719" s="198"/>
      <c r="D719" s="199" t="s">
        <v>183</v>
      </c>
      <c r="E719" s="200" t="s">
        <v>19</v>
      </c>
      <c r="F719" s="201" t="s">
        <v>1057</v>
      </c>
      <c r="G719" s="198"/>
      <c r="H719" s="202">
        <v>80.546000000000006</v>
      </c>
      <c r="I719" s="203"/>
      <c r="J719" s="198"/>
      <c r="K719" s="198"/>
      <c r="L719" s="204"/>
      <c r="M719" s="205"/>
      <c r="N719" s="206"/>
      <c r="O719" s="206"/>
      <c r="P719" s="206"/>
      <c r="Q719" s="206"/>
      <c r="R719" s="206"/>
      <c r="S719" s="206"/>
      <c r="T719" s="207"/>
      <c r="AT719" s="208" t="s">
        <v>183</v>
      </c>
      <c r="AU719" s="208" t="s">
        <v>81</v>
      </c>
      <c r="AV719" s="13" t="s">
        <v>81</v>
      </c>
      <c r="AW719" s="13" t="s">
        <v>33</v>
      </c>
      <c r="AX719" s="13" t="s">
        <v>72</v>
      </c>
      <c r="AY719" s="208" t="s">
        <v>118</v>
      </c>
    </row>
    <row r="720" spans="1:65" s="15" customFormat="1">
      <c r="B720" s="220"/>
      <c r="C720" s="221"/>
      <c r="D720" s="199" t="s">
        <v>183</v>
      </c>
      <c r="E720" s="222" t="s">
        <v>19</v>
      </c>
      <c r="F720" s="223" t="s">
        <v>1058</v>
      </c>
      <c r="G720" s="221"/>
      <c r="H720" s="222" t="s">
        <v>19</v>
      </c>
      <c r="I720" s="224"/>
      <c r="J720" s="221"/>
      <c r="K720" s="221"/>
      <c r="L720" s="225"/>
      <c r="M720" s="226"/>
      <c r="N720" s="227"/>
      <c r="O720" s="227"/>
      <c r="P720" s="227"/>
      <c r="Q720" s="227"/>
      <c r="R720" s="227"/>
      <c r="S720" s="227"/>
      <c r="T720" s="228"/>
      <c r="AT720" s="229" t="s">
        <v>183</v>
      </c>
      <c r="AU720" s="229" t="s">
        <v>81</v>
      </c>
      <c r="AV720" s="15" t="s">
        <v>79</v>
      </c>
      <c r="AW720" s="15" t="s">
        <v>33</v>
      </c>
      <c r="AX720" s="15" t="s">
        <v>72</v>
      </c>
      <c r="AY720" s="229" t="s">
        <v>118</v>
      </c>
    </row>
    <row r="721" spans="1:65" s="13" customFormat="1">
      <c r="B721" s="197"/>
      <c r="C721" s="198"/>
      <c r="D721" s="199" t="s">
        <v>183</v>
      </c>
      <c r="E721" s="200" t="s">
        <v>19</v>
      </c>
      <c r="F721" s="201" t="s">
        <v>1059</v>
      </c>
      <c r="G721" s="198"/>
      <c r="H721" s="202">
        <v>183.684</v>
      </c>
      <c r="I721" s="203"/>
      <c r="J721" s="198"/>
      <c r="K721" s="198"/>
      <c r="L721" s="204"/>
      <c r="M721" s="205"/>
      <c r="N721" s="206"/>
      <c r="O721" s="206"/>
      <c r="P721" s="206"/>
      <c r="Q721" s="206"/>
      <c r="R721" s="206"/>
      <c r="S721" s="206"/>
      <c r="T721" s="207"/>
      <c r="AT721" s="208" t="s">
        <v>183</v>
      </c>
      <c r="AU721" s="208" t="s">
        <v>81</v>
      </c>
      <c r="AV721" s="13" t="s">
        <v>81</v>
      </c>
      <c r="AW721" s="13" t="s">
        <v>33</v>
      </c>
      <c r="AX721" s="13" t="s">
        <v>72</v>
      </c>
      <c r="AY721" s="208" t="s">
        <v>118</v>
      </c>
    </row>
    <row r="722" spans="1:65" s="14" customFormat="1">
      <c r="B722" s="209"/>
      <c r="C722" s="210"/>
      <c r="D722" s="199" t="s">
        <v>183</v>
      </c>
      <c r="E722" s="211" t="s">
        <v>19</v>
      </c>
      <c r="F722" s="212" t="s">
        <v>186</v>
      </c>
      <c r="G722" s="210"/>
      <c r="H722" s="213">
        <v>264.23</v>
      </c>
      <c r="I722" s="214"/>
      <c r="J722" s="210"/>
      <c r="K722" s="210"/>
      <c r="L722" s="215"/>
      <c r="M722" s="216"/>
      <c r="N722" s="217"/>
      <c r="O722" s="217"/>
      <c r="P722" s="217"/>
      <c r="Q722" s="217"/>
      <c r="R722" s="217"/>
      <c r="S722" s="217"/>
      <c r="T722" s="218"/>
      <c r="AT722" s="219" t="s">
        <v>183</v>
      </c>
      <c r="AU722" s="219" t="s">
        <v>81</v>
      </c>
      <c r="AV722" s="14" t="s">
        <v>140</v>
      </c>
      <c r="AW722" s="14" t="s">
        <v>33</v>
      </c>
      <c r="AX722" s="14" t="s">
        <v>79</v>
      </c>
      <c r="AY722" s="219" t="s">
        <v>118</v>
      </c>
    </row>
    <row r="723" spans="1:65" s="2" customFormat="1" ht="16.5" customHeight="1">
      <c r="A723" s="36"/>
      <c r="B723" s="37"/>
      <c r="C723" s="175" t="s">
        <v>1060</v>
      </c>
      <c r="D723" s="175" t="s">
        <v>121</v>
      </c>
      <c r="E723" s="176" t="s">
        <v>1061</v>
      </c>
      <c r="F723" s="177" t="s">
        <v>1062</v>
      </c>
      <c r="G723" s="178" t="s">
        <v>189</v>
      </c>
      <c r="H723" s="179">
        <v>426.97699999999998</v>
      </c>
      <c r="I723" s="180"/>
      <c r="J723" s="181">
        <f>ROUND(I723*H723,2)</f>
        <v>0</v>
      </c>
      <c r="K723" s="177" t="s">
        <v>125</v>
      </c>
      <c r="L723" s="41"/>
      <c r="M723" s="182" t="s">
        <v>19</v>
      </c>
      <c r="N723" s="183" t="s">
        <v>43</v>
      </c>
      <c r="O723" s="66"/>
      <c r="P723" s="184">
        <f>O723*H723</f>
        <v>0</v>
      </c>
      <c r="Q723" s="184">
        <v>2.0000000000000001E-4</v>
      </c>
      <c r="R723" s="184">
        <f>Q723*H723</f>
        <v>8.5395399999999996E-2</v>
      </c>
      <c r="S723" s="184">
        <v>0</v>
      </c>
      <c r="T723" s="185">
        <f>S723*H723</f>
        <v>0</v>
      </c>
      <c r="U723" s="36"/>
      <c r="V723" s="36"/>
      <c r="W723" s="36"/>
      <c r="X723" s="36"/>
      <c r="Y723" s="36"/>
      <c r="Z723" s="36"/>
      <c r="AA723" s="36"/>
      <c r="AB723" s="36"/>
      <c r="AC723" s="36"/>
      <c r="AD723" s="36"/>
      <c r="AE723" s="36"/>
      <c r="AR723" s="186" t="s">
        <v>294</v>
      </c>
      <c r="AT723" s="186" t="s">
        <v>121</v>
      </c>
      <c r="AU723" s="186" t="s">
        <v>81</v>
      </c>
      <c r="AY723" s="19" t="s">
        <v>118</v>
      </c>
      <c r="BE723" s="187">
        <f>IF(N723="základní",J723,0)</f>
        <v>0</v>
      </c>
      <c r="BF723" s="187">
        <f>IF(N723="snížená",J723,0)</f>
        <v>0</v>
      </c>
      <c r="BG723" s="187">
        <f>IF(N723="zákl. přenesená",J723,0)</f>
        <v>0</v>
      </c>
      <c r="BH723" s="187">
        <f>IF(N723="sníž. přenesená",J723,0)</f>
        <v>0</v>
      </c>
      <c r="BI723" s="187">
        <f>IF(N723="nulová",J723,0)</f>
        <v>0</v>
      </c>
      <c r="BJ723" s="19" t="s">
        <v>79</v>
      </c>
      <c r="BK723" s="187">
        <f>ROUND(I723*H723,2)</f>
        <v>0</v>
      </c>
      <c r="BL723" s="19" t="s">
        <v>294</v>
      </c>
      <c r="BM723" s="186" t="s">
        <v>1063</v>
      </c>
    </row>
    <row r="724" spans="1:65" s="2" customFormat="1">
      <c r="A724" s="36"/>
      <c r="B724" s="37"/>
      <c r="C724" s="38"/>
      <c r="D724" s="188" t="s">
        <v>128</v>
      </c>
      <c r="E724" s="38"/>
      <c r="F724" s="189" t="s">
        <v>1064</v>
      </c>
      <c r="G724" s="38"/>
      <c r="H724" s="38"/>
      <c r="I724" s="190"/>
      <c r="J724" s="38"/>
      <c r="K724" s="38"/>
      <c r="L724" s="41"/>
      <c r="M724" s="191"/>
      <c r="N724" s="192"/>
      <c r="O724" s="66"/>
      <c r="P724" s="66"/>
      <c r="Q724" s="66"/>
      <c r="R724" s="66"/>
      <c r="S724" s="66"/>
      <c r="T724" s="67"/>
      <c r="U724" s="36"/>
      <c r="V724" s="36"/>
      <c r="W724" s="36"/>
      <c r="X724" s="36"/>
      <c r="Y724" s="36"/>
      <c r="Z724" s="36"/>
      <c r="AA724" s="36"/>
      <c r="AB724" s="36"/>
      <c r="AC724" s="36"/>
      <c r="AD724" s="36"/>
      <c r="AE724" s="36"/>
      <c r="AT724" s="19" t="s">
        <v>128</v>
      </c>
      <c r="AU724" s="19" t="s">
        <v>81</v>
      </c>
    </row>
    <row r="725" spans="1:65" s="13" customFormat="1">
      <c r="B725" s="197"/>
      <c r="C725" s="198"/>
      <c r="D725" s="199" t="s">
        <v>183</v>
      </c>
      <c r="E725" s="200" t="s">
        <v>19</v>
      </c>
      <c r="F725" s="201" t="s">
        <v>1065</v>
      </c>
      <c r="G725" s="198"/>
      <c r="H725" s="202">
        <v>426.97699999999998</v>
      </c>
      <c r="I725" s="203"/>
      <c r="J725" s="198"/>
      <c r="K725" s="198"/>
      <c r="L725" s="204"/>
      <c r="M725" s="205"/>
      <c r="N725" s="206"/>
      <c r="O725" s="206"/>
      <c r="P725" s="206"/>
      <c r="Q725" s="206"/>
      <c r="R725" s="206"/>
      <c r="S725" s="206"/>
      <c r="T725" s="207"/>
      <c r="AT725" s="208" t="s">
        <v>183</v>
      </c>
      <c r="AU725" s="208" t="s">
        <v>81</v>
      </c>
      <c r="AV725" s="13" t="s">
        <v>81</v>
      </c>
      <c r="AW725" s="13" t="s">
        <v>33</v>
      </c>
      <c r="AX725" s="13" t="s">
        <v>79</v>
      </c>
      <c r="AY725" s="208" t="s">
        <v>118</v>
      </c>
    </row>
    <row r="726" spans="1:65" s="2" customFormat="1" ht="24.15" customHeight="1">
      <c r="A726" s="36"/>
      <c r="B726" s="37"/>
      <c r="C726" s="175" t="s">
        <v>1066</v>
      </c>
      <c r="D726" s="175" t="s">
        <v>121</v>
      </c>
      <c r="E726" s="176" t="s">
        <v>1067</v>
      </c>
      <c r="F726" s="177" t="s">
        <v>1068</v>
      </c>
      <c r="G726" s="178" t="s">
        <v>189</v>
      </c>
      <c r="H726" s="179">
        <v>426.97699999999998</v>
      </c>
      <c r="I726" s="180"/>
      <c r="J726" s="181">
        <f>ROUND(I726*H726,2)</f>
        <v>0</v>
      </c>
      <c r="K726" s="177" t="s">
        <v>125</v>
      </c>
      <c r="L726" s="41"/>
      <c r="M726" s="182" t="s">
        <v>19</v>
      </c>
      <c r="N726" s="183" t="s">
        <v>43</v>
      </c>
      <c r="O726" s="66"/>
      <c r="P726" s="184">
        <f>O726*H726</f>
        <v>0</v>
      </c>
      <c r="Q726" s="184">
        <v>2.5999999999999998E-4</v>
      </c>
      <c r="R726" s="184">
        <f>Q726*H726</f>
        <v>0.11101401999999998</v>
      </c>
      <c r="S726" s="184">
        <v>0</v>
      </c>
      <c r="T726" s="185">
        <f>S726*H726</f>
        <v>0</v>
      </c>
      <c r="U726" s="36"/>
      <c r="V726" s="36"/>
      <c r="W726" s="36"/>
      <c r="X726" s="36"/>
      <c r="Y726" s="36"/>
      <c r="Z726" s="36"/>
      <c r="AA726" s="36"/>
      <c r="AB726" s="36"/>
      <c r="AC726" s="36"/>
      <c r="AD726" s="36"/>
      <c r="AE726" s="36"/>
      <c r="AR726" s="186" t="s">
        <v>294</v>
      </c>
      <c r="AT726" s="186" t="s">
        <v>121</v>
      </c>
      <c r="AU726" s="186" t="s">
        <v>81</v>
      </c>
      <c r="AY726" s="19" t="s">
        <v>118</v>
      </c>
      <c r="BE726" s="187">
        <f>IF(N726="základní",J726,0)</f>
        <v>0</v>
      </c>
      <c r="BF726" s="187">
        <f>IF(N726="snížená",J726,0)</f>
        <v>0</v>
      </c>
      <c r="BG726" s="187">
        <f>IF(N726="zákl. přenesená",J726,0)</f>
        <v>0</v>
      </c>
      <c r="BH726" s="187">
        <f>IF(N726="sníž. přenesená",J726,0)</f>
        <v>0</v>
      </c>
      <c r="BI726" s="187">
        <f>IF(N726="nulová",J726,0)</f>
        <v>0</v>
      </c>
      <c r="BJ726" s="19" t="s">
        <v>79</v>
      </c>
      <c r="BK726" s="187">
        <f>ROUND(I726*H726,2)</f>
        <v>0</v>
      </c>
      <c r="BL726" s="19" t="s">
        <v>294</v>
      </c>
      <c r="BM726" s="186" t="s">
        <v>1069</v>
      </c>
    </row>
    <row r="727" spans="1:65" s="2" customFormat="1">
      <c r="A727" s="36"/>
      <c r="B727" s="37"/>
      <c r="C727" s="38"/>
      <c r="D727" s="188" t="s">
        <v>128</v>
      </c>
      <c r="E727" s="38"/>
      <c r="F727" s="189" t="s">
        <v>1070</v>
      </c>
      <c r="G727" s="38"/>
      <c r="H727" s="38"/>
      <c r="I727" s="190"/>
      <c r="J727" s="38"/>
      <c r="K727" s="38"/>
      <c r="L727" s="41"/>
      <c r="M727" s="191"/>
      <c r="N727" s="192"/>
      <c r="O727" s="66"/>
      <c r="P727" s="66"/>
      <c r="Q727" s="66"/>
      <c r="R727" s="66"/>
      <c r="S727" s="66"/>
      <c r="T727" s="67"/>
      <c r="U727" s="36"/>
      <c r="V727" s="36"/>
      <c r="W727" s="36"/>
      <c r="X727" s="36"/>
      <c r="Y727" s="36"/>
      <c r="Z727" s="36"/>
      <c r="AA727" s="36"/>
      <c r="AB727" s="36"/>
      <c r="AC727" s="36"/>
      <c r="AD727" s="36"/>
      <c r="AE727" s="36"/>
      <c r="AT727" s="19" t="s">
        <v>128</v>
      </c>
      <c r="AU727" s="19" t="s">
        <v>81</v>
      </c>
    </row>
    <row r="728" spans="1:65" s="12" customFormat="1" ht="25.95" customHeight="1">
      <c r="B728" s="159"/>
      <c r="C728" s="160"/>
      <c r="D728" s="161" t="s">
        <v>71</v>
      </c>
      <c r="E728" s="162" t="s">
        <v>1071</v>
      </c>
      <c r="F728" s="162" t="s">
        <v>1072</v>
      </c>
      <c r="G728" s="160"/>
      <c r="H728" s="160"/>
      <c r="I728" s="163"/>
      <c r="J728" s="164">
        <f>BK728</f>
        <v>0</v>
      </c>
      <c r="K728" s="160"/>
      <c r="L728" s="165"/>
      <c r="M728" s="166"/>
      <c r="N728" s="167"/>
      <c r="O728" s="167"/>
      <c r="P728" s="168">
        <f>SUM(P729:P731)</f>
        <v>0</v>
      </c>
      <c r="Q728" s="167"/>
      <c r="R728" s="168">
        <f>SUM(R729:R731)</f>
        <v>0</v>
      </c>
      <c r="S728" s="167"/>
      <c r="T728" s="169">
        <f>SUM(T729:T731)</f>
        <v>0</v>
      </c>
      <c r="AR728" s="170" t="s">
        <v>140</v>
      </c>
      <c r="AT728" s="171" t="s">
        <v>71</v>
      </c>
      <c r="AU728" s="171" t="s">
        <v>72</v>
      </c>
      <c r="AY728" s="170" t="s">
        <v>118</v>
      </c>
      <c r="BK728" s="172">
        <f>SUM(BK729:BK731)</f>
        <v>0</v>
      </c>
    </row>
    <row r="729" spans="1:65" s="2" customFormat="1" ht="16.5" customHeight="1">
      <c r="A729" s="36"/>
      <c r="B729" s="37"/>
      <c r="C729" s="175" t="s">
        <v>1073</v>
      </c>
      <c r="D729" s="175" t="s">
        <v>121</v>
      </c>
      <c r="E729" s="176" t="s">
        <v>1074</v>
      </c>
      <c r="F729" s="177" t="s">
        <v>1075</v>
      </c>
      <c r="G729" s="178" t="s">
        <v>217</v>
      </c>
      <c r="H729" s="179">
        <v>4</v>
      </c>
      <c r="I729" s="180"/>
      <c r="J729" s="181">
        <f>ROUND(I729*H729,2)</f>
        <v>0</v>
      </c>
      <c r="K729" s="177" t="s">
        <v>19</v>
      </c>
      <c r="L729" s="41"/>
      <c r="M729" s="182" t="s">
        <v>19</v>
      </c>
      <c r="N729" s="183" t="s">
        <v>43</v>
      </c>
      <c r="O729" s="66"/>
      <c r="P729" s="184">
        <f>O729*H729</f>
        <v>0</v>
      </c>
      <c r="Q729" s="184">
        <v>0</v>
      </c>
      <c r="R729" s="184">
        <f>Q729*H729</f>
        <v>0</v>
      </c>
      <c r="S729" s="184">
        <v>0</v>
      </c>
      <c r="T729" s="185">
        <f>S729*H729</f>
        <v>0</v>
      </c>
      <c r="U729" s="36"/>
      <c r="V729" s="36"/>
      <c r="W729" s="36"/>
      <c r="X729" s="36"/>
      <c r="Y729" s="36"/>
      <c r="Z729" s="36"/>
      <c r="AA729" s="36"/>
      <c r="AB729" s="36"/>
      <c r="AC729" s="36"/>
      <c r="AD729" s="36"/>
      <c r="AE729" s="36"/>
      <c r="AR729" s="186" t="s">
        <v>140</v>
      </c>
      <c r="AT729" s="186" t="s">
        <v>121</v>
      </c>
      <c r="AU729" s="186" t="s">
        <v>79</v>
      </c>
      <c r="AY729" s="19" t="s">
        <v>118</v>
      </c>
      <c r="BE729" s="187">
        <f>IF(N729="základní",J729,0)</f>
        <v>0</v>
      </c>
      <c r="BF729" s="187">
        <f>IF(N729="snížená",J729,0)</f>
        <v>0</v>
      </c>
      <c r="BG729" s="187">
        <f>IF(N729="zákl. přenesená",J729,0)</f>
        <v>0</v>
      </c>
      <c r="BH729" s="187">
        <f>IF(N729="sníž. přenesená",J729,0)</f>
        <v>0</v>
      </c>
      <c r="BI729" s="187">
        <f>IF(N729="nulová",J729,0)</f>
        <v>0</v>
      </c>
      <c r="BJ729" s="19" t="s">
        <v>79</v>
      </c>
      <c r="BK729" s="187">
        <f>ROUND(I729*H729,2)</f>
        <v>0</v>
      </c>
      <c r="BL729" s="19" t="s">
        <v>140</v>
      </c>
      <c r="BM729" s="186" t="s">
        <v>1076</v>
      </c>
    </row>
    <row r="730" spans="1:65" s="2" customFormat="1" ht="16.5" customHeight="1">
      <c r="A730" s="36"/>
      <c r="B730" s="37"/>
      <c r="C730" s="175" t="s">
        <v>1077</v>
      </c>
      <c r="D730" s="175" t="s">
        <v>121</v>
      </c>
      <c r="E730" s="176" t="s">
        <v>1078</v>
      </c>
      <c r="F730" s="177" t="s">
        <v>1079</v>
      </c>
      <c r="G730" s="178" t="s">
        <v>217</v>
      </c>
      <c r="H730" s="179">
        <v>1</v>
      </c>
      <c r="I730" s="180"/>
      <c r="J730" s="181">
        <f>ROUND(I730*H730,2)</f>
        <v>0</v>
      </c>
      <c r="K730" s="177" t="s">
        <v>19</v>
      </c>
      <c r="L730" s="41"/>
      <c r="M730" s="182" t="s">
        <v>19</v>
      </c>
      <c r="N730" s="183" t="s">
        <v>43</v>
      </c>
      <c r="O730" s="66"/>
      <c r="P730" s="184">
        <f>O730*H730</f>
        <v>0</v>
      </c>
      <c r="Q730" s="184">
        <v>0</v>
      </c>
      <c r="R730" s="184">
        <f>Q730*H730</f>
        <v>0</v>
      </c>
      <c r="S730" s="184">
        <v>0</v>
      </c>
      <c r="T730" s="185">
        <f>S730*H730</f>
        <v>0</v>
      </c>
      <c r="U730" s="36"/>
      <c r="V730" s="36"/>
      <c r="W730" s="36"/>
      <c r="X730" s="36"/>
      <c r="Y730" s="36"/>
      <c r="Z730" s="36"/>
      <c r="AA730" s="36"/>
      <c r="AB730" s="36"/>
      <c r="AC730" s="36"/>
      <c r="AD730" s="36"/>
      <c r="AE730" s="36"/>
      <c r="AR730" s="186" t="s">
        <v>140</v>
      </c>
      <c r="AT730" s="186" t="s">
        <v>121</v>
      </c>
      <c r="AU730" s="186" t="s">
        <v>79</v>
      </c>
      <c r="AY730" s="19" t="s">
        <v>118</v>
      </c>
      <c r="BE730" s="187">
        <f>IF(N730="základní",J730,0)</f>
        <v>0</v>
      </c>
      <c r="BF730" s="187">
        <f>IF(N730="snížená",J730,0)</f>
        <v>0</v>
      </c>
      <c r="BG730" s="187">
        <f>IF(N730="zákl. přenesená",J730,0)</f>
        <v>0</v>
      </c>
      <c r="BH730" s="187">
        <f>IF(N730="sníž. přenesená",J730,0)</f>
        <v>0</v>
      </c>
      <c r="BI730" s="187">
        <f>IF(N730="nulová",J730,0)</f>
        <v>0</v>
      </c>
      <c r="BJ730" s="19" t="s">
        <v>79</v>
      </c>
      <c r="BK730" s="187">
        <f>ROUND(I730*H730,2)</f>
        <v>0</v>
      </c>
      <c r="BL730" s="19" t="s">
        <v>140</v>
      </c>
      <c r="BM730" s="186" t="s">
        <v>1080</v>
      </c>
    </row>
    <row r="731" spans="1:65" s="2" customFormat="1" ht="16.5" customHeight="1">
      <c r="A731" s="36"/>
      <c r="B731" s="37"/>
      <c r="C731" s="175" t="s">
        <v>1081</v>
      </c>
      <c r="D731" s="175" t="s">
        <v>121</v>
      </c>
      <c r="E731" s="176" t="s">
        <v>1082</v>
      </c>
      <c r="F731" s="177" t="s">
        <v>1083</v>
      </c>
      <c r="G731" s="178" t="s">
        <v>217</v>
      </c>
      <c r="H731" s="179">
        <v>1</v>
      </c>
      <c r="I731" s="180"/>
      <c r="J731" s="181">
        <f>ROUND(I731*H731,2)</f>
        <v>0</v>
      </c>
      <c r="K731" s="177" t="s">
        <v>19</v>
      </c>
      <c r="L731" s="41"/>
      <c r="M731" s="252" t="s">
        <v>19</v>
      </c>
      <c r="N731" s="253" t="s">
        <v>43</v>
      </c>
      <c r="O731" s="195"/>
      <c r="P731" s="254">
        <f>O731*H731</f>
        <v>0</v>
      </c>
      <c r="Q731" s="254">
        <v>0</v>
      </c>
      <c r="R731" s="254">
        <f>Q731*H731</f>
        <v>0</v>
      </c>
      <c r="S731" s="254">
        <v>0</v>
      </c>
      <c r="T731" s="255">
        <f>S731*H731</f>
        <v>0</v>
      </c>
      <c r="U731" s="36"/>
      <c r="V731" s="36"/>
      <c r="W731" s="36"/>
      <c r="X731" s="36"/>
      <c r="Y731" s="36"/>
      <c r="Z731" s="36"/>
      <c r="AA731" s="36"/>
      <c r="AB731" s="36"/>
      <c r="AC731" s="36"/>
      <c r="AD731" s="36"/>
      <c r="AE731" s="36"/>
      <c r="AR731" s="186" t="s">
        <v>140</v>
      </c>
      <c r="AT731" s="186" t="s">
        <v>121</v>
      </c>
      <c r="AU731" s="186" t="s">
        <v>79</v>
      </c>
      <c r="AY731" s="19" t="s">
        <v>118</v>
      </c>
      <c r="BE731" s="187">
        <f>IF(N731="základní",J731,0)</f>
        <v>0</v>
      </c>
      <c r="BF731" s="187">
        <f>IF(N731="snížená",J731,0)</f>
        <v>0</v>
      </c>
      <c r="BG731" s="187">
        <f>IF(N731="zákl. přenesená",J731,0)</f>
        <v>0</v>
      </c>
      <c r="BH731" s="187">
        <f>IF(N731="sníž. přenesená",J731,0)</f>
        <v>0</v>
      </c>
      <c r="BI731" s="187">
        <f>IF(N731="nulová",J731,0)</f>
        <v>0</v>
      </c>
      <c r="BJ731" s="19" t="s">
        <v>79</v>
      </c>
      <c r="BK731" s="187">
        <f>ROUND(I731*H731,2)</f>
        <v>0</v>
      </c>
      <c r="BL731" s="19" t="s">
        <v>140</v>
      </c>
      <c r="BM731" s="186" t="s">
        <v>1084</v>
      </c>
    </row>
    <row r="732" spans="1:65" s="2" customFormat="1" ht="6.9" customHeight="1">
      <c r="A732" s="36"/>
      <c r="B732" s="49"/>
      <c r="C732" s="50"/>
      <c r="D732" s="50"/>
      <c r="E732" s="50"/>
      <c r="F732" s="50"/>
      <c r="G732" s="50"/>
      <c r="H732" s="50"/>
      <c r="I732" s="50"/>
      <c r="J732" s="50"/>
      <c r="K732" s="50"/>
      <c r="L732" s="41"/>
      <c r="M732" s="36"/>
      <c r="O732" s="36"/>
      <c r="P732" s="36"/>
      <c r="Q732" s="36"/>
      <c r="R732" s="36"/>
      <c r="S732" s="36"/>
      <c r="T732" s="36"/>
      <c r="U732" s="36"/>
      <c r="V732" s="36"/>
      <c r="W732" s="36"/>
      <c r="X732" s="36"/>
      <c r="Y732" s="36"/>
      <c r="Z732" s="36"/>
      <c r="AA732" s="36"/>
      <c r="AB732" s="36"/>
      <c r="AC732" s="36"/>
      <c r="AD732" s="36"/>
      <c r="AE732" s="36"/>
    </row>
  </sheetData>
  <sheetProtection algorithmName="SHA-512" hashValue="TZhXZEWrtKufcG0KaOwnVookyrE2pmsvRyIHm812aIVdNznbOpP3slb2VQdOFg8FnUmzkd+yKjKAPKrj7pyhMg==" saltValue="eRSUbAS4+fKnaN85TPm2nA==" spinCount="100000" sheet="1" formatColumns="0" formatRows="0" autoFilter="0"/>
  <autoFilter ref="C98:K731"/>
  <mergeCells count="9">
    <mergeCell ref="E50:H50"/>
    <mergeCell ref="E89:H89"/>
    <mergeCell ref="E91:H91"/>
    <mergeCell ref="L2:V2"/>
    <mergeCell ref="E7:H7"/>
    <mergeCell ref="E9:H9"/>
    <mergeCell ref="E18:H18"/>
    <mergeCell ref="E27:H27"/>
    <mergeCell ref="E48:H48"/>
  </mergeCells>
  <hyperlinks>
    <hyperlink ref="F107" r:id="rId1"/>
    <hyperlink ref="F110" r:id="rId2"/>
    <hyperlink ref="F115" r:id="rId3"/>
    <hyperlink ref="F121" r:id="rId4"/>
    <hyperlink ref="F128" r:id="rId5"/>
    <hyperlink ref="F130" r:id="rId6"/>
    <hyperlink ref="F132" r:id="rId7"/>
    <hyperlink ref="F136" r:id="rId8"/>
    <hyperlink ref="F140" r:id="rId9"/>
    <hyperlink ref="F143" r:id="rId10"/>
    <hyperlink ref="F151" r:id="rId11"/>
    <hyperlink ref="F160" r:id="rId12"/>
    <hyperlink ref="F164" r:id="rId13"/>
    <hyperlink ref="F181" r:id="rId14"/>
    <hyperlink ref="F185" r:id="rId15"/>
    <hyperlink ref="F208" r:id="rId16"/>
    <hyperlink ref="F211" r:id="rId17"/>
    <hyperlink ref="F217" r:id="rId18"/>
    <hyperlink ref="F224" r:id="rId19"/>
    <hyperlink ref="F232" r:id="rId20"/>
    <hyperlink ref="F234" r:id="rId21"/>
    <hyperlink ref="F245" r:id="rId22"/>
    <hyperlink ref="F247" r:id="rId23"/>
    <hyperlink ref="F249" r:id="rId24"/>
    <hyperlink ref="F271" r:id="rId25"/>
    <hyperlink ref="F289" r:id="rId26"/>
    <hyperlink ref="F291" r:id="rId27"/>
    <hyperlink ref="F298" r:id="rId28"/>
    <hyperlink ref="F300" r:id="rId29"/>
    <hyperlink ref="F307" r:id="rId30"/>
    <hyperlink ref="F355" r:id="rId31"/>
    <hyperlink ref="F358" r:id="rId32"/>
    <hyperlink ref="F375" r:id="rId33"/>
    <hyperlink ref="F378" r:id="rId34"/>
    <hyperlink ref="F387" r:id="rId35"/>
    <hyperlink ref="F390" r:id="rId36"/>
    <hyperlink ref="F395" r:id="rId37"/>
    <hyperlink ref="F398" r:id="rId38"/>
    <hyperlink ref="F401" r:id="rId39"/>
    <hyperlink ref="F406" r:id="rId40"/>
    <hyperlink ref="F410" r:id="rId41"/>
    <hyperlink ref="F413" r:id="rId42"/>
    <hyperlink ref="F422" r:id="rId43"/>
    <hyperlink ref="F425" r:id="rId44"/>
    <hyperlink ref="F442" r:id="rId45"/>
    <hyperlink ref="F465" r:id="rId46"/>
    <hyperlink ref="F472" r:id="rId47"/>
    <hyperlink ref="F478" r:id="rId48"/>
    <hyperlink ref="F480" r:id="rId49"/>
    <hyperlink ref="F483" r:id="rId50"/>
    <hyperlink ref="F485" r:id="rId51"/>
    <hyperlink ref="F487" r:id="rId52"/>
    <hyperlink ref="F489" r:id="rId53"/>
    <hyperlink ref="F492" r:id="rId54"/>
    <hyperlink ref="F495" r:id="rId55"/>
    <hyperlink ref="F507" r:id="rId56"/>
    <hyperlink ref="F510" r:id="rId57"/>
    <hyperlink ref="F515" r:id="rId58"/>
    <hyperlink ref="F518" r:id="rId59"/>
    <hyperlink ref="F522" r:id="rId60"/>
    <hyperlink ref="F524" r:id="rId61"/>
    <hyperlink ref="F526" r:id="rId62"/>
    <hyperlink ref="F528" r:id="rId63"/>
    <hyperlink ref="F530" r:id="rId64"/>
    <hyperlink ref="F532" r:id="rId65"/>
    <hyperlink ref="F534" r:id="rId66"/>
    <hyperlink ref="F538" r:id="rId67"/>
    <hyperlink ref="F541" r:id="rId68"/>
    <hyperlink ref="F546" r:id="rId69"/>
    <hyperlink ref="F549" r:id="rId70"/>
    <hyperlink ref="F559" r:id="rId71"/>
    <hyperlink ref="F563" r:id="rId72"/>
    <hyperlink ref="F566" r:id="rId73"/>
    <hyperlink ref="F579" r:id="rId74"/>
    <hyperlink ref="F583" r:id="rId75"/>
    <hyperlink ref="F585" r:id="rId76"/>
    <hyperlink ref="F588" r:id="rId77"/>
    <hyperlink ref="F592" r:id="rId78"/>
    <hyperlink ref="F599" r:id="rId79"/>
    <hyperlink ref="F603" r:id="rId80"/>
    <hyperlink ref="F606" r:id="rId81"/>
    <hyperlink ref="F625" r:id="rId82"/>
    <hyperlink ref="F655" r:id="rId83"/>
    <hyperlink ref="F666" r:id="rId84"/>
    <hyperlink ref="F671" r:id="rId85"/>
    <hyperlink ref="F674" r:id="rId86"/>
    <hyperlink ref="F682" r:id="rId87"/>
    <hyperlink ref="F690" r:id="rId88"/>
    <hyperlink ref="F694" r:id="rId89"/>
    <hyperlink ref="F697" r:id="rId90"/>
    <hyperlink ref="F700" r:id="rId91"/>
    <hyperlink ref="F705" r:id="rId92"/>
    <hyperlink ref="F708" r:id="rId93"/>
    <hyperlink ref="F717" r:id="rId94"/>
    <hyperlink ref="F724" r:id="rId95"/>
    <hyperlink ref="F727" r:id="rId96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9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54"/>
  <sheetViews>
    <sheetView showGridLines="0" topLeftCell="A84" workbookViewId="0">
      <selection activeCell="I93" sqref="I93"/>
    </sheetView>
  </sheetViews>
  <sheetFormatPr defaultRowHeight="10.199999999999999"/>
  <cols>
    <col min="1" max="1" width="8.28515625" style="1" customWidth="1"/>
    <col min="2" max="2" width="1.140625" style="1" customWidth="1"/>
    <col min="3" max="3" width="4.140625" style="1" customWidth="1"/>
    <col min="4" max="4" width="4.28515625" style="1" customWidth="1"/>
    <col min="5" max="5" width="17.140625" style="1" customWidth="1"/>
    <col min="6" max="6" width="100.85546875" style="1" customWidth="1"/>
    <col min="7" max="7" width="7.42578125" style="1" customWidth="1"/>
    <col min="8" max="8" width="14" style="1" customWidth="1"/>
    <col min="9" max="9" width="15.85546875" style="1" customWidth="1"/>
    <col min="10" max="11" width="22.28515625" style="1" customWidth="1"/>
    <col min="12" max="12" width="9.28515625" style="1" customWidth="1"/>
    <col min="13" max="13" width="10.85546875" style="1" hidden="1" customWidth="1"/>
    <col min="14" max="14" width="9.28515625" style="1" hidden="1"/>
    <col min="15" max="20" width="14.140625" style="1" hidden="1" customWidth="1"/>
    <col min="21" max="21" width="16.28515625" style="1" hidden="1" customWidth="1"/>
    <col min="22" max="22" width="12.28515625" style="1" customWidth="1"/>
    <col min="23" max="23" width="16.28515625" style="1" customWidth="1"/>
    <col min="24" max="24" width="12.28515625" style="1" customWidth="1"/>
    <col min="25" max="25" width="15" style="1" customWidth="1"/>
    <col min="26" max="26" width="11" style="1" customWidth="1"/>
    <col min="27" max="27" width="15" style="1" customWidth="1"/>
    <col min="28" max="28" width="16.28515625" style="1" customWidth="1"/>
    <col min="29" max="29" width="11" style="1" customWidth="1"/>
    <col min="30" max="30" width="15" style="1" customWidth="1"/>
    <col min="31" max="31" width="16.28515625" style="1" customWidth="1"/>
    <col min="44" max="65" width="9.28515625" style="1" hidden="1"/>
  </cols>
  <sheetData>
    <row r="2" spans="1:46" s="1" customFormat="1" ht="36.9" customHeight="1">
      <c r="L2" s="360"/>
      <c r="M2" s="360"/>
      <c r="N2" s="360"/>
      <c r="O2" s="360"/>
      <c r="P2" s="360"/>
      <c r="Q2" s="360"/>
      <c r="R2" s="360"/>
      <c r="S2" s="360"/>
      <c r="T2" s="360"/>
      <c r="U2" s="360"/>
      <c r="V2" s="360"/>
      <c r="AT2" s="19" t="s">
        <v>87</v>
      </c>
    </row>
    <row r="3" spans="1:46" s="1" customFormat="1" ht="6.9" customHeight="1">
      <c r="B3" s="103"/>
      <c r="C3" s="104"/>
      <c r="D3" s="104"/>
      <c r="E3" s="104"/>
      <c r="F3" s="104"/>
      <c r="G3" s="104"/>
      <c r="H3" s="104"/>
      <c r="I3" s="104"/>
      <c r="J3" s="104"/>
      <c r="K3" s="104"/>
      <c r="L3" s="22"/>
      <c r="AT3" s="19" t="s">
        <v>81</v>
      </c>
    </row>
    <row r="4" spans="1:46" s="1" customFormat="1" ht="24.9" customHeight="1">
      <c r="B4" s="22"/>
      <c r="D4" s="105" t="s">
        <v>91</v>
      </c>
      <c r="L4" s="22"/>
      <c r="M4" s="106" t="s">
        <v>10</v>
      </c>
      <c r="AT4" s="19" t="s">
        <v>4</v>
      </c>
    </row>
    <row r="5" spans="1:46" s="1" customFormat="1" ht="6.9" customHeight="1">
      <c r="B5" s="22"/>
      <c r="L5" s="22"/>
    </row>
    <row r="6" spans="1:46" s="1" customFormat="1" ht="12" customHeight="1">
      <c r="B6" s="22"/>
      <c r="D6" s="107" t="s">
        <v>16</v>
      </c>
      <c r="L6" s="22"/>
    </row>
    <row r="7" spans="1:46" s="1" customFormat="1" ht="16.5" customHeight="1">
      <c r="B7" s="22"/>
      <c r="E7" s="404" t="str">
        <f>'Rekapitulace stavby'!K6</f>
        <v>Ordinace praktických lékařů Horní Slavkov, Dlouhá 635</v>
      </c>
      <c r="F7" s="405"/>
      <c r="G7" s="405"/>
      <c r="H7" s="405"/>
      <c r="L7" s="22"/>
    </row>
    <row r="8" spans="1:46" s="2" customFormat="1" ht="12" customHeight="1">
      <c r="A8" s="36"/>
      <c r="B8" s="41"/>
      <c r="C8" s="36"/>
      <c r="D8" s="107" t="s">
        <v>92</v>
      </c>
      <c r="E8" s="36"/>
      <c r="F8" s="36"/>
      <c r="G8" s="36"/>
      <c r="H8" s="36"/>
      <c r="I8" s="36"/>
      <c r="J8" s="36"/>
      <c r="K8" s="36"/>
      <c r="L8" s="108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pans="1:46" s="2" customFormat="1" ht="16.5" customHeight="1">
      <c r="A9" s="36"/>
      <c r="B9" s="41"/>
      <c r="C9" s="36"/>
      <c r="D9" s="36"/>
      <c r="E9" s="406" t="s">
        <v>1085</v>
      </c>
      <c r="F9" s="407"/>
      <c r="G9" s="407"/>
      <c r="H9" s="407"/>
      <c r="I9" s="36"/>
      <c r="J9" s="36"/>
      <c r="K9" s="36"/>
      <c r="L9" s="108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pans="1:46" s="2" customFormat="1">
      <c r="A10" s="36"/>
      <c r="B10" s="41"/>
      <c r="C10" s="36"/>
      <c r="D10" s="36"/>
      <c r="E10" s="36"/>
      <c r="F10" s="36"/>
      <c r="G10" s="36"/>
      <c r="H10" s="36"/>
      <c r="I10" s="36"/>
      <c r="J10" s="36"/>
      <c r="K10" s="36"/>
      <c r="L10" s="108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pans="1:46" s="2" customFormat="1" ht="12" customHeight="1">
      <c r="A11" s="36"/>
      <c r="B11" s="41"/>
      <c r="C11" s="36"/>
      <c r="D11" s="107" t="s">
        <v>18</v>
      </c>
      <c r="E11" s="36"/>
      <c r="F11" s="109" t="s">
        <v>19</v>
      </c>
      <c r="G11" s="36"/>
      <c r="H11" s="36"/>
      <c r="I11" s="107" t="s">
        <v>20</v>
      </c>
      <c r="J11" s="109" t="s">
        <v>19</v>
      </c>
      <c r="K11" s="36"/>
      <c r="L11" s="108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pans="1:46" s="2" customFormat="1" ht="12" customHeight="1">
      <c r="A12" s="36"/>
      <c r="B12" s="41"/>
      <c r="C12" s="36"/>
      <c r="D12" s="107" t="s">
        <v>21</v>
      </c>
      <c r="E12" s="36"/>
      <c r="F12" s="109" t="s">
        <v>22</v>
      </c>
      <c r="G12" s="36"/>
      <c r="H12" s="36"/>
      <c r="I12" s="107" t="s">
        <v>23</v>
      </c>
      <c r="J12" s="110" t="str">
        <f>'Rekapitulace stavby'!AN8</f>
        <v>25. 3. 2022</v>
      </c>
      <c r="K12" s="36"/>
      <c r="L12" s="108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pans="1:46" s="2" customFormat="1" ht="10.95" customHeight="1">
      <c r="A13" s="36"/>
      <c r="B13" s="41"/>
      <c r="C13" s="36"/>
      <c r="D13" s="36"/>
      <c r="E13" s="36"/>
      <c r="F13" s="36"/>
      <c r="G13" s="36"/>
      <c r="H13" s="36"/>
      <c r="I13" s="36"/>
      <c r="J13" s="36"/>
      <c r="K13" s="36"/>
      <c r="L13" s="108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pans="1:46" s="2" customFormat="1" ht="12" customHeight="1">
      <c r="A14" s="36"/>
      <c r="B14" s="41"/>
      <c r="C14" s="36"/>
      <c r="D14" s="107" t="s">
        <v>25</v>
      </c>
      <c r="E14" s="36"/>
      <c r="F14" s="36"/>
      <c r="G14" s="36"/>
      <c r="H14" s="36"/>
      <c r="I14" s="107" t="s">
        <v>26</v>
      </c>
      <c r="J14" s="109" t="s">
        <v>19</v>
      </c>
      <c r="K14" s="36"/>
      <c r="L14" s="108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pans="1:46" s="2" customFormat="1" ht="18" customHeight="1">
      <c r="A15" s="36"/>
      <c r="B15" s="41"/>
      <c r="C15" s="36"/>
      <c r="D15" s="36"/>
      <c r="E15" s="109" t="s">
        <v>27</v>
      </c>
      <c r="F15" s="36"/>
      <c r="G15" s="36"/>
      <c r="H15" s="36"/>
      <c r="I15" s="107" t="s">
        <v>28</v>
      </c>
      <c r="J15" s="109" t="s">
        <v>19</v>
      </c>
      <c r="K15" s="36"/>
      <c r="L15" s="108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pans="1:46" s="2" customFormat="1" ht="6.9" customHeight="1">
      <c r="A16" s="36"/>
      <c r="B16" s="41"/>
      <c r="C16" s="36"/>
      <c r="D16" s="36"/>
      <c r="E16" s="36"/>
      <c r="F16" s="36"/>
      <c r="G16" s="36"/>
      <c r="H16" s="36"/>
      <c r="I16" s="36"/>
      <c r="J16" s="36"/>
      <c r="K16" s="36"/>
      <c r="L16" s="108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pans="1:31" s="2" customFormat="1" ht="12" customHeight="1">
      <c r="A17" s="36"/>
      <c r="B17" s="41"/>
      <c r="C17" s="36"/>
      <c r="D17" s="107" t="s">
        <v>29</v>
      </c>
      <c r="E17" s="36"/>
      <c r="F17" s="36"/>
      <c r="G17" s="36"/>
      <c r="H17" s="36"/>
      <c r="I17" s="107" t="s">
        <v>26</v>
      </c>
      <c r="J17" s="32" t="str">
        <f>'Rekapitulace stavby'!AN13</f>
        <v>Vyplň údaj</v>
      </c>
      <c r="K17" s="36"/>
      <c r="L17" s="108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pans="1:31" s="2" customFormat="1" ht="18" customHeight="1">
      <c r="A18" s="36"/>
      <c r="B18" s="41"/>
      <c r="C18" s="36"/>
      <c r="D18" s="36"/>
      <c r="E18" s="408" t="str">
        <f>'Rekapitulace stavby'!E14</f>
        <v>Vyplň údaj</v>
      </c>
      <c r="F18" s="409"/>
      <c r="G18" s="409"/>
      <c r="H18" s="409"/>
      <c r="I18" s="107" t="s">
        <v>28</v>
      </c>
      <c r="J18" s="32" t="str">
        <f>'Rekapitulace stavby'!AN14</f>
        <v>Vyplň údaj</v>
      </c>
      <c r="K18" s="36"/>
      <c r="L18" s="108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pans="1:31" s="2" customFormat="1" ht="6.9" customHeight="1">
      <c r="A19" s="36"/>
      <c r="B19" s="41"/>
      <c r="C19" s="36"/>
      <c r="D19" s="36"/>
      <c r="E19" s="36"/>
      <c r="F19" s="36"/>
      <c r="G19" s="36"/>
      <c r="H19" s="36"/>
      <c r="I19" s="36"/>
      <c r="J19" s="36"/>
      <c r="K19" s="36"/>
      <c r="L19" s="108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pans="1:31" s="2" customFormat="1" ht="12" customHeight="1">
      <c r="A20" s="36"/>
      <c r="B20" s="41"/>
      <c r="C20" s="36"/>
      <c r="D20" s="107" t="s">
        <v>31</v>
      </c>
      <c r="E20" s="36"/>
      <c r="F20" s="36"/>
      <c r="G20" s="36"/>
      <c r="H20" s="36"/>
      <c r="I20" s="107" t="s">
        <v>26</v>
      </c>
      <c r="J20" s="109" t="s">
        <v>19</v>
      </c>
      <c r="K20" s="36"/>
      <c r="L20" s="108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pans="1:31" s="2" customFormat="1" ht="18" customHeight="1">
      <c r="A21" s="36"/>
      <c r="B21" s="41"/>
      <c r="C21" s="36"/>
      <c r="D21" s="36"/>
      <c r="E21" s="109" t="s">
        <v>32</v>
      </c>
      <c r="F21" s="36"/>
      <c r="G21" s="36"/>
      <c r="H21" s="36"/>
      <c r="I21" s="107" t="s">
        <v>28</v>
      </c>
      <c r="J21" s="109" t="s">
        <v>19</v>
      </c>
      <c r="K21" s="36"/>
      <c r="L21" s="108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pans="1:31" s="2" customFormat="1" ht="6.9" customHeight="1">
      <c r="A22" s="36"/>
      <c r="B22" s="41"/>
      <c r="C22" s="36"/>
      <c r="D22" s="36"/>
      <c r="E22" s="36"/>
      <c r="F22" s="36"/>
      <c r="G22" s="36"/>
      <c r="H22" s="36"/>
      <c r="I22" s="36"/>
      <c r="J22" s="36"/>
      <c r="K22" s="36"/>
      <c r="L22" s="108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pans="1:31" s="2" customFormat="1" ht="12" customHeight="1">
      <c r="A23" s="36"/>
      <c r="B23" s="41"/>
      <c r="C23" s="36"/>
      <c r="D23" s="107" t="s">
        <v>34</v>
      </c>
      <c r="E23" s="36"/>
      <c r="F23" s="36"/>
      <c r="G23" s="36"/>
      <c r="H23" s="36"/>
      <c r="I23" s="107" t="s">
        <v>26</v>
      </c>
      <c r="J23" s="109" t="s">
        <v>19</v>
      </c>
      <c r="K23" s="36"/>
      <c r="L23" s="108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pans="1:31" s="2" customFormat="1" ht="18" customHeight="1">
      <c r="A24" s="36"/>
      <c r="B24" s="41"/>
      <c r="C24" s="36"/>
      <c r="D24" s="36"/>
      <c r="E24" s="109" t="s">
        <v>35</v>
      </c>
      <c r="F24" s="36"/>
      <c r="G24" s="36"/>
      <c r="H24" s="36"/>
      <c r="I24" s="107" t="s">
        <v>28</v>
      </c>
      <c r="J24" s="109" t="s">
        <v>19</v>
      </c>
      <c r="K24" s="36"/>
      <c r="L24" s="108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pans="1:31" s="2" customFormat="1" ht="6.9" customHeight="1">
      <c r="A25" s="36"/>
      <c r="B25" s="41"/>
      <c r="C25" s="36"/>
      <c r="D25" s="36"/>
      <c r="E25" s="36"/>
      <c r="F25" s="36"/>
      <c r="G25" s="36"/>
      <c r="H25" s="36"/>
      <c r="I25" s="36"/>
      <c r="J25" s="36"/>
      <c r="K25" s="36"/>
      <c r="L25" s="108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pans="1:31" s="2" customFormat="1" ht="12" customHeight="1">
      <c r="A26" s="36"/>
      <c r="B26" s="41"/>
      <c r="C26" s="36"/>
      <c r="D26" s="107" t="s">
        <v>36</v>
      </c>
      <c r="E26" s="36"/>
      <c r="F26" s="36"/>
      <c r="G26" s="36"/>
      <c r="H26" s="36"/>
      <c r="I26" s="36"/>
      <c r="J26" s="36"/>
      <c r="K26" s="36"/>
      <c r="L26" s="108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pans="1:31" s="8" customFormat="1" ht="16.5" customHeight="1">
      <c r="A27" s="111"/>
      <c r="B27" s="112"/>
      <c r="C27" s="111"/>
      <c r="D27" s="111"/>
      <c r="E27" s="410" t="s">
        <v>19</v>
      </c>
      <c r="F27" s="410"/>
      <c r="G27" s="410"/>
      <c r="H27" s="410"/>
      <c r="I27" s="111"/>
      <c r="J27" s="111"/>
      <c r="K27" s="111"/>
      <c r="L27" s="113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</row>
    <row r="28" spans="1:31" s="2" customFormat="1" ht="6.9" customHeight="1">
      <c r="A28" s="36"/>
      <c r="B28" s="41"/>
      <c r="C28" s="36"/>
      <c r="D28" s="36"/>
      <c r="E28" s="36"/>
      <c r="F28" s="36"/>
      <c r="G28" s="36"/>
      <c r="H28" s="36"/>
      <c r="I28" s="36"/>
      <c r="J28" s="36"/>
      <c r="K28" s="36"/>
      <c r="L28" s="108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pans="1:31" s="2" customFormat="1" ht="6.9" customHeight="1">
      <c r="A29" s="36"/>
      <c r="B29" s="41"/>
      <c r="C29" s="36"/>
      <c r="D29" s="114"/>
      <c r="E29" s="114"/>
      <c r="F29" s="114"/>
      <c r="G29" s="114"/>
      <c r="H29" s="114"/>
      <c r="I29" s="114"/>
      <c r="J29" s="114"/>
      <c r="K29" s="114"/>
      <c r="L29" s="108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pans="1:31" s="2" customFormat="1" ht="25.35" customHeight="1">
      <c r="A30" s="36"/>
      <c r="B30" s="41"/>
      <c r="C30" s="36"/>
      <c r="D30" s="115" t="s">
        <v>38</v>
      </c>
      <c r="E30" s="36"/>
      <c r="F30" s="36"/>
      <c r="G30" s="36"/>
      <c r="H30" s="36"/>
      <c r="I30" s="36"/>
      <c r="J30" s="116">
        <f>ROUND(J90, 2)</f>
        <v>0</v>
      </c>
      <c r="K30" s="36"/>
      <c r="L30" s="108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pans="1:31" s="2" customFormat="1" ht="6.9" customHeight="1">
      <c r="A31" s="36"/>
      <c r="B31" s="41"/>
      <c r="C31" s="36"/>
      <c r="D31" s="114"/>
      <c r="E31" s="114"/>
      <c r="F31" s="114"/>
      <c r="G31" s="114"/>
      <c r="H31" s="114"/>
      <c r="I31" s="114"/>
      <c r="J31" s="114"/>
      <c r="K31" s="114"/>
      <c r="L31" s="108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pans="1:31" s="2" customFormat="1" ht="14.4" customHeight="1">
      <c r="A32" s="36"/>
      <c r="B32" s="41"/>
      <c r="C32" s="36"/>
      <c r="D32" s="36"/>
      <c r="E32" s="36"/>
      <c r="F32" s="117" t="s">
        <v>40</v>
      </c>
      <c r="G32" s="36"/>
      <c r="H32" s="36"/>
      <c r="I32" s="117" t="s">
        <v>39</v>
      </c>
      <c r="J32" s="117" t="s">
        <v>41</v>
      </c>
      <c r="K32" s="36"/>
      <c r="L32" s="108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pans="1:31" s="2" customFormat="1" ht="14.4" customHeight="1">
      <c r="A33" s="36"/>
      <c r="B33" s="41"/>
      <c r="C33" s="36"/>
      <c r="D33" s="118" t="s">
        <v>42</v>
      </c>
      <c r="E33" s="107" t="s">
        <v>43</v>
      </c>
      <c r="F33" s="119">
        <f>ROUND((SUM(BE90:BE253)),  2)</f>
        <v>0</v>
      </c>
      <c r="G33" s="36"/>
      <c r="H33" s="36"/>
      <c r="I33" s="120">
        <v>0.21</v>
      </c>
      <c r="J33" s="119">
        <f>ROUND(((SUM(BE90:BE253))*I33),  2)</f>
        <v>0</v>
      </c>
      <c r="K33" s="36"/>
      <c r="L33" s="108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pans="1:31" s="2" customFormat="1" ht="14.4" customHeight="1">
      <c r="A34" s="36"/>
      <c r="B34" s="41"/>
      <c r="C34" s="36"/>
      <c r="D34" s="36"/>
      <c r="E34" s="107" t="s">
        <v>44</v>
      </c>
      <c r="F34" s="119">
        <f>ROUND((SUM(BF90:BF253)),  2)</f>
        <v>0</v>
      </c>
      <c r="G34" s="36"/>
      <c r="H34" s="36"/>
      <c r="I34" s="120">
        <v>0.15</v>
      </c>
      <c r="J34" s="119">
        <f>ROUND(((SUM(BF90:BF253))*I34),  2)</f>
        <v>0</v>
      </c>
      <c r="K34" s="36"/>
      <c r="L34" s="108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spans="1:31" s="2" customFormat="1" ht="14.4" hidden="1" customHeight="1">
      <c r="A35" s="36"/>
      <c r="B35" s="41"/>
      <c r="C35" s="36"/>
      <c r="D35" s="36"/>
      <c r="E35" s="107" t="s">
        <v>45</v>
      </c>
      <c r="F35" s="119">
        <f>ROUND((SUM(BG90:BG253)),  2)</f>
        <v>0</v>
      </c>
      <c r="G35" s="36"/>
      <c r="H35" s="36"/>
      <c r="I35" s="120">
        <v>0.21</v>
      </c>
      <c r="J35" s="119">
        <f>0</f>
        <v>0</v>
      </c>
      <c r="K35" s="36"/>
      <c r="L35" s="108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spans="1:31" s="2" customFormat="1" ht="14.4" hidden="1" customHeight="1">
      <c r="A36" s="36"/>
      <c r="B36" s="41"/>
      <c r="C36" s="36"/>
      <c r="D36" s="36"/>
      <c r="E36" s="107" t="s">
        <v>46</v>
      </c>
      <c r="F36" s="119">
        <f>ROUND((SUM(BH90:BH253)),  2)</f>
        <v>0</v>
      </c>
      <c r="G36" s="36"/>
      <c r="H36" s="36"/>
      <c r="I36" s="120">
        <v>0.15</v>
      </c>
      <c r="J36" s="119">
        <f>0</f>
        <v>0</v>
      </c>
      <c r="K36" s="36"/>
      <c r="L36" s="108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spans="1:31" s="2" customFormat="1" ht="14.4" hidden="1" customHeight="1">
      <c r="A37" s="36"/>
      <c r="B37" s="41"/>
      <c r="C37" s="36"/>
      <c r="D37" s="36"/>
      <c r="E37" s="107" t="s">
        <v>47</v>
      </c>
      <c r="F37" s="119">
        <f>ROUND((SUM(BI90:BI253)),  2)</f>
        <v>0</v>
      </c>
      <c r="G37" s="36"/>
      <c r="H37" s="36"/>
      <c r="I37" s="120">
        <v>0</v>
      </c>
      <c r="J37" s="119">
        <f>0</f>
        <v>0</v>
      </c>
      <c r="K37" s="36"/>
      <c r="L37" s="108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pans="1:31" s="2" customFormat="1" ht="6.9" customHeight="1">
      <c r="A38" s="36"/>
      <c r="B38" s="41"/>
      <c r="C38" s="36"/>
      <c r="D38" s="36"/>
      <c r="E38" s="36"/>
      <c r="F38" s="36"/>
      <c r="G38" s="36"/>
      <c r="H38" s="36"/>
      <c r="I38" s="36"/>
      <c r="J38" s="36"/>
      <c r="K38" s="36"/>
      <c r="L38" s="108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pans="1:31" s="2" customFormat="1" ht="25.35" customHeight="1">
      <c r="A39" s="36"/>
      <c r="B39" s="41"/>
      <c r="C39" s="121"/>
      <c r="D39" s="122" t="s">
        <v>48</v>
      </c>
      <c r="E39" s="123"/>
      <c r="F39" s="123"/>
      <c r="G39" s="124" t="s">
        <v>49</v>
      </c>
      <c r="H39" s="125" t="s">
        <v>50</v>
      </c>
      <c r="I39" s="123"/>
      <c r="J39" s="126">
        <f>SUM(J30:J37)</f>
        <v>0</v>
      </c>
      <c r="K39" s="127"/>
      <c r="L39" s="108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pans="1:31" s="2" customFormat="1" ht="14.4" customHeight="1">
      <c r="A40" s="36"/>
      <c r="B40" s="128"/>
      <c r="C40" s="129"/>
      <c r="D40" s="129"/>
      <c r="E40" s="129"/>
      <c r="F40" s="129"/>
      <c r="G40" s="129"/>
      <c r="H40" s="129"/>
      <c r="I40" s="129"/>
      <c r="J40" s="129"/>
      <c r="K40" s="129"/>
      <c r="L40" s="108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pans="1:31" s="2" customFormat="1" ht="6.9" customHeight="1">
      <c r="A44" s="36"/>
      <c r="B44" s="130"/>
      <c r="C44" s="131"/>
      <c r="D44" s="131"/>
      <c r="E44" s="131"/>
      <c r="F44" s="131"/>
      <c r="G44" s="131"/>
      <c r="H44" s="131"/>
      <c r="I44" s="131"/>
      <c r="J44" s="131"/>
      <c r="K44" s="131"/>
      <c r="L44" s="108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pans="1:31" s="2" customFormat="1" ht="24.9" customHeight="1">
      <c r="A45" s="36"/>
      <c r="B45" s="37"/>
      <c r="C45" s="25" t="s">
        <v>94</v>
      </c>
      <c r="D45" s="38"/>
      <c r="E45" s="38"/>
      <c r="F45" s="38"/>
      <c r="G45" s="38"/>
      <c r="H45" s="38"/>
      <c r="I45" s="38"/>
      <c r="J45" s="38"/>
      <c r="K45" s="38"/>
      <c r="L45" s="108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pans="1:31" s="2" customFormat="1" ht="6.9" customHeight="1">
      <c r="A46" s="36"/>
      <c r="B46" s="37"/>
      <c r="C46" s="38"/>
      <c r="D46" s="38"/>
      <c r="E46" s="38"/>
      <c r="F46" s="38"/>
      <c r="G46" s="38"/>
      <c r="H46" s="38"/>
      <c r="I46" s="38"/>
      <c r="J46" s="38"/>
      <c r="K46" s="38"/>
      <c r="L46" s="108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pans="1:31" s="2" customFormat="1" ht="12" customHeight="1">
      <c r="A47" s="36"/>
      <c r="B47" s="37"/>
      <c r="C47" s="31" t="s">
        <v>16</v>
      </c>
      <c r="D47" s="38"/>
      <c r="E47" s="38"/>
      <c r="F47" s="38"/>
      <c r="G47" s="38"/>
      <c r="H47" s="38"/>
      <c r="I47" s="38"/>
      <c r="J47" s="38"/>
      <c r="K47" s="38"/>
      <c r="L47" s="108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pans="1:31" s="2" customFormat="1" ht="16.5" customHeight="1">
      <c r="A48" s="36"/>
      <c r="B48" s="37"/>
      <c r="C48" s="38"/>
      <c r="D48" s="38"/>
      <c r="E48" s="402" t="str">
        <f>E7</f>
        <v>Ordinace praktických lékařů Horní Slavkov, Dlouhá 635</v>
      </c>
      <c r="F48" s="403"/>
      <c r="G48" s="403"/>
      <c r="H48" s="403"/>
      <c r="I48" s="38"/>
      <c r="J48" s="38"/>
      <c r="K48" s="38"/>
      <c r="L48" s="108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pans="1:47" s="2" customFormat="1" ht="12" customHeight="1">
      <c r="A49" s="36"/>
      <c r="B49" s="37"/>
      <c r="C49" s="31" t="s">
        <v>92</v>
      </c>
      <c r="D49" s="38"/>
      <c r="E49" s="38"/>
      <c r="F49" s="38"/>
      <c r="G49" s="38"/>
      <c r="H49" s="38"/>
      <c r="I49" s="38"/>
      <c r="J49" s="38"/>
      <c r="K49" s="38"/>
      <c r="L49" s="108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pans="1:47" s="2" customFormat="1" ht="16.5" customHeight="1">
      <c r="A50" s="36"/>
      <c r="B50" s="37"/>
      <c r="C50" s="38"/>
      <c r="D50" s="38"/>
      <c r="E50" s="382" t="str">
        <f>E9</f>
        <v>02 - ZTI</v>
      </c>
      <c r="F50" s="401"/>
      <c r="G50" s="401"/>
      <c r="H50" s="401"/>
      <c r="I50" s="38"/>
      <c r="J50" s="38"/>
      <c r="K50" s="38"/>
      <c r="L50" s="108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pans="1:47" s="2" customFormat="1" ht="6.9" customHeight="1">
      <c r="A51" s="36"/>
      <c r="B51" s="37"/>
      <c r="C51" s="38"/>
      <c r="D51" s="38"/>
      <c r="E51" s="38"/>
      <c r="F51" s="38"/>
      <c r="G51" s="38"/>
      <c r="H51" s="38"/>
      <c r="I51" s="38"/>
      <c r="J51" s="38"/>
      <c r="K51" s="38"/>
      <c r="L51" s="108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pans="1:47" s="2" customFormat="1" ht="12" customHeight="1">
      <c r="A52" s="36"/>
      <c r="B52" s="37"/>
      <c r="C52" s="31" t="s">
        <v>21</v>
      </c>
      <c r="D52" s="38"/>
      <c r="E52" s="38"/>
      <c r="F52" s="29" t="str">
        <f>F12</f>
        <v>Horní Slavkov, Dlouhá 635</v>
      </c>
      <c r="G52" s="38"/>
      <c r="H52" s="38"/>
      <c r="I52" s="31" t="s">
        <v>23</v>
      </c>
      <c r="J52" s="61" t="str">
        <f>IF(J12="","",J12)</f>
        <v>25. 3. 2022</v>
      </c>
      <c r="K52" s="38"/>
      <c r="L52" s="108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pans="1:47" s="2" customFormat="1" ht="6.9" customHeight="1">
      <c r="A53" s="36"/>
      <c r="B53" s="37"/>
      <c r="C53" s="38"/>
      <c r="D53" s="38"/>
      <c r="E53" s="38"/>
      <c r="F53" s="38"/>
      <c r="G53" s="38"/>
      <c r="H53" s="38"/>
      <c r="I53" s="38"/>
      <c r="J53" s="38"/>
      <c r="K53" s="38"/>
      <c r="L53" s="108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pans="1:47" s="2" customFormat="1" ht="15.15" customHeight="1">
      <c r="A54" s="36"/>
      <c r="B54" s="37"/>
      <c r="C54" s="31" t="s">
        <v>25</v>
      </c>
      <c r="D54" s="38"/>
      <c r="E54" s="38"/>
      <c r="F54" s="29" t="str">
        <f>E15</f>
        <v>Město Horní Slavkov</v>
      </c>
      <c r="G54" s="38"/>
      <c r="H54" s="38"/>
      <c r="I54" s="31" t="s">
        <v>31</v>
      </c>
      <c r="J54" s="34" t="str">
        <f>E21</f>
        <v>CENTRA STAV s.r.o.</v>
      </c>
      <c r="K54" s="38"/>
      <c r="L54" s="108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pans="1:47" s="2" customFormat="1" ht="15.15" customHeight="1">
      <c r="A55" s="36"/>
      <c r="B55" s="37"/>
      <c r="C55" s="31" t="s">
        <v>29</v>
      </c>
      <c r="D55" s="38"/>
      <c r="E55" s="38"/>
      <c r="F55" s="29" t="str">
        <f>IF(E18="","",E18)</f>
        <v>Vyplň údaj</v>
      </c>
      <c r="G55" s="38"/>
      <c r="H55" s="38"/>
      <c r="I55" s="31" t="s">
        <v>34</v>
      </c>
      <c r="J55" s="34" t="str">
        <f>E24</f>
        <v>Michal Kubelka</v>
      </c>
      <c r="K55" s="38"/>
      <c r="L55" s="108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pans="1:47" s="2" customFormat="1" ht="10.35" customHeight="1">
      <c r="A56" s="36"/>
      <c r="B56" s="37"/>
      <c r="C56" s="38"/>
      <c r="D56" s="38"/>
      <c r="E56" s="38"/>
      <c r="F56" s="38"/>
      <c r="G56" s="38"/>
      <c r="H56" s="38"/>
      <c r="I56" s="38"/>
      <c r="J56" s="38"/>
      <c r="K56" s="38"/>
      <c r="L56" s="108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pans="1:47" s="2" customFormat="1" ht="29.25" customHeight="1">
      <c r="A57" s="36"/>
      <c r="B57" s="37"/>
      <c r="C57" s="132" t="s">
        <v>95</v>
      </c>
      <c r="D57" s="133"/>
      <c r="E57" s="133"/>
      <c r="F57" s="133"/>
      <c r="G57" s="133"/>
      <c r="H57" s="133"/>
      <c r="I57" s="133"/>
      <c r="J57" s="134" t="s">
        <v>96</v>
      </c>
      <c r="K57" s="133"/>
      <c r="L57" s="108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pans="1:47" s="2" customFormat="1" ht="10.35" customHeight="1">
      <c r="A58" s="36"/>
      <c r="B58" s="37"/>
      <c r="C58" s="38"/>
      <c r="D58" s="38"/>
      <c r="E58" s="38"/>
      <c r="F58" s="38"/>
      <c r="G58" s="38"/>
      <c r="H58" s="38"/>
      <c r="I58" s="38"/>
      <c r="J58" s="38"/>
      <c r="K58" s="38"/>
      <c r="L58" s="108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pans="1:47" s="2" customFormat="1" ht="22.95" customHeight="1">
      <c r="A59" s="36"/>
      <c r="B59" s="37"/>
      <c r="C59" s="135" t="s">
        <v>70</v>
      </c>
      <c r="D59" s="38"/>
      <c r="E59" s="38"/>
      <c r="F59" s="38"/>
      <c r="G59" s="38"/>
      <c r="H59" s="38"/>
      <c r="I59" s="38"/>
      <c r="J59" s="79">
        <f>J90</f>
        <v>0</v>
      </c>
      <c r="K59" s="38"/>
      <c r="L59" s="108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9" t="s">
        <v>97</v>
      </c>
    </row>
    <row r="60" spans="1:47" s="9" customFormat="1" ht="24.9" customHeight="1">
      <c r="B60" s="136"/>
      <c r="C60" s="137"/>
      <c r="D60" s="138" t="s">
        <v>156</v>
      </c>
      <c r="E60" s="139"/>
      <c r="F60" s="139"/>
      <c r="G60" s="139"/>
      <c r="H60" s="139"/>
      <c r="I60" s="139"/>
      <c r="J60" s="140">
        <f>J91</f>
        <v>0</v>
      </c>
      <c r="K60" s="137"/>
      <c r="L60" s="141"/>
    </row>
    <row r="61" spans="1:47" s="10" customFormat="1" ht="19.95" customHeight="1">
      <c r="B61" s="142"/>
      <c r="C61" s="143"/>
      <c r="D61" s="144" t="s">
        <v>161</v>
      </c>
      <c r="E61" s="145"/>
      <c r="F61" s="145"/>
      <c r="G61" s="145"/>
      <c r="H61" s="145"/>
      <c r="I61" s="145"/>
      <c r="J61" s="146">
        <f>J92</f>
        <v>0</v>
      </c>
      <c r="K61" s="143"/>
      <c r="L61" s="147"/>
    </row>
    <row r="62" spans="1:47" s="9" customFormat="1" ht="24.9" customHeight="1">
      <c r="B62" s="136"/>
      <c r="C62" s="137"/>
      <c r="D62" s="138" t="s">
        <v>163</v>
      </c>
      <c r="E62" s="139"/>
      <c r="F62" s="139"/>
      <c r="G62" s="139"/>
      <c r="H62" s="139"/>
      <c r="I62" s="139"/>
      <c r="J62" s="140">
        <f>J104</f>
        <v>0</v>
      </c>
      <c r="K62" s="137"/>
      <c r="L62" s="141"/>
    </row>
    <row r="63" spans="1:47" s="10" customFormat="1" ht="19.95" customHeight="1">
      <c r="B63" s="142"/>
      <c r="C63" s="143"/>
      <c r="D63" s="144" t="s">
        <v>1086</v>
      </c>
      <c r="E63" s="145"/>
      <c r="F63" s="145"/>
      <c r="G63" s="145"/>
      <c r="H63" s="145"/>
      <c r="I63" s="145"/>
      <c r="J63" s="146">
        <f>J105</f>
        <v>0</v>
      </c>
      <c r="K63" s="143"/>
      <c r="L63" s="147"/>
    </row>
    <row r="64" spans="1:47" s="10" customFormat="1" ht="19.95" customHeight="1">
      <c r="B64" s="142"/>
      <c r="C64" s="143"/>
      <c r="D64" s="144" t="s">
        <v>1087</v>
      </c>
      <c r="E64" s="145"/>
      <c r="F64" s="145"/>
      <c r="G64" s="145"/>
      <c r="H64" s="145"/>
      <c r="I64" s="145"/>
      <c r="J64" s="146">
        <f>J134</f>
        <v>0</v>
      </c>
      <c r="K64" s="143"/>
      <c r="L64" s="147"/>
    </row>
    <row r="65" spans="1:31" s="10" customFormat="1" ht="19.95" customHeight="1">
      <c r="B65" s="142"/>
      <c r="C65" s="143"/>
      <c r="D65" s="144" t="s">
        <v>1088</v>
      </c>
      <c r="E65" s="145"/>
      <c r="F65" s="145"/>
      <c r="G65" s="145"/>
      <c r="H65" s="145"/>
      <c r="I65" s="145"/>
      <c r="J65" s="146">
        <f>J159</f>
        <v>0</v>
      </c>
      <c r="K65" s="143"/>
      <c r="L65" s="147"/>
    </row>
    <row r="66" spans="1:31" s="10" customFormat="1" ht="19.95" customHeight="1">
      <c r="B66" s="142"/>
      <c r="C66" s="143"/>
      <c r="D66" s="144" t="s">
        <v>1089</v>
      </c>
      <c r="E66" s="145"/>
      <c r="F66" s="145"/>
      <c r="G66" s="145"/>
      <c r="H66" s="145"/>
      <c r="I66" s="145"/>
      <c r="J66" s="146">
        <f>J214</f>
        <v>0</v>
      </c>
      <c r="K66" s="143"/>
      <c r="L66" s="147"/>
    </row>
    <row r="67" spans="1:31" s="10" customFormat="1" ht="19.95" customHeight="1">
      <c r="B67" s="142"/>
      <c r="C67" s="143"/>
      <c r="D67" s="144" t="s">
        <v>1090</v>
      </c>
      <c r="E67" s="145"/>
      <c r="F67" s="145"/>
      <c r="G67" s="145"/>
      <c r="H67" s="145"/>
      <c r="I67" s="145"/>
      <c r="J67" s="146">
        <f>J220</f>
        <v>0</v>
      </c>
      <c r="K67" s="143"/>
      <c r="L67" s="147"/>
    </row>
    <row r="68" spans="1:31" s="10" customFormat="1" ht="19.95" customHeight="1">
      <c r="B68" s="142"/>
      <c r="C68" s="143"/>
      <c r="D68" s="144" t="s">
        <v>1091</v>
      </c>
      <c r="E68" s="145"/>
      <c r="F68" s="145"/>
      <c r="G68" s="145"/>
      <c r="H68" s="145"/>
      <c r="I68" s="145"/>
      <c r="J68" s="146">
        <f>J225</f>
        <v>0</v>
      </c>
      <c r="K68" s="143"/>
      <c r="L68" s="147"/>
    </row>
    <row r="69" spans="1:31" s="10" customFormat="1" ht="19.95" customHeight="1">
      <c r="B69" s="142"/>
      <c r="C69" s="143"/>
      <c r="D69" s="144" t="s">
        <v>1092</v>
      </c>
      <c r="E69" s="145"/>
      <c r="F69" s="145"/>
      <c r="G69" s="145"/>
      <c r="H69" s="145"/>
      <c r="I69" s="145"/>
      <c r="J69" s="146">
        <f>J236</f>
        <v>0</v>
      </c>
      <c r="K69" s="143"/>
      <c r="L69" s="147"/>
    </row>
    <row r="70" spans="1:31" s="10" customFormat="1" ht="19.95" customHeight="1">
      <c r="B70" s="142"/>
      <c r="C70" s="143"/>
      <c r="D70" s="144" t="s">
        <v>1093</v>
      </c>
      <c r="E70" s="145"/>
      <c r="F70" s="145"/>
      <c r="G70" s="145"/>
      <c r="H70" s="145"/>
      <c r="I70" s="145"/>
      <c r="J70" s="146">
        <f>J245</f>
        <v>0</v>
      </c>
      <c r="K70" s="143"/>
      <c r="L70" s="147"/>
    </row>
    <row r="71" spans="1:31" s="2" customFormat="1" ht="21.75" customHeight="1">
      <c r="A71" s="36"/>
      <c r="B71" s="37"/>
      <c r="C71" s="38"/>
      <c r="D71" s="38"/>
      <c r="E71" s="38"/>
      <c r="F71" s="38"/>
      <c r="G71" s="38"/>
      <c r="H71" s="38"/>
      <c r="I71" s="38"/>
      <c r="J71" s="38"/>
      <c r="K71" s="38"/>
      <c r="L71" s="108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pans="1:31" s="2" customFormat="1" ht="6.9" customHeight="1">
      <c r="A72" s="36"/>
      <c r="B72" s="49"/>
      <c r="C72" s="50"/>
      <c r="D72" s="50"/>
      <c r="E72" s="50"/>
      <c r="F72" s="50"/>
      <c r="G72" s="50"/>
      <c r="H72" s="50"/>
      <c r="I72" s="50"/>
      <c r="J72" s="50"/>
      <c r="K72" s="50"/>
      <c r="L72" s="108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6" spans="1:31" s="2" customFormat="1" ht="6.9" customHeight="1">
      <c r="A76" s="36"/>
      <c r="B76" s="51"/>
      <c r="C76" s="52"/>
      <c r="D76" s="52"/>
      <c r="E76" s="52"/>
      <c r="F76" s="52"/>
      <c r="G76" s="52"/>
      <c r="H76" s="52"/>
      <c r="I76" s="52"/>
      <c r="J76" s="52"/>
      <c r="K76" s="52"/>
      <c r="L76" s="108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pans="1:31" s="2" customFormat="1" ht="24.9" customHeight="1">
      <c r="A77" s="36"/>
      <c r="B77" s="37"/>
      <c r="C77" s="25" t="s">
        <v>103</v>
      </c>
      <c r="D77" s="38"/>
      <c r="E77" s="38"/>
      <c r="F77" s="38"/>
      <c r="G77" s="38"/>
      <c r="H77" s="38"/>
      <c r="I77" s="38"/>
      <c r="J77" s="38"/>
      <c r="K77" s="38"/>
      <c r="L77" s="108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pans="1:31" s="2" customFormat="1" ht="6.9" customHeight="1">
      <c r="A78" s="36"/>
      <c r="B78" s="37"/>
      <c r="C78" s="38"/>
      <c r="D78" s="38"/>
      <c r="E78" s="38"/>
      <c r="F78" s="38"/>
      <c r="G78" s="38"/>
      <c r="H78" s="38"/>
      <c r="I78" s="38"/>
      <c r="J78" s="38"/>
      <c r="K78" s="38"/>
      <c r="L78" s="108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pans="1:31" s="2" customFormat="1" ht="12" customHeight="1">
      <c r="A79" s="36"/>
      <c r="B79" s="37"/>
      <c r="C79" s="31" t="s">
        <v>16</v>
      </c>
      <c r="D79" s="38"/>
      <c r="E79" s="38"/>
      <c r="F79" s="38"/>
      <c r="G79" s="38"/>
      <c r="H79" s="38"/>
      <c r="I79" s="38"/>
      <c r="J79" s="38"/>
      <c r="K79" s="38"/>
      <c r="L79" s="108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pans="1:31" s="2" customFormat="1" ht="16.5" customHeight="1">
      <c r="A80" s="36"/>
      <c r="B80" s="37"/>
      <c r="C80" s="38"/>
      <c r="D80" s="38"/>
      <c r="E80" s="402" t="str">
        <f>E7</f>
        <v>Ordinace praktických lékařů Horní Slavkov, Dlouhá 635</v>
      </c>
      <c r="F80" s="403"/>
      <c r="G80" s="403"/>
      <c r="H80" s="403"/>
      <c r="I80" s="38"/>
      <c r="J80" s="38"/>
      <c r="K80" s="38"/>
      <c r="L80" s="108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</row>
    <row r="81" spans="1:65" s="2" customFormat="1" ht="12" customHeight="1">
      <c r="A81" s="36"/>
      <c r="B81" s="37"/>
      <c r="C81" s="31" t="s">
        <v>92</v>
      </c>
      <c r="D81" s="38"/>
      <c r="E81" s="38"/>
      <c r="F81" s="38"/>
      <c r="G81" s="38"/>
      <c r="H81" s="38"/>
      <c r="I81" s="38"/>
      <c r="J81" s="38"/>
      <c r="K81" s="38"/>
      <c r="L81" s="108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</row>
    <row r="82" spans="1:65" s="2" customFormat="1" ht="16.5" customHeight="1">
      <c r="A82" s="36"/>
      <c r="B82" s="37"/>
      <c r="C82" s="38"/>
      <c r="D82" s="38"/>
      <c r="E82" s="382" t="str">
        <f>E9</f>
        <v>02 - ZTI</v>
      </c>
      <c r="F82" s="401"/>
      <c r="G82" s="401"/>
      <c r="H82" s="401"/>
      <c r="I82" s="38"/>
      <c r="J82" s="38"/>
      <c r="K82" s="38"/>
      <c r="L82" s="108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  <c r="AD82" s="36"/>
      <c r="AE82" s="36"/>
    </row>
    <row r="83" spans="1:65" s="2" customFormat="1" ht="6.9" customHeight="1">
      <c r="A83" s="36"/>
      <c r="B83" s="37"/>
      <c r="C83" s="38"/>
      <c r="D83" s="38"/>
      <c r="E83" s="38"/>
      <c r="F83" s="38"/>
      <c r="G83" s="38"/>
      <c r="H83" s="38"/>
      <c r="I83" s="38"/>
      <c r="J83" s="38"/>
      <c r="K83" s="38"/>
      <c r="L83" s="108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  <c r="AD83" s="36"/>
      <c r="AE83" s="36"/>
    </row>
    <row r="84" spans="1:65" s="2" customFormat="1" ht="12" customHeight="1">
      <c r="A84" s="36"/>
      <c r="B84" s="37"/>
      <c r="C84" s="31" t="s">
        <v>21</v>
      </c>
      <c r="D84" s="38"/>
      <c r="E84" s="38"/>
      <c r="F84" s="29" t="str">
        <f>F12</f>
        <v>Horní Slavkov, Dlouhá 635</v>
      </c>
      <c r="G84" s="38"/>
      <c r="H84" s="38"/>
      <c r="I84" s="31" t="s">
        <v>23</v>
      </c>
      <c r="J84" s="61" t="str">
        <f>IF(J12="","",J12)</f>
        <v>25. 3. 2022</v>
      </c>
      <c r="K84" s="38"/>
      <c r="L84" s="108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</row>
    <row r="85" spans="1:65" s="2" customFormat="1" ht="6.9" customHeight="1">
      <c r="A85" s="36"/>
      <c r="B85" s="37"/>
      <c r="C85" s="38"/>
      <c r="D85" s="38"/>
      <c r="E85" s="38"/>
      <c r="F85" s="38"/>
      <c r="G85" s="38"/>
      <c r="H85" s="38"/>
      <c r="I85" s="38"/>
      <c r="J85" s="38"/>
      <c r="K85" s="38"/>
      <c r="L85" s="108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</row>
    <row r="86" spans="1:65" s="2" customFormat="1" ht="15.15" customHeight="1">
      <c r="A86" s="36"/>
      <c r="B86" s="37"/>
      <c r="C86" s="31" t="s">
        <v>25</v>
      </c>
      <c r="D86" s="38"/>
      <c r="E86" s="38"/>
      <c r="F86" s="29" t="str">
        <f>E15</f>
        <v>Město Horní Slavkov</v>
      </c>
      <c r="G86" s="38"/>
      <c r="H86" s="38"/>
      <c r="I86" s="31" t="s">
        <v>31</v>
      </c>
      <c r="J86" s="34" t="str">
        <f>E21</f>
        <v>CENTRA STAV s.r.o.</v>
      </c>
      <c r="K86" s="38"/>
      <c r="L86" s="108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</row>
    <row r="87" spans="1:65" s="2" customFormat="1" ht="15.15" customHeight="1">
      <c r="A87" s="36"/>
      <c r="B87" s="37"/>
      <c r="C87" s="31" t="s">
        <v>29</v>
      </c>
      <c r="D87" s="38"/>
      <c r="E87" s="38"/>
      <c r="F87" s="29" t="str">
        <f>IF(E18="","",E18)</f>
        <v>Vyplň údaj</v>
      </c>
      <c r="G87" s="38"/>
      <c r="H87" s="38"/>
      <c r="I87" s="31" t="s">
        <v>34</v>
      </c>
      <c r="J87" s="34" t="str">
        <f>E24</f>
        <v>Michal Kubelka</v>
      </c>
      <c r="K87" s="38"/>
      <c r="L87" s="108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  <c r="AD87" s="36"/>
      <c r="AE87" s="36"/>
    </row>
    <row r="88" spans="1:65" s="2" customFormat="1" ht="10.35" customHeight="1">
      <c r="A88" s="36"/>
      <c r="B88" s="37"/>
      <c r="C88" s="38"/>
      <c r="D88" s="38"/>
      <c r="E88" s="38"/>
      <c r="F88" s="38"/>
      <c r="G88" s="38"/>
      <c r="H88" s="38"/>
      <c r="I88" s="38"/>
      <c r="J88" s="38"/>
      <c r="K88" s="38"/>
      <c r="L88" s="108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</row>
    <row r="89" spans="1:65" s="11" customFormat="1" ht="29.25" customHeight="1">
      <c r="A89" s="148"/>
      <c r="B89" s="149"/>
      <c r="C89" s="150" t="s">
        <v>104</v>
      </c>
      <c r="D89" s="151" t="s">
        <v>57</v>
      </c>
      <c r="E89" s="151" t="s">
        <v>53</v>
      </c>
      <c r="F89" s="151" t="s">
        <v>54</v>
      </c>
      <c r="G89" s="151" t="s">
        <v>105</v>
      </c>
      <c r="H89" s="151" t="s">
        <v>106</v>
      </c>
      <c r="I89" s="151" t="s">
        <v>107</v>
      </c>
      <c r="J89" s="151" t="s">
        <v>96</v>
      </c>
      <c r="K89" s="152" t="s">
        <v>108</v>
      </c>
      <c r="L89" s="153"/>
      <c r="M89" s="70" t="s">
        <v>19</v>
      </c>
      <c r="N89" s="71" t="s">
        <v>42</v>
      </c>
      <c r="O89" s="71" t="s">
        <v>109</v>
      </c>
      <c r="P89" s="71" t="s">
        <v>110</v>
      </c>
      <c r="Q89" s="71" t="s">
        <v>111</v>
      </c>
      <c r="R89" s="71" t="s">
        <v>112</v>
      </c>
      <c r="S89" s="71" t="s">
        <v>113</v>
      </c>
      <c r="T89" s="72" t="s">
        <v>114</v>
      </c>
      <c r="U89" s="148"/>
      <c r="V89" s="148"/>
      <c r="W89" s="148"/>
      <c r="X89" s="148"/>
      <c r="Y89" s="148"/>
      <c r="Z89" s="148"/>
      <c r="AA89" s="148"/>
      <c r="AB89" s="148"/>
      <c r="AC89" s="148"/>
      <c r="AD89" s="148"/>
      <c r="AE89" s="148"/>
    </row>
    <row r="90" spans="1:65" s="2" customFormat="1" ht="22.95" customHeight="1">
      <c r="A90" s="36"/>
      <c r="B90" s="37"/>
      <c r="C90" s="77" t="s">
        <v>115</v>
      </c>
      <c r="D90" s="38"/>
      <c r="E90" s="38"/>
      <c r="F90" s="38"/>
      <c r="G90" s="38"/>
      <c r="H90" s="38"/>
      <c r="I90" s="38"/>
      <c r="J90" s="154">
        <f>BK90</f>
        <v>0</v>
      </c>
      <c r="K90" s="38"/>
      <c r="L90" s="41"/>
      <c r="M90" s="73"/>
      <c r="N90" s="155"/>
      <c r="O90" s="74"/>
      <c r="P90" s="156">
        <f>P91+P104</f>
        <v>0</v>
      </c>
      <c r="Q90" s="74"/>
      <c r="R90" s="156">
        <f>R91+R104</f>
        <v>0.56559000000000004</v>
      </c>
      <c r="S90" s="74"/>
      <c r="T90" s="157">
        <f>T91+T104</f>
        <v>0.22806999999999999</v>
      </c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9" t="s">
        <v>71</v>
      </c>
      <c r="AU90" s="19" t="s">
        <v>97</v>
      </c>
      <c r="BK90" s="158">
        <f>BK91+BK104</f>
        <v>0</v>
      </c>
    </row>
    <row r="91" spans="1:65" s="12" customFormat="1" ht="25.95" customHeight="1">
      <c r="B91" s="159"/>
      <c r="C91" s="160"/>
      <c r="D91" s="161" t="s">
        <v>71</v>
      </c>
      <c r="E91" s="162" t="s">
        <v>176</v>
      </c>
      <c r="F91" s="162" t="s">
        <v>177</v>
      </c>
      <c r="G91" s="160"/>
      <c r="H91" s="160"/>
      <c r="I91" s="163"/>
      <c r="J91" s="164">
        <f>BK91</f>
        <v>0</v>
      </c>
      <c r="K91" s="160"/>
      <c r="L91" s="165"/>
      <c r="M91" s="166"/>
      <c r="N91" s="167"/>
      <c r="O91" s="167"/>
      <c r="P91" s="168">
        <f>P92</f>
        <v>0</v>
      </c>
      <c r="Q91" s="167"/>
      <c r="R91" s="168">
        <f>R92</f>
        <v>0</v>
      </c>
      <c r="S91" s="167"/>
      <c r="T91" s="169">
        <f>T92</f>
        <v>0</v>
      </c>
      <c r="AR91" s="170" t="s">
        <v>79</v>
      </c>
      <c r="AT91" s="171" t="s">
        <v>71</v>
      </c>
      <c r="AU91" s="171" t="s">
        <v>72</v>
      </c>
      <c r="AY91" s="170" t="s">
        <v>118</v>
      </c>
      <c r="BK91" s="172">
        <f>BK92</f>
        <v>0</v>
      </c>
    </row>
    <row r="92" spans="1:65" s="12" customFormat="1" ht="22.95" customHeight="1">
      <c r="B92" s="159"/>
      <c r="C92" s="160"/>
      <c r="D92" s="161" t="s">
        <v>71</v>
      </c>
      <c r="E92" s="173" t="s">
        <v>648</v>
      </c>
      <c r="F92" s="173" t="s">
        <v>649</v>
      </c>
      <c r="G92" s="160"/>
      <c r="H92" s="160"/>
      <c r="I92" s="163"/>
      <c r="J92" s="174">
        <f>BK92</f>
        <v>0</v>
      </c>
      <c r="K92" s="160"/>
      <c r="L92" s="165"/>
      <c r="M92" s="166"/>
      <c r="N92" s="167"/>
      <c r="O92" s="167"/>
      <c r="P92" s="168">
        <f>SUM(P93:P103)</f>
        <v>0</v>
      </c>
      <c r="Q92" s="167"/>
      <c r="R92" s="168">
        <f>SUM(R93:R103)</f>
        <v>0</v>
      </c>
      <c r="S92" s="167"/>
      <c r="T92" s="169">
        <f>SUM(T93:T103)</f>
        <v>0</v>
      </c>
      <c r="AR92" s="170" t="s">
        <v>79</v>
      </c>
      <c r="AT92" s="171" t="s">
        <v>71</v>
      </c>
      <c r="AU92" s="171" t="s">
        <v>79</v>
      </c>
      <c r="AY92" s="170" t="s">
        <v>118</v>
      </c>
      <c r="BK92" s="172">
        <f>SUM(BK93:BK103)</f>
        <v>0</v>
      </c>
    </row>
    <row r="93" spans="1:65" s="2" customFormat="1" ht="24.15" customHeight="1">
      <c r="A93" s="36"/>
      <c r="B93" s="37"/>
      <c r="C93" s="175" t="s">
        <v>79</v>
      </c>
      <c r="D93" s="175" t="s">
        <v>121</v>
      </c>
      <c r="E93" s="176" t="s">
        <v>651</v>
      </c>
      <c r="F93" s="177" t="s">
        <v>652</v>
      </c>
      <c r="G93" s="178" t="s">
        <v>228</v>
      </c>
      <c r="H93" s="179">
        <v>0.22800000000000001</v>
      </c>
      <c r="I93" s="180"/>
      <c r="J93" s="181">
        <f>ROUND(I93*H93,2)</f>
        <v>0</v>
      </c>
      <c r="K93" s="177" t="s">
        <v>125</v>
      </c>
      <c r="L93" s="41"/>
      <c r="M93" s="182" t="s">
        <v>19</v>
      </c>
      <c r="N93" s="183" t="s">
        <v>43</v>
      </c>
      <c r="O93" s="66"/>
      <c r="P93" s="184">
        <f>O93*H93</f>
        <v>0</v>
      </c>
      <c r="Q93" s="184">
        <v>0</v>
      </c>
      <c r="R93" s="184">
        <f>Q93*H93</f>
        <v>0</v>
      </c>
      <c r="S93" s="184">
        <v>0</v>
      </c>
      <c r="T93" s="185">
        <f>S93*H93</f>
        <v>0</v>
      </c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R93" s="186" t="s">
        <v>140</v>
      </c>
      <c r="AT93" s="186" t="s">
        <v>121</v>
      </c>
      <c r="AU93" s="186" t="s">
        <v>81</v>
      </c>
      <c r="AY93" s="19" t="s">
        <v>118</v>
      </c>
      <c r="BE93" s="187">
        <f>IF(N93="základní",J93,0)</f>
        <v>0</v>
      </c>
      <c r="BF93" s="187">
        <f>IF(N93="snížená",J93,0)</f>
        <v>0</v>
      </c>
      <c r="BG93" s="187">
        <f>IF(N93="zákl. přenesená",J93,0)</f>
        <v>0</v>
      </c>
      <c r="BH93" s="187">
        <f>IF(N93="sníž. přenesená",J93,0)</f>
        <v>0</v>
      </c>
      <c r="BI93" s="187">
        <f>IF(N93="nulová",J93,0)</f>
        <v>0</v>
      </c>
      <c r="BJ93" s="19" t="s">
        <v>79</v>
      </c>
      <c r="BK93" s="187">
        <f>ROUND(I93*H93,2)</f>
        <v>0</v>
      </c>
      <c r="BL93" s="19" t="s">
        <v>140</v>
      </c>
      <c r="BM93" s="186" t="s">
        <v>1094</v>
      </c>
    </row>
    <row r="94" spans="1:65" s="2" customFormat="1">
      <c r="A94" s="36"/>
      <c r="B94" s="37"/>
      <c r="C94" s="38"/>
      <c r="D94" s="188" t="s">
        <v>128</v>
      </c>
      <c r="E94" s="38"/>
      <c r="F94" s="189" t="s">
        <v>654</v>
      </c>
      <c r="G94" s="38"/>
      <c r="H94" s="38"/>
      <c r="I94" s="190"/>
      <c r="J94" s="38"/>
      <c r="K94" s="38"/>
      <c r="L94" s="41"/>
      <c r="M94" s="191"/>
      <c r="N94" s="192"/>
      <c r="O94" s="66"/>
      <c r="P94" s="66"/>
      <c r="Q94" s="66"/>
      <c r="R94" s="66"/>
      <c r="S94" s="66"/>
      <c r="T94" s="67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9" t="s">
        <v>128</v>
      </c>
      <c r="AU94" s="19" t="s">
        <v>81</v>
      </c>
    </row>
    <row r="95" spans="1:65" s="2" customFormat="1" ht="16.5" customHeight="1">
      <c r="A95" s="36"/>
      <c r="B95" s="37"/>
      <c r="C95" s="175" t="s">
        <v>81</v>
      </c>
      <c r="D95" s="175" t="s">
        <v>121</v>
      </c>
      <c r="E95" s="176" t="s">
        <v>656</v>
      </c>
      <c r="F95" s="177" t="s">
        <v>657</v>
      </c>
      <c r="G95" s="178" t="s">
        <v>228</v>
      </c>
      <c r="H95" s="179">
        <v>0.22800000000000001</v>
      </c>
      <c r="I95" s="180"/>
      <c r="J95" s="181">
        <f>ROUND(I95*H95,2)</f>
        <v>0</v>
      </c>
      <c r="K95" s="177" t="s">
        <v>125</v>
      </c>
      <c r="L95" s="41"/>
      <c r="M95" s="182" t="s">
        <v>19</v>
      </c>
      <c r="N95" s="183" t="s">
        <v>43</v>
      </c>
      <c r="O95" s="66"/>
      <c r="P95" s="184">
        <f>O95*H95</f>
        <v>0</v>
      </c>
      <c r="Q95" s="184">
        <v>0</v>
      </c>
      <c r="R95" s="184">
        <f>Q95*H95</f>
        <v>0</v>
      </c>
      <c r="S95" s="184">
        <v>0</v>
      </c>
      <c r="T95" s="185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86" t="s">
        <v>140</v>
      </c>
      <c r="AT95" s="186" t="s">
        <v>121</v>
      </c>
      <c r="AU95" s="186" t="s">
        <v>81</v>
      </c>
      <c r="AY95" s="19" t="s">
        <v>118</v>
      </c>
      <c r="BE95" s="187">
        <f>IF(N95="základní",J95,0)</f>
        <v>0</v>
      </c>
      <c r="BF95" s="187">
        <f>IF(N95="snížená",J95,0)</f>
        <v>0</v>
      </c>
      <c r="BG95" s="187">
        <f>IF(N95="zákl. přenesená",J95,0)</f>
        <v>0</v>
      </c>
      <c r="BH95" s="187">
        <f>IF(N95="sníž. přenesená",J95,0)</f>
        <v>0</v>
      </c>
      <c r="BI95" s="187">
        <f>IF(N95="nulová",J95,0)</f>
        <v>0</v>
      </c>
      <c r="BJ95" s="19" t="s">
        <v>79</v>
      </c>
      <c r="BK95" s="187">
        <f>ROUND(I95*H95,2)</f>
        <v>0</v>
      </c>
      <c r="BL95" s="19" t="s">
        <v>140</v>
      </c>
      <c r="BM95" s="186" t="s">
        <v>1095</v>
      </c>
    </row>
    <row r="96" spans="1:65" s="2" customFormat="1">
      <c r="A96" s="36"/>
      <c r="B96" s="37"/>
      <c r="C96" s="38"/>
      <c r="D96" s="188" t="s">
        <v>128</v>
      </c>
      <c r="E96" s="38"/>
      <c r="F96" s="189" t="s">
        <v>659</v>
      </c>
      <c r="G96" s="38"/>
      <c r="H96" s="38"/>
      <c r="I96" s="190"/>
      <c r="J96" s="38"/>
      <c r="K96" s="38"/>
      <c r="L96" s="41"/>
      <c r="M96" s="191"/>
      <c r="N96" s="192"/>
      <c r="O96" s="66"/>
      <c r="P96" s="66"/>
      <c r="Q96" s="66"/>
      <c r="R96" s="66"/>
      <c r="S96" s="66"/>
      <c r="T96" s="67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9" t="s">
        <v>128</v>
      </c>
      <c r="AU96" s="19" t="s">
        <v>81</v>
      </c>
    </row>
    <row r="97" spans="1:65" s="2" customFormat="1" ht="21.75" customHeight="1">
      <c r="A97" s="36"/>
      <c r="B97" s="37"/>
      <c r="C97" s="175" t="s">
        <v>135</v>
      </c>
      <c r="D97" s="175" t="s">
        <v>121</v>
      </c>
      <c r="E97" s="176" t="s">
        <v>661</v>
      </c>
      <c r="F97" s="177" t="s">
        <v>662</v>
      </c>
      <c r="G97" s="178" t="s">
        <v>228</v>
      </c>
      <c r="H97" s="179">
        <v>0.22800000000000001</v>
      </c>
      <c r="I97" s="180"/>
      <c r="J97" s="181">
        <f>ROUND(I97*H97,2)</f>
        <v>0</v>
      </c>
      <c r="K97" s="177" t="s">
        <v>125</v>
      </c>
      <c r="L97" s="41"/>
      <c r="M97" s="182" t="s">
        <v>19</v>
      </c>
      <c r="N97" s="183" t="s">
        <v>43</v>
      </c>
      <c r="O97" s="66"/>
      <c r="P97" s="184">
        <f>O97*H97</f>
        <v>0</v>
      </c>
      <c r="Q97" s="184">
        <v>0</v>
      </c>
      <c r="R97" s="184">
        <f>Q97*H97</f>
        <v>0</v>
      </c>
      <c r="S97" s="184">
        <v>0</v>
      </c>
      <c r="T97" s="185">
        <f>S97*H97</f>
        <v>0</v>
      </c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R97" s="186" t="s">
        <v>140</v>
      </c>
      <c r="AT97" s="186" t="s">
        <v>121</v>
      </c>
      <c r="AU97" s="186" t="s">
        <v>81</v>
      </c>
      <c r="AY97" s="19" t="s">
        <v>118</v>
      </c>
      <c r="BE97" s="187">
        <f>IF(N97="základní",J97,0)</f>
        <v>0</v>
      </c>
      <c r="BF97" s="187">
        <f>IF(N97="snížená",J97,0)</f>
        <v>0</v>
      </c>
      <c r="BG97" s="187">
        <f>IF(N97="zákl. přenesená",J97,0)</f>
        <v>0</v>
      </c>
      <c r="BH97" s="187">
        <f>IF(N97="sníž. přenesená",J97,0)</f>
        <v>0</v>
      </c>
      <c r="BI97" s="187">
        <f>IF(N97="nulová",J97,0)</f>
        <v>0</v>
      </c>
      <c r="BJ97" s="19" t="s">
        <v>79</v>
      </c>
      <c r="BK97" s="187">
        <f>ROUND(I97*H97,2)</f>
        <v>0</v>
      </c>
      <c r="BL97" s="19" t="s">
        <v>140</v>
      </c>
      <c r="BM97" s="186" t="s">
        <v>1096</v>
      </c>
    </row>
    <row r="98" spans="1:65" s="2" customFormat="1">
      <c r="A98" s="36"/>
      <c r="B98" s="37"/>
      <c r="C98" s="38"/>
      <c r="D98" s="188" t="s">
        <v>128</v>
      </c>
      <c r="E98" s="38"/>
      <c r="F98" s="189" t="s">
        <v>664</v>
      </c>
      <c r="G98" s="38"/>
      <c r="H98" s="38"/>
      <c r="I98" s="190"/>
      <c r="J98" s="38"/>
      <c r="K98" s="38"/>
      <c r="L98" s="41"/>
      <c r="M98" s="191"/>
      <c r="N98" s="192"/>
      <c r="O98" s="66"/>
      <c r="P98" s="66"/>
      <c r="Q98" s="66"/>
      <c r="R98" s="66"/>
      <c r="S98" s="66"/>
      <c r="T98" s="67"/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T98" s="19" t="s">
        <v>128</v>
      </c>
      <c r="AU98" s="19" t="s">
        <v>81</v>
      </c>
    </row>
    <row r="99" spans="1:65" s="2" customFormat="1" ht="24.15" customHeight="1">
      <c r="A99" s="36"/>
      <c r="B99" s="37"/>
      <c r="C99" s="175" t="s">
        <v>140</v>
      </c>
      <c r="D99" s="175" t="s">
        <v>121</v>
      </c>
      <c r="E99" s="176" t="s">
        <v>666</v>
      </c>
      <c r="F99" s="177" t="s">
        <v>667</v>
      </c>
      <c r="G99" s="178" t="s">
        <v>228</v>
      </c>
      <c r="H99" s="179">
        <v>5.4720000000000004</v>
      </c>
      <c r="I99" s="180"/>
      <c r="J99" s="181">
        <f>ROUND(I99*H99,2)</f>
        <v>0</v>
      </c>
      <c r="K99" s="177" t="s">
        <v>125</v>
      </c>
      <c r="L99" s="41"/>
      <c r="M99" s="182" t="s">
        <v>19</v>
      </c>
      <c r="N99" s="183" t="s">
        <v>43</v>
      </c>
      <c r="O99" s="66"/>
      <c r="P99" s="184">
        <f>O99*H99</f>
        <v>0</v>
      </c>
      <c r="Q99" s="184">
        <v>0</v>
      </c>
      <c r="R99" s="184">
        <f>Q99*H99</f>
        <v>0</v>
      </c>
      <c r="S99" s="184">
        <v>0</v>
      </c>
      <c r="T99" s="185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86" t="s">
        <v>140</v>
      </c>
      <c r="AT99" s="186" t="s">
        <v>121</v>
      </c>
      <c r="AU99" s="186" t="s">
        <v>81</v>
      </c>
      <c r="AY99" s="19" t="s">
        <v>118</v>
      </c>
      <c r="BE99" s="187">
        <f>IF(N99="základní",J99,0)</f>
        <v>0</v>
      </c>
      <c r="BF99" s="187">
        <f>IF(N99="snížená",J99,0)</f>
        <v>0</v>
      </c>
      <c r="BG99" s="187">
        <f>IF(N99="zákl. přenesená",J99,0)</f>
        <v>0</v>
      </c>
      <c r="BH99" s="187">
        <f>IF(N99="sníž. přenesená",J99,0)</f>
        <v>0</v>
      </c>
      <c r="BI99" s="187">
        <f>IF(N99="nulová",J99,0)</f>
        <v>0</v>
      </c>
      <c r="BJ99" s="19" t="s">
        <v>79</v>
      </c>
      <c r="BK99" s="187">
        <f>ROUND(I99*H99,2)</f>
        <v>0</v>
      </c>
      <c r="BL99" s="19" t="s">
        <v>140</v>
      </c>
      <c r="BM99" s="186" t="s">
        <v>1097</v>
      </c>
    </row>
    <row r="100" spans="1:65" s="2" customFormat="1">
      <c r="A100" s="36"/>
      <c r="B100" s="37"/>
      <c r="C100" s="38"/>
      <c r="D100" s="188" t="s">
        <v>128</v>
      </c>
      <c r="E100" s="38"/>
      <c r="F100" s="189" t="s">
        <v>669</v>
      </c>
      <c r="G100" s="38"/>
      <c r="H100" s="38"/>
      <c r="I100" s="190"/>
      <c r="J100" s="38"/>
      <c r="K100" s="38"/>
      <c r="L100" s="41"/>
      <c r="M100" s="191"/>
      <c r="N100" s="192"/>
      <c r="O100" s="66"/>
      <c r="P100" s="66"/>
      <c r="Q100" s="66"/>
      <c r="R100" s="66"/>
      <c r="S100" s="66"/>
      <c r="T100" s="67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9" t="s">
        <v>128</v>
      </c>
      <c r="AU100" s="19" t="s">
        <v>81</v>
      </c>
    </row>
    <row r="101" spans="1:65" s="13" customFormat="1">
      <c r="B101" s="197"/>
      <c r="C101" s="198"/>
      <c r="D101" s="199" t="s">
        <v>183</v>
      </c>
      <c r="E101" s="200" t="s">
        <v>19</v>
      </c>
      <c r="F101" s="201" t="s">
        <v>1098</v>
      </c>
      <c r="G101" s="198"/>
      <c r="H101" s="202">
        <v>5.4720000000000004</v>
      </c>
      <c r="I101" s="203"/>
      <c r="J101" s="198"/>
      <c r="K101" s="198"/>
      <c r="L101" s="204"/>
      <c r="M101" s="205"/>
      <c r="N101" s="206"/>
      <c r="O101" s="206"/>
      <c r="P101" s="206"/>
      <c r="Q101" s="206"/>
      <c r="R101" s="206"/>
      <c r="S101" s="206"/>
      <c r="T101" s="207"/>
      <c r="AT101" s="208" t="s">
        <v>183</v>
      </c>
      <c r="AU101" s="208" t="s">
        <v>81</v>
      </c>
      <c r="AV101" s="13" t="s">
        <v>81</v>
      </c>
      <c r="AW101" s="13" t="s">
        <v>33</v>
      </c>
      <c r="AX101" s="13" t="s">
        <v>79</v>
      </c>
      <c r="AY101" s="208" t="s">
        <v>118</v>
      </c>
    </row>
    <row r="102" spans="1:65" s="2" customFormat="1" ht="24.15" customHeight="1">
      <c r="A102" s="36"/>
      <c r="B102" s="37"/>
      <c r="C102" s="175" t="s">
        <v>117</v>
      </c>
      <c r="D102" s="175" t="s">
        <v>121</v>
      </c>
      <c r="E102" s="176" t="s">
        <v>672</v>
      </c>
      <c r="F102" s="177" t="s">
        <v>673</v>
      </c>
      <c r="G102" s="178" t="s">
        <v>228</v>
      </c>
      <c r="H102" s="179">
        <v>0.22800000000000001</v>
      </c>
      <c r="I102" s="180"/>
      <c r="J102" s="181">
        <f>ROUND(I102*H102,2)</f>
        <v>0</v>
      </c>
      <c r="K102" s="177" t="s">
        <v>125</v>
      </c>
      <c r="L102" s="41"/>
      <c r="M102" s="182" t="s">
        <v>19</v>
      </c>
      <c r="N102" s="183" t="s">
        <v>43</v>
      </c>
      <c r="O102" s="66"/>
      <c r="P102" s="184">
        <f>O102*H102</f>
        <v>0</v>
      </c>
      <c r="Q102" s="184">
        <v>0</v>
      </c>
      <c r="R102" s="184">
        <f>Q102*H102</f>
        <v>0</v>
      </c>
      <c r="S102" s="184">
        <v>0</v>
      </c>
      <c r="T102" s="185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86" t="s">
        <v>140</v>
      </c>
      <c r="AT102" s="186" t="s">
        <v>121</v>
      </c>
      <c r="AU102" s="186" t="s">
        <v>81</v>
      </c>
      <c r="AY102" s="19" t="s">
        <v>118</v>
      </c>
      <c r="BE102" s="187">
        <f>IF(N102="základní",J102,0)</f>
        <v>0</v>
      </c>
      <c r="BF102" s="187">
        <f>IF(N102="snížená",J102,0)</f>
        <v>0</v>
      </c>
      <c r="BG102" s="187">
        <f>IF(N102="zákl. přenesená",J102,0)</f>
        <v>0</v>
      </c>
      <c r="BH102" s="187">
        <f>IF(N102="sníž. přenesená",J102,0)</f>
        <v>0</v>
      </c>
      <c r="BI102" s="187">
        <f>IF(N102="nulová",J102,0)</f>
        <v>0</v>
      </c>
      <c r="BJ102" s="19" t="s">
        <v>79</v>
      </c>
      <c r="BK102" s="187">
        <f>ROUND(I102*H102,2)</f>
        <v>0</v>
      </c>
      <c r="BL102" s="19" t="s">
        <v>140</v>
      </c>
      <c r="BM102" s="186" t="s">
        <v>1099</v>
      </c>
    </row>
    <row r="103" spans="1:65" s="2" customFormat="1">
      <c r="A103" s="36"/>
      <c r="B103" s="37"/>
      <c r="C103" s="38"/>
      <c r="D103" s="188" t="s">
        <v>128</v>
      </c>
      <c r="E103" s="38"/>
      <c r="F103" s="189" t="s">
        <v>675</v>
      </c>
      <c r="G103" s="38"/>
      <c r="H103" s="38"/>
      <c r="I103" s="190"/>
      <c r="J103" s="38"/>
      <c r="K103" s="38"/>
      <c r="L103" s="41"/>
      <c r="M103" s="191"/>
      <c r="N103" s="192"/>
      <c r="O103" s="66"/>
      <c r="P103" s="66"/>
      <c r="Q103" s="66"/>
      <c r="R103" s="66"/>
      <c r="S103" s="66"/>
      <c r="T103" s="67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9" t="s">
        <v>128</v>
      </c>
      <c r="AU103" s="19" t="s">
        <v>81</v>
      </c>
    </row>
    <row r="104" spans="1:65" s="12" customFormat="1" ht="25.95" customHeight="1">
      <c r="B104" s="159"/>
      <c r="C104" s="160"/>
      <c r="D104" s="161" t="s">
        <v>71</v>
      </c>
      <c r="E104" s="162" t="s">
        <v>683</v>
      </c>
      <c r="F104" s="162" t="s">
        <v>684</v>
      </c>
      <c r="G104" s="160"/>
      <c r="H104" s="160"/>
      <c r="I104" s="163"/>
      <c r="J104" s="164">
        <f>BK104</f>
        <v>0</v>
      </c>
      <c r="K104" s="160"/>
      <c r="L104" s="165"/>
      <c r="M104" s="166"/>
      <c r="N104" s="167"/>
      <c r="O104" s="167"/>
      <c r="P104" s="168">
        <f>P105+P134+P159+P214+P220+P225+P236+P245</f>
        <v>0</v>
      </c>
      <c r="Q104" s="167"/>
      <c r="R104" s="168">
        <f>R105+R134+R159+R214+R220+R225+R236+R245</f>
        <v>0.56559000000000004</v>
      </c>
      <c r="S104" s="167"/>
      <c r="T104" s="169">
        <f>T105+T134+T159+T214+T220+T225+T236+T245</f>
        <v>0.22806999999999999</v>
      </c>
      <c r="AR104" s="170" t="s">
        <v>81</v>
      </c>
      <c r="AT104" s="171" t="s">
        <v>71</v>
      </c>
      <c r="AU104" s="171" t="s">
        <v>72</v>
      </c>
      <c r="AY104" s="170" t="s">
        <v>118</v>
      </c>
      <c r="BK104" s="172">
        <f>BK105+BK134+BK159+BK214+BK220+BK225+BK236+BK245</f>
        <v>0</v>
      </c>
    </row>
    <row r="105" spans="1:65" s="12" customFormat="1" ht="22.95" customHeight="1">
      <c r="B105" s="159"/>
      <c r="C105" s="160"/>
      <c r="D105" s="161" t="s">
        <v>71</v>
      </c>
      <c r="E105" s="173" t="s">
        <v>1100</v>
      </c>
      <c r="F105" s="173" t="s">
        <v>1101</v>
      </c>
      <c r="G105" s="160"/>
      <c r="H105" s="160"/>
      <c r="I105" s="163"/>
      <c r="J105" s="174">
        <f>BK105</f>
        <v>0</v>
      </c>
      <c r="K105" s="160"/>
      <c r="L105" s="165"/>
      <c r="M105" s="166"/>
      <c r="N105" s="167"/>
      <c r="O105" s="167"/>
      <c r="P105" s="168">
        <f>SUM(P106:P133)</f>
        <v>0</v>
      </c>
      <c r="Q105" s="167"/>
      <c r="R105" s="168">
        <f>SUM(R106:R133)</f>
        <v>4.8420000000000005E-2</v>
      </c>
      <c r="S105" s="167"/>
      <c r="T105" s="169">
        <f>SUM(T106:T133)</f>
        <v>4.4759999999999994E-2</v>
      </c>
      <c r="AR105" s="170" t="s">
        <v>81</v>
      </c>
      <c r="AT105" s="171" t="s">
        <v>71</v>
      </c>
      <c r="AU105" s="171" t="s">
        <v>79</v>
      </c>
      <c r="AY105" s="170" t="s">
        <v>118</v>
      </c>
      <c r="BK105" s="172">
        <f>SUM(BK106:BK133)</f>
        <v>0</v>
      </c>
    </row>
    <row r="106" spans="1:65" s="2" customFormat="1" ht="16.5" customHeight="1">
      <c r="A106" s="36"/>
      <c r="B106" s="37"/>
      <c r="C106" s="175" t="s">
        <v>150</v>
      </c>
      <c r="D106" s="175" t="s">
        <v>121</v>
      </c>
      <c r="E106" s="176" t="s">
        <v>1102</v>
      </c>
      <c r="F106" s="177" t="s">
        <v>1103</v>
      </c>
      <c r="G106" s="178" t="s">
        <v>208</v>
      </c>
      <c r="H106" s="179">
        <v>3</v>
      </c>
      <c r="I106" s="180"/>
      <c r="J106" s="181">
        <f>ROUND(I106*H106,2)</f>
        <v>0</v>
      </c>
      <c r="K106" s="177" t="s">
        <v>125</v>
      </c>
      <c r="L106" s="41"/>
      <c r="M106" s="182" t="s">
        <v>19</v>
      </c>
      <c r="N106" s="183" t="s">
        <v>43</v>
      </c>
      <c r="O106" s="66"/>
      <c r="P106" s="184">
        <f>O106*H106</f>
        <v>0</v>
      </c>
      <c r="Q106" s="184">
        <v>0</v>
      </c>
      <c r="R106" s="184">
        <f>Q106*H106</f>
        <v>0</v>
      </c>
      <c r="S106" s="184">
        <v>1.4919999999999999E-2</v>
      </c>
      <c r="T106" s="185">
        <f>S106*H106</f>
        <v>4.4759999999999994E-2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86" t="s">
        <v>140</v>
      </c>
      <c r="AT106" s="186" t="s">
        <v>121</v>
      </c>
      <c r="AU106" s="186" t="s">
        <v>81</v>
      </c>
      <c r="AY106" s="19" t="s">
        <v>118</v>
      </c>
      <c r="BE106" s="187">
        <f>IF(N106="základní",J106,0)</f>
        <v>0</v>
      </c>
      <c r="BF106" s="187">
        <f>IF(N106="snížená",J106,0)</f>
        <v>0</v>
      </c>
      <c r="BG106" s="187">
        <f>IF(N106="zákl. přenesená",J106,0)</f>
        <v>0</v>
      </c>
      <c r="BH106" s="187">
        <f>IF(N106="sníž. přenesená",J106,0)</f>
        <v>0</v>
      </c>
      <c r="BI106" s="187">
        <f>IF(N106="nulová",J106,0)</f>
        <v>0</v>
      </c>
      <c r="BJ106" s="19" t="s">
        <v>79</v>
      </c>
      <c r="BK106" s="187">
        <f>ROUND(I106*H106,2)</f>
        <v>0</v>
      </c>
      <c r="BL106" s="19" t="s">
        <v>140</v>
      </c>
      <c r="BM106" s="186" t="s">
        <v>1104</v>
      </c>
    </row>
    <row r="107" spans="1:65" s="2" customFormat="1">
      <c r="A107" s="36"/>
      <c r="B107" s="37"/>
      <c r="C107" s="38"/>
      <c r="D107" s="188" t="s">
        <v>128</v>
      </c>
      <c r="E107" s="38"/>
      <c r="F107" s="189" t="s">
        <v>1105</v>
      </c>
      <c r="G107" s="38"/>
      <c r="H107" s="38"/>
      <c r="I107" s="190"/>
      <c r="J107" s="38"/>
      <c r="K107" s="38"/>
      <c r="L107" s="41"/>
      <c r="M107" s="191"/>
      <c r="N107" s="192"/>
      <c r="O107" s="66"/>
      <c r="P107" s="66"/>
      <c r="Q107" s="66"/>
      <c r="R107" s="66"/>
      <c r="S107" s="66"/>
      <c r="T107" s="67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9" t="s">
        <v>128</v>
      </c>
      <c r="AU107" s="19" t="s">
        <v>81</v>
      </c>
    </row>
    <row r="108" spans="1:65" s="2" customFormat="1" ht="21.75" customHeight="1">
      <c r="A108" s="36"/>
      <c r="B108" s="37"/>
      <c r="C108" s="175" t="s">
        <v>220</v>
      </c>
      <c r="D108" s="175" t="s">
        <v>121</v>
      </c>
      <c r="E108" s="176" t="s">
        <v>1106</v>
      </c>
      <c r="F108" s="177" t="s">
        <v>1107</v>
      </c>
      <c r="G108" s="178" t="s">
        <v>329</v>
      </c>
      <c r="H108" s="179">
        <v>1</v>
      </c>
      <c r="I108" s="180"/>
      <c r="J108" s="181">
        <f>ROUND(I108*H108,2)</f>
        <v>0</v>
      </c>
      <c r="K108" s="177" t="s">
        <v>19</v>
      </c>
      <c r="L108" s="41"/>
      <c r="M108" s="182" t="s">
        <v>19</v>
      </c>
      <c r="N108" s="183" t="s">
        <v>43</v>
      </c>
      <c r="O108" s="66"/>
      <c r="P108" s="184">
        <f>O108*H108</f>
        <v>0</v>
      </c>
      <c r="Q108" s="184">
        <v>0</v>
      </c>
      <c r="R108" s="184">
        <f>Q108*H108</f>
        <v>0</v>
      </c>
      <c r="S108" s="184">
        <v>0</v>
      </c>
      <c r="T108" s="185">
        <f>S108*H108</f>
        <v>0</v>
      </c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R108" s="186" t="s">
        <v>294</v>
      </c>
      <c r="AT108" s="186" t="s">
        <v>121</v>
      </c>
      <c r="AU108" s="186" t="s">
        <v>81</v>
      </c>
      <c r="AY108" s="19" t="s">
        <v>118</v>
      </c>
      <c r="BE108" s="187">
        <f>IF(N108="základní",J108,0)</f>
        <v>0</v>
      </c>
      <c r="BF108" s="187">
        <f>IF(N108="snížená",J108,0)</f>
        <v>0</v>
      </c>
      <c r="BG108" s="187">
        <f>IF(N108="zákl. přenesená",J108,0)</f>
        <v>0</v>
      </c>
      <c r="BH108" s="187">
        <f>IF(N108="sníž. přenesená",J108,0)</f>
        <v>0</v>
      </c>
      <c r="BI108" s="187">
        <f>IF(N108="nulová",J108,0)</f>
        <v>0</v>
      </c>
      <c r="BJ108" s="19" t="s">
        <v>79</v>
      </c>
      <c r="BK108" s="187">
        <f>ROUND(I108*H108,2)</f>
        <v>0</v>
      </c>
      <c r="BL108" s="19" t="s">
        <v>294</v>
      </c>
      <c r="BM108" s="186" t="s">
        <v>1108</v>
      </c>
    </row>
    <row r="109" spans="1:65" s="2" customFormat="1" ht="16.5" customHeight="1">
      <c r="A109" s="36"/>
      <c r="B109" s="37"/>
      <c r="C109" s="175" t="s">
        <v>225</v>
      </c>
      <c r="D109" s="175" t="s">
        <v>121</v>
      </c>
      <c r="E109" s="176" t="s">
        <v>1109</v>
      </c>
      <c r="F109" s="177" t="s">
        <v>1110</v>
      </c>
      <c r="G109" s="178" t="s">
        <v>217</v>
      </c>
      <c r="H109" s="179">
        <v>1</v>
      </c>
      <c r="I109" s="180"/>
      <c r="J109" s="181">
        <f>ROUND(I109*H109,2)</f>
        <v>0</v>
      </c>
      <c r="K109" s="177" t="s">
        <v>19</v>
      </c>
      <c r="L109" s="41"/>
      <c r="M109" s="182" t="s">
        <v>19</v>
      </c>
      <c r="N109" s="183" t="s">
        <v>43</v>
      </c>
      <c r="O109" s="66"/>
      <c r="P109" s="184">
        <f>O109*H109</f>
        <v>0</v>
      </c>
      <c r="Q109" s="184">
        <v>0</v>
      </c>
      <c r="R109" s="184">
        <f>Q109*H109</f>
        <v>0</v>
      </c>
      <c r="S109" s="184">
        <v>0</v>
      </c>
      <c r="T109" s="185">
        <f>S109*H109</f>
        <v>0</v>
      </c>
      <c r="U109" s="36"/>
      <c r="V109" s="36"/>
      <c r="W109" s="36"/>
      <c r="X109" s="36"/>
      <c r="Y109" s="36"/>
      <c r="Z109" s="36"/>
      <c r="AA109" s="36"/>
      <c r="AB109" s="36"/>
      <c r="AC109" s="36"/>
      <c r="AD109" s="36"/>
      <c r="AE109" s="36"/>
      <c r="AR109" s="186" t="s">
        <v>294</v>
      </c>
      <c r="AT109" s="186" t="s">
        <v>121</v>
      </c>
      <c r="AU109" s="186" t="s">
        <v>81</v>
      </c>
      <c r="AY109" s="19" t="s">
        <v>118</v>
      </c>
      <c r="BE109" s="187">
        <f>IF(N109="základní",J109,0)</f>
        <v>0</v>
      </c>
      <c r="BF109" s="187">
        <f>IF(N109="snížená",J109,0)</f>
        <v>0</v>
      </c>
      <c r="BG109" s="187">
        <f>IF(N109="zákl. přenesená",J109,0)</f>
        <v>0</v>
      </c>
      <c r="BH109" s="187">
        <f>IF(N109="sníž. přenesená",J109,0)</f>
        <v>0</v>
      </c>
      <c r="BI109" s="187">
        <f>IF(N109="nulová",J109,0)</f>
        <v>0</v>
      </c>
      <c r="BJ109" s="19" t="s">
        <v>79</v>
      </c>
      <c r="BK109" s="187">
        <f>ROUND(I109*H109,2)</f>
        <v>0</v>
      </c>
      <c r="BL109" s="19" t="s">
        <v>294</v>
      </c>
      <c r="BM109" s="186" t="s">
        <v>1111</v>
      </c>
    </row>
    <row r="110" spans="1:65" s="2" customFormat="1" ht="16.5" customHeight="1">
      <c r="A110" s="36"/>
      <c r="B110" s="37"/>
      <c r="C110" s="175" t="s">
        <v>233</v>
      </c>
      <c r="D110" s="175" t="s">
        <v>121</v>
      </c>
      <c r="E110" s="176" t="s">
        <v>1112</v>
      </c>
      <c r="F110" s="177" t="s">
        <v>1113</v>
      </c>
      <c r="G110" s="178" t="s">
        <v>208</v>
      </c>
      <c r="H110" s="179">
        <v>3</v>
      </c>
      <c r="I110" s="180"/>
      <c r="J110" s="181">
        <f>ROUND(I110*H110,2)</f>
        <v>0</v>
      </c>
      <c r="K110" s="177" t="s">
        <v>125</v>
      </c>
      <c r="L110" s="41"/>
      <c r="M110" s="182" t="s">
        <v>19</v>
      </c>
      <c r="N110" s="183" t="s">
        <v>43</v>
      </c>
      <c r="O110" s="66"/>
      <c r="P110" s="184">
        <f>O110*H110</f>
        <v>0</v>
      </c>
      <c r="Q110" s="184">
        <v>2.0100000000000001E-3</v>
      </c>
      <c r="R110" s="184">
        <f>Q110*H110</f>
        <v>6.0300000000000006E-3</v>
      </c>
      <c r="S110" s="184">
        <v>0</v>
      </c>
      <c r="T110" s="185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86" t="s">
        <v>294</v>
      </c>
      <c r="AT110" s="186" t="s">
        <v>121</v>
      </c>
      <c r="AU110" s="186" t="s">
        <v>81</v>
      </c>
      <c r="AY110" s="19" t="s">
        <v>118</v>
      </c>
      <c r="BE110" s="187">
        <f>IF(N110="základní",J110,0)</f>
        <v>0</v>
      </c>
      <c r="BF110" s="187">
        <f>IF(N110="snížená",J110,0)</f>
        <v>0</v>
      </c>
      <c r="BG110" s="187">
        <f>IF(N110="zákl. přenesená",J110,0)</f>
        <v>0</v>
      </c>
      <c r="BH110" s="187">
        <f>IF(N110="sníž. přenesená",J110,0)</f>
        <v>0</v>
      </c>
      <c r="BI110" s="187">
        <f>IF(N110="nulová",J110,0)</f>
        <v>0</v>
      </c>
      <c r="BJ110" s="19" t="s">
        <v>79</v>
      </c>
      <c r="BK110" s="187">
        <f>ROUND(I110*H110,2)</f>
        <v>0</v>
      </c>
      <c r="BL110" s="19" t="s">
        <v>294</v>
      </c>
      <c r="BM110" s="186" t="s">
        <v>1114</v>
      </c>
    </row>
    <row r="111" spans="1:65" s="2" customFormat="1">
      <c r="A111" s="36"/>
      <c r="B111" s="37"/>
      <c r="C111" s="38"/>
      <c r="D111" s="188" t="s">
        <v>128</v>
      </c>
      <c r="E111" s="38"/>
      <c r="F111" s="189" t="s">
        <v>1115</v>
      </c>
      <c r="G111" s="38"/>
      <c r="H111" s="38"/>
      <c r="I111" s="190"/>
      <c r="J111" s="38"/>
      <c r="K111" s="38"/>
      <c r="L111" s="41"/>
      <c r="M111" s="191"/>
      <c r="N111" s="192"/>
      <c r="O111" s="66"/>
      <c r="P111" s="66"/>
      <c r="Q111" s="66"/>
      <c r="R111" s="66"/>
      <c r="S111" s="66"/>
      <c r="T111" s="67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9" t="s">
        <v>128</v>
      </c>
      <c r="AU111" s="19" t="s">
        <v>81</v>
      </c>
    </row>
    <row r="112" spans="1:65" s="2" customFormat="1" ht="16.5" customHeight="1">
      <c r="A112" s="36"/>
      <c r="B112" s="37"/>
      <c r="C112" s="241" t="s">
        <v>240</v>
      </c>
      <c r="D112" s="241" t="s">
        <v>422</v>
      </c>
      <c r="E112" s="242" t="s">
        <v>1116</v>
      </c>
      <c r="F112" s="243" t="s">
        <v>1117</v>
      </c>
      <c r="G112" s="244" t="s">
        <v>217</v>
      </c>
      <c r="H112" s="245">
        <v>1</v>
      </c>
      <c r="I112" s="246"/>
      <c r="J112" s="247">
        <f>ROUND(I112*H112,2)</f>
        <v>0</v>
      </c>
      <c r="K112" s="243" t="s">
        <v>19</v>
      </c>
      <c r="L112" s="248"/>
      <c r="M112" s="249" t="s">
        <v>19</v>
      </c>
      <c r="N112" s="250" t="s">
        <v>43</v>
      </c>
      <c r="O112" s="66"/>
      <c r="P112" s="184">
        <f>O112*H112</f>
        <v>0</v>
      </c>
      <c r="Q112" s="184">
        <v>3.3E-4</v>
      </c>
      <c r="R112" s="184">
        <f>Q112*H112</f>
        <v>3.3E-4</v>
      </c>
      <c r="S112" s="184">
        <v>0</v>
      </c>
      <c r="T112" s="185">
        <f>S112*H112</f>
        <v>0</v>
      </c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R112" s="186" t="s">
        <v>427</v>
      </c>
      <c r="AT112" s="186" t="s">
        <v>422</v>
      </c>
      <c r="AU112" s="186" t="s">
        <v>81</v>
      </c>
      <c r="AY112" s="19" t="s">
        <v>118</v>
      </c>
      <c r="BE112" s="187">
        <f>IF(N112="základní",J112,0)</f>
        <v>0</v>
      </c>
      <c r="BF112" s="187">
        <f>IF(N112="snížená",J112,0)</f>
        <v>0</v>
      </c>
      <c r="BG112" s="187">
        <f>IF(N112="zákl. přenesená",J112,0)</f>
        <v>0</v>
      </c>
      <c r="BH112" s="187">
        <f>IF(N112="sníž. přenesená",J112,0)</f>
        <v>0</v>
      </c>
      <c r="BI112" s="187">
        <f>IF(N112="nulová",J112,0)</f>
        <v>0</v>
      </c>
      <c r="BJ112" s="19" t="s">
        <v>79</v>
      </c>
      <c r="BK112" s="187">
        <f>ROUND(I112*H112,2)</f>
        <v>0</v>
      </c>
      <c r="BL112" s="19" t="s">
        <v>294</v>
      </c>
      <c r="BM112" s="186" t="s">
        <v>1118</v>
      </c>
    </row>
    <row r="113" spans="1:65" s="2" customFormat="1" ht="16.5" customHeight="1">
      <c r="A113" s="36"/>
      <c r="B113" s="37"/>
      <c r="C113" s="175" t="s">
        <v>246</v>
      </c>
      <c r="D113" s="175" t="s">
        <v>121</v>
      </c>
      <c r="E113" s="176" t="s">
        <v>1119</v>
      </c>
      <c r="F113" s="177" t="s">
        <v>1120</v>
      </c>
      <c r="G113" s="178" t="s">
        <v>208</v>
      </c>
      <c r="H113" s="179">
        <v>6</v>
      </c>
      <c r="I113" s="180"/>
      <c r="J113" s="181">
        <f>ROUND(I113*H113,2)</f>
        <v>0</v>
      </c>
      <c r="K113" s="177" t="s">
        <v>19</v>
      </c>
      <c r="L113" s="41"/>
      <c r="M113" s="182" t="s">
        <v>19</v>
      </c>
      <c r="N113" s="183" t="s">
        <v>43</v>
      </c>
      <c r="O113" s="66"/>
      <c r="P113" s="184">
        <f>O113*H113</f>
        <v>0</v>
      </c>
      <c r="Q113" s="184">
        <v>7.1000000000000002E-4</v>
      </c>
      <c r="R113" s="184">
        <f>Q113*H113</f>
        <v>4.2599999999999999E-3</v>
      </c>
      <c r="S113" s="184">
        <v>0</v>
      </c>
      <c r="T113" s="185">
        <f>S113*H113</f>
        <v>0</v>
      </c>
      <c r="U113" s="36"/>
      <c r="V113" s="36"/>
      <c r="W113" s="36"/>
      <c r="X113" s="36"/>
      <c r="Y113" s="36"/>
      <c r="Z113" s="36"/>
      <c r="AA113" s="36"/>
      <c r="AB113" s="36"/>
      <c r="AC113" s="36"/>
      <c r="AD113" s="36"/>
      <c r="AE113" s="36"/>
      <c r="AR113" s="186" t="s">
        <v>294</v>
      </c>
      <c r="AT113" s="186" t="s">
        <v>121</v>
      </c>
      <c r="AU113" s="186" t="s">
        <v>81</v>
      </c>
      <c r="AY113" s="19" t="s">
        <v>118</v>
      </c>
      <c r="BE113" s="187">
        <f>IF(N113="základní",J113,0)</f>
        <v>0</v>
      </c>
      <c r="BF113" s="187">
        <f>IF(N113="snížená",J113,0)</f>
        <v>0</v>
      </c>
      <c r="BG113" s="187">
        <f>IF(N113="zákl. přenesená",J113,0)</f>
        <v>0</v>
      </c>
      <c r="BH113" s="187">
        <f>IF(N113="sníž. přenesená",J113,0)</f>
        <v>0</v>
      </c>
      <c r="BI113" s="187">
        <f>IF(N113="nulová",J113,0)</f>
        <v>0</v>
      </c>
      <c r="BJ113" s="19" t="s">
        <v>79</v>
      </c>
      <c r="BK113" s="187">
        <f>ROUND(I113*H113,2)</f>
        <v>0</v>
      </c>
      <c r="BL113" s="19" t="s">
        <v>294</v>
      </c>
      <c r="BM113" s="186" t="s">
        <v>1121</v>
      </c>
    </row>
    <row r="114" spans="1:65" s="2" customFormat="1" ht="16.5" customHeight="1">
      <c r="A114" s="36"/>
      <c r="B114" s="37"/>
      <c r="C114" s="175" t="s">
        <v>254</v>
      </c>
      <c r="D114" s="175" t="s">
        <v>121</v>
      </c>
      <c r="E114" s="176" t="s">
        <v>1122</v>
      </c>
      <c r="F114" s="177" t="s">
        <v>1123</v>
      </c>
      <c r="G114" s="178" t="s">
        <v>208</v>
      </c>
      <c r="H114" s="179">
        <v>12</v>
      </c>
      <c r="I114" s="180"/>
      <c r="J114" s="181">
        <f>ROUND(I114*H114,2)</f>
        <v>0</v>
      </c>
      <c r="K114" s="177" t="s">
        <v>125</v>
      </c>
      <c r="L114" s="41"/>
      <c r="M114" s="182" t="s">
        <v>19</v>
      </c>
      <c r="N114" s="183" t="s">
        <v>43</v>
      </c>
      <c r="O114" s="66"/>
      <c r="P114" s="184">
        <f>O114*H114</f>
        <v>0</v>
      </c>
      <c r="Q114" s="184">
        <v>2.0600000000000002E-3</v>
      </c>
      <c r="R114" s="184">
        <f>Q114*H114</f>
        <v>2.4720000000000002E-2</v>
      </c>
      <c r="S114" s="184">
        <v>0</v>
      </c>
      <c r="T114" s="185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86" t="s">
        <v>294</v>
      </c>
      <c r="AT114" s="186" t="s">
        <v>121</v>
      </c>
      <c r="AU114" s="186" t="s">
        <v>81</v>
      </c>
      <c r="AY114" s="19" t="s">
        <v>118</v>
      </c>
      <c r="BE114" s="187">
        <f>IF(N114="základní",J114,0)</f>
        <v>0</v>
      </c>
      <c r="BF114" s="187">
        <f>IF(N114="snížená",J114,0)</f>
        <v>0</v>
      </c>
      <c r="BG114" s="187">
        <f>IF(N114="zákl. přenesená",J114,0)</f>
        <v>0</v>
      </c>
      <c r="BH114" s="187">
        <f>IF(N114="sníž. přenesená",J114,0)</f>
        <v>0</v>
      </c>
      <c r="BI114" s="187">
        <f>IF(N114="nulová",J114,0)</f>
        <v>0</v>
      </c>
      <c r="BJ114" s="19" t="s">
        <v>79</v>
      </c>
      <c r="BK114" s="187">
        <f>ROUND(I114*H114,2)</f>
        <v>0</v>
      </c>
      <c r="BL114" s="19" t="s">
        <v>294</v>
      </c>
      <c r="BM114" s="186" t="s">
        <v>1124</v>
      </c>
    </row>
    <row r="115" spans="1:65" s="2" customFormat="1">
      <c r="A115" s="36"/>
      <c r="B115" s="37"/>
      <c r="C115" s="38"/>
      <c r="D115" s="188" t="s">
        <v>128</v>
      </c>
      <c r="E115" s="38"/>
      <c r="F115" s="189" t="s">
        <v>1125</v>
      </c>
      <c r="G115" s="38"/>
      <c r="H115" s="38"/>
      <c r="I115" s="190"/>
      <c r="J115" s="38"/>
      <c r="K115" s="38"/>
      <c r="L115" s="41"/>
      <c r="M115" s="191"/>
      <c r="N115" s="192"/>
      <c r="O115" s="66"/>
      <c r="P115" s="66"/>
      <c r="Q115" s="66"/>
      <c r="R115" s="66"/>
      <c r="S115" s="66"/>
      <c r="T115" s="67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9" t="s">
        <v>128</v>
      </c>
      <c r="AU115" s="19" t="s">
        <v>81</v>
      </c>
    </row>
    <row r="116" spans="1:65" s="2" customFormat="1" ht="16.5" customHeight="1">
      <c r="A116" s="36"/>
      <c r="B116" s="37"/>
      <c r="C116" s="175" t="s">
        <v>258</v>
      </c>
      <c r="D116" s="175" t="s">
        <v>121</v>
      </c>
      <c r="E116" s="176" t="s">
        <v>1126</v>
      </c>
      <c r="F116" s="177" t="s">
        <v>1127</v>
      </c>
      <c r="G116" s="178" t="s">
        <v>208</v>
      </c>
      <c r="H116" s="179">
        <v>12</v>
      </c>
      <c r="I116" s="180"/>
      <c r="J116" s="181">
        <f>ROUND(I116*H116,2)</f>
        <v>0</v>
      </c>
      <c r="K116" s="177" t="s">
        <v>125</v>
      </c>
      <c r="L116" s="41"/>
      <c r="M116" s="182" t="s">
        <v>19</v>
      </c>
      <c r="N116" s="183" t="s">
        <v>43</v>
      </c>
      <c r="O116" s="66"/>
      <c r="P116" s="184">
        <f>O116*H116</f>
        <v>0</v>
      </c>
      <c r="Q116" s="184">
        <v>4.8000000000000001E-4</v>
      </c>
      <c r="R116" s="184">
        <f>Q116*H116</f>
        <v>5.7600000000000004E-3</v>
      </c>
      <c r="S116" s="184">
        <v>0</v>
      </c>
      <c r="T116" s="185">
        <f>S116*H116</f>
        <v>0</v>
      </c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R116" s="186" t="s">
        <v>294</v>
      </c>
      <c r="AT116" s="186" t="s">
        <v>121</v>
      </c>
      <c r="AU116" s="186" t="s">
        <v>81</v>
      </c>
      <c r="AY116" s="19" t="s">
        <v>118</v>
      </c>
      <c r="BE116" s="187">
        <f>IF(N116="základní",J116,0)</f>
        <v>0</v>
      </c>
      <c r="BF116" s="187">
        <f>IF(N116="snížená",J116,0)</f>
        <v>0</v>
      </c>
      <c r="BG116" s="187">
        <f>IF(N116="zákl. přenesená",J116,0)</f>
        <v>0</v>
      </c>
      <c r="BH116" s="187">
        <f>IF(N116="sníž. přenesená",J116,0)</f>
        <v>0</v>
      </c>
      <c r="BI116" s="187">
        <f>IF(N116="nulová",J116,0)</f>
        <v>0</v>
      </c>
      <c r="BJ116" s="19" t="s">
        <v>79</v>
      </c>
      <c r="BK116" s="187">
        <f>ROUND(I116*H116,2)</f>
        <v>0</v>
      </c>
      <c r="BL116" s="19" t="s">
        <v>294</v>
      </c>
      <c r="BM116" s="186" t="s">
        <v>1128</v>
      </c>
    </row>
    <row r="117" spans="1:65" s="2" customFormat="1">
      <c r="A117" s="36"/>
      <c r="B117" s="37"/>
      <c r="C117" s="38"/>
      <c r="D117" s="188" t="s">
        <v>128</v>
      </c>
      <c r="E117" s="38"/>
      <c r="F117" s="189" t="s">
        <v>1129</v>
      </c>
      <c r="G117" s="38"/>
      <c r="H117" s="38"/>
      <c r="I117" s="190"/>
      <c r="J117" s="38"/>
      <c r="K117" s="38"/>
      <c r="L117" s="41"/>
      <c r="M117" s="191"/>
      <c r="N117" s="192"/>
      <c r="O117" s="66"/>
      <c r="P117" s="66"/>
      <c r="Q117" s="66"/>
      <c r="R117" s="66"/>
      <c r="S117" s="66"/>
      <c r="T117" s="67"/>
      <c r="U117" s="36"/>
      <c r="V117" s="36"/>
      <c r="W117" s="36"/>
      <c r="X117" s="36"/>
      <c r="Y117" s="36"/>
      <c r="Z117" s="36"/>
      <c r="AA117" s="36"/>
      <c r="AB117" s="36"/>
      <c r="AC117" s="36"/>
      <c r="AD117" s="36"/>
      <c r="AE117" s="36"/>
      <c r="AT117" s="19" t="s">
        <v>128</v>
      </c>
      <c r="AU117" s="19" t="s">
        <v>81</v>
      </c>
    </row>
    <row r="118" spans="1:65" s="2" customFormat="1" ht="16.5" customHeight="1">
      <c r="A118" s="36"/>
      <c r="B118" s="37"/>
      <c r="C118" s="175" t="s">
        <v>269</v>
      </c>
      <c r="D118" s="175" t="s">
        <v>121</v>
      </c>
      <c r="E118" s="176" t="s">
        <v>1130</v>
      </c>
      <c r="F118" s="177" t="s">
        <v>1131</v>
      </c>
      <c r="G118" s="178" t="s">
        <v>208</v>
      </c>
      <c r="H118" s="179">
        <v>4</v>
      </c>
      <c r="I118" s="180"/>
      <c r="J118" s="181">
        <f>ROUND(I118*H118,2)</f>
        <v>0</v>
      </c>
      <c r="K118" s="177" t="s">
        <v>125</v>
      </c>
      <c r="L118" s="41"/>
      <c r="M118" s="182" t="s">
        <v>19</v>
      </c>
      <c r="N118" s="183" t="s">
        <v>43</v>
      </c>
      <c r="O118" s="66"/>
      <c r="P118" s="184">
        <f>O118*H118</f>
        <v>0</v>
      </c>
      <c r="Q118" s="184">
        <v>7.1000000000000002E-4</v>
      </c>
      <c r="R118" s="184">
        <f>Q118*H118</f>
        <v>2.8400000000000001E-3</v>
      </c>
      <c r="S118" s="184">
        <v>0</v>
      </c>
      <c r="T118" s="185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86" t="s">
        <v>294</v>
      </c>
      <c r="AT118" s="186" t="s">
        <v>121</v>
      </c>
      <c r="AU118" s="186" t="s">
        <v>81</v>
      </c>
      <c r="AY118" s="19" t="s">
        <v>118</v>
      </c>
      <c r="BE118" s="187">
        <f>IF(N118="základní",J118,0)</f>
        <v>0</v>
      </c>
      <c r="BF118" s="187">
        <f>IF(N118="snížená",J118,0)</f>
        <v>0</v>
      </c>
      <c r="BG118" s="187">
        <f>IF(N118="zákl. přenesená",J118,0)</f>
        <v>0</v>
      </c>
      <c r="BH118" s="187">
        <f>IF(N118="sníž. přenesená",J118,0)</f>
        <v>0</v>
      </c>
      <c r="BI118" s="187">
        <f>IF(N118="nulová",J118,0)</f>
        <v>0</v>
      </c>
      <c r="BJ118" s="19" t="s">
        <v>79</v>
      </c>
      <c r="BK118" s="187">
        <f>ROUND(I118*H118,2)</f>
        <v>0</v>
      </c>
      <c r="BL118" s="19" t="s">
        <v>294</v>
      </c>
      <c r="BM118" s="186" t="s">
        <v>1132</v>
      </c>
    </row>
    <row r="119" spans="1:65" s="2" customFormat="1">
      <c r="A119" s="36"/>
      <c r="B119" s="37"/>
      <c r="C119" s="38"/>
      <c r="D119" s="188" t="s">
        <v>128</v>
      </c>
      <c r="E119" s="38"/>
      <c r="F119" s="189" t="s">
        <v>1133</v>
      </c>
      <c r="G119" s="38"/>
      <c r="H119" s="38"/>
      <c r="I119" s="190"/>
      <c r="J119" s="38"/>
      <c r="K119" s="38"/>
      <c r="L119" s="41"/>
      <c r="M119" s="191"/>
      <c r="N119" s="192"/>
      <c r="O119" s="66"/>
      <c r="P119" s="66"/>
      <c r="Q119" s="66"/>
      <c r="R119" s="66"/>
      <c r="S119" s="66"/>
      <c r="T119" s="67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9" t="s">
        <v>128</v>
      </c>
      <c r="AU119" s="19" t="s">
        <v>81</v>
      </c>
    </row>
    <row r="120" spans="1:65" s="2" customFormat="1" ht="16.5" customHeight="1">
      <c r="A120" s="36"/>
      <c r="B120" s="37"/>
      <c r="C120" s="175" t="s">
        <v>8</v>
      </c>
      <c r="D120" s="175" t="s">
        <v>121</v>
      </c>
      <c r="E120" s="176" t="s">
        <v>1134</v>
      </c>
      <c r="F120" s="177" t="s">
        <v>1135</v>
      </c>
      <c r="G120" s="178" t="s">
        <v>208</v>
      </c>
      <c r="H120" s="179">
        <v>2</v>
      </c>
      <c r="I120" s="180"/>
      <c r="J120" s="181">
        <f>ROUND(I120*H120,2)</f>
        <v>0</v>
      </c>
      <c r="K120" s="177" t="s">
        <v>125</v>
      </c>
      <c r="L120" s="41"/>
      <c r="M120" s="182" t="s">
        <v>19</v>
      </c>
      <c r="N120" s="183" t="s">
        <v>43</v>
      </c>
      <c r="O120" s="66"/>
      <c r="P120" s="184">
        <f>O120*H120</f>
        <v>0</v>
      </c>
      <c r="Q120" s="184">
        <v>2.2399999999999998E-3</v>
      </c>
      <c r="R120" s="184">
        <f>Q120*H120</f>
        <v>4.4799999999999996E-3</v>
      </c>
      <c r="S120" s="184">
        <v>0</v>
      </c>
      <c r="T120" s="185">
        <f>S120*H120</f>
        <v>0</v>
      </c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R120" s="186" t="s">
        <v>294</v>
      </c>
      <c r="AT120" s="186" t="s">
        <v>121</v>
      </c>
      <c r="AU120" s="186" t="s">
        <v>81</v>
      </c>
      <c r="AY120" s="19" t="s">
        <v>118</v>
      </c>
      <c r="BE120" s="187">
        <f>IF(N120="základní",J120,0)</f>
        <v>0</v>
      </c>
      <c r="BF120" s="187">
        <f>IF(N120="snížená",J120,0)</f>
        <v>0</v>
      </c>
      <c r="BG120" s="187">
        <f>IF(N120="zákl. přenesená",J120,0)</f>
        <v>0</v>
      </c>
      <c r="BH120" s="187">
        <f>IF(N120="sníž. přenesená",J120,0)</f>
        <v>0</v>
      </c>
      <c r="BI120" s="187">
        <f>IF(N120="nulová",J120,0)</f>
        <v>0</v>
      </c>
      <c r="BJ120" s="19" t="s">
        <v>79</v>
      </c>
      <c r="BK120" s="187">
        <f>ROUND(I120*H120,2)</f>
        <v>0</v>
      </c>
      <c r="BL120" s="19" t="s">
        <v>294</v>
      </c>
      <c r="BM120" s="186" t="s">
        <v>1136</v>
      </c>
    </row>
    <row r="121" spans="1:65" s="2" customFormat="1">
      <c r="A121" s="36"/>
      <c r="B121" s="37"/>
      <c r="C121" s="38"/>
      <c r="D121" s="188" t="s">
        <v>128</v>
      </c>
      <c r="E121" s="38"/>
      <c r="F121" s="189" t="s">
        <v>1137</v>
      </c>
      <c r="G121" s="38"/>
      <c r="H121" s="38"/>
      <c r="I121" s="190"/>
      <c r="J121" s="38"/>
      <c r="K121" s="38"/>
      <c r="L121" s="41"/>
      <c r="M121" s="191"/>
      <c r="N121" s="192"/>
      <c r="O121" s="66"/>
      <c r="P121" s="66"/>
      <c r="Q121" s="66"/>
      <c r="R121" s="66"/>
      <c r="S121" s="66"/>
      <c r="T121" s="67"/>
      <c r="U121" s="36"/>
      <c r="V121" s="36"/>
      <c r="W121" s="36"/>
      <c r="X121" s="36"/>
      <c r="Y121" s="36"/>
      <c r="Z121" s="36"/>
      <c r="AA121" s="36"/>
      <c r="AB121" s="36"/>
      <c r="AC121" s="36"/>
      <c r="AD121" s="36"/>
      <c r="AE121" s="36"/>
      <c r="AT121" s="19" t="s">
        <v>128</v>
      </c>
      <c r="AU121" s="19" t="s">
        <v>81</v>
      </c>
    </row>
    <row r="122" spans="1:65" s="2" customFormat="1" ht="16.5" customHeight="1">
      <c r="A122" s="36"/>
      <c r="B122" s="37"/>
      <c r="C122" s="175" t="s">
        <v>294</v>
      </c>
      <c r="D122" s="175" t="s">
        <v>121</v>
      </c>
      <c r="E122" s="176" t="s">
        <v>1138</v>
      </c>
      <c r="F122" s="177" t="s">
        <v>1139</v>
      </c>
      <c r="G122" s="178" t="s">
        <v>217</v>
      </c>
      <c r="H122" s="179">
        <v>9</v>
      </c>
      <c r="I122" s="180"/>
      <c r="J122" s="181">
        <f>ROUND(I122*H122,2)</f>
        <v>0</v>
      </c>
      <c r="K122" s="177" t="s">
        <v>125</v>
      </c>
      <c r="L122" s="41"/>
      <c r="M122" s="182" t="s">
        <v>19</v>
      </c>
      <c r="N122" s="183" t="s">
        <v>43</v>
      </c>
      <c r="O122" s="66"/>
      <c r="P122" s="184">
        <f>O122*H122</f>
        <v>0</v>
      </c>
      <c r="Q122" s="184">
        <v>0</v>
      </c>
      <c r="R122" s="184">
        <f>Q122*H122</f>
        <v>0</v>
      </c>
      <c r="S122" s="184">
        <v>0</v>
      </c>
      <c r="T122" s="185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86" t="s">
        <v>294</v>
      </c>
      <c r="AT122" s="186" t="s">
        <v>121</v>
      </c>
      <c r="AU122" s="186" t="s">
        <v>81</v>
      </c>
      <c r="AY122" s="19" t="s">
        <v>118</v>
      </c>
      <c r="BE122" s="187">
        <f>IF(N122="základní",J122,0)</f>
        <v>0</v>
      </c>
      <c r="BF122" s="187">
        <f>IF(N122="snížená",J122,0)</f>
        <v>0</v>
      </c>
      <c r="BG122" s="187">
        <f>IF(N122="zákl. přenesená",J122,0)</f>
        <v>0</v>
      </c>
      <c r="BH122" s="187">
        <f>IF(N122="sníž. přenesená",J122,0)</f>
        <v>0</v>
      </c>
      <c r="BI122" s="187">
        <f>IF(N122="nulová",J122,0)</f>
        <v>0</v>
      </c>
      <c r="BJ122" s="19" t="s">
        <v>79</v>
      </c>
      <c r="BK122" s="187">
        <f>ROUND(I122*H122,2)</f>
        <v>0</v>
      </c>
      <c r="BL122" s="19" t="s">
        <v>294</v>
      </c>
      <c r="BM122" s="186" t="s">
        <v>1140</v>
      </c>
    </row>
    <row r="123" spans="1:65" s="2" customFormat="1">
      <c r="A123" s="36"/>
      <c r="B123" s="37"/>
      <c r="C123" s="38"/>
      <c r="D123" s="188" t="s">
        <v>128</v>
      </c>
      <c r="E123" s="38"/>
      <c r="F123" s="189" t="s">
        <v>1141</v>
      </c>
      <c r="G123" s="38"/>
      <c r="H123" s="38"/>
      <c r="I123" s="190"/>
      <c r="J123" s="38"/>
      <c r="K123" s="38"/>
      <c r="L123" s="41"/>
      <c r="M123" s="191"/>
      <c r="N123" s="192"/>
      <c r="O123" s="66"/>
      <c r="P123" s="66"/>
      <c r="Q123" s="66"/>
      <c r="R123" s="66"/>
      <c r="S123" s="66"/>
      <c r="T123" s="67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9" t="s">
        <v>128</v>
      </c>
      <c r="AU123" s="19" t="s">
        <v>81</v>
      </c>
    </row>
    <row r="124" spans="1:65" s="2" customFormat="1" ht="16.5" customHeight="1">
      <c r="A124" s="36"/>
      <c r="B124" s="37"/>
      <c r="C124" s="175" t="s">
        <v>301</v>
      </c>
      <c r="D124" s="175" t="s">
        <v>121</v>
      </c>
      <c r="E124" s="176" t="s">
        <v>1142</v>
      </c>
      <c r="F124" s="177" t="s">
        <v>1143</v>
      </c>
      <c r="G124" s="178" t="s">
        <v>217</v>
      </c>
      <c r="H124" s="179">
        <v>1</v>
      </c>
      <c r="I124" s="180"/>
      <c r="J124" s="181">
        <f>ROUND(I124*H124,2)</f>
        <v>0</v>
      </c>
      <c r="K124" s="177" t="s">
        <v>125</v>
      </c>
      <c r="L124" s="41"/>
      <c r="M124" s="182" t="s">
        <v>19</v>
      </c>
      <c r="N124" s="183" t="s">
        <v>43</v>
      </c>
      <c r="O124" s="66"/>
      <c r="P124" s="184">
        <f>O124*H124</f>
        <v>0</v>
      </c>
      <c r="Q124" s="184">
        <v>0</v>
      </c>
      <c r="R124" s="184">
        <f>Q124*H124</f>
        <v>0</v>
      </c>
      <c r="S124" s="184">
        <v>0</v>
      </c>
      <c r="T124" s="185">
        <f>S124*H124</f>
        <v>0</v>
      </c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R124" s="186" t="s">
        <v>294</v>
      </c>
      <c r="AT124" s="186" t="s">
        <v>121</v>
      </c>
      <c r="AU124" s="186" t="s">
        <v>81</v>
      </c>
      <c r="AY124" s="19" t="s">
        <v>118</v>
      </c>
      <c r="BE124" s="187">
        <f>IF(N124="základní",J124,0)</f>
        <v>0</v>
      </c>
      <c r="BF124" s="187">
        <f>IF(N124="snížená",J124,0)</f>
        <v>0</v>
      </c>
      <c r="BG124" s="187">
        <f>IF(N124="zákl. přenesená",J124,0)</f>
        <v>0</v>
      </c>
      <c r="BH124" s="187">
        <f>IF(N124="sníž. přenesená",J124,0)</f>
        <v>0</v>
      </c>
      <c r="BI124" s="187">
        <f>IF(N124="nulová",J124,0)</f>
        <v>0</v>
      </c>
      <c r="BJ124" s="19" t="s">
        <v>79</v>
      </c>
      <c r="BK124" s="187">
        <f>ROUND(I124*H124,2)</f>
        <v>0</v>
      </c>
      <c r="BL124" s="19" t="s">
        <v>294</v>
      </c>
      <c r="BM124" s="186" t="s">
        <v>1144</v>
      </c>
    </row>
    <row r="125" spans="1:65" s="2" customFormat="1">
      <c r="A125" s="36"/>
      <c r="B125" s="37"/>
      <c r="C125" s="38"/>
      <c r="D125" s="188" t="s">
        <v>128</v>
      </c>
      <c r="E125" s="38"/>
      <c r="F125" s="189" t="s">
        <v>1145</v>
      </c>
      <c r="G125" s="38"/>
      <c r="H125" s="38"/>
      <c r="I125" s="190"/>
      <c r="J125" s="38"/>
      <c r="K125" s="38"/>
      <c r="L125" s="41"/>
      <c r="M125" s="191"/>
      <c r="N125" s="192"/>
      <c r="O125" s="66"/>
      <c r="P125" s="66"/>
      <c r="Q125" s="66"/>
      <c r="R125" s="66"/>
      <c r="S125" s="66"/>
      <c r="T125" s="67"/>
      <c r="U125" s="36"/>
      <c r="V125" s="36"/>
      <c r="W125" s="36"/>
      <c r="X125" s="36"/>
      <c r="Y125" s="36"/>
      <c r="Z125" s="36"/>
      <c r="AA125" s="36"/>
      <c r="AB125" s="36"/>
      <c r="AC125" s="36"/>
      <c r="AD125" s="36"/>
      <c r="AE125" s="36"/>
      <c r="AT125" s="19" t="s">
        <v>128</v>
      </c>
      <c r="AU125" s="19" t="s">
        <v>81</v>
      </c>
    </row>
    <row r="126" spans="1:65" s="2" customFormat="1" ht="16.5" customHeight="1">
      <c r="A126" s="36"/>
      <c r="B126" s="37"/>
      <c r="C126" s="175" t="s">
        <v>321</v>
      </c>
      <c r="D126" s="175" t="s">
        <v>121</v>
      </c>
      <c r="E126" s="176" t="s">
        <v>1146</v>
      </c>
      <c r="F126" s="177" t="s">
        <v>1147</v>
      </c>
      <c r="G126" s="178" t="s">
        <v>217</v>
      </c>
      <c r="H126" s="179">
        <v>2</v>
      </c>
      <c r="I126" s="180"/>
      <c r="J126" s="181">
        <f>ROUND(I126*H126,2)</f>
        <v>0</v>
      </c>
      <c r="K126" s="177" t="s">
        <v>125</v>
      </c>
      <c r="L126" s="41"/>
      <c r="M126" s="182" t="s">
        <v>19</v>
      </c>
      <c r="N126" s="183" t="s">
        <v>43</v>
      </c>
      <c r="O126" s="66"/>
      <c r="P126" s="184">
        <f>O126*H126</f>
        <v>0</v>
      </c>
      <c r="Q126" s="184">
        <v>0</v>
      </c>
      <c r="R126" s="184">
        <f>Q126*H126</f>
        <v>0</v>
      </c>
      <c r="S126" s="184">
        <v>0</v>
      </c>
      <c r="T126" s="185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86" t="s">
        <v>294</v>
      </c>
      <c r="AT126" s="186" t="s">
        <v>121</v>
      </c>
      <c r="AU126" s="186" t="s">
        <v>81</v>
      </c>
      <c r="AY126" s="19" t="s">
        <v>118</v>
      </c>
      <c r="BE126" s="187">
        <f>IF(N126="základní",J126,0)</f>
        <v>0</v>
      </c>
      <c r="BF126" s="187">
        <f>IF(N126="snížená",J126,0)</f>
        <v>0</v>
      </c>
      <c r="BG126" s="187">
        <f>IF(N126="zákl. přenesená",J126,0)</f>
        <v>0</v>
      </c>
      <c r="BH126" s="187">
        <f>IF(N126="sníž. přenesená",J126,0)</f>
        <v>0</v>
      </c>
      <c r="BI126" s="187">
        <f>IF(N126="nulová",J126,0)</f>
        <v>0</v>
      </c>
      <c r="BJ126" s="19" t="s">
        <v>79</v>
      </c>
      <c r="BK126" s="187">
        <f>ROUND(I126*H126,2)</f>
        <v>0</v>
      </c>
      <c r="BL126" s="19" t="s">
        <v>294</v>
      </c>
      <c r="BM126" s="186" t="s">
        <v>1148</v>
      </c>
    </row>
    <row r="127" spans="1:65" s="2" customFormat="1">
      <c r="A127" s="36"/>
      <c r="B127" s="37"/>
      <c r="C127" s="38"/>
      <c r="D127" s="188" t="s">
        <v>128</v>
      </c>
      <c r="E127" s="38"/>
      <c r="F127" s="189" t="s">
        <v>1149</v>
      </c>
      <c r="G127" s="38"/>
      <c r="H127" s="38"/>
      <c r="I127" s="190"/>
      <c r="J127" s="38"/>
      <c r="K127" s="38"/>
      <c r="L127" s="41"/>
      <c r="M127" s="191"/>
      <c r="N127" s="192"/>
      <c r="O127" s="66"/>
      <c r="P127" s="66"/>
      <c r="Q127" s="66"/>
      <c r="R127" s="66"/>
      <c r="S127" s="66"/>
      <c r="T127" s="67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9" t="s">
        <v>128</v>
      </c>
      <c r="AU127" s="19" t="s">
        <v>81</v>
      </c>
    </row>
    <row r="128" spans="1:65" s="2" customFormat="1" ht="16.5" customHeight="1">
      <c r="A128" s="36"/>
      <c r="B128" s="37"/>
      <c r="C128" s="175" t="s">
        <v>326</v>
      </c>
      <c r="D128" s="175" t="s">
        <v>121</v>
      </c>
      <c r="E128" s="176" t="s">
        <v>1150</v>
      </c>
      <c r="F128" s="177" t="s">
        <v>1151</v>
      </c>
      <c r="G128" s="178" t="s">
        <v>208</v>
      </c>
      <c r="H128" s="179">
        <v>39</v>
      </c>
      <c r="I128" s="180"/>
      <c r="J128" s="181">
        <f>ROUND(I128*H128,2)</f>
        <v>0</v>
      </c>
      <c r="K128" s="177" t="s">
        <v>125</v>
      </c>
      <c r="L128" s="41"/>
      <c r="M128" s="182" t="s">
        <v>19</v>
      </c>
      <c r="N128" s="183" t="s">
        <v>43</v>
      </c>
      <c r="O128" s="66"/>
      <c r="P128" s="184">
        <f>O128*H128</f>
        <v>0</v>
      </c>
      <c r="Q128" s="184">
        <v>0</v>
      </c>
      <c r="R128" s="184">
        <f>Q128*H128</f>
        <v>0</v>
      </c>
      <c r="S128" s="184">
        <v>0</v>
      </c>
      <c r="T128" s="185">
        <f>S128*H128</f>
        <v>0</v>
      </c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R128" s="186" t="s">
        <v>294</v>
      </c>
      <c r="AT128" s="186" t="s">
        <v>121</v>
      </c>
      <c r="AU128" s="186" t="s">
        <v>81</v>
      </c>
      <c r="AY128" s="19" t="s">
        <v>118</v>
      </c>
      <c r="BE128" s="187">
        <f>IF(N128="základní",J128,0)</f>
        <v>0</v>
      </c>
      <c r="BF128" s="187">
        <f>IF(N128="snížená",J128,0)</f>
        <v>0</v>
      </c>
      <c r="BG128" s="187">
        <f>IF(N128="zákl. přenesená",J128,0)</f>
        <v>0</v>
      </c>
      <c r="BH128" s="187">
        <f>IF(N128="sníž. přenesená",J128,0)</f>
        <v>0</v>
      </c>
      <c r="BI128" s="187">
        <f>IF(N128="nulová",J128,0)</f>
        <v>0</v>
      </c>
      <c r="BJ128" s="19" t="s">
        <v>79</v>
      </c>
      <c r="BK128" s="187">
        <f>ROUND(I128*H128,2)</f>
        <v>0</v>
      </c>
      <c r="BL128" s="19" t="s">
        <v>294</v>
      </c>
      <c r="BM128" s="186" t="s">
        <v>1152</v>
      </c>
    </row>
    <row r="129" spans="1:65" s="2" customFormat="1">
      <c r="A129" s="36"/>
      <c r="B129" s="37"/>
      <c r="C129" s="38"/>
      <c r="D129" s="188" t="s">
        <v>128</v>
      </c>
      <c r="E129" s="38"/>
      <c r="F129" s="189" t="s">
        <v>1153</v>
      </c>
      <c r="G129" s="38"/>
      <c r="H129" s="38"/>
      <c r="I129" s="190"/>
      <c r="J129" s="38"/>
      <c r="K129" s="38"/>
      <c r="L129" s="41"/>
      <c r="M129" s="191"/>
      <c r="N129" s="192"/>
      <c r="O129" s="66"/>
      <c r="P129" s="66"/>
      <c r="Q129" s="66"/>
      <c r="R129" s="66"/>
      <c r="S129" s="66"/>
      <c r="T129" s="67"/>
      <c r="U129" s="36"/>
      <c r="V129" s="36"/>
      <c r="W129" s="36"/>
      <c r="X129" s="36"/>
      <c r="Y129" s="36"/>
      <c r="Z129" s="36"/>
      <c r="AA129" s="36"/>
      <c r="AB129" s="36"/>
      <c r="AC129" s="36"/>
      <c r="AD129" s="36"/>
      <c r="AE129" s="36"/>
      <c r="AT129" s="19" t="s">
        <v>128</v>
      </c>
      <c r="AU129" s="19" t="s">
        <v>81</v>
      </c>
    </row>
    <row r="130" spans="1:65" s="2" customFormat="1" ht="16.5" customHeight="1">
      <c r="A130" s="36"/>
      <c r="B130" s="37"/>
      <c r="C130" s="175" t="s">
        <v>331</v>
      </c>
      <c r="D130" s="175" t="s">
        <v>121</v>
      </c>
      <c r="E130" s="176" t="s">
        <v>1154</v>
      </c>
      <c r="F130" s="177" t="s">
        <v>1155</v>
      </c>
      <c r="G130" s="178" t="s">
        <v>329</v>
      </c>
      <c r="H130" s="179">
        <v>1</v>
      </c>
      <c r="I130" s="180"/>
      <c r="J130" s="181">
        <f>ROUND(I130*H130,2)</f>
        <v>0</v>
      </c>
      <c r="K130" s="177" t="s">
        <v>19</v>
      </c>
      <c r="L130" s="41"/>
      <c r="M130" s="182" t="s">
        <v>19</v>
      </c>
      <c r="N130" s="183" t="s">
        <v>43</v>
      </c>
      <c r="O130" s="66"/>
      <c r="P130" s="184">
        <f>O130*H130</f>
        <v>0</v>
      </c>
      <c r="Q130" s="184">
        <v>0</v>
      </c>
      <c r="R130" s="184">
        <f>Q130*H130</f>
        <v>0</v>
      </c>
      <c r="S130" s="184">
        <v>0</v>
      </c>
      <c r="T130" s="185">
        <f>S130*H130</f>
        <v>0</v>
      </c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  <c r="AR130" s="186" t="s">
        <v>294</v>
      </c>
      <c r="AT130" s="186" t="s">
        <v>121</v>
      </c>
      <c r="AU130" s="186" t="s">
        <v>81</v>
      </c>
      <c r="AY130" s="19" t="s">
        <v>118</v>
      </c>
      <c r="BE130" s="187">
        <f>IF(N130="základní",J130,0)</f>
        <v>0</v>
      </c>
      <c r="BF130" s="187">
        <f>IF(N130="snížená",J130,0)</f>
        <v>0</v>
      </c>
      <c r="BG130" s="187">
        <f>IF(N130="zákl. přenesená",J130,0)</f>
        <v>0</v>
      </c>
      <c r="BH130" s="187">
        <f>IF(N130="sníž. přenesená",J130,0)</f>
        <v>0</v>
      </c>
      <c r="BI130" s="187">
        <f>IF(N130="nulová",J130,0)</f>
        <v>0</v>
      </c>
      <c r="BJ130" s="19" t="s">
        <v>79</v>
      </c>
      <c r="BK130" s="187">
        <f>ROUND(I130*H130,2)</f>
        <v>0</v>
      </c>
      <c r="BL130" s="19" t="s">
        <v>294</v>
      </c>
      <c r="BM130" s="186" t="s">
        <v>1156</v>
      </c>
    </row>
    <row r="131" spans="1:65" s="2" customFormat="1" ht="16.5" customHeight="1">
      <c r="A131" s="36"/>
      <c r="B131" s="37"/>
      <c r="C131" s="175" t="s">
        <v>7</v>
      </c>
      <c r="D131" s="175" t="s">
        <v>121</v>
      </c>
      <c r="E131" s="176" t="s">
        <v>1157</v>
      </c>
      <c r="F131" s="177" t="s">
        <v>1158</v>
      </c>
      <c r="G131" s="178" t="s">
        <v>329</v>
      </c>
      <c r="H131" s="179">
        <v>1</v>
      </c>
      <c r="I131" s="180"/>
      <c r="J131" s="181">
        <f>ROUND(I131*H131,2)</f>
        <v>0</v>
      </c>
      <c r="K131" s="177" t="s">
        <v>19</v>
      </c>
      <c r="L131" s="41"/>
      <c r="M131" s="182" t="s">
        <v>19</v>
      </c>
      <c r="N131" s="183" t="s">
        <v>43</v>
      </c>
      <c r="O131" s="66"/>
      <c r="P131" s="184">
        <f>O131*H131</f>
        <v>0</v>
      </c>
      <c r="Q131" s="184">
        <v>0</v>
      </c>
      <c r="R131" s="184">
        <f>Q131*H131</f>
        <v>0</v>
      </c>
      <c r="S131" s="184">
        <v>0</v>
      </c>
      <c r="T131" s="185">
        <f>S131*H131</f>
        <v>0</v>
      </c>
      <c r="U131" s="36"/>
      <c r="V131" s="36"/>
      <c r="W131" s="36"/>
      <c r="X131" s="36"/>
      <c r="Y131" s="36"/>
      <c r="Z131" s="36"/>
      <c r="AA131" s="36"/>
      <c r="AB131" s="36"/>
      <c r="AC131" s="36"/>
      <c r="AD131" s="36"/>
      <c r="AE131" s="36"/>
      <c r="AR131" s="186" t="s">
        <v>294</v>
      </c>
      <c r="AT131" s="186" t="s">
        <v>121</v>
      </c>
      <c r="AU131" s="186" t="s">
        <v>81</v>
      </c>
      <c r="AY131" s="19" t="s">
        <v>118</v>
      </c>
      <c r="BE131" s="187">
        <f>IF(N131="základní",J131,0)</f>
        <v>0</v>
      </c>
      <c r="BF131" s="187">
        <f>IF(N131="snížená",J131,0)</f>
        <v>0</v>
      </c>
      <c r="BG131" s="187">
        <f>IF(N131="zákl. přenesená",J131,0)</f>
        <v>0</v>
      </c>
      <c r="BH131" s="187">
        <f>IF(N131="sníž. přenesená",J131,0)</f>
        <v>0</v>
      </c>
      <c r="BI131" s="187">
        <f>IF(N131="nulová",J131,0)</f>
        <v>0</v>
      </c>
      <c r="BJ131" s="19" t="s">
        <v>79</v>
      </c>
      <c r="BK131" s="187">
        <f>ROUND(I131*H131,2)</f>
        <v>0</v>
      </c>
      <c r="BL131" s="19" t="s">
        <v>294</v>
      </c>
      <c r="BM131" s="186" t="s">
        <v>1159</v>
      </c>
    </row>
    <row r="132" spans="1:65" s="2" customFormat="1" ht="24.15" customHeight="1">
      <c r="A132" s="36"/>
      <c r="B132" s="37"/>
      <c r="C132" s="175" t="s">
        <v>345</v>
      </c>
      <c r="D132" s="175" t="s">
        <v>121</v>
      </c>
      <c r="E132" s="176" t="s">
        <v>1160</v>
      </c>
      <c r="F132" s="177" t="s">
        <v>1161</v>
      </c>
      <c r="G132" s="178" t="s">
        <v>719</v>
      </c>
      <c r="H132" s="251"/>
      <c r="I132" s="180"/>
      <c r="J132" s="181">
        <f>ROUND(I132*H132,2)</f>
        <v>0</v>
      </c>
      <c r="K132" s="177" t="s">
        <v>125</v>
      </c>
      <c r="L132" s="41"/>
      <c r="M132" s="182" t="s">
        <v>19</v>
      </c>
      <c r="N132" s="183" t="s">
        <v>43</v>
      </c>
      <c r="O132" s="66"/>
      <c r="P132" s="184">
        <f>O132*H132</f>
        <v>0</v>
      </c>
      <c r="Q132" s="184">
        <v>0</v>
      </c>
      <c r="R132" s="184">
        <f>Q132*H132</f>
        <v>0</v>
      </c>
      <c r="S132" s="184">
        <v>0</v>
      </c>
      <c r="T132" s="185">
        <f>S132*H132</f>
        <v>0</v>
      </c>
      <c r="U132" s="36"/>
      <c r="V132" s="36"/>
      <c r="W132" s="36"/>
      <c r="X132" s="36"/>
      <c r="Y132" s="36"/>
      <c r="Z132" s="36"/>
      <c r="AA132" s="36"/>
      <c r="AB132" s="36"/>
      <c r="AC132" s="36"/>
      <c r="AD132" s="36"/>
      <c r="AE132" s="36"/>
      <c r="AR132" s="186" t="s">
        <v>140</v>
      </c>
      <c r="AT132" s="186" t="s">
        <v>121</v>
      </c>
      <c r="AU132" s="186" t="s">
        <v>81</v>
      </c>
      <c r="AY132" s="19" t="s">
        <v>118</v>
      </c>
      <c r="BE132" s="187">
        <f>IF(N132="základní",J132,0)</f>
        <v>0</v>
      </c>
      <c r="BF132" s="187">
        <f>IF(N132="snížená",J132,0)</f>
        <v>0</v>
      </c>
      <c r="BG132" s="187">
        <f>IF(N132="zákl. přenesená",J132,0)</f>
        <v>0</v>
      </c>
      <c r="BH132" s="187">
        <f>IF(N132="sníž. přenesená",J132,0)</f>
        <v>0</v>
      </c>
      <c r="BI132" s="187">
        <f>IF(N132="nulová",J132,0)</f>
        <v>0</v>
      </c>
      <c r="BJ132" s="19" t="s">
        <v>79</v>
      </c>
      <c r="BK132" s="187">
        <f>ROUND(I132*H132,2)</f>
        <v>0</v>
      </c>
      <c r="BL132" s="19" t="s">
        <v>140</v>
      </c>
      <c r="BM132" s="186" t="s">
        <v>1162</v>
      </c>
    </row>
    <row r="133" spans="1:65" s="2" customFormat="1">
      <c r="A133" s="36"/>
      <c r="B133" s="37"/>
      <c r="C133" s="38"/>
      <c r="D133" s="188" t="s">
        <v>128</v>
      </c>
      <c r="E133" s="38"/>
      <c r="F133" s="189" t="s">
        <v>1163</v>
      </c>
      <c r="G133" s="38"/>
      <c r="H133" s="38"/>
      <c r="I133" s="190"/>
      <c r="J133" s="38"/>
      <c r="K133" s="38"/>
      <c r="L133" s="41"/>
      <c r="M133" s="191"/>
      <c r="N133" s="192"/>
      <c r="O133" s="66"/>
      <c r="P133" s="66"/>
      <c r="Q133" s="66"/>
      <c r="R133" s="66"/>
      <c r="S133" s="66"/>
      <c r="T133" s="67"/>
      <c r="U133" s="36"/>
      <c r="V133" s="36"/>
      <c r="W133" s="36"/>
      <c r="X133" s="36"/>
      <c r="Y133" s="36"/>
      <c r="Z133" s="36"/>
      <c r="AA133" s="36"/>
      <c r="AB133" s="36"/>
      <c r="AC133" s="36"/>
      <c r="AD133" s="36"/>
      <c r="AE133" s="36"/>
      <c r="AT133" s="19" t="s">
        <v>128</v>
      </c>
      <c r="AU133" s="19" t="s">
        <v>81</v>
      </c>
    </row>
    <row r="134" spans="1:65" s="12" customFormat="1" ht="22.95" customHeight="1">
      <c r="B134" s="159"/>
      <c r="C134" s="160"/>
      <c r="D134" s="161" t="s">
        <v>71</v>
      </c>
      <c r="E134" s="173" t="s">
        <v>1164</v>
      </c>
      <c r="F134" s="173" t="s">
        <v>1165</v>
      </c>
      <c r="G134" s="160"/>
      <c r="H134" s="160"/>
      <c r="I134" s="163"/>
      <c r="J134" s="174">
        <f>BK134</f>
        <v>0</v>
      </c>
      <c r="K134" s="160"/>
      <c r="L134" s="165"/>
      <c r="M134" s="166"/>
      <c r="N134" s="167"/>
      <c r="O134" s="167"/>
      <c r="P134" s="168">
        <f>SUM(P135:P158)</f>
        <v>0</v>
      </c>
      <c r="Q134" s="167"/>
      <c r="R134" s="168">
        <f>SUM(R135:R158)</f>
        <v>0.11721999999999999</v>
      </c>
      <c r="S134" s="167"/>
      <c r="T134" s="169">
        <f>SUM(T135:T158)</f>
        <v>0</v>
      </c>
      <c r="AR134" s="170" t="s">
        <v>81</v>
      </c>
      <c r="AT134" s="171" t="s">
        <v>71</v>
      </c>
      <c r="AU134" s="171" t="s">
        <v>79</v>
      </c>
      <c r="AY134" s="170" t="s">
        <v>118</v>
      </c>
      <c r="BK134" s="172">
        <f>SUM(BK135:BK158)</f>
        <v>0</v>
      </c>
    </row>
    <row r="135" spans="1:65" s="2" customFormat="1" ht="16.5" customHeight="1">
      <c r="A135" s="36"/>
      <c r="B135" s="37"/>
      <c r="C135" s="175" t="s">
        <v>355</v>
      </c>
      <c r="D135" s="175" t="s">
        <v>121</v>
      </c>
      <c r="E135" s="176" t="s">
        <v>1166</v>
      </c>
      <c r="F135" s="177" t="s">
        <v>1167</v>
      </c>
      <c r="G135" s="178" t="s">
        <v>329</v>
      </c>
      <c r="H135" s="179">
        <v>1</v>
      </c>
      <c r="I135" s="180"/>
      <c r="J135" s="181">
        <f>ROUND(I135*H135,2)</f>
        <v>0</v>
      </c>
      <c r="K135" s="177" t="s">
        <v>19</v>
      </c>
      <c r="L135" s="41"/>
      <c r="M135" s="182" t="s">
        <v>19</v>
      </c>
      <c r="N135" s="183" t="s">
        <v>43</v>
      </c>
      <c r="O135" s="66"/>
      <c r="P135" s="184">
        <f>O135*H135</f>
        <v>0</v>
      </c>
      <c r="Q135" s="184">
        <v>0</v>
      </c>
      <c r="R135" s="184">
        <f>Q135*H135</f>
        <v>0</v>
      </c>
      <c r="S135" s="184">
        <v>0</v>
      </c>
      <c r="T135" s="185">
        <f>S135*H135</f>
        <v>0</v>
      </c>
      <c r="U135" s="36"/>
      <c r="V135" s="36"/>
      <c r="W135" s="36"/>
      <c r="X135" s="36"/>
      <c r="Y135" s="36"/>
      <c r="Z135" s="36"/>
      <c r="AA135" s="36"/>
      <c r="AB135" s="36"/>
      <c r="AC135" s="36"/>
      <c r="AD135" s="36"/>
      <c r="AE135" s="36"/>
      <c r="AR135" s="186" t="s">
        <v>294</v>
      </c>
      <c r="AT135" s="186" t="s">
        <v>121</v>
      </c>
      <c r="AU135" s="186" t="s">
        <v>81</v>
      </c>
      <c r="AY135" s="19" t="s">
        <v>118</v>
      </c>
      <c r="BE135" s="187">
        <f>IF(N135="základní",J135,0)</f>
        <v>0</v>
      </c>
      <c r="BF135" s="187">
        <f>IF(N135="snížená",J135,0)</f>
        <v>0</v>
      </c>
      <c r="BG135" s="187">
        <f>IF(N135="zákl. přenesená",J135,0)</f>
        <v>0</v>
      </c>
      <c r="BH135" s="187">
        <f>IF(N135="sníž. přenesená",J135,0)</f>
        <v>0</v>
      </c>
      <c r="BI135" s="187">
        <f>IF(N135="nulová",J135,0)</f>
        <v>0</v>
      </c>
      <c r="BJ135" s="19" t="s">
        <v>79</v>
      </c>
      <c r="BK135" s="187">
        <f>ROUND(I135*H135,2)</f>
        <v>0</v>
      </c>
      <c r="BL135" s="19" t="s">
        <v>294</v>
      </c>
      <c r="BM135" s="186" t="s">
        <v>1168</v>
      </c>
    </row>
    <row r="136" spans="1:65" s="2" customFormat="1" ht="16.5" customHeight="1">
      <c r="A136" s="36"/>
      <c r="B136" s="37"/>
      <c r="C136" s="175" t="s">
        <v>360</v>
      </c>
      <c r="D136" s="175" t="s">
        <v>121</v>
      </c>
      <c r="E136" s="176" t="s">
        <v>1169</v>
      </c>
      <c r="F136" s="177" t="s">
        <v>1170</v>
      </c>
      <c r="G136" s="178" t="s">
        <v>217</v>
      </c>
      <c r="H136" s="179">
        <v>2</v>
      </c>
      <c r="I136" s="180"/>
      <c r="J136" s="181">
        <f>ROUND(I136*H136,2)</f>
        <v>0</v>
      </c>
      <c r="K136" s="177" t="s">
        <v>19</v>
      </c>
      <c r="L136" s="41"/>
      <c r="M136" s="182" t="s">
        <v>19</v>
      </c>
      <c r="N136" s="183" t="s">
        <v>43</v>
      </c>
      <c r="O136" s="66"/>
      <c r="P136" s="184">
        <f>O136*H136</f>
        <v>0</v>
      </c>
      <c r="Q136" s="184">
        <v>0</v>
      </c>
      <c r="R136" s="184">
        <f>Q136*H136</f>
        <v>0</v>
      </c>
      <c r="S136" s="184">
        <v>0</v>
      </c>
      <c r="T136" s="185">
        <f>S136*H136</f>
        <v>0</v>
      </c>
      <c r="U136" s="36"/>
      <c r="V136" s="36"/>
      <c r="W136" s="36"/>
      <c r="X136" s="36"/>
      <c r="Y136" s="36"/>
      <c r="Z136" s="36"/>
      <c r="AA136" s="36"/>
      <c r="AB136" s="36"/>
      <c r="AC136" s="36"/>
      <c r="AD136" s="36"/>
      <c r="AE136" s="36"/>
      <c r="AR136" s="186" t="s">
        <v>294</v>
      </c>
      <c r="AT136" s="186" t="s">
        <v>121</v>
      </c>
      <c r="AU136" s="186" t="s">
        <v>81</v>
      </c>
      <c r="AY136" s="19" t="s">
        <v>118</v>
      </c>
      <c r="BE136" s="187">
        <f>IF(N136="základní",J136,0)</f>
        <v>0</v>
      </c>
      <c r="BF136" s="187">
        <f>IF(N136="snížená",J136,0)</f>
        <v>0</v>
      </c>
      <c r="BG136" s="187">
        <f>IF(N136="zákl. přenesená",J136,0)</f>
        <v>0</v>
      </c>
      <c r="BH136" s="187">
        <f>IF(N136="sníž. přenesená",J136,0)</f>
        <v>0</v>
      </c>
      <c r="BI136" s="187">
        <f>IF(N136="nulová",J136,0)</f>
        <v>0</v>
      </c>
      <c r="BJ136" s="19" t="s">
        <v>79</v>
      </c>
      <c r="BK136" s="187">
        <f>ROUND(I136*H136,2)</f>
        <v>0</v>
      </c>
      <c r="BL136" s="19" t="s">
        <v>294</v>
      </c>
      <c r="BM136" s="186" t="s">
        <v>1171</v>
      </c>
    </row>
    <row r="137" spans="1:65" s="2" customFormat="1" ht="21.75" customHeight="1">
      <c r="A137" s="36"/>
      <c r="B137" s="37"/>
      <c r="C137" s="175" t="s">
        <v>370</v>
      </c>
      <c r="D137" s="175" t="s">
        <v>121</v>
      </c>
      <c r="E137" s="176" t="s">
        <v>1172</v>
      </c>
      <c r="F137" s="177" t="s">
        <v>1173</v>
      </c>
      <c r="G137" s="178" t="s">
        <v>208</v>
      </c>
      <c r="H137" s="179">
        <v>58</v>
      </c>
      <c r="I137" s="180"/>
      <c r="J137" s="181">
        <f>ROUND(I137*H137,2)</f>
        <v>0</v>
      </c>
      <c r="K137" s="177" t="s">
        <v>125</v>
      </c>
      <c r="L137" s="41"/>
      <c r="M137" s="182" t="s">
        <v>19</v>
      </c>
      <c r="N137" s="183" t="s">
        <v>43</v>
      </c>
      <c r="O137" s="66"/>
      <c r="P137" s="184">
        <f>O137*H137</f>
        <v>0</v>
      </c>
      <c r="Q137" s="184">
        <v>8.4000000000000003E-4</v>
      </c>
      <c r="R137" s="184">
        <f>Q137*H137</f>
        <v>4.8719999999999999E-2</v>
      </c>
      <c r="S137" s="184">
        <v>0</v>
      </c>
      <c r="T137" s="185">
        <f>S137*H137</f>
        <v>0</v>
      </c>
      <c r="U137" s="36"/>
      <c r="V137" s="36"/>
      <c r="W137" s="36"/>
      <c r="X137" s="36"/>
      <c r="Y137" s="36"/>
      <c r="Z137" s="36"/>
      <c r="AA137" s="36"/>
      <c r="AB137" s="36"/>
      <c r="AC137" s="36"/>
      <c r="AD137" s="36"/>
      <c r="AE137" s="36"/>
      <c r="AR137" s="186" t="s">
        <v>294</v>
      </c>
      <c r="AT137" s="186" t="s">
        <v>121</v>
      </c>
      <c r="AU137" s="186" t="s">
        <v>81</v>
      </c>
      <c r="AY137" s="19" t="s">
        <v>118</v>
      </c>
      <c r="BE137" s="187">
        <f>IF(N137="základní",J137,0)</f>
        <v>0</v>
      </c>
      <c r="BF137" s="187">
        <f>IF(N137="snížená",J137,0)</f>
        <v>0</v>
      </c>
      <c r="BG137" s="187">
        <f>IF(N137="zákl. přenesená",J137,0)</f>
        <v>0</v>
      </c>
      <c r="BH137" s="187">
        <f>IF(N137="sníž. přenesená",J137,0)</f>
        <v>0</v>
      </c>
      <c r="BI137" s="187">
        <f>IF(N137="nulová",J137,0)</f>
        <v>0</v>
      </c>
      <c r="BJ137" s="19" t="s">
        <v>79</v>
      </c>
      <c r="BK137" s="187">
        <f>ROUND(I137*H137,2)</f>
        <v>0</v>
      </c>
      <c r="BL137" s="19" t="s">
        <v>294</v>
      </c>
      <c r="BM137" s="186" t="s">
        <v>1174</v>
      </c>
    </row>
    <row r="138" spans="1:65" s="2" customFormat="1">
      <c r="A138" s="36"/>
      <c r="B138" s="37"/>
      <c r="C138" s="38"/>
      <c r="D138" s="188" t="s">
        <v>128</v>
      </c>
      <c r="E138" s="38"/>
      <c r="F138" s="189" t="s">
        <v>1175</v>
      </c>
      <c r="G138" s="38"/>
      <c r="H138" s="38"/>
      <c r="I138" s="190"/>
      <c r="J138" s="38"/>
      <c r="K138" s="38"/>
      <c r="L138" s="41"/>
      <c r="M138" s="191"/>
      <c r="N138" s="192"/>
      <c r="O138" s="66"/>
      <c r="P138" s="66"/>
      <c r="Q138" s="66"/>
      <c r="R138" s="66"/>
      <c r="S138" s="66"/>
      <c r="T138" s="67"/>
      <c r="U138" s="36"/>
      <c r="V138" s="36"/>
      <c r="W138" s="36"/>
      <c r="X138" s="36"/>
      <c r="Y138" s="36"/>
      <c r="Z138" s="36"/>
      <c r="AA138" s="36"/>
      <c r="AB138" s="36"/>
      <c r="AC138" s="36"/>
      <c r="AD138" s="36"/>
      <c r="AE138" s="36"/>
      <c r="AT138" s="19" t="s">
        <v>128</v>
      </c>
      <c r="AU138" s="19" t="s">
        <v>81</v>
      </c>
    </row>
    <row r="139" spans="1:65" s="2" customFormat="1" ht="21.75" customHeight="1">
      <c r="A139" s="36"/>
      <c r="B139" s="37"/>
      <c r="C139" s="175" t="s">
        <v>375</v>
      </c>
      <c r="D139" s="175" t="s">
        <v>121</v>
      </c>
      <c r="E139" s="176" t="s">
        <v>1176</v>
      </c>
      <c r="F139" s="177" t="s">
        <v>1177</v>
      </c>
      <c r="G139" s="178" t="s">
        <v>208</v>
      </c>
      <c r="H139" s="179">
        <v>30</v>
      </c>
      <c r="I139" s="180"/>
      <c r="J139" s="181">
        <f>ROUND(I139*H139,2)</f>
        <v>0</v>
      </c>
      <c r="K139" s="177" t="s">
        <v>125</v>
      </c>
      <c r="L139" s="41"/>
      <c r="M139" s="182" t="s">
        <v>19</v>
      </c>
      <c r="N139" s="183" t="s">
        <v>43</v>
      </c>
      <c r="O139" s="66"/>
      <c r="P139" s="184">
        <f>O139*H139</f>
        <v>0</v>
      </c>
      <c r="Q139" s="184">
        <v>1.16E-3</v>
      </c>
      <c r="R139" s="184">
        <f>Q139*H139</f>
        <v>3.4799999999999998E-2</v>
      </c>
      <c r="S139" s="184">
        <v>0</v>
      </c>
      <c r="T139" s="185">
        <f>S139*H139</f>
        <v>0</v>
      </c>
      <c r="U139" s="36"/>
      <c r="V139" s="36"/>
      <c r="W139" s="36"/>
      <c r="X139" s="36"/>
      <c r="Y139" s="36"/>
      <c r="Z139" s="36"/>
      <c r="AA139" s="36"/>
      <c r="AB139" s="36"/>
      <c r="AC139" s="36"/>
      <c r="AD139" s="36"/>
      <c r="AE139" s="36"/>
      <c r="AR139" s="186" t="s">
        <v>294</v>
      </c>
      <c r="AT139" s="186" t="s">
        <v>121</v>
      </c>
      <c r="AU139" s="186" t="s">
        <v>81</v>
      </c>
      <c r="AY139" s="19" t="s">
        <v>118</v>
      </c>
      <c r="BE139" s="187">
        <f>IF(N139="základní",J139,0)</f>
        <v>0</v>
      </c>
      <c r="BF139" s="187">
        <f>IF(N139="snížená",J139,0)</f>
        <v>0</v>
      </c>
      <c r="BG139" s="187">
        <f>IF(N139="zákl. přenesená",J139,0)</f>
        <v>0</v>
      </c>
      <c r="BH139" s="187">
        <f>IF(N139="sníž. přenesená",J139,0)</f>
        <v>0</v>
      </c>
      <c r="BI139" s="187">
        <f>IF(N139="nulová",J139,0)</f>
        <v>0</v>
      </c>
      <c r="BJ139" s="19" t="s">
        <v>79</v>
      </c>
      <c r="BK139" s="187">
        <f>ROUND(I139*H139,2)</f>
        <v>0</v>
      </c>
      <c r="BL139" s="19" t="s">
        <v>294</v>
      </c>
      <c r="BM139" s="186" t="s">
        <v>1178</v>
      </c>
    </row>
    <row r="140" spans="1:65" s="2" customFormat="1">
      <c r="A140" s="36"/>
      <c r="B140" s="37"/>
      <c r="C140" s="38"/>
      <c r="D140" s="188" t="s">
        <v>128</v>
      </c>
      <c r="E140" s="38"/>
      <c r="F140" s="189" t="s">
        <v>1179</v>
      </c>
      <c r="G140" s="38"/>
      <c r="H140" s="38"/>
      <c r="I140" s="190"/>
      <c r="J140" s="38"/>
      <c r="K140" s="38"/>
      <c r="L140" s="41"/>
      <c r="M140" s="191"/>
      <c r="N140" s="192"/>
      <c r="O140" s="66"/>
      <c r="P140" s="66"/>
      <c r="Q140" s="66"/>
      <c r="R140" s="66"/>
      <c r="S140" s="66"/>
      <c r="T140" s="67"/>
      <c r="U140" s="36"/>
      <c r="V140" s="36"/>
      <c r="W140" s="36"/>
      <c r="X140" s="36"/>
      <c r="Y140" s="36"/>
      <c r="Z140" s="36"/>
      <c r="AA140" s="36"/>
      <c r="AB140" s="36"/>
      <c r="AC140" s="36"/>
      <c r="AD140" s="36"/>
      <c r="AE140" s="36"/>
      <c r="AT140" s="19" t="s">
        <v>128</v>
      </c>
      <c r="AU140" s="19" t="s">
        <v>81</v>
      </c>
    </row>
    <row r="141" spans="1:65" s="2" customFormat="1" ht="33" customHeight="1">
      <c r="A141" s="36"/>
      <c r="B141" s="37"/>
      <c r="C141" s="175" t="s">
        <v>380</v>
      </c>
      <c r="D141" s="175" t="s">
        <v>121</v>
      </c>
      <c r="E141" s="176" t="s">
        <v>1180</v>
      </c>
      <c r="F141" s="177" t="s">
        <v>1181</v>
      </c>
      <c r="G141" s="178" t="s">
        <v>208</v>
      </c>
      <c r="H141" s="179">
        <v>58</v>
      </c>
      <c r="I141" s="180"/>
      <c r="J141" s="181">
        <f>ROUND(I141*H141,2)</f>
        <v>0</v>
      </c>
      <c r="K141" s="177" t="s">
        <v>125</v>
      </c>
      <c r="L141" s="41"/>
      <c r="M141" s="182" t="s">
        <v>19</v>
      </c>
      <c r="N141" s="183" t="s">
        <v>43</v>
      </c>
      <c r="O141" s="66"/>
      <c r="P141" s="184">
        <f>O141*H141</f>
        <v>0</v>
      </c>
      <c r="Q141" s="184">
        <v>1.2E-4</v>
      </c>
      <c r="R141" s="184">
        <f>Q141*H141</f>
        <v>6.96E-3</v>
      </c>
      <c r="S141" s="184">
        <v>0</v>
      </c>
      <c r="T141" s="185">
        <f>S141*H141</f>
        <v>0</v>
      </c>
      <c r="U141" s="36"/>
      <c r="V141" s="36"/>
      <c r="W141" s="36"/>
      <c r="X141" s="36"/>
      <c r="Y141" s="36"/>
      <c r="Z141" s="36"/>
      <c r="AA141" s="36"/>
      <c r="AB141" s="36"/>
      <c r="AC141" s="36"/>
      <c r="AD141" s="36"/>
      <c r="AE141" s="36"/>
      <c r="AR141" s="186" t="s">
        <v>294</v>
      </c>
      <c r="AT141" s="186" t="s">
        <v>121</v>
      </c>
      <c r="AU141" s="186" t="s">
        <v>81</v>
      </c>
      <c r="AY141" s="19" t="s">
        <v>118</v>
      </c>
      <c r="BE141" s="187">
        <f>IF(N141="základní",J141,0)</f>
        <v>0</v>
      </c>
      <c r="BF141" s="187">
        <f>IF(N141="snížená",J141,0)</f>
        <v>0</v>
      </c>
      <c r="BG141" s="187">
        <f>IF(N141="zákl. přenesená",J141,0)</f>
        <v>0</v>
      </c>
      <c r="BH141" s="187">
        <f>IF(N141="sníž. přenesená",J141,0)</f>
        <v>0</v>
      </c>
      <c r="BI141" s="187">
        <f>IF(N141="nulová",J141,0)</f>
        <v>0</v>
      </c>
      <c r="BJ141" s="19" t="s">
        <v>79</v>
      </c>
      <c r="BK141" s="187">
        <f>ROUND(I141*H141,2)</f>
        <v>0</v>
      </c>
      <c r="BL141" s="19" t="s">
        <v>294</v>
      </c>
      <c r="BM141" s="186" t="s">
        <v>1182</v>
      </c>
    </row>
    <row r="142" spans="1:65" s="2" customFormat="1">
      <c r="A142" s="36"/>
      <c r="B142" s="37"/>
      <c r="C142" s="38"/>
      <c r="D142" s="188" t="s">
        <v>128</v>
      </c>
      <c r="E142" s="38"/>
      <c r="F142" s="189" t="s">
        <v>1183</v>
      </c>
      <c r="G142" s="38"/>
      <c r="H142" s="38"/>
      <c r="I142" s="190"/>
      <c r="J142" s="38"/>
      <c r="K142" s="38"/>
      <c r="L142" s="41"/>
      <c r="M142" s="191"/>
      <c r="N142" s="192"/>
      <c r="O142" s="66"/>
      <c r="P142" s="66"/>
      <c r="Q142" s="66"/>
      <c r="R142" s="66"/>
      <c r="S142" s="66"/>
      <c r="T142" s="67"/>
      <c r="U142" s="36"/>
      <c r="V142" s="36"/>
      <c r="W142" s="36"/>
      <c r="X142" s="36"/>
      <c r="Y142" s="36"/>
      <c r="Z142" s="36"/>
      <c r="AA142" s="36"/>
      <c r="AB142" s="36"/>
      <c r="AC142" s="36"/>
      <c r="AD142" s="36"/>
      <c r="AE142" s="36"/>
      <c r="AT142" s="19" t="s">
        <v>128</v>
      </c>
      <c r="AU142" s="19" t="s">
        <v>81</v>
      </c>
    </row>
    <row r="143" spans="1:65" s="2" customFormat="1" ht="33" customHeight="1">
      <c r="A143" s="36"/>
      <c r="B143" s="37"/>
      <c r="C143" s="175" t="s">
        <v>404</v>
      </c>
      <c r="D143" s="175" t="s">
        <v>121</v>
      </c>
      <c r="E143" s="176" t="s">
        <v>1184</v>
      </c>
      <c r="F143" s="177" t="s">
        <v>1185</v>
      </c>
      <c r="G143" s="178" t="s">
        <v>208</v>
      </c>
      <c r="H143" s="179">
        <v>30</v>
      </c>
      <c r="I143" s="180"/>
      <c r="J143" s="181">
        <f>ROUND(I143*H143,2)</f>
        <v>0</v>
      </c>
      <c r="K143" s="177" t="s">
        <v>125</v>
      </c>
      <c r="L143" s="41"/>
      <c r="M143" s="182" t="s">
        <v>19</v>
      </c>
      <c r="N143" s="183" t="s">
        <v>43</v>
      </c>
      <c r="O143" s="66"/>
      <c r="P143" s="184">
        <f>O143*H143</f>
        <v>0</v>
      </c>
      <c r="Q143" s="184">
        <v>1.6000000000000001E-4</v>
      </c>
      <c r="R143" s="184">
        <f>Q143*H143</f>
        <v>4.8000000000000004E-3</v>
      </c>
      <c r="S143" s="184">
        <v>0</v>
      </c>
      <c r="T143" s="185">
        <f>S143*H143</f>
        <v>0</v>
      </c>
      <c r="U143" s="36"/>
      <c r="V143" s="36"/>
      <c r="W143" s="36"/>
      <c r="X143" s="36"/>
      <c r="Y143" s="36"/>
      <c r="Z143" s="36"/>
      <c r="AA143" s="36"/>
      <c r="AB143" s="36"/>
      <c r="AC143" s="36"/>
      <c r="AD143" s="36"/>
      <c r="AE143" s="36"/>
      <c r="AR143" s="186" t="s">
        <v>294</v>
      </c>
      <c r="AT143" s="186" t="s">
        <v>121</v>
      </c>
      <c r="AU143" s="186" t="s">
        <v>81</v>
      </c>
      <c r="AY143" s="19" t="s">
        <v>118</v>
      </c>
      <c r="BE143" s="187">
        <f>IF(N143="základní",J143,0)</f>
        <v>0</v>
      </c>
      <c r="BF143" s="187">
        <f>IF(N143="snížená",J143,0)</f>
        <v>0</v>
      </c>
      <c r="BG143" s="187">
        <f>IF(N143="zákl. přenesená",J143,0)</f>
        <v>0</v>
      </c>
      <c r="BH143" s="187">
        <f>IF(N143="sníž. přenesená",J143,0)</f>
        <v>0</v>
      </c>
      <c r="BI143" s="187">
        <f>IF(N143="nulová",J143,0)</f>
        <v>0</v>
      </c>
      <c r="BJ143" s="19" t="s">
        <v>79</v>
      </c>
      <c r="BK143" s="187">
        <f>ROUND(I143*H143,2)</f>
        <v>0</v>
      </c>
      <c r="BL143" s="19" t="s">
        <v>294</v>
      </c>
      <c r="BM143" s="186" t="s">
        <v>1186</v>
      </c>
    </row>
    <row r="144" spans="1:65" s="2" customFormat="1">
      <c r="A144" s="36"/>
      <c r="B144" s="37"/>
      <c r="C144" s="38"/>
      <c r="D144" s="188" t="s">
        <v>128</v>
      </c>
      <c r="E144" s="38"/>
      <c r="F144" s="189" t="s">
        <v>1187</v>
      </c>
      <c r="G144" s="38"/>
      <c r="H144" s="38"/>
      <c r="I144" s="190"/>
      <c r="J144" s="38"/>
      <c r="K144" s="38"/>
      <c r="L144" s="41"/>
      <c r="M144" s="191"/>
      <c r="N144" s="192"/>
      <c r="O144" s="66"/>
      <c r="P144" s="66"/>
      <c r="Q144" s="66"/>
      <c r="R144" s="66"/>
      <c r="S144" s="66"/>
      <c r="T144" s="67"/>
      <c r="U144" s="36"/>
      <c r="V144" s="36"/>
      <c r="W144" s="36"/>
      <c r="X144" s="36"/>
      <c r="Y144" s="36"/>
      <c r="Z144" s="36"/>
      <c r="AA144" s="36"/>
      <c r="AB144" s="36"/>
      <c r="AC144" s="36"/>
      <c r="AD144" s="36"/>
      <c r="AE144" s="36"/>
      <c r="AT144" s="19" t="s">
        <v>128</v>
      </c>
      <c r="AU144" s="19" t="s">
        <v>81</v>
      </c>
    </row>
    <row r="145" spans="1:65" s="2" customFormat="1" ht="16.5" customHeight="1">
      <c r="A145" s="36"/>
      <c r="B145" s="37"/>
      <c r="C145" s="175" t="s">
        <v>409</v>
      </c>
      <c r="D145" s="175" t="s">
        <v>121</v>
      </c>
      <c r="E145" s="176" t="s">
        <v>1188</v>
      </c>
      <c r="F145" s="177" t="s">
        <v>1189</v>
      </c>
      <c r="G145" s="178" t="s">
        <v>217</v>
      </c>
      <c r="H145" s="179">
        <v>2</v>
      </c>
      <c r="I145" s="180"/>
      <c r="J145" s="181">
        <f>ROUND(I145*H145,2)</f>
        <v>0</v>
      </c>
      <c r="K145" s="177" t="s">
        <v>125</v>
      </c>
      <c r="L145" s="41"/>
      <c r="M145" s="182" t="s">
        <v>19</v>
      </c>
      <c r="N145" s="183" t="s">
        <v>43</v>
      </c>
      <c r="O145" s="66"/>
      <c r="P145" s="184">
        <f>O145*H145</f>
        <v>0</v>
      </c>
      <c r="Q145" s="184">
        <v>1.7000000000000001E-4</v>
      </c>
      <c r="R145" s="184">
        <f>Q145*H145</f>
        <v>3.4000000000000002E-4</v>
      </c>
      <c r="S145" s="184">
        <v>0</v>
      </c>
      <c r="T145" s="185">
        <f>S145*H145</f>
        <v>0</v>
      </c>
      <c r="U145" s="36"/>
      <c r="V145" s="36"/>
      <c r="W145" s="36"/>
      <c r="X145" s="36"/>
      <c r="Y145" s="36"/>
      <c r="Z145" s="36"/>
      <c r="AA145" s="36"/>
      <c r="AB145" s="36"/>
      <c r="AC145" s="36"/>
      <c r="AD145" s="36"/>
      <c r="AE145" s="36"/>
      <c r="AR145" s="186" t="s">
        <v>294</v>
      </c>
      <c r="AT145" s="186" t="s">
        <v>121</v>
      </c>
      <c r="AU145" s="186" t="s">
        <v>81</v>
      </c>
      <c r="AY145" s="19" t="s">
        <v>118</v>
      </c>
      <c r="BE145" s="187">
        <f>IF(N145="základní",J145,0)</f>
        <v>0</v>
      </c>
      <c r="BF145" s="187">
        <f>IF(N145="snížená",J145,0)</f>
        <v>0</v>
      </c>
      <c r="BG145" s="187">
        <f>IF(N145="zákl. přenesená",J145,0)</f>
        <v>0</v>
      </c>
      <c r="BH145" s="187">
        <f>IF(N145="sníž. přenesená",J145,0)</f>
        <v>0</v>
      </c>
      <c r="BI145" s="187">
        <f>IF(N145="nulová",J145,0)</f>
        <v>0</v>
      </c>
      <c r="BJ145" s="19" t="s">
        <v>79</v>
      </c>
      <c r="BK145" s="187">
        <f>ROUND(I145*H145,2)</f>
        <v>0</v>
      </c>
      <c r="BL145" s="19" t="s">
        <v>294</v>
      </c>
      <c r="BM145" s="186" t="s">
        <v>1190</v>
      </c>
    </row>
    <row r="146" spans="1:65" s="2" customFormat="1">
      <c r="A146" s="36"/>
      <c r="B146" s="37"/>
      <c r="C146" s="38"/>
      <c r="D146" s="188" t="s">
        <v>128</v>
      </c>
      <c r="E146" s="38"/>
      <c r="F146" s="189" t="s">
        <v>1191</v>
      </c>
      <c r="G146" s="38"/>
      <c r="H146" s="38"/>
      <c r="I146" s="190"/>
      <c r="J146" s="38"/>
      <c r="K146" s="38"/>
      <c r="L146" s="41"/>
      <c r="M146" s="191"/>
      <c r="N146" s="192"/>
      <c r="O146" s="66"/>
      <c r="P146" s="66"/>
      <c r="Q146" s="66"/>
      <c r="R146" s="66"/>
      <c r="S146" s="66"/>
      <c r="T146" s="67"/>
      <c r="U146" s="36"/>
      <c r="V146" s="36"/>
      <c r="W146" s="36"/>
      <c r="X146" s="36"/>
      <c r="Y146" s="36"/>
      <c r="Z146" s="36"/>
      <c r="AA146" s="36"/>
      <c r="AB146" s="36"/>
      <c r="AC146" s="36"/>
      <c r="AD146" s="36"/>
      <c r="AE146" s="36"/>
      <c r="AT146" s="19" t="s">
        <v>128</v>
      </c>
      <c r="AU146" s="19" t="s">
        <v>81</v>
      </c>
    </row>
    <row r="147" spans="1:65" s="2" customFormat="1" ht="16.5" customHeight="1">
      <c r="A147" s="36"/>
      <c r="B147" s="37"/>
      <c r="C147" s="175" t="s">
        <v>414</v>
      </c>
      <c r="D147" s="175" t="s">
        <v>121</v>
      </c>
      <c r="E147" s="176" t="s">
        <v>1192</v>
      </c>
      <c r="F147" s="177" t="s">
        <v>1193</v>
      </c>
      <c r="G147" s="178" t="s">
        <v>329</v>
      </c>
      <c r="H147" s="179">
        <v>10</v>
      </c>
      <c r="I147" s="180"/>
      <c r="J147" s="181">
        <f>ROUND(I147*H147,2)</f>
        <v>0</v>
      </c>
      <c r="K147" s="177" t="s">
        <v>125</v>
      </c>
      <c r="L147" s="41"/>
      <c r="M147" s="182" t="s">
        <v>19</v>
      </c>
      <c r="N147" s="183" t="s">
        <v>43</v>
      </c>
      <c r="O147" s="66"/>
      <c r="P147" s="184">
        <f>O147*H147</f>
        <v>0</v>
      </c>
      <c r="Q147" s="184">
        <v>2.1000000000000001E-4</v>
      </c>
      <c r="R147" s="184">
        <f>Q147*H147</f>
        <v>2.1000000000000003E-3</v>
      </c>
      <c r="S147" s="184">
        <v>0</v>
      </c>
      <c r="T147" s="185">
        <f>S147*H147</f>
        <v>0</v>
      </c>
      <c r="U147" s="36"/>
      <c r="V147" s="36"/>
      <c r="W147" s="36"/>
      <c r="X147" s="36"/>
      <c r="Y147" s="36"/>
      <c r="Z147" s="36"/>
      <c r="AA147" s="36"/>
      <c r="AB147" s="36"/>
      <c r="AC147" s="36"/>
      <c r="AD147" s="36"/>
      <c r="AE147" s="36"/>
      <c r="AR147" s="186" t="s">
        <v>294</v>
      </c>
      <c r="AT147" s="186" t="s">
        <v>121</v>
      </c>
      <c r="AU147" s="186" t="s">
        <v>81</v>
      </c>
      <c r="AY147" s="19" t="s">
        <v>118</v>
      </c>
      <c r="BE147" s="187">
        <f>IF(N147="základní",J147,0)</f>
        <v>0</v>
      </c>
      <c r="BF147" s="187">
        <f>IF(N147="snížená",J147,0)</f>
        <v>0</v>
      </c>
      <c r="BG147" s="187">
        <f>IF(N147="zákl. přenesená",J147,0)</f>
        <v>0</v>
      </c>
      <c r="BH147" s="187">
        <f>IF(N147="sníž. přenesená",J147,0)</f>
        <v>0</v>
      </c>
      <c r="BI147" s="187">
        <f>IF(N147="nulová",J147,0)</f>
        <v>0</v>
      </c>
      <c r="BJ147" s="19" t="s">
        <v>79</v>
      </c>
      <c r="BK147" s="187">
        <f>ROUND(I147*H147,2)</f>
        <v>0</v>
      </c>
      <c r="BL147" s="19" t="s">
        <v>294</v>
      </c>
      <c r="BM147" s="186" t="s">
        <v>1194</v>
      </c>
    </row>
    <row r="148" spans="1:65" s="2" customFormat="1">
      <c r="A148" s="36"/>
      <c r="B148" s="37"/>
      <c r="C148" s="38"/>
      <c r="D148" s="188" t="s">
        <v>128</v>
      </c>
      <c r="E148" s="38"/>
      <c r="F148" s="189" t="s">
        <v>1195</v>
      </c>
      <c r="G148" s="38"/>
      <c r="H148" s="38"/>
      <c r="I148" s="190"/>
      <c r="J148" s="38"/>
      <c r="K148" s="38"/>
      <c r="L148" s="41"/>
      <c r="M148" s="191"/>
      <c r="N148" s="192"/>
      <c r="O148" s="66"/>
      <c r="P148" s="66"/>
      <c r="Q148" s="66"/>
      <c r="R148" s="66"/>
      <c r="S148" s="66"/>
      <c r="T148" s="67"/>
      <c r="U148" s="36"/>
      <c r="V148" s="36"/>
      <c r="W148" s="36"/>
      <c r="X148" s="36"/>
      <c r="Y148" s="36"/>
      <c r="Z148" s="36"/>
      <c r="AA148" s="36"/>
      <c r="AB148" s="36"/>
      <c r="AC148" s="36"/>
      <c r="AD148" s="36"/>
      <c r="AE148" s="36"/>
      <c r="AT148" s="19" t="s">
        <v>128</v>
      </c>
      <c r="AU148" s="19" t="s">
        <v>81</v>
      </c>
    </row>
    <row r="149" spans="1:65" s="2" customFormat="1" ht="16.5" customHeight="1">
      <c r="A149" s="36"/>
      <c r="B149" s="37"/>
      <c r="C149" s="175" t="s">
        <v>421</v>
      </c>
      <c r="D149" s="175" t="s">
        <v>121</v>
      </c>
      <c r="E149" s="176" t="s">
        <v>1196</v>
      </c>
      <c r="F149" s="177" t="s">
        <v>1197</v>
      </c>
      <c r="G149" s="178" t="s">
        <v>217</v>
      </c>
      <c r="H149" s="179">
        <v>2</v>
      </c>
      <c r="I149" s="180"/>
      <c r="J149" s="181">
        <f>ROUND(I149*H149,2)</f>
        <v>0</v>
      </c>
      <c r="K149" s="177" t="s">
        <v>125</v>
      </c>
      <c r="L149" s="41"/>
      <c r="M149" s="182" t="s">
        <v>19</v>
      </c>
      <c r="N149" s="183" t="s">
        <v>43</v>
      </c>
      <c r="O149" s="66"/>
      <c r="P149" s="184">
        <f>O149*H149</f>
        <v>0</v>
      </c>
      <c r="Q149" s="184">
        <v>9.5E-4</v>
      </c>
      <c r="R149" s="184">
        <f>Q149*H149</f>
        <v>1.9E-3</v>
      </c>
      <c r="S149" s="184">
        <v>0</v>
      </c>
      <c r="T149" s="185">
        <f>S149*H149</f>
        <v>0</v>
      </c>
      <c r="U149" s="36"/>
      <c r="V149" s="36"/>
      <c r="W149" s="36"/>
      <c r="X149" s="36"/>
      <c r="Y149" s="36"/>
      <c r="Z149" s="36"/>
      <c r="AA149" s="36"/>
      <c r="AB149" s="36"/>
      <c r="AC149" s="36"/>
      <c r="AD149" s="36"/>
      <c r="AE149" s="36"/>
      <c r="AR149" s="186" t="s">
        <v>294</v>
      </c>
      <c r="AT149" s="186" t="s">
        <v>121</v>
      </c>
      <c r="AU149" s="186" t="s">
        <v>81</v>
      </c>
      <c r="AY149" s="19" t="s">
        <v>118</v>
      </c>
      <c r="BE149" s="187">
        <f>IF(N149="základní",J149,0)</f>
        <v>0</v>
      </c>
      <c r="BF149" s="187">
        <f>IF(N149="snížená",J149,0)</f>
        <v>0</v>
      </c>
      <c r="BG149" s="187">
        <f>IF(N149="zákl. přenesená",J149,0)</f>
        <v>0</v>
      </c>
      <c r="BH149" s="187">
        <f>IF(N149="sníž. přenesená",J149,0)</f>
        <v>0</v>
      </c>
      <c r="BI149" s="187">
        <f>IF(N149="nulová",J149,0)</f>
        <v>0</v>
      </c>
      <c r="BJ149" s="19" t="s">
        <v>79</v>
      </c>
      <c r="BK149" s="187">
        <f>ROUND(I149*H149,2)</f>
        <v>0</v>
      </c>
      <c r="BL149" s="19" t="s">
        <v>294</v>
      </c>
      <c r="BM149" s="186" t="s">
        <v>1198</v>
      </c>
    </row>
    <row r="150" spans="1:65" s="2" customFormat="1">
      <c r="A150" s="36"/>
      <c r="B150" s="37"/>
      <c r="C150" s="38"/>
      <c r="D150" s="188" t="s">
        <v>128</v>
      </c>
      <c r="E150" s="38"/>
      <c r="F150" s="189" t="s">
        <v>1199</v>
      </c>
      <c r="G150" s="38"/>
      <c r="H150" s="38"/>
      <c r="I150" s="190"/>
      <c r="J150" s="38"/>
      <c r="K150" s="38"/>
      <c r="L150" s="41"/>
      <c r="M150" s="191"/>
      <c r="N150" s="192"/>
      <c r="O150" s="66"/>
      <c r="P150" s="66"/>
      <c r="Q150" s="66"/>
      <c r="R150" s="66"/>
      <c r="S150" s="66"/>
      <c r="T150" s="67"/>
      <c r="U150" s="36"/>
      <c r="V150" s="36"/>
      <c r="W150" s="36"/>
      <c r="X150" s="36"/>
      <c r="Y150" s="36"/>
      <c r="Z150" s="36"/>
      <c r="AA150" s="36"/>
      <c r="AB150" s="36"/>
      <c r="AC150" s="36"/>
      <c r="AD150" s="36"/>
      <c r="AE150" s="36"/>
      <c r="AT150" s="19" t="s">
        <v>128</v>
      </c>
      <c r="AU150" s="19" t="s">
        <v>81</v>
      </c>
    </row>
    <row r="151" spans="1:65" s="2" customFormat="1" ht="24.15" customHeight="1">
      <c r="A151" s="36"/>
      <c r="B151" s="37"/>
      <c r="C151" s="175" t="s">
        <v>427</v>
      </c>
      <c r="D151" s="175" t="s">
        <v>121</v>
      </c>
      <c r="E151" s="176" t="s">
        <v>1200</v>
      </c>
      <c r="F151" s="177" t="s">
        <v>1201</v>
      </c>
      <c r="G151" s="178" t="s">
        <v>208</v>
      </c>
      <c r="H151" s="179">
        <v>88</v>
      </c>
      <c r="I151" s="180"/>
      <c r="J151" s="181">
        <f>ROUND(I151*H151,2)</f>
        <v>0</v>
      </c>
      <c r="K151" s="177" t="s">
        <v>125</v>
      </c>
      <c r="L151" s="41"/>
      <c r="M151" s="182" t="s">
        <v>19</v>
      </c>
      <c r="N151" s="183" t="s">
        <v>43</v>
      </c>
      <c r="O151" s="66"/>
      <c r="P151" s="184">
        <f>O151*H151</f>
        <v>0</v>
      </c>
      <c r="Q151" s="184">
        <v>1.9000000000000001E-4</v>
      </c>
      <c r="R151" s="184">
        <f>Q151*H151</f>
        <v>1.6720000000000002E-2</v>
      </c>
      <c r="S151" s="184">
        <v>0</v>
      </c>
      <c r="T151" s="185">
        <f>S151*H151</f>
        <v>0</v>
      </c>
      <c r="U151" s="36"/>
      <c r="V151" s="36"/>
      <c r="W151" s="36"/>
      <c r="X151" s="36"/>
      <c r="Y151" s="36"/>
      <c r="Z151" s="36"/>
      <c r="AA151" s="36"/>
      <c r="AB151" s="36"/>
      <c r="AC151" s="36"/>
      <c r="AD151" s="36"/>
      <c r="AE151" s="36"/>
      <c r="AR151" s="186" t="s">
        <v>294</v>
      </c>
      <c r="AT151" s="186" t="s">
        <v>121</v>
      </c>
      <c r="AU151" s="186" t="s">
        <v>81</v>
      </c>
      <c r="AY151" s="19" t="s">
        <v>118</v>
      </c>
      <c r="BE151" s="187">
        <f>IF(N151="základní",J151,0)</f>
        <v>0</v>
      </c>
      <c r="BF151" s="187">
        <f>IF(N151="snížená",J151,0)</f>
        <v>0</v>
      </c>
      <c r="BG151" s="187">
        <f>IF(N151="zákl. přenesená",J151,0)</f>
        <v>0</v>
      </c>
      <c r="BH151" s="187">
        <f>IF(N151="sníž. přenesená",J151,0)</f>
        <v>0</v>
      </c>
      <c r="BI151" s="187">
        <f>IF(N151="nulová",J151,0)</f>
        <v>0</v>
      </c>
      <c r="BJ151" s="19" t="s">
        <v>79</v>
      </c>
      <c r="BK151" s="187">
        <f>ROUND(I151*H151,2)</f>
        <v>0</v>
      </c>
      <c r="BL151" s="19" t="s">
        <v>294</v>
      </c>
      <c r="BM151" s="186" t="s">
        <v>1202</v>
      </c>
    </row>
    <row r="152" spans="1:65" s="2" customFormat="1">
      <c r="A152" s="36"/>
      <c r="B152" s="37"/>
      <c r="C152" s="38"/>
      <c r="D152" s="188" t="s">
        <v>128</v>
      </c>
      <c r="E152" s="38"/>
      <c r="F152" s="189" t="s">
        <v>1203</v>
      </c>
      <c r="G152" s="38"/>
      <c r="H152" s="38"/>
      <c r="I152" s="190"/>
      <c r="J152" s="38"/>
      <c r="K152" s="38"/>
      <c r="L152" s="41"/>
      <c r="M152" s="191"/>
      <c r="N152" s="192"/>
      <c r="O152" s="66"/>
      <c r="P152" s="66"/>
      <c r="Q152" s="66"/>
      <c r="R152" s="66"/>
      <c r="S152" s="66"/>
      <c r="T152" s="67"/>
      <c r="U152" s="36"/>
      <c r="V152" s="36"/>
      <c r="W152" s="36"/>
      <c r="X152" s="36"/>
      <c r="Y152" s="36"/>
      <c r="Z152" s="36"/>
      <c r="AA152" s="36"/>
      <c r="AB152" s="36"/>
      <c r="AC152" s="36"/>
      <c r="AD152" s="36"/>
      <c r="AE152" s="36"/>
      <c r="AT152" s="19" t="s">
        <v>128</v>
      </c>
      <c r="AU152" s="19" t="s">
        <v>81</v>
      </c>
    </row>
    <row r="153" spans="1:65" s="2" customFormat="1" ht="21.75" customHeight="1">
      <c r="A153" s="36"/>
      <c r="B153" s="37"/>
      <c r="C153" s="175" t="s">
        <v>432</v>
      </c>
      <c r="D153" s="175" t="s">
        <v>121</v>
      </c>
      <c r="E153" s="176" t="s">
        <v>1204</v>
      </c>
      <c r="F153" s="177" t="s">
        <v>1205</v>
      </c>
      <c r="G153" s="178" t="s">
        <v>208</v>
      </c>
      <c r="H153" s="179">
        <v>88</v>
      </c>
      <c r="I153" s="180"/>
      <c r="J153" s="181">
        <f>ROUND(I153*H153,2)</f>
        <v>0</v>
      </c>
      <c r="K153" s="177" t="s">
        <v>125</v>
      </c>
      <c r="L153" s="41"/>
      <c r="M153" s="182" t="s">
        <v>19</v>
      </c>
      <c r="N153" s="183" t="s">
        <v>43</v>
      </c>
      <c r="O153" s="66"/>
      <c r="P153" s="184">
        <f>O153*H153</f>
        <v>0</v>
      </c>
      <c r="Q153" s="184">
        <v>1.0000000000000001E-5</v>
      </c>
      <c r="R153" s="184">
        <f>Q153*H153</f>
        <v>8.8000000000000003E-4</v>
      </c>
      <c r="S153" s="184">
        <v>0</v>
      </c>
      <c r="T153" s="185">
        <f>S153*H153</f>
        <v>0</v>
      </c>
      <c r="U153" s="36"/>
      <c r="V153" s="36"/>
      <c r="W153" s="36"/>
      <c r="X153" s="36"/>
      <c r="Y153" s="36"/>
      <c r="Z153" s="36"/>
      <c r="AA153" s="36"/>
      <c r="AB153" s="36"/>
      <c r="AC153" s="36"/>
      <c r="AD153" s="36"/>
      <c r="AE153" s="36"/>
      <c r="AR153" s="186" t="s">
        <v>294</v>
      </c>
      <c r="AT153" s="186" t="s">
        <v>121</v>
      </c>
      <c r="AU153" s="186" t="s">
        <v>81</v>
      </c>
      <c r="AY153" s="19" t="s">
        <v>118</v>
      </c>
      <c r="BE153" s="187">
        <f>IF(N153="základní",J153,0)</f>
        <v>0</v>
      </c>
      <c r="BF153" s="187">
        <f>IF(N153="snížená",J153,0)</f>
        <v>0</v>
      </c>
      <c r="BG153" s="187">
        <f>IF(N153="zákl. přenesená",J153,0)</f>
        <v>0</v>
      </c>
      <c r="BH153" s="187">
        <f>IF(N153="sníž. přenesená",J153,0)</f>
        <v>0</v>
      </c>
      <c r="BI153" s="187">
        <f>IF(N153="nulová",J153,0)</f>
        <v>0</v>
      </c>
      <c r="BJ153" s="19" t="s">
        <v>79</v>
      </c>
      <c r="BK153" s="187">
        <f>ROUND(I153*H153,2)</f>
        <v>0</v>
      </c>
      <c r="BL153" s="19" t="s">
        <v>294</v>
      </c>
      <c r="BM153" s="186" t="s">
        <v>1206</v>
      </c>
    </row>
    <row r="154" spans="1:65" s="2" customFormat="1">
      <c r="A154" s="36"/>
      <c r="B154" s="37"/>
      <c r="C154" s="38"/>
      <c r="D154" s="188" t="s">
        <v>128</v>
      </c>
      <c r="E154" s="38"/>
      <c r="F154" s="189" t="s">
        <v>1207</v>
      </c>
      <c r="G154" s="38"/>
      <c r="H154" s="38"/>
      <c r="I154" s="190"/>
      <c r="J154" s="38"/>
      <c r="K154" s="38"/>
      <c r="L154" s="41"/>
      <c r="M154" s="191"/>
      <c r="N154" s="192"/>
      <c r="O154" s="66"/>
      <c r="P154" s="66"/>
      <c r="Q154" s="66"/>
      <c r="R154" s="66"/>
      <c r="S154" s="66"/>
      <c r="T154" s="67"/>
      <c r="U154" s="36"/>
      <c r="V154" s="36"/>
      <c r="W154" s="36"/>
      <c r="X154" s="36"/>
      <c r="Y154" s="36"/>
      <c r="Z154" s="36"/>
      <c r="AA154" s="36"/>
      <c r="AB154" s="36"/>
      <c r="AC154" s="36"/>
      <c r="AD154" s="36"/>
      <c r="AE154" s="36"/>
      <c r="AT154" s="19" t="s">
        <v>128</v>
      </c>
      <c r="AU154" s="19" t="s">
        <v>81</v>
      </c>
    </row>
    <row r="155" spans="1:65" s="2" customFormat="1" ht="16.5" customHeight="1">
      <c r="A155" s="36"/>
      <c r="B155" s="37"/>
      <c r="C155" s="175" t="s">
        <v>440</v>
      </c>
      <c r="D155" s="175" t="s">
        <v>121</v>
      </c>
      <c r="E155" s="176" t="s">
        <v>1208</v>
      </c>
      <c r="F155" s="177" t="s">
        <v>1155</v>
      </c>
      <c r="G155" s="178" t="s">
        <v>329</v>
      </c>
      <c r="H155" s="179">
        <v>1</v>
      </c>
      <c r="I155" s="180"/>
      <c r="J155" s="181">
        <f>ROUND(I155*H155,2)</f>
        <v>0</v>
      </c>
      <c r="K155" s="177" t="s">
        <v>19</v>
      </c>
      <c r="L155" s="41"/>
      <c r="M155" s="182" t="s">
        <v>19</v>
      </c>
      <c r="N155" s="183" t="s">
        <v>43</v>
      </c>
      <c r="O155" s="66"/>
      <c r="P155" s="184">
        <f>O155*H155</f>
        <v>0</v>
      </c>
      <c r="Q155" s="184">
        <v>0</v>
      </c>
      <c r="R155" s="184">
        <f>Q155*H155</f>
        <v>0</v>
      </c>
      <c r="S155" s="184">
        <v>0</v>
      </c>
      <c r="T155" s="185">
        <f>S155*H155</f>
        <v>0</v>
      </c>
      <c r="U155" s="36"/>
      <c r="V155" s="36"/>
      <c r="W155" s="36"/>
      <c r="X155" s="36"/>
      <c r="Y155" s="36"/>
      <c r="Z155" s="36"/>
      <c r="AA155" s="36"/>
      <c r="AB155" s="36"/>
      <c r="AC155" s="36"/>
      <c r="AD155" s="36"/>
      <c r="AE155" s="36"/>
      <c r="AR155" s="186" t="s">
        <v>294</v>
      </c>
      <c r="AT155" s="186" t="s">
        <v>121</v>
      </c>
      <c r="AU155" s="186" t="s">
        <v>81</v>
      </c>
      <c r="AY155" s="19" t="s">
        <v>118</v>
      </c>
      <c r="BE155" s="187">
        <f>IF(N155="základní",J155,0)</f>
        <v>0</v>
      </c>
      <c r="BF155" s="187">
        <f>IF(N155="snížená",J155,0)</f>
        <v>0</v>
      </c>
      <c r="BG155" s="187">
        <f>IF(N155="zákl. přenesená",J155,0)</f>
        <v>0</v>
      </c>
      <c r="BH155" s="187">
        <f>IF(N155="sníž. přenesená",J155,0)</f>
        <v>0</v>
      </c>
      <c r="BI155" s="187">
        <f>IF(N155="nulová",J155,0)</f>
        <v>0</v>
      </c>
      <c r="BJ155" s="19" t="s">
        <v>79</v>
      </c>
      <c r="BK155" s="187">
        <f>ROUND(I155*H155,2)</f>
        <v>0</v>
      </c>
      <c r="BL155" s="19" t="s">
        <v>294</v>
      </c>
      <c r="BM155" s="186" t="s">
        <v>1209</v>
      </c>
    </row>
    <row r="156" spans="1:65" s="2" customFormat="1" ht="16.5" customHeight="1">
      <c r="A156" s="36"/>
      <c r="B156" s="37"/>
      <c r="C156" s="175" t="s">
        <v>444</v>
      </c>
      <c r="D156" s="175" t="s">
        <v>121</v>
      </c>
      <c r="E156" s="176" t="s">
        <v>1210</v>
      </c>
      <c r="F156" s="177" t="s">
        <v>1158</v>
      </c>
      <c r="G156" s="178" t="s">
        <v>329</v>
      </c>
      <c r="H156" s="179">
        <v>1</v>
      </c>
      <c r="I156" s="180"/>
      <c r="J156" s="181">
        <f>ROUND(I156*H156,2)</f>
        <v>0</v>
      </c>
      <c r="K156" s="177" t="s">
        <v>19</v>
      </c>
      <c r="L156" s="41"/>
      <c r="M156" s="182" t="s">
        <v>19</v>
      </c>
      <c r="N156" s="183" t="s">
        <v>43</v>
      </c>
      <c r="O156" s="66"/>
      <c r="P156" s="184">
        <f>O156*H156</f>
        <v>0</v>
      </c>
      <c r="Q156" s="184">
        <v>0</v>
      </c>
      <c r="R156" s="184">
        <f>Q156*H156</f>
        <v>0</v>
      </c>
      <c r="S156" s="184">
        <v>0</v>
      </c>
      <c r="T156" s="185">
        <f>S156*H156</f>
        <v>0</v>
      </c>
      <c r="U156" s="36"/>
      <c r="V156" s="36"/>
      <c r="W156" s="36"/>
      <c r="X156" s="36"/>
      <c r="Y156" s="36"/>
      <c r="Z156" s="36"/>
      <c r="AA156" s="36"/>
      <c r="AB156" s="36"/>
      <c r="AC156" s="36"/>
      <c r="AD156" s="36"/>
      <c r="AE156" s="36"/>
      <c r="AR156" s="186" t="s">
        <v>294</v>
      </c>
      <c r="AT156" s="186" t="s">
        <v>121</v>
      </c>
      <c r="AU156" s="186" t="s">
        <v>81</v>
      </c>
      <c r="AY156" s="19" t="s">
        <v>118</v>
      </c>
      <c r="BE156" s="187">
        <f>IF(N156="základní",J156,0)</f>
        <v>0</v>
      </c>
      <c r="BF156" s="187">
        <f>IF(N156="snížená",J156,0)</f>
        <v>0</v>
      </c>
      <c r="BG156" s="187">
        <f>IF(N156="zákl. přenesená",J156,0)</f>
        <v>0</v>
      </c>
      <c r="BH156" s="187">
        <f>IF(N156="sníž. přenesená",J156,0)</f>
        <v>0</v>
      </c>
      <c r="BI156" s="187">
        <f>IF(N156="nulová",J156,0)</f>
        <v>0</v>
      </c>
      <c r="BJ156" s="19" t="s">
        <v>79</v>
      </c>
      <c r="BK156" s="187">
        <f>ROUND(I156*H156,2)</f>
        <v>0</v>
      </c>
      <c r="BL156" s="19" t="s">
        <v>294</v>
      </c>
      <c r="BM156" s="186" t="s">
        <v>1211</v>
      </c>
    </row>
    <row r="157" spans="1:65" s="2" customFormat="1" ht="24.15" customHeight="1">
      <c r="A157" s="36"/>
      <c r="B157" s="37"/>
      <c r="C157" s="175" t="s">
        <v>475</v>
      </c>
      <c r="D157" s="175" t="s">
        <v>121</v>
      </c>
      <c r="E157" s="176" t="s">
        <v>1212</v>
      </c>
      <c r="F157" s="177" t="s">
        <v>1213</v>
      </c>
      <c r="G157" s="178" t="s">
        <v>719</v>
      </c>
      <c r="H157" s="251"/>
      <c r="I157" s="180"/>
      <c r="J157" s="181">
        <f>ROUND(I157*H157,2)</f>
        <v>0</v>
      </c>
      <c r="K157" s="177" t="s">
        <v>125</v>
      </c>
      <c r="L157" s="41"/>
      <c r="M157" s="182" t="s">
        <v>19</v>
      </c>
      <c r="N157" s="183" t="s">
        <v>43</v>
      </c>
      <c r="O157" s="66"/>
      <c r="P157" s="184">
        <f>O157*H157</f>
        <v>0</v>
      </c>
      <c r="Q157" s="184">
        <v>0</v>
      </c>
      <c r="R157" s="184">
        <f>Q157*H157</f>
        <v>0</v>
      </c>
      <c r="S157" s="184">
        <v>0</v>
      </c>
      <c r="T157" s="185">
        <f>S157*H157</f>
        <v>0</v>
      </c>
      <c r="U157" s="36"/>
      <c r="V157" s="36"/>
      <c r="W157" s="36"/>
      <c r="X157" s="36"/>
      <c r="Y157" s="36"/>
      <c r="Z157" s="36"/>
      <c r="AA157" s="36"/>
      <c r="AB157" s="36"/>
      <c r="AC157" s="36"/>
      <c r="AD157" s="36"/>
      <c r="AE157" s="36"/>
      <c r="AR157" s="186" t="s">
        <v>294</v>
      </c>
      <c r="AT157" s="186" t="s">
        <v>121</v>
      </c>
      <c r="AU157" s="186" t="s">
        <v>81</v>
      </c>
      <c r="AY157" s="19" t="s">
        <v>118</v>
      </c>
      <c r="BE157" s="187">
        <f>IF(N157="základní",J157,0)</f>
        <v>0</v>
      </c>
      <c r="BF157" s="187">
        <f>IF(N157="snížená",J157,0)</f>
        <v>0</v>
      </c>
      <c r="BG157" s="187">
        <f>IF(N157="zákl. přenesená",J157,0)</f>
        <v>0</v>
      </c>
      <c r="BH157" s="187">
        <f>IF(N157="sníž. přenesená",J157,0)</f>
        <v>0</v>
      </c>
      <c r="BI157" s="187">
        <f>IF(N157="nulová",J157,0)</f>
        <v>0</v>
      </c>
      <c r="BJ157" s="19" t="s">
        <v>79</v>
      </c>
      <c r="BK157" s="187">
        <f>ROUND(I157*H157,2)</f>
        <v>0</v>
      </c>
      <c r="BL157" s="19" t="s">
        <v>294</v>
      </c>
      <c r="BM157" s="186" t="s">
        <v>1214</v>
      </c>
    </row>
    <row r="158" spans="1:65" s="2" customFormat="1">
      <c r="A158" s="36"/>
      <c r="B158" s="37"/>
      <c r="C158" s="38"/>
      <c r="D158" s="188" t="s">
        <v>128</v>
      </c>
      <c r="E158" s="38"/>
      <c r="F158" s="189" t="s">
        <v>1215</v>
      </c>
      <c r="G158" s="38"/>
      <c r="H158" s="38"/>
      <c r="I158" s="190"/>
      <c r="J158" s="38"/>
      <c r="K158" s="38"/>
      <c r="L158" s="41"/>
      <c r="M158" s="191"/>
      <c r="N158" s="192"/>
      <c r="O158" s="66"/>
      <c r="P158" s="66"/>
      <c r="Q158" s="66"/>
      <c r="R158" s="66"/>
      <c r="S158" s="66"/>
      <c r="T158" s="67"/>
      <c r="U158" s="36"/>
      <c r="V158" s="36"/>
      <c r="W158" s="36"/>
      <c r="X158" s="36"/>
      <c r="Y158" s="36"/>
      <c r="Z158" s="36"/>
      <c r="AA158" s="36"/>
      <c r="AB158" s="36"/>
      <c r="AC158" s="36"/>
      <c r="AD158" s="36"/>
      <c r="AE158" s="36"/>
      <c r="AT158" s="19" t="s">
        <v>128</v>
      </c>
      <c r="AU158" s="19" t="s">
        <v>81</v>
      </c>
    </row>
    <row r="159" spans="1:65" s="12" customFormat="1" ht="22.95" customHeight="1">
      <c r="B159" s="159"/>
      <c r="C159" s="160"/>
      <c r="D159" s="161" t="s">
        <v>71</v>
      </c>
      <c r="E159" s="173" t="s">
        <v>1216</v>
      </c>
      <c r="F159" s="173" t="s">
        <v>1217</v>
      </c>
      <c r="G159" s="160"/>
      <c r="H159" s="160"/>
      <c r="I159" s="163"/>
      <c r="J159" s="174">
        <f>BK159</f>
        <v>0</v>
      </c>
      <c r="K159" s="160"/>
      <c r="L159" s="165"/>
      <c r="M159" s="166"/>
      <c r="N159" s="167"/>
      <c r="O159" s="167"/>
      <c r="P159" s="168">
        <f>SUM(P160:P213)</f>
        <v>0</v>
      </c>
      <c r="Q159" s="167"/>
      <c r="R159" s="168">
        <f>SUM(R160:R213)</f>
        <v>0.26480000000000009</v>
      </c>
      <c r="S159" s="167"/>
      <c r="T159" s="169">
        <f>SUM(T160:T213)</f>
        <v>0.15790999999999999</v>
      </c>
      <c r="AR159" s="170" t="s">
        <v>81</v>
      </c>
      <c r="AT159" s="171" t="s">
        <v>71</v>
      </c>
      <c r="AU159" s="171" t="s">
        <v>79</v>
      </c>
      <c r="AY159" s="170" t="s">
        <v>118</v>
      </c>
      <c r="BK159" s="172">
        <f>SUM(BK160:BK213)</f>
        <v>0</v>
      </c>
    </row>
    <row r="160" spans="1:65" s="2" customFormat="1" ht="16.5" customHeight="1">
      <c r="A160" s="36"/>
      <c r="B160" s="37"/>
      <c r="C160" s="175" t="s">
        <v>481</v>
      </c>
      <c r="D160" s="175" t="s">
        <v>121</v>
      </c>
      <c r="E160" s="176" t="s">
        <v>1218</v>
      </c>
      <c r="F160" s="177" t="s">
        <v>1219</v>
      </c>
      <c r="G160" s="178" t="s">
        <v>329</v>
      </c>
      <c r="H160" s="179">
        <v>2</v>
      </c>
      <c r="I160" s="180"/>
      <c r="J160" s="181">
        <f>ROUND(I160*H160,2)</f>
        <v>0</v>
      </c>
      <c r="K160" s="177" t="s">
        <v>125</v>
      </c>
      <c r="L160" s="41"/>
      <c r="M160" s="182" t="s">
        <v>19</v>
      </c>
      <c r="N160" s="183" t="s">
        <v>43</v>
      </c>
      <c r="O160" s="66"/>
      <c r="P160" s="184">
        <f>O160*H160</f>
        <v>0</v>
      </c>
      <c r="Q160" s="184">
        <v>0</v>
      </c>
      <c r="R160" s="184">
        <f>Q160*H160</f>
        <v>0</v>
      </c>
      <c r="S160" s="184">
        <v>3.4200000000000001E-2</v>
      </c>
      <c r="T160" s="185">
        <f>S160*H160</f>
        <v>6.8400000000000002E-2</v>
      </c>
      <c r="U160" s="36"/>
      <c r="V160" s="36"/>
      <c r="W160" s="36"/>
      <c r="X160" s="36"/>
      <c r="Y160" s="36"/>
      <c r="Z160" s="36"/>
      <c r="AA160" s="36"/>
      <c r="AB160" s="36"/>
      <c r="AC160" s="36"/>
      <c r="AD160" s="36"/>
      <c r="AE160" s="36"/>
      <c r="AR160" s="186" t="s">
        <v>294</v>
      </c>
      <c r="AT160" s="186" t="s">
        <v>121</v>
      </c>
      <c r="AU160" s="186" t="s">
        <v>81</v>
      </c>
      <c r="AY160" s="19" t="s">
        <v>118</v>
      </c>
      <c r="BE160" s="187">
        <f>IF(N160="základní",J160,0)</f>
        <v>0</v>
      </c>
      <c r="BF160" s="187">
        <f>IF(N160="snížená",J160,0)</f>
        <v>0</v>
      </c>
      <c r="BG160" s="187">
        <f>IF(N160="zákl. přenesená",J160,0)</f>
        <v>0</v>
      </c>
      <c r="BH160" s="187">
        <f>IF(N160="sníž. přenesená",J160,0)</f>
        <v>0</v>
      </c>
      <c r="BI160" s="187">
        <f>IF(N160="nulová",J160,0)</f>
        <v>0</v>
      </c>
      <c r="BJ160" s="19" t="s">
        <v>79</v>
      </c>
      <c r="BK160" s="187">
        <f>ROUND(I160*H160,2)</f>
        <v>0</v>
      </c>
      <c r="BL160" s="19" t="s">
        <v>294</v>
      </c>
      <c r="BM160" s="186" t="s">
        <v>1220</v>
      </c>
    </row>
    <row r="161" spans="1:65" s="2" customFormat="1">
      <c r="A161" s="36"/>
      <c r="B161" s="37"/>
      <c r="C161" s="38"/>
      <c r="D161" s="188" t="s">
        <v>128</v>
      </c>
      <c r="E161" s="38"/>
      <c r="F161" s="189" t="s">
        <v>1221</v>
      </c>
      <c r="G161" s="38"/>
      <c r="H161" s="38"/>
      <c r="I161" s="190"/>
      <c r="J161" s="38"/>
      <c r="K161" s="38"/>
      <c r="L161" s="41"/>
      <c r="M161" s="191"/>
      <c r="N161" s="192"/>
      <c r="O161" s="66"/>
      <c r="P161" s="66"/>
      <c r="Q161" s="66"/>
      <c r="R161" s="66"/>
      <c r="S161" s="66"/>
      <c r="T161" s="67"/>
      <c r="U161" s="36"/>
      <c r="V161" s="36"/>
      <c r="W161" s="36"/>
      <c r="X161" s="36"/>
      <c r="Y161" s="36"/>
      <c r="Z161" s="36"/>
      <c r="AA161" s="36"/>
      <c r="AB161" s="36"/>
      <c r="AC161" s="36"/>
      <c r="AD161" s="36"/>
      <c r="AE161" s="36"/>
      <c r="AT161" s="19" t="s">
        <v>128</v>
      </c>
      <c r="AU161" s="19" t="s">
        <v>81</v>
      </c>
    </row>
    <row r="162" spans="1:65" s="2" customFormat="1" ht="16.5" customHeight="1">
      <c r="A162" s="36"/>
      <c r="B162" s="37"/>
      <c r="C162" s="175" t="s">
        <v>485</v>
      </c>
      <c r="D162" s="175" t="s">
        <v>121</v>
      </c>
      <c r="E162" s="176" t="s">
        <v>1222</v>
      </c>
      <c r="F162" s="177" t="s">
        <v>1223</v>
      </c>
      <c r="G162" s="178" t="s">
        <v>329</v>
      </c>
      <c r="H162" s="179">
        <v>2</v>
      </c>
      <c r="I162" s="180"/>
      <c r="J162" s="181">
        <f>ROUND(I162*H162,2)</f>
        <v>0</v>
      </c>
      <c r="K162" s="177" t="s">
        <v>125</v>
      </c>
      <c r="L162" s="41"/>
      <c r="M162" s="182" t="s">
        <v>19</v>
      </c>
      <c r="N162" s="183" t="s">
        <v>43</v>
      </c>
      <c r="O162" s="66"/>
      <c r="P162" s="184">
        <f>O162*H162</f>
        <v>0</v>
      </c>
      <c r="Q162" s="184">
        <v>0</v>
      </c>
      <c r="R162" s="184">
        <f>Q162*H162</f>
        <v>0</v>
      </c>
      <c r="S162" s="184">
        <v>1.9460000000000002E-2</v>
      </c>
      <c r="T162" s="185">
        <f>S162*H162</f>
        <v>3.8920000000000003E-2</v>
      </c>
      <c r="U162" s="36"/>
      <c r="V162" s="36"/>
      <c r="W162" s="36"/>
      <c r="X162" s="36"/>
      <c r="Y162" s="36"/>
      <c r="Z162" s="36"/>
      <c r="AA162" s="36"/>
      <c r="AB162" s="36"/>
      <c r="AC162" s="36"/>
      <c r="AD162" s="36"/>
      <c r="AE162" s="36"/>
      <c r="AR162" s="186" t="s">
        <v>294</v>
      </c>
      <c r="AT162" s="186" t="s">
        <v>121</v>
      </c>
      <c r="AU162" s="186" t="s">
        <v>81</v>
      </c>
      <c r="AY162" s="19" t="s">
        <v>118</v>
      </c>
      <c r="BE162" s="187">
        <f>IF(N162="základní",J162,0)</f>
        <v>0</v>
      </c>
      <c r="BF162" s="187">
        <f>IF(N162="snížená",J162,0)</f>
        <v>0</v>
      </c>
      <c r="BG162" s="187">
        <f>IF(N162="zákl. přenesená",J162,0)</f>
        <v>0</v>
      </c>
      <c r="BH162" s="187">
        <f>IF(N162="sníž. přenesená",J162,0)</f>
        <v>0</v>
      </c>
      <c r="BI162" s="187">
        <f>IF(N162="nulová",J162,0)</f>
        <v>0</v>
      </c>
      <c r="BJ162" s="19" t="s">
        <v>79</v>
      </c>
      <c r="BK162" s="187">
        <f>ROUND(I162*H162,2)</f>
        <v>0</v>
      </c>
      <c r="BL162" s="19" t="s">
        <v>294</v>
      </c>
      <c r="BM162" s="186" t="s">
        <v>1224</v>
      </c>
    </row>
    <row r="163" spans="1:65" s="2" customFormat="1">
      <c r="A163" s="36"/>
      <c r="B163" s="37"/>
      <c r="C163" s="38"/>
      <c r="D163" s="188" t="s">
        <v>128</v>
      </c>
      <c r="E163" s="38"/>
      <c r="F163" s="189" t="s">
        <v>1225</v>
      </c>
      <c r="G163" s="38"/>
      <c r="H163" s="38"/>
      <c r="I163" s="190"/>
      <c r="J163" s="38"/>
      <c r="K163" s="38"/>
      <c r="L163" s="41"/>
      <c r="M163" s="191"/>
      <c r="N163" s="192"/>
      <c r="O163" s="66"/>
      <c r="P163" s="66"/>
      <c r="Q163" s="66"/>
      <c r="R163" s="66"/>
      <c r="S163" s="66"/>
      <c r="T163" s="67"/>
      <c r="U163" s="36"/>
      <c r="V163" s="36"/>
      <c r="W163" s="36"/>
      <c r="X163" s="36"/>
      <c r="Y163" s="36"/>
      <c r="Z163" s="36"/>
      <c r="AA163" s="36"/>
      <c r="AB163" s="36"/>
      <c r="AC163" s="36"/>
      <c r="AD163" s="36"/>
      <c r="AE163" s="36"/>
      <c r="AT163" s="19" t="s">
        <v>128</v>
      </c>
      <c r="AU163" s="19" t="s">
        <v>81</v>
      </c>
    </row>
    <row r="164" spans="1:65" s="2" customFormat="1" ht="16.5" customHeight="1">
      <c r="A164" s="36"/>
      <c r="B164" s="37"/>
      <c r="C164" s="175" t="s">
        <v>489</v>
      </c>
      <c r="D164" s="175" t="s">
        <v>121</v>
      </c>
      <c r="E164" s="176" t="s">
        <v>1226</v>
      </c>
      <c r="F164" s="177" t="s">
        <v>1227</v>
      </c>
      <c r="G164" s="178" t="s">
        <v>329</v>
      </c>
      <c r="H164" s="179">
        <v>1</v>
      </c>
      <c r="I164" s="180"/>
      <c r="J164" s="181">
        <f>ROUND(I164*H164,2)</f>
        <v>0</v>
      </c>
      <c r="K164" s="177" t="s">
        <v>125</v>
      </c>
      <c r="L164" s="41"/>
      <c r="M164" s="182" t="s">
        <v>19</v>
      </c>
      <c r="N164" s="183" t="s">
        <v>43</v>
      </c>
      <c r="O164" s="66"/>
      <c r="P164" s="184">
        <f>O164*H164</f>
        <v>0</v>
      </c>
      <c r="Q164" s="184">
        <v>0</v>
      </c>
      <c r="R164" s="184">
        <f>Q164*H164</f>
        <v>0</v>
      </c>
      <c r="S164" s="184">
        <v>9.1999999999999998E-3</v>
      </c>
      <c r="T164" s="185">
        <f>S164*H164</f>
        <v>9.1999999999999998E-3</v>
      </c>
      <c r="U164" s="36"/>
      <c r="V164" s="36"/>
      <c r="W164" s="36"/>
      <c r="X164" s="36"/>
      <c r="Y164" s="36"/>
      <c r="Z164" s="36"/>
      <c r="AA164" s="36"/>
      <c r="AB164" s="36"/>
      <c r="AC164" s="36"/>
      <c r="AD164" s="36"/>
      <c r="AE164" s="36"/>
      <c r="AR164" s="186" t="s">
        <v>294</v>
      </c>
      <c r="AT164" s="186" t="s">
        <v>121</v>
      </c>
      <c r="AU164" s="186" t="s">
        <v>81</v>
      </c>
      <c r="AY164" s="19" t="s">
        <v>118</v>
      </c>
      <c r="BE164" s="187">
        <f>IF(N164="základní",J164,0)</f>
        <v>0</v>
      </c>
      <c r="BF164" s="187">
        <f>IF(N164="snížená",J164,0)</f>
        <v>0</v>
      </c>
      <c r="BG164" s="187">
        <f>IF(N164="zákl. přenesená",J164,0)</f>
        <v>0</v>
      </c>
      <c r="BH164" s="187">
        <f>IF(N164="sníž. přenesená",J164,0)</f>
        <v>0</v>
      </c>
      <c r="BI164" s="187">
        <f>IF(N164="nulová",J164,0)</f>
        <v>0</v>
      </c>
      <c r="BJ164" s="19" t="s">
        <v>79</v>
      </c>
      <c r="BK164" s="187">
        <f>ROUND(I164*H164,2)</f>
        <v>0</v>
      </c>
      <c r="BL164" s="19" t="s">
        <v>294</v>
      </c>
      <c r="BM164" s="186" t="s">
        <v>1228</v>
      </c>
    </row>
    <row r="165" spans="1:65" s="2" customFormat="1">
      <c r="A165" s="36"/>
      <c r="B165" s="37"/>
      <c r="C165" s="38"/>
      <c r="D165" s="188" t="s">
        <v>128</v>
      </c>
      <c r="E165" s="38"/>
      <c r="F165" s="189" t="s">
        <v>1229</v>
      </c>
      <c r="G165" s="38"/>
      <c r="H165" s="38"/>
      <c r="I165" s="190"/>
      <c r="J165" s="38"/>
      <c r="K165" s="38"/>
      <c r="L165" s="41"/>
      <c r="M165" s="191"/>
      <c r="N165" s="192"/>
      <c r="O165" s="66"/>
      <c r="P165" s="66"/>
      <c r="Q165" s="66"/>
      <c r="R165" s="66"/>
      <c r="S165" s="66"/>
      <c r="T165" s="67"/>
      <c r="U165" s="36"/>
      <c r="V165" s="36"/>
      <c r="W165" s="36"/>
      <c r="X165" s="36"/>
      <c r="Y165" s="36"/>
      <c r="Z165" s="36"/>
      <c r="AA165" s="36"/>
      <c r="AB165" s="36"/>
      <c r="AC165" s="36"/>
      <c r="AD165" s="36"/>
      <c r="AE165" s="36"/>
      <c r="AT165" s="19" t="s">
        <v>128</v>
      </c>
      <c r="AU165" s="19" t="s">
        <v>81</v>
      </c>
    </row>
    <row r="166" spans="1:65" s="2" customFormat="1" ht="16.5" customHeight="1">
      <c r="A166" s="36"/>
      <c r="B166" s="37"/>
      <c r="C166" s="175" t="s">
        <v>493</v>
      </c>
      <c r="D166" s="175" t="s">
        <v>121</v>
      </c>
      <c r="E166" s="176" t="s">
        <v>1230</v>
      </c>
      <c r="F166" s="177" t="s">
        <v>1231</v>
      </c>
      <c r="G166" s="178" t="s">
        <v>329</v>
      </c>
      <c r="H166" s="179">
        <v>1</v>
      </c>
      <c r="I166" s="180"/>
      <c r="J166" s="181">
        <f>ROUND(I166*H166,2)</f>
        <v>0</v>
      </c>
      <c r="K166" s="177" t="s">
        <v>125</v>
      </c>
      <c r="L166" s="41"/>
      <c r="M166" s="182" t="s">
        <v>19</v>
      </c>
      <c r="N166" s="183" t="s">
        <v>43</v>
      </c>
      <c r="O166" s="66"/>
      <c r="P166" s="184">
        <f>O166*H166</f>
        <v>0</v>
      </c>
      <c r="Q166" s="184">
        <v>0</v>
      </c>
      <c r="R166" s="184">
        <f>Q166*H166</f>
        <v>0</v>
      </c>
      <c r="S166" s="184">
        <v>3.4700000000000002E-2</v>
      </c>
      <c r="T166" s="185">
        <f>S166*H166</f>
        <v>3.4700000000000002E-2</v>
      </c>
      <c r="U166" s="36"/>
      <c r="V166" s="36"/>
      <c r="W166" s="36"/>
      <c r="X166" s="36"/>
      <c r="Y166" s="36"/>
      <c r="Z166" s="36"/>
      <c r="AA166" s="36"/>
      <c r="AB166" s="36"/>
      <c r="AC166" s="36"/>
      <c r="AD166" s="36"/>
      <c r="AE166" s="36"/>
      <c r="AR166" s="186" t="s">
        <v>294</v>
      </c>
      <c r="AT166" s="186" t="s">
        <v>121</v>
      </c>
      <c r="AU166" s="186" t="s">
        <v>81</v>
      </c>
      <c r="AY166" s="19" t="s">
        <v>118</v>
      </c>
      <c r="BE166" s="187">
        <f>IF(N166="základní",J166,0)</f>
        <v>0</v>
      </c>
      <c r="BF166" s="187">
        <f>IF(N166="snížená",J166,0)</f>
        <v>0</v>
      </c>
      <c r="BG166" s="187">
        <f>IF(N166="zákl. přenesená",J166,0)</f>
        <v>0</v>
      </c>
      <c r="BH166" s="187">
        <f>IF(N166="sníž. přenesená",J166,0)</f>
        <v>0</v>
      </c>
      <c r="BI166" s="187">
        <f>IF(N166="nulová",J166,0)</f>
        <v>0</v>
      </c>
      <c r="BJ166" s="19" t="s">
        <v>79</v>
      </c>
      <c r="BK166" s="187">
        <f>ROUND(I166*H166,2)</f>
        <v>0</v>
      </c>
      <c r="BL166" s="19" t="s">
        <v>294</v>
      </c>
      <c r="BM166" s="186" t="s">
        <v>1232</v>
      </c>
    </row>
    <row r="167" spans="1:65" s="2" customFormat="1">
      <c r="A167" s="36"/>
      <c r="B167" s="37"/>
      <c r="C167" s="38"/>
      <c r="D167" s="188" t="s">
        <v>128</v>
      </c>
      <c r="E167" s="38"/>
      <c r="F167" s="189" t="s">
        <v>1233</v>
      </c>
      <c r="G167" s="38"/>
      <c r="H167" s="38"/>
      <c r="I167" s="190"/>
      <c r="J167" s="38"/>
      <c r="K167" s="38"/>
      <c r="L167" s="41"/>
      <c r="M167" s="191"/>
      <c r="N167" s="192"/>
      <c r="O167" s="66"/>
      <c r="P167" s="66"/>
      <c r="Q167" s="66"/>
      <c r="R167" s="66"/>
      <c r="S167" s="66"/>
      <c r="T167" s="67"/>
      <c r="U167" s="36"/>
      <c r="V167" s="36"/>
      <c r="W167" s="36"/>
      <c r="X167" s="36"/>
      <c r="Y167" s="36"/>
      <c r="Z167" s="36"/>
      <c r="AA167" s="36"/>
      <c r="AB167" s="36"/>
      <c r="AC167" s="36"/>
      <c r="AD167" s="36"/>
      <c r="AE167" s="36"/>
      <c r="AT167" s="19" t="s">
        <v>128</v>
      </c>
      <c r="AU167" s="19" t="s">
        <v>81</v>
      </c>
    </row>
    <row r="168" spans="1:65" s="2" customFormat="1" ht="16.5" customHeight="1">
      <c r="A168" s="36"/>
      <c r="B168" s="37"/>
      <c r="C168" s="175" t="s">
        <v>499</v>
      </c>
      <c r="D168" s="175" t="s">
        <v>121</v>
      </c>
      <c r="E168" s="176" t="s">
        <v>1234</v>
      </c>
      <c r="F168" s="177" t="s">
        <v>1235</v>
      </c>
      <c r="G168" s="178" t="s">
        <v>329</v>
      </c>
      <c r="H168" s="179">
        <v>1</v>
      </c>
      <c r="I168" s="180"/>
      <c r="J168" s="181">
        <f>ROUND(I168*H168,2)</f>
        <v>0</v>
      </c>
      <c r="K168" s="177" t="s">
        <v>125</v>
      </c>
      <c r="L168" s="41"/>
      <c r="M168" s="182" t="s">
        <v>19</v>
      </c>
      <c r="N168" s="183" t="s">
        <v>43</v>
      </c>
      <c r="O168" s="66"/>
      <c r="P168" s="184">
        <f>O168*H168</f>
        <v>0</v>
      </c>
      <c r="Q168" s="184">
        <v>0</v>
      </c>
      <c r="R168" s="184">
        <f>Q168*H168</f>
        <v>0</v>
      </c>
      <c r="S168" s="184">
        <v>1.56E-3</v>
      </c>
      <c r="T168" s="185">
        <f>S168*H168</f>
        <v>1.56E-3</v>
      </c>
      <c r="U168" s="36"/>
      <c r="V168" s="36"/>
      <c r="W168" s="36"/>
      <c r="X168" s="36"/>
      <c r="Y168" s="36"/>
      <c r="Z168" s="36"/>
      <c r="AA168" s="36"/>
      <c r="AB168" s="36"/>
      <c r="AC168" s="36"/>
      <c r="AD168" s="36"/>
      <c r="AE168" s="36"/>
      <c r="AR168" s="186" t="s">
        <v>294</v>
      </c>
      <c r="AT168" s="186" t="s">
        <v>121</v>
      </c>
      <c r="AU168" s="186" t="s">
        <v>81</v>
      </c>
      <c r="AY168" s="19" t="s">
        <v>118</v>
      </c>
      <c r="BE168" s="187">
        <f>IF(N168="základní",J168,0)</f>
        <v>0</v>
      </c>
      <c r="BF168" s="187">
        <f>IF(N168="snížená",J168,0)</f>
        <v>0</v>
      </c>
      <c r="BG168" s="187">
        <f>IF(N168="zákl. přenesená",J168,0)</f>
        <v>0</v>
      </c>
      <c r="BH168" s="187">
        <f>IF(N168="sníž. přenesená",J168,0)</f>
        <v>0</v>
      </c>
      <c r="BI168" s="187">
        <f>IF(N168="nulová",J168,0)</f>
        <v>0</v>
      </c>
      <c r="BJ168" s="19" t="s">
        <v>79</v>
      </c>
      <c r="BK168" s="187">
        <f>ROUND(I168*H168,2)</f>
        <v>0</v>
      </c>
      <c r="BL168" s="19" t="s">
        <v>294</v>
      </c>
      <c r="BM168" s="186" t="s">
        <v>1236</v>
      </c>
    </row>
    <row r="169" spans="1:65" s="2" customFormat="1">
      <c r="A169" s="36"/>
      <c r="B169" s="37"/>
      <c r="C169" s="38"/>
      <c r="D169" s="188" t="s">
        <v>128</v>
      </c>
      <c r="E169" s="38"/>
      <c r="F169" s="189" t="s">
        <v>1237</v>
      </c>
      <c r="G169" s="38"/>
      <c r="H169" s="38"/>
      <c r="I169" s="190"/>
      <c r="J169" s="38"/>
      <c r="K169" s="38"/>
      <c r="L169" s="41"/>
      <c r="M169" s="191"/>
      <c r="N169" s="192"/>
      <c r="O169" s="66"/>
      <c r="P169" s="66"/>
      <c r="Q169" s="66"/>
      <c r="R169" s="66"/>
      <c r="S169" s="66"/>
      <c r="T169" s="67"/>
      <c r="U169" s="36"/>
      <c r="V169" s="36"/>
      <c r="W169" s="36"/>
      <c r="X169" s="36"/>
      <c r="Y169" s="36"/>
      <c r="Z169" s="36"/>
      <c r="AA169" s="36"/>
      <c r="AB169" s="36"/>
      <c r="AC169" s="36"/>
      <c r="AD169" s="36"/>
      <c r="AE169" s="36"/>
      <c r="AT169" s="19" t="s">
        <v>128</v>
      </c>
      <c r="AU169" s="19" t="s">
        <v>81</v>
      </c>
    </row>
    <row r="170" spans="1:65" s="2" customFormat="1" ht="16.5" customHeight="1">
      <c r="A170" s="36"/>
      <c r="B170" s="37"/>
      <c r="C170" s="175" t="s">
        <v>512</v>
      </c>
      <c r="D170" s="175" t="s">
        <v>121</v>
      </c>
      <c r="E170" s="176" t="s">
        <v>1238</v>
      </c>
      <c r="F170" s="177" t="s">
        <v>1239</v>
      </c>
      <c r="G170" s="178" t="s">
        <v>329</v>
      </c>
      <c r="H170" s="179">
        <v>3</v>
      </c>
      <c r="I170" s="180"/>
      <c r="J170" s="181">
        <f>ROUND(I170*H170,2)</f>
        <v>0</v>
      </c>
      <c r="K170" s="177" t="s">
        <v>125</v>
      </c>
      <c r="L170" s="41"/>
      <c r="M170" s="182" t="s">
        <v>19</v>
      </c>
      <c r="N170" s="183" t="s">
        <v>43</v>
      </c>
      <c r="O170" s="66"/>
      <c r="P170" s="184">
        <f>O170*H170</f>
        <v>0</v>
      </c>
      <c r="Q170" s="184">
        <v>0</v>
      </c>
      <c r="R170" s="184">
        <f>Q170*H170</f>
        <v>0</v>
      </c>
      <c r="S170" s="184">
        <v>8.5999999999999998E-4</v>
      </c>
      <c r="T170" s="185">
        <f>S170*H170</f>
        <v>2.5799999999999998E-3</v>
      </c>
      <c r="U170" s="36"/>
      <c r="V170" s="36"/>
      <c r="W170" s="36"/>
      <c r="X170" s="36"/>
      <c r="Y170" s="36"/>
      <c r="Z170" s="36"/>
      <c r="AA170" s="36"/>
      <c r="AB170" s="36"/>
      <c r="AC170" s="36"/>
      <c r="AD170" s="36"/>
      <c r="AE170" s="36"/>
      <c r="AR170" s="186" t="s">
        <v>294</v>
      </c>
      <c r="AT170" s="186" t="s">
        <v>121</v>
      </c>
      <c r="AU170" s="186" t="s">
        <v>81</v>
      </c>
      <c r="AY170" s="19" t="s">
        <v>118</v>
      </c>
      <c r="BE170" s="187">
        <f>IF(N170="základní",J170,0)</f>
        <v>0</v>
      </c>
      <c r="BF170" s="187">
        <f>IF(N170="snížená",J170,0)</f>
        <v>0</v>
      </c>
      <c r="BG170" s="187">
        <f>IF(N170="zákl. přenesená",J170,0)</f>
        <v>0</v>
      </c>
      <c r="BH170" s="187">
        <f>IF(N170="sníž. přenesená",J170,0)</f>
        <v>0</v>
      </c>
      <c r="BI170" s="187">
        <f>IF(N170="nulová",J170,0)</f>
        <v>0</v>
      </c>
      <c r="BJ170" s="19" t="s">
        <v>79</v>
      </c>
      <c r="BK170" s="187">
        <f>ROUND(I170*H170,2)</f>
        <v>0</v>
      </c>
      <c r="BL170" s="19" t="s">
        <v>294</v>
      </c>
      <c r="BM170" s="186" t="s">
        <v>1240</v>
      </c>
    </row>
    <row r="171" spans="1:65" s="2" customFormat="1">
      <c r="A171" s="36"/>
      <c r="B171" s="37"/>
      <c r="C171" s="38"/>
      <c r="D171" s="188" t="s">
        <v>128</v>
      </c>
      <c r="E171" s="38"/>
      <c r="F171" s="189" t="s">
        <v>1241</v>
      </c>
      <c r="G171" s="38"/>
      <c r="H171" s="38"/>
      <c r="I171" s="190"/>
      <c r="J171" s="38"/>
      <c r="K171" s="38"/>
      <c r="L171" s="41"/>
      <c r="M171" s="191"/>
      <c r="N171" s="192"/>
      <c r="O171" s="66"/>
      <c r="P171" s="66"/>
      <c r="Q171" s="66"/>
      <c r="R171" s="66"/>
      <c r="S171" s="66"/>
      <c r="T171" s="67"/>
      <c r="U171" s="36"/>
      <c r="V171" s="36"/>
      <c r="W171" s="36"/>
      <c r="X171" s="36"/>
      <c r="Y171" s="36"/>
      <c r="Z171" s="36"/>
      <c r="AA171" s="36"/>
      <c r="AB171" s="36"/>
      <c r="AC171" s="36"/>
      <c r="AD171" s="36"/>
      <c r="AE171" s="36"/>
      <c r="AT171" s="19" t="s">
        <v>128</v>
      </c>
      <c r="AU171" s="19" t="s">
        <v>81</v>
      </c>
    </row>
    <row r="172" spans="1:65" s="2" customFormat="1" ht="16.5" customHeight="1">
      <c r="A172" s="36"/>
      <c r="B172" s="37"/>
      <c r="C172" s="175" t="s">
        <v>518</v>
      </c>
      <c r="D172" s="175" t="s">
        <v>121</v>
      </c>
      <c r="E172" s="176" t="s">
        <v>1242</v>
      </c>
      <c r="F172" s="177" t="s">
        <v>1243</v>
      </c>
      <c r="G172" s="178" t="s">
        <v>217</v>
      </c>
      <c r="H172" s="179">
        <v>3</v>
      </c>
      <c r="I172" s="180"/>
      <c r="J172" s="181">
        <f>ROUND(I172*H172,2)</f>
        <v>0</v>
      </c>
      <c r="K172" s="177" t="s">
        <v>125</v>
      </c>
      <c r="L172" s="41"/>
      <c r="M172" s="182" t="s">
        <v>19</v>
      </c>
      <c r="N172" s="183" t="s">
        <v>43</v>
      </c>
      <c r="O172" s="66"/>
      <c r="P172" s="184">
        <f>O172*H172</f>
        <v>0</v>
      </c>
      <c r="Q172" s="184">
        <v>0</v>
      </c>
      <c r="R172" s="184">
        <f>Q172*H172</f>
        <v>0</v>
      </c>
      <c r="S172" s="184">
        <v>8.4999999999999995E-4</v>
      </c>
      <c r="T172" s="185">
        <f>S172*H172</f>
        <v>2.5499999999999997E-3</v>
      </c>
      <c r="U172" s="36"/>
      <c r="V172" s="36"/>
      <c r="W172" s="36"/>
      <c r="X172" s="36"/>
      <c r="Y172" s="36"/>
      <c r="Z172" s="36"/>
      <c r="AA172" s="36"/>
      <c r="AB172" s="36"/>
      <c r="AC172" s="36"/>
      <c r="AD172" s="36"/>
      <c r="AE172" s="36"/>
      <c r="AR172" s="186" t="s">
        <v>294</v>
      </c>
      <c r="AT172" s="186" t="s">
        <v>121</v>
      </c>
      <c r="AU172" s="186" t="s">
        <v>81</v>
      </c>
      <c r="AY172" s="19" t="s">
        <v>118</v>
      </c>
      <c r="BE172" s="187">
        <f>IF(N172="základní",J172,0)</f>
        <v>0</v>
      </c>
      <c r="BF172" s="187">
        <f>IF(N172="snížená",J172,0)</f>
        <v>0</v>
      </c>
      <c r="BG172" s="187">
        <f>IF(N172="zákl. přenesená",J172,0)</f>
        <v>0</v>
      </c>
      <c r="BH172" s="187">
        <f>IF(N172="sníž. přenesená",J172,0)</f>
        <v>0</v>
      </c>
      <c r="BI172" s="187">
        <f>IF(N172="nulová",J172,0)</f>
        <v>0</v>
      </c>
      <c r="BJ172" s="19" t="s">
        <v>79</v>
      </c>
      <c r="BK172" s="187">
        <f>ROUND(I172*H172,2)</f>
        <v>0</v>
      </c>
      <c r="BL172" s="19" t="s">
        <v>294</v>
      </c>
      <c r="BM172" s="186" t="s">
        <v>1244</v>
      </c>
    </row>
    <row r="173" spans="1:65" s="2" customFormat="1">
      <c r="A173" s="36"/>
      <c r="B173" s="37"/>
      <c r="C173" s="38"/>
      <c r="D173" s="188" t="s">
        <v>128</v>
      </c>
      <c r="E173" s="38"/>
      <c r="F173" s="189" t="s">
        <v>1245</v>
      </c>
      <c r="G173" s="38"/>
      <c r="H173" s="38"/>
      <c r="I173" s="190"/>
      <c r="J173" s="38"/>
      <c r="K173" s="38"/>
      <c r="L173" s="41"/>
      <c r="M173" s="191"/>
      <c r="N173" s="192"/>
      <c r="O173" s="66"/>
      <c r="P173" s="66"/>
      <c r="Q173" s="66"/>
      <c r="R173" s="66"/>
      <c r="S173" s="66"/>
      <c r="T173" s="67"/>
      <c r="U173" s="36"/>
      <c r="V173" s="36"/>
      <c r="W173" s="36"/>
      <c r="X173" s="36"/>
      <c r="Y173" s="36"/>
      <c r="Z173" s="36"/>
      <c r="AA173" s="36"/>
      <c r="AB173" s="36"/>
      <c r="AC173" s="36"/>
      <c r="AD173" s="36"/>
      <c r="AE173" s="36"/>
      <c r="AT173" s="19" t="s">
        <v>128</v>
      </c>
      <c r="AU173" s="19" t="s">
        <v>81</v>
      </c>
    </row>
    <row r="174" spans="1:65" s="2" customFormat="1" ht="21.75" customHeight="1">
      <c r="A174" s="36"/>
      <c r="B174" s="37"/>
      <c r="C174" s="175" t="s">
        <v>524</v>
      </c>
      <c r="D174" s="175" t="s">
        <v>121</v>
      </c>
      <c r="E174" s="176" t="s">
        <v>1246</v>
      </c>
      <c r="F174" s="177" t="s">
        <v>1247</v>
      </c>
      <c r="G174" s="178" t="s">
        <v>329</v>
      </c>
      <c r="H174" s="179">
        <v>1</v>
      </c>
      <c r="I174" s="180"/>
      <c r="J174" s="181">
        <f>ROUND(I174*H174,2)</f>
        <v>0</v>
      </c>
      <c r="K174" s="177" t="s">
        <v>125</v>
      </c>
      <c r="L174" s="41"/>
      <c r="M174" s="182" t="s">
        <v>19</v>
      </c>
      <c r="N174" s="183" t="s">
        <v>43</v>
      </c>
      <c r="O174" s="66"/>
      <c r="P174" s="184">
        <f>O174*H174</f>
        <v>0</v>
      </c>
      <c r="Q174" s="184">
        <v>1.6969999999999999E-2</v>
      </c>
      <c r="R174" s="184">
        <f>Q174*H174</f>
        <v>1.6969999999999999E-2</v>
      </c>
      <c r="S174" s="184">
        <v>0</v>
      </c>
      <c r="T174" s="185">
        <f>S174*H174</f>
        <v>0</v>
      </c>
      <c r="U174" s="36"/>
      <c r="V174" s="36"/>
      <c r="W174" s="36"/>
      <c r="X174" s="36"/>
      <c r="Y174" s="36"/>
      <c r="Z174" s="36"/>
      <c r="AA174" s="36"/>
      <c r="AB174" s="36"/>
      <c r="AC174" s="36"/>
      <c r="AD174" s="36"/>
      <c r="AE174" s="36"/>
      <c r="AR174" s="186" t="s">
        <v>294</v>
      </c>
      <c r="AT174" s="186" t="s">
        <v>121</v>
      </c>
      <c r="AU174" s="186" t="s">
        <v>81</v>
      </c>
      <c r="AY174" s="19" t="s">
        <v>118</v>
      </c>
      <c r="BE174" s="187">
        <f>IF(N174="základní",J174,0)</f>
        <v>0</v>
      </c>
      <c r="BF174" s="187">
        <f>IF(N174="snížená",J174,0)</f>
        <v>0</v>
      </c>
      <c r="BG174" s="187">
        <f>IF(N174="zákl. přenesená",J174,0)</f>
        <v>0</v>
      </c>
      <c r="BH174" s="187">
        <f>IF(N174="sníž. přenesená",J174,0)</f>
        <v>0</v>
      </c>
      <c r="BI174" s="187">
        <f>IF(N174="nulová",J174,0)</f>
        <v>0</v>
      </c>
      <c r="BJ174" s="19" t="s">
        <v>79</v>
      </c>
      <c r="BK174" s="187">
        <f>ROUND(I174*H174,2)</f>
        <v>0</v>
      </c>
      <c r="BL174" s="19" t="s">
        <v>294</v>
      </c>
      <c r="BM174" s="186" t="s">
        <v>1248</v>
      </c>
    </row>
    <row r="175" spans="1:65" s="2" customFormat="1">
      <c r="A175" s="36"/>
      <c r="B175" s="37"/>
      <c r="C175" s="38"/>
      <c r="D175" s="188" t="s">
        <v>128</v>
      </c>
      <c r="E175" s="38"/>
      <c r="F175" s="189" t="s">
        <v>1249</v>
      </c>
      <c r="G175" s="38"/>
      <c r="H175" s="38"/>
      <c r="I175" s="190"/>
      <c r="J175" s="38"/>
      <c r="K175" s="38"/>
      <c r="L175" s="41"/>
      <c r="M175" s="191"/>
      <c r="N175" s="192"/>
      <c r="O175" s="66"/>
      <c r="P175" s="66"/>
      <c r="Q175" s="66"/>
      <c r="R175" s="66"/>
      <c r="S175" s="66"/>
      <c r="T175" s="67"/>
      <c r="U175" s="36"/>
      <c r="V175" s="36"/>
      <c r="W175" s="36"/>
      <c r="X175" s="36"/>
      <c r="Y175" s="36"/>
      <c r="Z175" s="36"/>
      <c r="AA175" s="36"/>
      <c r="AB175" s="36"/>
      <c r="AC175" s="36"/>
      <c r="AD175" s="36"/>
      <c r="AE175" s="36"/>
      <c r="AT175" s="19" t="s">
        <v>128</v>
      </c>
      <c r="AU175" s="19" t="s">
        <v>81</v>
      </c>
    </row>
    <row r="176" spans="1:65" s="2" customFormat="1" ht="24.15" customHeight="1">
      <c r="A176" s="36"/>
      <c r="B176" s="37"/>
      <c r="C176" s="175" t="s">
        <v>530</v>
      </c>
      <c r="D176" s="175" t="s">
        <v>121</v>
      </c>
      <c r="E176" s="176" t="s">
        <v>1250</v>
      </c>
      <c r="F176" s="177" t="s">
        <v>1251</v>
      </c>
      <c r="G176" s="178" t="s">
        <v>329</v>
      </c>
      <c r="H176" s="179">
        <v>1</v>
      </c>
      <c r="I176" s="180"/>
      <c r="J176" s="181">
        <f>ROUND(I176*H176,2)</f>
        <v>0</v>
      </c>
      <c r="K176" s="177" t="s">
        <v>19</v>
      </c>
      <c r="L176" s="41"/>
      <c r="M176" s="182" t="s">
        <v>19</v>
      </c>
      <c r="N176" s="183" t="s">
        <v>43</v>
      </c>
      <c r="O176" s="66"/>
      <c r="P176" s="184">
        <f>O176*H176</f>
        <v>0</v>
      </c>
      <c r="Q176" s="184">
        <v>1.6969999999999999E-2</v>
      </c>
      <c r="R176" s="184">
        <f>Q176*H176</f>
        <v>1.6969999999999999E-2</v>
      </c>
      <c r="S176" s="184">
        <v>0</v>
      </c>
      <c r="T176" s="185">
        <f>S176*H176</f>
        <v>0</v>
      </c>
      <c r="U176" s="36"/>
      <c r="V176" s="36"/>
      <c r="W176" s="36"/>
      <c r="X176" s="36"/>
      <c r="Y176" s="36"/>
      <c r="Z176" s="36"/>
      <c r="AA176" s="36"/>
      <c r="AB176" s="36"/>
      <c r="AC176" s="36"/>
      <c r="AD176" s="36"/>
      <c r="AE176" s="36"/>
      <c r="AR176" s="186" t="s">
        <v>294</v>
      </c>
      <c r="AT176" s="186" t="s">
        <v>121</v>
      </c>
      <c r="AU176" s="186" t="s">
        <v>81</v>
      </c>
      <c r="AY176" s="19" t="s">
        <v>118</v>
      </c>
      <c r="BE176" s="187">
        <f>IF(N176="základní",J176,0)</f>
        <v>0</v>
      </c>
      <c r="BF176" s="187">
        <f>IF(N176="snížená",J176,0)</f>
        <v>0</v>
      </c>
      <c r="BG176" s="187">
        <f>IF(N176="zákl. přenesená",J176,0)</f>
        <v>0</v>
      </c>
      <c r="BH176" s="187">
        <f>IF(N176="sníž. přenesená",J176,0)</f>
        <v>0</v>
      </c>
      <c r="BI176" s="187">
        <f>IF(N176="nulová",J176,0)</f>
        <v>0</v>
      </c>
      <c r="BJ176" s="19" t="s">
        <v>79</v>
      </c>
      <c r="BK176" s="187">
        <f>ROUND(I176*H176,2)</f>
        <v>0</v>
      </c>
      <c r="BL176" s="19" t="s">
        <v>294</v>
      </c>
      <c r="BM176" s="186" t="s">
        <v>1252</v>
      </c>
    </row>
    <row r="177" spans="1:65" s="2" customFormat="1" ht="24.15" customHeight="1">
      <c r="A177" s="36"/>
      <c r="B177" s="37"/>
      <c r="C177" s="175" t="s">
        <v>537</v>
      </c>
      <c r="D177" s="175" t="s">
        <v>121</v>
      </c>
      <c r="E177" s="176" t="s">
        <v>1253</v>
      </c>
      <c r="F177" s="177" t="s">
        <v>1254</v>
      </c>
      <c r="G177" s="178" t="s">
        <v>329</v>
      </c>
      <c r="H177" s="179">
        <v>5</v>
      </c>
      <c r="I177" s="180"/>
      <c r="J177" s="181">
        <f>ROUND(I177*H177,2)</f>
        <v>0</v>
      </c>
      <c r="K177" s="177" t="s">
        <v>125</v>
      </c>
      <c r="L177" s="41"/>
      <c r="M177" s="182" t="s">
        <v>19</v>
      </c>
      <c r="N177" s="183" t="s">
        <v>43</v>
      </c>
      <c r="O177" s="66"/>
      <c r="P177" s="184">
        <f>O177*H177</f>
        <v>0</v>
      </c>
      <c r="Q177" s="184">
        <v>2.0729999999999998E-2</v>
      </c>
      <c r="R177" s="184">
        <f>Q177*H177</f>
        <v>0.10364999999999999</v>
      </c>
      <c r="S177" s="184">
        <v>0</v>
      </c>
      <c r="T177" s="185">
        <f>S177*H177</f>
        <v>0</v>
      </c>
      <c r="U177" s="36"/>
      <c r="V177" s="36"/>
      <c r="W177" s="36"/>
      <c r="X177" s="36"/>
      <c r="Y177" s="36"/>
      <c r="Z177" s="36"/>
      <c r="AA177" s="36"/>
      <c r="AB177" s="36"/>
      <c r="AC177" s="36"/>
      <c r="AD177" s="36"/>
      <c r="AE177" s="36"/>
      <c r="AR177" s="186" t="s">
        <v>294</v>
      </c>
      <c r="AT177" s="186" t="s">
        <v>121</v>
      </c>
      <c r="AU177" s="186" t="s">
        <v>81</v>
      </c>
      <c r="AY177" s="19" t="s">
        <v>118</v>
      </c>
      <c r="BE177" s="187">
        <f>IF(N177="základní",J177,0)</f>
        <v>0</v>
      </c>
      <c r="BF177" s="187">
        <f>IF(N177="snížená",J177,0)</f>
        <v>0</v>
      </c>
      <c r="BG177" s="187">
        <f>IF(N177="zákl. přenesená",J177,0)</f>
        <v>0</v>
      </c>
      <c r="BH177" s="187">
        <f>IF(N177="sníž. přenesená",J177,0)</f>
        <v>0</v>
      </c>
      <c r="BI177" s="187">
        <f>IF(N177="nulová",J177,0)</f>
        <v>0</v>
      </c>
      <c r="BJ177" s="19" t="s">
        <v>79</v>
      </c>
      <c r="BK177" s="187">
        <f>ROUND(I177*H177,2)</f>
        <v>0</v>
      </c>
      <c r="BL177" s="19" t="s">
        <v>294</v>
      </c>
      <c r="BM177" s="186" t="s">
        <v>1255</v>
      </c>
    </row>
    <row r="178" spans="1:65" s="2" customFormat="1">
      <c r="A178" s="36"/>
      <c r="B178" s="37"/>
      <c r="C178" s="38"/>
      <c r="D178" s="188" t="s">
        <v>128</v>
      </c>
      <c r="E178" s="38"/>
      <c r="F178" s="189" t="s">
        <v>1256</v>
      </c>
      <c r="G178" s="38"/>
      <c r="H178" s="38"/>
      <c r="I178" s="190"/>
      <c r="J178" s="38"/>
      <c r="K178" s="38"/>
      <c r="L178" s="41"/>
      <c r="M178" s="191"/>
      <c r="N178" s="192"/>
      <c r="O178" s="66"/>
      <c r="P178" s="66"/>
      <c r="Q178" s="66"/>
      <c r="R178" s="66"/>
      <c r="S178" s="66"/>
      <c r="T178" s="67"/>
      <c r="U178" s="36"/>
      <c r="V178" s="36"/>
      <c r="W178" s="36"/>
      <c r="X178" s="36"/>
      <c r="Y178" s="36"/>
      <c r="Z178" s="36"/>
      <c r="AA178" s="36"/>
      <c r="AB178" s="36"/>
      <c r="AC178" s="36"/>
      <c r="AD178" s="36"/>
      <c r="AE178" s="36"/>
      <c r="AT178" s="19" t="s">
        <v>128</v>
      </c>
      <c r="AU178" s="19" t="s">
        <v>81</v>
      </c>
    </row>
    <row r="179" spans="1:65" s="2" customFormat="1" ht="16.5" customHeight="1">
      <c r="A179" s="36"/>
      <c r="B179" s="37"/>
      <c r="C179" s="175" t="s">
        <v>543</v>
      </c>
      <c r="D179" s="175" t="s">
        <v>121</v>
      </c>
      <c r="E179" s="176" t="s">
        <v>1257</v>
      </c>
      <c r="F179" s="177" t="s">
        <v>1258</v>
      </c>
      <c r="G179" s="178" t="s">
        <v>329</v>
      </c>
      <c r="H179" s="179">
        <v>5</v>
      </c>
      <c r="I179" s="180"/>
      <c r="J179" s="181">
        <f>ROUND(I179*H179,2)</f>
        <v>0</v>
      </c>
      <c r="K179" s="177" t="s">
        <v>125</v>
      </c>
      <c r="L179" s="41"/>
      <c r="M179" s="182" t="s">
        <v>19</v>
      </c>
      <c r="N179" s="183" t="s">
        <v>43</v>
      </c>
      <c r="O179" s="66"/>
      <c r="P179" s="184">
        <f>O179*H179</f>
        <v>0</v>
      </c>
      <c r="Q179" s="184">
        <v>1.8E-3</v>
      </c>
      <c r="R179" s="184">
        <f>Q179*H179</f>
        <v>8.9999999999999993E-3</v>
      </c>
      <c r="S179" s="184">
        <v>0</v>
      </c>
      <c r="T179" s="185">
        <f>S179*H179</f>
        <v>0</v>
      </c>
      <c r="U179" s="36"/>
      <c r="V179" s="36"/>
      <c r="W179" s="36"/>
      <c r="X179" s="36"/>
      <c r="Y179" s="36"/>
      <c r="Z179" s="36"/>
      <c r="AA179" s="36"/>
      <c r="AB179" s="36"/>
      <c r="AC179" s="36"/>
      <c r="AD179" s="36"/>
      <c r="AE179" s="36"/>
      <c r="AR179" s="186" t="s">
        <v>294</v>
      </c>
      <c r="AT179" s="186" t="s">
        <v>121</v>
      </c>
      <c r="AU179" s="186" t="s">
        <v>81</v>
      </c>
      <c r="AY179" s="19" t="s">
        <v>118</v>
      </c>
      <c r="BE179" s="187">
        <f>IF(N179="základní",J179,0)</f>
        <v>0</v>
      </c>
      <c r="BF179" s="187">
        <f>IF(N179="snížená",J179,0)</f>
        <v>0</v>
      </c>
      <c r="BG179" s="187">
        <f>IF(N179="zákl. přenesená",J179,0)</f>
        <v>0</v>
      </c>
      <c r="BH179" s="187">
        <f>IF(N179="sníž. přenesená",J179,0)</f>
        <v>0</v>
      </c>
      <c r="BI179" s="187">
        <f>IF(N179="nulová",J179,0)</f>
        <v>0</v>
      </c>
      <c r="BJ179" s="19" t="s">
        <v>79</v>
      </c>
      <c r="BK179" s="187">
        <f>ROUND(I179*H179,2)</f>
        <v>0</v>
      </c>
      <c r="BL179" s="19" t="s">
        <v>294</v>
      </c>
      <c r="BM179" s="186" t="s">
        <v>1259</v>
      </c>
    </row>
    <row r="180" spans="1:65" s="2" customFormat="1">
      <c r="A180" s="36"/>
      <c r="B180" s="37"/>
      <c r="C180" s="38"/>
      <c r="D180" s="188" t="s">
        <v>128</v>
      </c>
      <c r="E180" s="38"/>
      <c r="F180" s="189" t="s">
        <v>1260</v>
      </c>
      <c r="G180" s="38"/>
      <c r="H180" s="38"/>
      <c r="I180" s="190"/>
      <c r="J180" s="38"/>
      <c r="K180" s="38"/>
      <c r="L180" s="41"/>
      <c r="M180" s="191"/>
      <c r="N180" s="192"/>
      <c r="O180" s="66"/>
      <c r="P180" s="66"/>
      <c r="Q180" s="66"/>
      <c r="R180" s="66"/>
      <c r="S180" s="66"/>
      <c r="T180" s="67"/>
      <c r="U180" s="36"/>
      <c r="V180" s="36"/>
      <c r="W180" s="36"/>
      <c r="X180" s="36"/>
      <c r="Y180" s="36"/>
      <c r="Z180" s="36"/>
      <c r="AA180" s="36"/>
      <c r="AB180" s="36"/>
      <c r="AC180" s="36"/>
      <c r="AD180" s="36"/>
      <c r="AE180" s="36"/>
      <c r="AT180" s="19" t="s">
        <v>128</v>
      </c>
      <c r="AU180" s="19" t="s">
        <v>81</v>
      </c>
    </row>
    <row r="181" spans="1:65" s="2" customFormat="1" ht="16.5" customHeight="1">
      <c r="A181" s="36"/>
      <c r="B181" s="37"/>
      <c r="C181" s="175" t="s">
        <v>549</v>
      </c>
      <c r="D181" s="175" t="s">
        <v>121</v>
      </c>
      <c r="E181" s="176" t="s">
        <v>1261</v>
      </c>
      <c r="F181" s="177" t="s">
        <v>1262</v>
      </c>
      <c r="G181" s="178" t="s">
        <v>217</v>
      </c>
      <c r="H181" s="179">
        <v>5</v>
      </c>
      <c r="I181" s="180"/>
      <c r="J181" s="181">
        <f>ROUND(I181*H181,2)</f>
        <v>0</v>
      </c>
      <c r="K181" s="177" t="s">
        <v>125</v>
      </c>
      <c r="L181" s="41"/>
      <c r="M181" s="182" t="s">
        <v>19</v>
      </c>
      <c r="N181" s="183" t="s">
        <v>43</v>
      </c>
      <c r="O181" s="66"/>
      <c r="P181" s="184">
        <f>O181*H181</f>
        <v>0</v>
      </c>
      <c r="Q181" s="184">
        <v>2.4000000000000001E-4</v>
      </c>
      <c r="R181" s="184">
        <f>Q181*H181</f>
        <v>1.2000000000000001E-3</v>
      </c>
      <c r="S181" s="184">
        <v>0</v>
      </c>
      <c r="T181" s="185">
        <f>S181*H181</f>
        <v>0</v>
      </c>
      <c r="U181" s="36"/>
      <c r="V181" s="36"/>
      <c r="W181" s="36"/>
      <c r="X181" s="36"/>
      <c r="Y181" s="36"/>
      <c r="Z181" s="36"/>
      <c r="AA181" s="36"/>
      <c r="AB181" s="36"/>
      <c r="AC181" s="36"/>
      <c r="AD181" s="36"/>
      <c r="AE181" s="36"/>
      <c r="AR181" s="186" t="s">
        <v>294</v>
      </c>
      <c r="AT181" s="186" t="s">
        <v>121</v>
      </c>
      <c r="AU181" s="186" t="s">
        <v>81</v>
      </c>
      <c r="AY181" s="19" t="s">
        <v>118</v>
      </c>
      <c r="BE181" s="187">
        <f>IF(N181="základní",J181,0)</f>
        <v>0</v>
      </c>
      <c r="BF181" s="187">
        <f>IF(N181="snížená",J181,0)</f>
        <v>0</v>
      </c>
      <c r="BG181" s="187">
        <f>IF(N181="zákl. přenesená",J181,0)</f>
        <v>0</v>
      </c>
      <c r="BH181" s="187">
        <f>IF(N181="sníž. přenesená",J181,0)</f>
        <v>0</v>
      </c>
      <c r="BI181" s="187">
        <f>IF(N181="nulová",J181,0)</f>
        <v>0</v>
      </c>
      <c r="BJ181" s="19" t="s">
        <v>79</v>
      </c>
      <c r="BK181" s="187">
        <f>ROUND(I181*H181,2)</f>
        <v>0</v>
      </c>
      <c r="BL181" s="19" t="s">
        <v>294</v>
      </c>
      <c r="BM181" s="186" t="s">
        <v>1263</v>
      </c>
    </row>
    <row r="182" spans="1:65" s="2" customFormat="1">
      <c r="A182" s="36"/>
      <c r="B182" s="37"/>
      <c r="C182" s="38"/>
      <c r="D182" s="188" t="s">
        <v>128</v>
      </c>
      <c r="E182" s="38"/>
      <c r="F182" s="189" t="s">
        <v>1264</v>
      </c>
      <c r="G182" s="38"/>
      <c r="H182" s="38"/>
      <c r="I182" s="190"/>
      <c r="J182" s="38"/>
      <c r="K182" s="38"/>
      <c r="L182" s="41"/>
      <c r="M182" s="191"/>
      <c r="N182" s="192"/>
      <c r="O182" s="66"/>
      <c r="P182" s="66"/>
      <c r="Q182" s="66"/>
      <c r="R182" s="66"/>
      <c r="S182" s="66"/>
      <c r="T182" s="67"/>
      <c r="U182" s="36"/>
      <c r="V182" s="36"/>
      <c r="W182" s="36"/>
      <c r="X182" s="36"/>
      <c r="Y182" s="36"/>
      <c r="Z182" s="36"/>
      <c r="AA182" s="36"/>
      <c r="AB182" s="36"/>
      <c r="AC182" s="36"/>
      <c r="AD182" s="36"/>
      <c r="AE182" s="36"/>
      <c r="AT182" s="19" t="s">
        <v>128</v>
      </c>
      <c r="AU182" s="19" t="s">
        <v>81</v>
      </c>
    </row>
    <row r="183" spans="1:65" s="2" customFormat="1" ht="16.5" customHeight="1">
      <c r="A183" s="36"/>
      <c r="B183" s="37"/>
      <c r="C183" s="175" t="s">
        <v>555</v>
      </c>
      <c r="D183" s="175" t="s">
        <v>121</v>
      </c>
      <c r="E183" s="176" t="s">
        <v>1265</v>
      </c>
      <c r="F183" s="177" t="s">
        <v>1266</v>
      </c>
      <c r="G183" s="178" t="s">
        <v>217</v>
      </c>
      <c r="H183" s="179">
        <v>1</v>
      </c>
      <c r="I183" s="180"/>
      <c r="J183" s="181">
        <f>ROUND(I183*H183,2)</f>
        <v>0</v>
      </c>
      <c r="K183" s="177" t="s">
        <v>19</v>
      </c>
      <c r="L183" s="41"/>
      <c r="M183" s="182" t="s">
        <v>19</v>
      </c>
      <c r="N183" s="183" t="s">
        <v>43</v>
      </c>
      <c r="O183" s="66"/>
      <c r="P183" s="184">
        <f>O183*H183</f>
        <v>0</v>
      </c>
      <c r="Q183" s="184">
        <v>0</v>
      </c>
      <c r="R183" s="184">
        <f>Q183*H183</f>
        <v>0</v>
      </c>
      <c r="S183" s="184">
        <v>0</v>
      </c>
      <c r="T183" s="185">
        <f>S183*H183</f>
        <v>0</v>
      </c>
      <c r="U183" s="36"/>
      <c r="V183" s="36"/>
      <c r="W183" s="36"/>
      <c r="X183" s="36"/>
      <c r="Y183" s="36"/>
      <c r="Z183" s="36"/>
      <c r="AA183" s="36"/>
      <c r="AB183" s="36"/>
      <c r="AC183" s="36"/>
      <c r="AD183" s="36"/>
      <c r="AE183" s="36"/>
      <c r="AR183" s="186" t="s">
        <v>294</v>
      </c>
      <c r="AT183" s="186" t="s">
        <v>121</v>
      </c>
      <c r="AU183" s="186" t="s">
        <v>81</v>
      </c>
      <c r="AY183" s="19" t="s">
        <v>118</v>
      </c>
      <c r="BE183" s="187">
        <f>IF(N183="základní",J183,0)</f>
        <v>0</v>
      </c>
      <c r="BF183" s="187">
        <f>IF(N183="snížená",J183,0)</f>
        <v>0</v>
      </c>
      <c r="BG183" s="187">
        <f>IF(N183="zákl. přenesená",J183,0)</f>
        <v>0</v>
      </c>
      <c r="BH183" s="187">
        <f>IF(N183="sníž. přenesená",J183,0)</f>
        <v>0</v>
      </c>
      <c r="BI183" s="187">
        <f>IF(N183="nulová",J183,0)</f>
        <v>0</v>
      </c>
      <c r="BJ183" s="19" t="s">
        <v>79</v>
      </c>
      <c r="BK183" s="187">
        <f>ROUND(I183*H183,2)</f>
        <v>0</v>
      </c>
      <c r="BL183" s="19" t="s">
        <v>294</v>
      </c>
      <c r="BM183" s="186" t="s">
        <v>1267</v>
      </c>
    </row>
    <row r="184" spans="1:65" s="2" customFormat="1" ht="16.5" customHeight="1">
      <c r="A184" s="36"/>
      <c r="B184" s="37"/>
      <c r="C184" s="175" t="s">
        <v>560</v>
      </c>
      <c r="D184" s="175" t="s">
        <v>121</v>
      </c>
      <c r="E184" s="176" t="s">
        <v>1268</v>
      </c>
      <c r="F184" s="177" t="s">
        <v>1269</v>
      </c>
      <c r="G184" s="178" t="s">
        <v>329</v>
      </c>
      <c r="H184" s="179">
        <v>1</v>
      </c>
      <c r="I184" s="180"/>
      <c r="J184" s="181">
        <f>ROUND(I184*H184,2)</f>
        <v>0</v>
      </c>
      <c r="K184" s="177" t="s">
        <v>125</v>
      </c>
      <c r="L184" s="41"/>
      <c r="M184" s="182" t="s">
        <v>19</v>
      </c>
      <c r="N184" s="183" t="s">
        <v>43</v>
      </c>
      <c r="O184" s="66"/>
      <c r="P184" s="184">
        <f>O184*H184</f>
        <v>0</v>
      </c>
      <c r="Q184" s="184">
        <v>4.428E-2</v>
      </c>
      <c r="R184" s="184">
        <f>Q184*H184</f>
        <v>4.428E-2</v>
      </c>
      <c r="S184" s="184">
        <v>0</v>
      </c>
      <c r="T184" s="185">
        <f>S184*H184</f>
        <v>0</v>
      </c>
      <c r="U184" s="36"/>
      <c r="V184" s="36"/>
      <c r="W184" s="36"/>
      <c r="X184" s="36"/>
      <c r="Y184" s="36"/>
      <c r="Z184" s="36"/>
      <c r="AA184" s="36"/>
      <c r="AB184" s="36"/>
      <c r="AC184" s="36"/>
      <c r="AD184" s="36"/>
      <c r="AE184" s="36"/>
      <c r="AR184" s="186" t="s">
        <v>294</v>
      </c>
      <c r="AT184" s="186" t="s">
        <v>121</v>
      </c>
      <c r="AU184" s="186" t="s">
        <v>81</v>
      </c>
      <c r="AY184" s="19" t="s">
        <v>118</v>
      </c>
      <c r="BE184" s="187">
        <f>IF(N184="základní",J184,0)</f>
        <v>0</v>
      </c>
      <c r="BF184" s="187">
        <f>IF(N184="snížená",J184,0)</f>
        <v>0</v>
      </c>
      <c r="BG184" s="187">
        <f>IF(N184="zákl. přenesená",J184,0)</f>
        <v>0</v>
      </c>
      <c r="BH184" s="187">
        <f>IF(N184="sníž. přenesená",J184,0)</f>
        <v>0</v>
      </c>
      <c r="BI184" s="187">
        <f>IF(N184="nulová",J184,0)</f>
        <v>0</v>
      </c>
      <c r="BJ184" s="19" t="s">
        <v>79</v>
      </c>
      <c r="BK184" s="187">
        <f>ROUND(I184*H184,2)</f>
        <v>0</v>
      </c>
      <c r="BL184" s="19" t="s">
        <v>294</v>
      </c>
      <c r="BM184" s="186" t="s">
        <v>1270</v>
      </c>
    </row>
    <row r="185" spans="1:65" s="2" customFormat="1">
      <c r="A185" s="36"/>
      <c r="B185" s="37"/>
      <c r="C185" s="38"/>
      <c r="D185" s="188" t="s">
        <v>128</v>
      </c>
      <c r="E185" s="38"/>
      <c r="F185" s="189" t="s">
        <v>1271</v>
      </c>
      <c r="G185" s="38"/>
      <c r="H185" s="38"/>
      <c r="I185" s="190"/>
      <c r="J185" s="38"/>
      <c r="K185" s="38"/>
      <c r="L185" s="41"/>
      <c r="M185" s="191"/>
      <c r="N185" s="192"/>
      <c r="O185" s="66"/>
      <c r="P185" s="66"/>
      <c r="Q185" s="66"/>
      <c r="R185" s="66"/>
      <c r="S185" s="66"/>
      <c r="T185" s="67"/>
      <c r="U185" s="36"/>
      <c r="V185" s="36"/>
      <c r="W185" s="36"/>
      <c r="X185" s="36"/>
      <c r="Y185" s="36"/>
      <c r="Z185" s="36"/>
      <c r="AA185" s="36"/>
      <c r="AB185" s="36"/>
      <c r="AC185" s="36"/>
      <c r="AD185" s="36"/>
      <c r="AE185" s="36"/>
      <c r="AT185" s="19" t="s">
        <v>128</v>
      </c>
      <c r="AU185" s="19" t="s">
        <v>81</v>
      </c>
    </row>
    <row r="186" spans="1:65" s="2" customFormat="1" ht="24.15" customHeight="1">
      <c r="A186" s="36"/>
      <c r="B186" s="37"/>
      <c r="C186" s="175" t="s">
        <v>567</v>
      </c>
      <c r="D186" s="175" t="s">
        <v>121</v>
      </c>
      <c r="E186" s="176" t="s">
        <v>1272</v>
      </c>
      <c r="F186" s="177" t="s">
        <v>1273</v>
      </c>
      <c r="G186" s="178" t="s">
        <v>329</v>
      </c>
      <c r="H186" s="179">
        <v>1</v>
      </c>
      <c r="I186" s="180"/>
      <c r="J186" s="181">
        <f>ROUND(I186*H186,2)</f>
        <v>0</v>
      </c>
      <c r="K186" s="177" t="s">
        <v>125</v>
      </c>
      <c r="L186" s="41"/>
      <c r="M186" s="182" t="s">
        <v>19</v>
      </c>
      <c r="N186" s="183" t="s">
        <v>43</v>
      </c>
      <c r="O186" s="66"/>
      <c r="P186" s="184">
        <f>O186*H186</f>
        <v>0</v>
      </c>
      <c r="Q186" s="184">
        <v>3.6459999999999999E-2</v>
      </c>
      <c r="R186" s="184">
        <f>Q186*H186</f>
        <v>3.6459999999999999E-2</v>
      </c>
      <c r="S186" s="184">
        <v>0</v>
      </c>
      <c r="T186" s="185">
        <f>S186*H186</f>
        <v>0</v>
      </c>
      <c r="U186" s="36"/>
      <c r="V186" s="36"/>
      <c r="W186" s="36"/>
      <c r="X186" s="36"/>
      <c r="Y186" s="36"/>
      <c r="Z186" s="36"/>
      <c r="AA186" s="36"/>
      <c r="AB186" s="36"/>
      <c r="AC186" s="36"/>
      <c r="AD186" s="36"/>
      <c r="AE186" s="36"/>
      <c r="AR186" s="186" t="s">
        <v>294</v>
      </c>
      <c r="AT186" s="186" t="s">
        <v>121</v>
      </c>
      <c r="AU186" s="186" t="s">
        <v>81</v>
      </c>
      <c r="AY186" s="19" t="s">
        <v>118</v>
      </c>
      <c r="BE186" s="187">
        <f>IF(N186="základní",J186,0)</f>
        <v>0</v>
      </c>
      <c r="BF186" s="187">
        <f>IF(N186="snížená",J186,0)</f>
        <v>0</v>
      </c>
      <c r="BG186" s="187">
        <f>IF(N186="zákl. přenesená",J186,0)</f>
        <v>0</v>
      </c>
      <c r="BH186" s="187">
        <f>IF(N186="sníž. přenesená",J186,0)</f>
        <v>0</v>
      </c>
      <c r="BI186" s="187">
        <f>IF(N186="nulová",J186,0)</f>
        <v>0</v>
      </c>
      <c r="BJ186" s="19" t="s">
        <v>79</v>
      </c>
      <c r="BK186" s="187">
        <f>ROUND(I186*H186,2)</f>
        <v>0</v>
      </c>
      <c r="BL186" s="19" t="s">
        <v>294</v>
      </c>
      <c r="BM186" s="186" t="s">
        <v>1274</v>
      </c>
    </row>
    <row r="187" spans="1:65" s="2" customFormat="1">
      <c r="A187" s="36"/>
      <c r="B187" s="37"/>
      <c r="C187" s="38"/>
      <c r="D187" s="188" t="s">
        <v>128</v>
      </c>
      <c r="E187" s="38"/>
      <c r="F187" s="189" t="s">
        <v>1275</v>
      </c>
      <c r="G187" s="38"/>
      <c r="H187" s="38"/>
      <c r="I187" s="190"/>
      <c r="J187" s="38"/>
      <c r="K187" s="38"/>
      <c r="L187" s="41"/>
      <c r="M187" s="191"/>
      <c r="N187" s="192"/>
      <c r="O187" s="66"/>
      <c r="P187" s="66"/>
      <c r="Q187" s="66"/>
      <c r="R187" s="66"/>
      <c r="S187" s="66"/>
      <c r="T187" s="67"/>
      <c r="U187" s="36"/>
      <c r="V187" s="36"/>
      <c r="W187" s="36"/>
      <c r="X187" s="36"/>
      <c r="Y187" s="36"/>
      <c r="Z187" s="36"/>
      <c r="AA187" s="36"/>
      <c r="AB187" s="36"/>
      <c r="AC187" s="36"/>
      <c r="AD187" s="36"/>
      <c r="AE187" s="36"/>
      <c r="AT187" s="19" t="s">
        <v>128</v>
      </c>
      <c r="AU187" s="19" t="s">
        <v>81</v>
      </c>
    </row>
    <row r="188" spans="1:65" s="2" customFormat="1" ht="16.5" customHeight="1">
      <c r="A188" s="36"/>
      <c r="B188" s="37"/>
      <c r="C188" s="175" t="s">
        <v>573</v>
      </c>
      <c r="D188" s="175" t="s">
        <v>121</v>
      </c>
      <c r="E188" s="176" t="s">
        <v>1276</v>
      </c>
      <c r="F188" s="177" t="s">
        <v>1277</v>
      </c>
      <c r="G188" s="178" t="s">
        <v>329</v>
      </c>
      <c r="H188" s="179">
        <v>1</v>
      </c>
      <c r="I188" s="180"/>
      <c r="J188" s="181">
        <f>ROUND(I188*H188,2)</f>
        <v>0</v>
      </c>
      <c r="K188" s="177" t="s">
        <v>19</v>
      </c>
      <c r="L188" s="41"/>
      <c r="M188" s="182" t="s">
        <v>19</v>
      </c>
      <c r="N188" s="183" t="s">
        <v>43</v>
      </c>
      <c r="O188" s="66"/>
      <c r="P188" s="184">
        <f>O188*H188</f>
        <v>0</v>
      </c>
      <c r="Q188" s="184">
        <v>1.8400000000000001E-3</v>
      </c>
      <c r="R188" s="184">
        <f>Q188*H188</f>
        <v>1.8400000000000001E-3</v>
      </c>
      <c r="S188" s="184">
        <v>0</v>
      </c>
      <c r="T188" s="185">
        <f>S188*H188</f>
        <v>0</v>
      </c>
      <c r="U188" s="36"/>
      <c r="V188" s="36"/>
      <c r="W188" s="36"/>
      <c r="X188" s="36"/>
      <c r="Y188" s="36"/>
      <c r="Z188" s="36"/>
      <c r="AA188" s="36"/>
      <c r="AB188" s="36"/>
      <c r="AC188" s="36"/>
      <c r="AD188" s="36"/>
      <c r="AE188" s="36"/>
      <c r="AR188" s="186" t="s">
        <v>294</v>
      </c>
      <c r="AT188" s="186" t="s">
        <v>121</v>
      </c>
      <c r="AU188" s="186" t="s">
        <v>81</v>
      </c>
      <c r="AY188" s="19" t="s">
        <v>118</v>
      </c>
      <c r="BE188" s="187">
        <f>IF(N188="základní",J188,0)</f>
        <v>0</v>
      </c>
      <c r="BF188" s="187">
        <f>IF(N188="snížená",J188,0)</f>
        <v>0</v>
      </c>
      <c r="BG188" s="187">
        <f>IF(N188="zákl. přenesená",J188,0)</f>
        <v>0</v>
      </c>
      <c r="BH188" s="187">
        <f>IF(N188="sníž. přenesená",J188,0)</f>
        <v>0</v>
      </c>
      <c r="BI188" s="187">
        <f>IF(N188="nulová",J188,0)</f>
        <v>0</v>
      </c>
      <c r="BJ188" s="19" t="s">
        <v>79</v>
      </c>
      <c r="BK188" s="187">
        <f>ROUND(I188*H188,2)</f>
        <v>0</v>
      </c>
      <c r="BL188" s="19" t="s">
        <v>294</v>
      </c>
      <c r="BM188" s="186" t="s">
        <v>1278</v>
      </c>
    </row>
    <row r="189" spans="1:65" s="2" customFormat="1" ht="21.75" customHeight="1">
      <c r="A189" s="36"/>
      <c r="B189" s="37"/>
      <c r="C189" s="175" t="s">
        <v>583</v>
      </c>
      <c r="D189" s="175" t="s">
        <v>121</v>
      </c>
      <c r="E189" s="176" t="s">
        <v>1279</v>
      </c>
      <c r="F189" s="177" t="s">
        <v>1280</v>
      </c>
      <c r="G189" s="178" t="s">
        <v>217</v>
      </c>
      <c r="H189" s="179">
        <v>1</v>
      </c>
      <c r="I189" s="180"/>
      <c r="J189" s="181">
        <f>ROUND(I189*H189,2)</f>
        <v>0</v>
      </c>
      <c r="K189" s="177" t="s">
        <v>125</v>
      </c>
      <c r="L189" s="41"/>
      <c r="M189" s="182" t="s">
        <v>19</v>
      </c>
      <c r="N189" s="183" t="s">
        <v>43</v>
      </c>
      <c r="O189" s="66"/>
      <c r="P189" s="184">
        <f>O189*H189</f>
        <v>0</v>
      </c>
      <c r="Q189" s="184">
        <v>7.5000000000000002E-4</v>
      </c>
      <c r="R189" s="184">
        <f>Q189*H189</f>
        <v>7.5000000000000002E-4</v>
      </c>
      <c r="S189" s="184">
        <v>0</v>
      </c>
      <c r="T189" s="185">
        <f>S189*H189</f>
        <v>0</v>
      </c>
      <c r="U189" s="36"/>
      <c r="V189" s="36"/>
      <c r="W189" s="36"/>
      <c r="X189" s="36"/>
      <c r="Y189" s="36"/>
      <c r="Z189" s="36"/>
      <c r="AA189" s="36"/>
      <c r="AB189" s="36"/>
      <c r="AC189" s="36"/>
      <c r="AD189" s="36"/>
      <c r="AE189" s="36"/>
      <c r="AR189" s="186" t="s">
        <v>294</v>
      </c>
      <c r="AT189" s="186" t="s">
        <v>121</v>
      </c>
      <c r="AU189" s="186" t="s">
        <v>81</v>
      </c>
      <c r="AY189" s="19" t="s">
        <v>118</v>
      </c>
      <c r="BE189" s="187">
        <f>IF(N189="základní",J189,0)</f>
        <v>0</v>
      </c>
      <c r="BF189" s="187">
        <f>IF(N189="snížená",J189,0)</f>
        <v>0</v>
      </c>
      <c r="BG189" s="187">
        <f>IF(N189="zákl. přenesená",J189,0)</f>
        <v>0</v>
      </c>
      <c r="BH189" s="187">
        <f>IF(N189="sníž. přenesená",J189,0)</f>
        <v>0</v>
      </c>
      <c r="BI189" s="187">
        <f>IF(N189="nulová",J189,0)</f>
        <v>0</v>
      </c>
      <c r="BJ189" s="19" t="s">
        <v>79</v>
      </c>
      <c r="BK189" s="187">
        <f>ROUND(I189*H189,2)</f>
        <v>0</v>
      </c>
      <c r="BL189" s="19" t="s">
        <v>294</v>
      </c>
      <c r="BM189" s="186" t="s">
        <v>1281</v>
      </c>
    </row>
    <row r="190" spans="1:65" s="2" customFormat="1">
      <c r="A190" s="36"/>
      <c r="B190" s="37"/>
      <c r="C190" s="38"/>
      <c r="D190" s="188" t="s">
        <v>128</v>
      </c>
      <c r="E190" s="38"/>
      <c r="F190" s="189" t="s">
        <v>1282</v>
      </c>
      <c r="G190" s="38"/>
      <c r="H190" s="38"/>
      <c r="I190" s="190"/>
      <c r="J190" s="38"/>
      <c r="K190" s="38"/>
      <c r="L190" s="41"/>
      <c r="M190" s="191"/>
      <c r="N190" s="192"/>
      <c r="O190" s="66"/>
      <c r="P190" s="66"/>
      <c r="Q190" s="66"/>
      <c r="R190" s="66"/>
      <c r="S190" s="66"/>
      <c r="T190" s="67"/>
      <c r="U190" s="36"/>
      <c r="V190" s="36"/>
      <c r="W190" s="36"/>
      <c r="X190" s="36"/>
      <c r="Y190" s="36"/>
      <c r="Z190" s="36"/>
      <c r="AA190" s="36"/>
      <c r="AB190" s="36"/>
      <c r="AC190" s="36"/>
      <c r="AD190" s="36"/>
      <c r="AE190" s="36"/>
      <c r="AT190" s="19" t="s">
        <v>128</v>
      </c>
      <c r="AU190" s="19" t="s">
        <v>81</v>
      </c>
    </row>
    <row r="191" spans="1:65" s="2" customFormat="1" ht="24.15" customHeight="1">
      <c r="A191" s="36"/>
      <c r="B191" s="37"/>
      <c r="C191" s="175" t="s">
        <v>589</v>
      </c>
      <c r="D191" s="175" t="s">
        <v>121</v>
      </c>
      <c r="E191" s="176" t="s">
        <v>1283</v>
      </c>
      <c r="F191" s="177" t="s">
        <v>1284</v>
      </c>
      <c r="G191" s="178" t="s">
        <v>329</v>
      </c>
      <c r="H191" s="179">
        <v>2</v>
      </c>
      <c r="I191" s="180"/>
      <c r="J191" s="181">
        <f>ROUND(I191*H191,2)</f>
        <v>0</v>
      </c>
      <c r="K191" s="177" t="s">
        <v>125</v>
      </c>
      <c r="L191" s="41"/>
      <c r="M191" s="182" t="s">
        <v>19</v>
      </c>
      <c r="N191" s="183" t="s">
        <v>43</v>
      </c>
      <c r="O191" s="66"/>
      <c r="P191" s="184">
        <f>O191*H191</f>
        <v>0</v>
      </c>
      <c r="Q191" s="184">
        <v>4.9300000000000004E-3</v>
      </c>
      <c r="R191" s="184">
        <f>Q191*H191</f>
        <v>9.8600000000000007E-3</v>
      </c>
      <c r="S191" s="184">
        <v>0</v>
      </c>
      <c r="T191" s="185">
        <f>S191*H191</f>
        <v>0</v>
      </c>
      <c r="U191" s="36"/>
      <c r="V191" s="36"/>
      <c r="W191" s="36"/>
      <c r="X191" s="36"/>
      <c r="Y191" s="36"/>
      <c r="Z191" s="36"/>
      <c r="AA191" s="36"/>
      <c r="AB191" s="36"/>
      <c r="AC191" s="36"/>
      <c r="AD191" s="36"/>
      <c r="AE191" s="36"/>
      <c r="AR191" s="186" t="s">
        <v>294</v>
      </c>
      <c r="AT191" s="186" t="s">
        <v>121</v>
      </c>
      <c r="AU191" s="186" t="s">
        <v>81</v>
      </c>
      <c r="AY191" s="19" t="s">
        <v>118</v>
      </c>
      <c r="BE191" s="187">
        <f>IF(N191="základní",J191,0)</f>
        <v>0</v>
      </c>
      <c r="BF191" s="187">
        <f>IF(N191="snížená",J191,0)</f>
        <v>0</v>
      </c>
      <c r="BG191" s="187">
        <f>IF(N191="zákl. přenesená",J191,0)</f>
        <v>0</v>
      </c>
      <c r="BH191" s="187">
        <f>IF(N191="sníž. přenesená",J191,0)</f>
        <v>0</v>
      </c>
      <c r="BI191" s="187">
        <f>IF(N191="nulová",J191,0)</f>
        <v>0</v>
      </c>
      <c r="BJ191" s="19" t="s">
        <v>79</v>
      </c>
      <c r="BK191" s="187">
        <f>ROUND(I191*H191,2)</f>
        <v>0</v>
      </c>
      <c r="BL191" s="19" t="s">
        <v>294</v>
      </c>
      <c r="BM191" s="186" t="s">
        <v>1285</v>
      </c>
    </row>
    <row r="192" spans="1:65" s="2" customFormat="1">
      <c r="A192" s="36"/>
      <c r="B192" s="37"/>
      <c r="C192" s="38"/>
      <c r="D192" s="188" t="s">
        <v>128</v>
      </c>
      <c r="E192" s="38"/>
      <c r="F192" s="189" t="s">
        <v>1286</v>
      </c>
      <c r="G192" s="38"/>
      <c r="H192" s="38"/>
      <c r="I192" s="190"/>
      <c r="J192" s="38"/>
      <c r="K192" s="38"/>
      <c r="L192" s="41"/>
      <c r="M192" s="191"/>
      <c r="N192" s="192"/>
      <c r="O192" s="66"/>
      <c r="P192" s="66"/>
      <c r="Q192" s="66"/>
      <c r="R192" s="66"/>
      <c r="S192" s="66"/>
      <c r="T192" s="67"/>
      <c r="U192" s="36"/>
      <c r="V192" s="36"/>
      <c r="W192" s="36"/>
      <c r="X192" s="36"/>
      <c r="Y192" s="36"/>
      <c r="Z192" s="36"/>
      <c r="AA192" s="36"/>
      <c r="AB192" s="36"/>
      <c r="AC192" s="36"/>
      <c r="AD192" s="36"/>
      <c r="AE192" s="36"/>
      <c r="AT192" s="19" t="s">
        <v>128</v>
      </c>
      <c r="AU192" s="19" t="s">
        <v>81</v>
      </c>
    </row>
    <row r="193" spans="1:65" s="2" customFormat="1" ht="16.5" customHeight="1">
      <c r="A193" s="36"/>
      <c r="B193" s="37"/>
      <c r="C193" s="175" t="s">
        <v>594</v>
      </c>
      <c r="D193" s="175" t="s">
        <v>121</v>
      </c>
      <c r="E193" s="176" t="s">
        <v>1287</v>
      </c>
      <c r="F193" s="177" t="s">
        <v>1288</v>
      </c>
      <c r="G193" s="178" t="s">
        <v>329</v>
      </c>
      <c r="H193" s="179">
        <v>2</v>
      </c>
      <c r="I193" s="180"/>
      <c r="J193" s="181">
        <f>ROUND(I193*H193,2)</f>
        <v>0</v>
      </c>
      <c r="K193" s="177" t="s">
        <v>125</v>
      </c>
      <c r="L193" s="41"/>
      <c r="M193" s="182" t="s">
        <v>19</v>
      </c>
      <c r="N193" s="183" t="s">
        <v>43</v>
      </c>
      <c r="O193" s="66"/>
      <c r="P193" s="184">
        <f>O193*H193</f>
        <v>0</v>
      </c>
      <c r="Q193" s="184">
        <v>1.8E-3</v>
      </c>
      <c r="R193" s="184">
        <f>Q193*H193</f>
        <v>3.5999999999999999E-3</v>
      </c>
      <c r="S193" s="184">
        <v>0</v>
      </c>
      <c r="T193" s="185">
        <f>S193*H193</f>
        <v>0</v>
      </c>
      <c r="U193" s="36"/>
      <c r="V193" s="36"/>
      <c r="W193" s="36"/>
      <c r="X193" s="36"/>
      <c r="Y193" s="36"/>
      <c r="Z193" s="36"/>
      <c r="AA193" s="36"/>
      <c r="AB193" s="36"/>
      <c r="AC193" s="36"/>
      <c r="AD193" s="36"/>
      <c r="AE193" s="36"/>
      <c r="AR193" s="186" t="s">
        <v>294</v>
      </c>
      <c r="AT193" s="186" t="s">
        <v>121</v>
      </c>
      <c r="AU193" s="186" t="s">
        <v>81</v>
      </c>
      <c r="AY193" s="19" t="s">
        <v>118</v>
      </c>
      <c r="BE193" s="187">
        <f>IF(N193="základní",J193,0)</f>
        <v>0</v>
      </c>
      <c r="BF193" s="187">
        <f>IF(N193="snížená",J193,0)</f>
        <v>0</v>
      </c>
      <c r="BG193" s="187">
        <f>IF(N193="zákl. přenesená",J193,0)</f>
        <v>0</v>
      </c>
      <c r="BH193" s="187">
        <f>IF(N193="sníž. přenesená",J193,0)</f>
        <v>0</v>
      </c>
      <c r="BI193" s="187">
        <f>IF(N193="nulová",J193,0)</f>
        <v>0</v>
      </c>
      <c r="BJ193" s="19" t="s">
        <v>79</v>
      </c>
      <c r="BK193" s="187">
        <f>ROUND(I193*H193,2)</f>
        <v>0</v>
      </c>
      <c r="BL193" s="19" t="s">
        <v>294</v>
      </c>
      <c r="BM193" s="186" t="s">
        <v>1289</v>
      </c>
    </row>
    <row r="194" spans="1:65" s="2" customFormat="1">
      <c r="A194" s="36"/>
      <c r="B194" s="37"/>
      <c r="C194" s="38"/>
      <c r="D194" s="188" t="s">
        <v>128</v>
      </c>
      <c r="E194" s="38"/>
      <c r="F194" s="189" t="s">
        <v>1290</v>
      </c>
      <c r="G194" s="38"/>
      <c r="H194" s="38"/>
      <c r="I194" s="190"/>
      <c r="J194" s="38"/>
      <c r="K194" s="38"/>
      <c r="L194" s="41"/>
      <c r="M194" s="191"/>
      <c r="N194" s="192"/>
      <c r="O194" s="66"/>
      <c r="P194" s="66"/>
      <c r="Q194" s="66"/>
      <c r="R194" s="66"/>
      <c r="S194" s="66"/>
      <c r="T194" s="67"/>
      <c r="U194" s="36"/>
      <c r="V194" s="36"/>
      <c r="W194" s="36"/>
      <c r="X194" s="36"/>
      <c r="Y194" s="36"/>
      <c r="Z194" s="36"/>
      <c r="AA194" s="36"/>
      <c r="AB194" s="36"/>
      <c r="AC194" s="36"/>
      <c r="AD194" s="36"/>
      <c r="AE194" s="36"/>
      <c r="AT194" s="19" t="s">
        <v>128</v>
      </c>
      <c r="AU194" s="19" t="s">
        <v>81</v>
      </c>
    </row>
    <row r="195" spans="1:65" s="2" customFormat="1" ht="16.5" customHeight="1">
      <c r="A195" s="36"/>
      <c r="B195" s="37"/>
      <c r="C195" s="175" t="s">
        <v>619</v>
      </c>
      <c r="D195" s="175" t="s">
        <v>121</v>
      </c>
      <c r="E195" s="176" t="s">
        <v>1291</v>
      </c>
      <c r="F195" s="177" t="s">
        <v>1292</v>
      </c>
      <c r="G195" s="178" t="s">
        <v>217</v>
      </c>
      <c r="H195" s="179">
        <v>2</v>
      </c>
      <c r="I195" s="180"/>
      <c r="J195" s="181">
        <f>ROUND(I195*H195,2)</f>
        <v>0</v>
      </c>
      <c r="K195" s="177" t="s">
        <v>125</v>
      </c>
      <c r="L195" s="41"/>
      <c r="M195" s="182" t="s">
        <v>19</v>
      </c>
      <c r="N195" s="183" t="s">
        <v>43</v>
      </c>
      <c r="O195" s="66"/>
      <c r="P195" s="184">
        <f>O195*H195</f>
        <v>0</v>
      </c>
      <c r="Q195" s="184">
        <v>2.7999999999999998E-4</v>
      </c>
      <c r="R195" s="184">
        <f>Q195*H195</f>
        <v>5.5999999999999995E-4</v>
      </c>
      <c r="S195" s="184">
        <v>0</v>
      </c>
      <c r="T195" s="185">
        <f>S195*H195</f>
        <v>0</v>
      </c>
      <c r="U195" s="36"/>
      <c r="V195" s="36"/>
      <c r="W195" s="36"/>
      <c r="X195" s="36"/>
      <c r="Y195" s="36"/>
      <c r="Z195" s="36"/>
      <c r="AA195" s="36"/>
      <c r="AB195" s="36"/>
      <c r="AC195" s="36"/>
      <c r="AD195" s="36"/>
      <c r="AE195" s="36"/>
      <c r="AR195" s="186" t="s">
        <v>294</v>
      </c>
      <c r="AT195" s="186" t="s">
        <v>121</v>
      </c>
      <c r="AU195" s="186" t="s">
        <v>81</v>
      </c>
      <c r="AY195" s="19" t="s">
        <v>118</v>
      </c>
      <c r="BE195" s="187">
        <f>IF(N195="základní",J195,0)</f>
        <v>0</v>
      </c>
      <c r="BF195" s="187">
        <f>IF(N195="snížená",J195,0)</f>
        <v>0</v>
      </c>
      <c r="BG195" s="187">
        <f>IF(N195="zákl. přenesená",J195,0)</f>
        <v>0</v>
      </c>
      <c r="BH195" s="187">
        <f>IF(N195="sníž. přenesená",J195,0)</f>
        <v>0</v>
      </c>
      <c r="BI195" s="187">
        <f>IF(N195="nulová",J195,0)</f>
        <v>0</v>
      </c>
      <c r="BJ195" s="19" t="s">
        <v>79</v>
      </c>
      <c r="BK195" s="187">
        <f>ROUND(I195*H195,2)</f>
        <v>0</v>
      </c>
      <c r="BL195" s="19" t="s">
        <v>294</v>
      </c>
      <c r="BM195" s="186" t="s">
        <v>1293</v>
      </c>
    </row>
    <row r="196" spans="1:65" s="2" customFormat="1">
      <c r="A196" s="36"/>
      <c r="B196" s="37"/>
      <c r="C196" s="38"/>
      <c r="D196" s="188" t="s">
        <v>128</v>
      </c>
      <c r="E196" s="38"/>
      <c r="F196" s="189" t="s">
        <v>1294</v>
      </c>
      <c r="G196" s="38"/>
      <c r="H196" s="38"/>
      <c r="I196" s="190"/>
      <c r="J196" s="38"/>
      <c r="K196" s="38"/>
      <c r="L196" s="41"/>
      <c r="M196" s="191"/>
      <c r="N196" s="192"/>
      <c r="O196" s="66"/>
      <c r="P196" s="66"/>
      <c r="Q196" s="66"/>
      <c r="R196" s="66"/>
      <c r="S196" s="66"/>
      <c r="T196" s="67"/>
      <c r="U196" s="36"/>
      <c r="V196" s="36"/>
      <c r="W196" s="36"/>
      <c r="X196" s="36"/>
      <c r="Y196" s="36"/>
      <c r="Z196" s="36"/>
      <c r="AA196" s="36"/>
      <c r="AB196" s="36"/>
      <c r="AC196" s="36"/>
      <c r="AD196" s="36"/>
      <c r="AE196" s="36"/>
      <c r="AT196" s="19" t="s">
        <v>128</v>
      </c>
      <c r="AU196" s="19" t="s">
        <v>81</v>
      </c>
    </row>
    <row r="197" spans="1:65" s="2" customFormat="1" ht="21.75" customHeight="1">
      <c r="A197" s="36"/>
      <c r="B197" s="37"/>
      <c r="C197" s="175" t="s">
        <v>627</v>
      </c>
      <c r="D197" s="175" t="s">
        <v>121</v>
      </c>
      <c r="E197" s="176" t="s">
        <v>1295</v>
      </c>
      <c r="F197" s="177" t="s">
        <v>1296</v>
      </c>
      <c r="G197" s="178" t="s">
        <v>329</v>
      </c>
      <c r="H197" s="179">
        <v>1</v>
      </c>
      <c r="I197" s="180"/>
      <c r="J197" s="181">
        <f>ROUND(I197*H197,2)</f>
        <v>0</v>
      </c>
      <c r="K197" s="177" t="s">
        <v>125</v>
      </c>
      <c r="L197" s="41"/>
      <c r="M197" s="182" t="s">
        <v>19</v>
      </c>
      <c r="N197" s="183" t="s">
        <v>43</v>
      </c>
      <c r="O197" s="66"/>
      <c r="P197" s="184">
        <f>O197*H197</f>
        <v>0</v>
      </c>
      <c r="Q197" s="184">
        <v>1.4749999999999999E-2</v>
      </c>
      <c r="R197" s="184">
        <f>Q197*H197</f>
        <v>1.4749999999999999E-2</v>
      </c>
      <c r="S197" s="184">
        <v>0</v>
      </c>
      <c r="T197" s="185">
        <f>S197*H197</f>
        <v>0</v>
      </c>
      <c r="U197" s="36"/>
      <c r="V197" s="36"/>
      <c r="W197" s="36"/>
      <c r="X197" s="36"/>
      <c r="Y197" s="36"/>
      <c r="Z197" s="36"/>
      <c r="AA197" s="36"/>
      <c r="AB197" s="36"/>
      <c r="AC197" s="36"/>
      <c r="AD197" s="36"/>
      <c r="AE197" s="36"/>
      <c r="AR197" s="186" t="s">
        <v>294</v>
      </c>
      <c r="AT197" s="186" t="s">
        <v>121</v>
      </c>
      <c r="AU197" s="186" t="s">
        <v>81</v>
      </c>
      <c r="AY197" s="19" t="s">
        <v>118</v>
      </c>
      <c r="BE197" s="187">
        <f>IF(N197="základní",J197,0)</f>
        <v>0</v>
      </c>
      <c r="BF197" s="187">
        <f>IF(N197="snížená",J197,0)</f>
        <v>0</v>
      </c>
      <c r="BG197" s="187">
        <f>IF(N197="zákl. přenesená",J197,0)</f>
        <v>0</v>
      </c>
      <c r="BH197" s="187">
        <f>IF(N197="sníž. přenesená",J197,0)</f>
        <v>0</v>
      </c>
      <c r="BI197" s="187">
        <f>IF(N197="nulová",J197,0)</f>
        <v>0</v>
      </c>
      <c r="BJ197" s="19" t="s">
        <v>79</v>
      </c>
      <c r="BK197" s="187">
        <f>ROUND(I197*H197,2)</f>
        <v>0</v>
      </c>
      <c r="BL197" s="19" t="s">
        <v>294</v>
      </c>
      <c r="BM197" s="186" t="s">
        <v>1297</v>
      </c>
    </row>
    <row r="198" spans="1:65" s="2" customFormat="1">
      <c r="A198" s="36"/>
      <c r="B198" s="37"/>
      <c r="C198" s="38"/>
      <c r="D198" s="188" t="s">
        <v>128</v>
      </c>
      <c r="E198" s="38"/>
      <c r="F198" s="189" t="s">
        <v>1298</v>
      </c>
      <c r="G198" s="38"/>
      <c r="H198" s="38"/>
      <c r="I198" s="190"/>
      <c r="J198" s="38"/>
      <c r="K198" s="38"/>
      <c r="L198" s="41"/>
      <c r="M198" s="191"/>
      <c r="N198" s="192"/>
      <c r="O198" s="66"/>
      <c r="P198" s="66"/>
      <c r="Q198" s="66"/>
      <c r="R198" s="66"/>
      <c r="S198" s="66"/>
      <c r="T198" s="67"/>
      <c r="U198" s="36"/>
      <c r="V198" s="36"/>
      <c r="W198" s="36"/>
      <c r="X198" s="36"/>
      <c r="Y198" s="36"/>
      <c r="Z198" s="36"/>
      <c r="AA198" s="36"/>
      <c r="AB198" s="36"/>
      <c r="AC198" s="36"/>
      <c r="AD198" s="36"/>
      <c r="AE198" s="36"/>
      <c r="AT198" s="19" t="s">
        <v>128</v>
      </c>
      <c r="AU198" s="19" t="s">
        <v>81</v>
      </c>
    </row>
    <row r="199" spans="1:65" s="2" customFormat="1" ht="21.75" customHeight="1">
      <c r="A199" s="36"/>
      <c r="B199" s="37"/>
      <c r="C199" s="175" t="s">
        <v>634</v>
      </c>
      <c r="D199" s="175" t="s">
        <v>121</v>
      </c>
      <c r="E199" s="176" t="s">
        <v>1299</v>
      </c>
      <c r="F199" s="177" t="s">
        <v>1300</v>
      </c>
      <c r="G199" s="178" t="s">
        <v>329</v>
      </c>
      <c r="H199" s="179">
        <v>1</v>
      </c>
      <c r="I199" s="180"/>
      <c r="J199" s="181">
        <f>ROUND(I199*H199,2)</f>
        <v>0</v>
      </c>
      <c r="K199" s="177" t="s">
        <v>125</v>
      </c>
      <c r="L199" s="41"/>
      <c r="M199" s="182" t="s">
        <v>19</v>
      </c>
      <c r="N199" s="183" t="s">
        <v>43</v>
      </c>
      <c r="O199" s="66"/>
      <c r="P199" s="184">
        <f>O199*H199</f>
        <v>0</v>
      </c>
      <c r="Q199" s="184">
        <v>1.72E-3</v>
      </c>
      <c r="R199" s="184">
        <f>Q199*H199</f>
        <v>1.72E-3</v>
      </c>
      <c r="S199" s="184">
        <v>0</v>
      </c>
      <c r="T199" s="185">
        <f>S199*H199</f>
        <v>0</v>
      </c>
      <c r="U199" s="36"/>
      <c r="V199" s="36"/>
      <c r="W199" s="36"/>
      <c r="X199" s="36"/>
      <c r="Y199" s="36"/>
      <c r="Z199" s="36"/>
      <c r="AA199" s="36"/>
      <c r="AB199" s="36"/>
      <c r="AC199" s="36"/>
      <c r="AD199" s="36"/>
      <c r="AE199" s="36"/>
      <c r="AR199" s="186" t="s">
        <v>294</v>
      </c>
      <c r="AT199" s="186" t="s">
        <v>121</v>
      </c>
      <c r="AU199" s="186" t="s">
        <v>81</v>
      </c>
      <c r="AY199" s="19" t="s">
        <v>118</v>
      </c>
      <c r="BE199" s="187">
        <f>IF(N199="základní",J199,0)</f>
        <v>0</v>
      </c>
      <c r="BF199" s="187">
        <f>IF(N199="snížená",J199,0)</f>
        <v>0</v>
      </c>
      <c r="BG199" s="187">
        <f>IF(N199="zákl. přenesená",J199,0)</f>
        <v>0</v>
      </c>
      <c r="BH199" s="187">
        <f>IF(N199="sníž. přenesená",J199,0)</f>
        <v>0</v>
      </c>
      <c r="BI199" s="187">
        <f>IF(N199="nulová",J199,0)</f>
        <v>0</v>
      </c>
      <c r="BJ199" s="19" t="s">
        <v>79</v>
      </c>
      <c r="BK199" s="187">
        <f>ROUND(I199*H199,2)</f>
        <v>0</v>
      </c>
      <c r="BL199" s="19" t="s">
        <v>294</v>
      </c>
      <c r="BM199" s="186" t="s">
        <v>1301</v>
      </c>
    </row>
    <row r="200" spans="1:65" s="2" customFormat="1">
      <c r="A200" s="36"/>
      <c r="B200" s="37"/>
      <c r="C200" s="38"/>
      <c r="D200" s="188" t="s">
        <v>128</v>
      </c>
      <c r="E200" s="38"/>
      <c r="F200" s="189" t="s">
        <v>1302</v>
      </c>
      <c r="G200" s="38"/>
      <c r="H200" s="38"/>
      <c r="I200" s="190"/>
      <c r="J200" s="38"/>
      <c r="K200" s="38"/>
      <c r="L200" s="41"/>
      <c r="M200" s="191"/>
      <c r="N200" s="192"/>
      <c r="O200" s="66"/>
      <c r="P200" s="66"/>
      <c r="Q200" s="66"/>
      <c r="R200" s="66"/>
      <c r="S200" s="66"/>
      <c r="T200" s="67"/>
      <c r="U200" s="36"/>
      <c r="V200" s="36"/>
      <c r="W200" s="36"/>
      <c r="X200" s="36"/>
      <c r="Y200" s="36"/>
      <c r="Z200" s="36"/>
      <c r="AA200" s="36"/>
      <c r="AB200" s="36"/>
      <c r="AC200" s="36"/>
      <c r="AD200" s="36"/>
      <c r="AE200" s="36"/>
      <c r="AT200" s="19" t="s">
        <v>128</v>
      </c>
      <c r="AU200" s="19" t="s">
        <v>81</v>
      </c>
    </row>
    <row r="201" spans="1:65" s="2" customFormat="1" ht="21.75" customHeight="1">
      <c r="A201" s="36"/>
      <c r="B201" s="37"/>
      <c r="C201" s="175" t="s">
        <v>638</v>
      </c>
      <c r="D201" s="175" t="s">
        <v>121</v>
      </c>
      <c r="E201" s="176" t="s">
        <v>1303</v>
      </c>
      <c r="F201" s="177" t="s">
        <v>1304</v>
      </c>
      <c r="G201" s="178" t="s">
        <v>329</v>
      </c>
      <c r="H201" s="179">
        <v>1</v>
      </c>
      <c r="I201" s="180"/>
      <c r="J201" s="181">
        <f>ROUND(I201*H201,2)</f>
        <v>0</v>
      </c>
      <c r="K201" s="177" t="s">
        <v>125</v>
      </c>
      <c r="L201" s="41"/>
      <c r="M201" s="182" t="s">
        <v>19</v>
      </c>
      <c r="N201" s="183" t="s">
        <v>43</v>
      </c>
      <c r="O201" s="66"/>
      <c r="P201" s="184">
        <f>O201*H201</f>
        <v>0</v>
      </c>
      <c r="Q201" s="184">
        <v>5.1999999999999995E-4</v>
      </c>
      <c r="R201" s="184">
        <f>Q201*H201</f>
        <v>5.1999999999999995E-4</v>
      </c>
      <c r="S201" s="184">
        <v>0</v>
      </c>
      <c r="T201" s="185">
        <f>S201*H201</f>
        <v>0</v>
      </c>
      <c r="U201" s="36"/>
      <c r="V201" s="36"/>
      <c r="W201" s="36"/>
      <c r="X201" s="36"/>
      <c r="Y201" s="36"/>
      <c r="Z201" s="36"/>
      <c r="AA201" s="36"/>
      <c r="AB201" s="36"/>
      <c r="AC201" s="36"/>
      <c r="AD201" s="36"/>
      <c r="AE201" s="36"/>
      <c r="AR201" s="186" t="s">
        <v>294</v>
      </c>
      <c r="AT201" s="186" t="s">
        <v>121</v>
      </c>
      <c r="AU201" s="186" t="s">
        <v>81</v>
      </c>
      <c r="AY201" s="19" t="s">
        <v>118</v>
      </c>
      <c r="BE201" s="187">
        <f>IF(N201="základní",J201,0)</f>
        <v>0</v>
      </c>
      <c r="BF201" s="187">
        <f>IF(N201="snížená",J201,0)</f>
        <v>0</v>
      </c>
      <c r="BG201" s="187">
        <f>IF(N201="zákl. přenesená",J201,0)</f>
        <v>0</v>
      </c>
      <c r="BH201" s="187">
        <f>IF(N201="sníž. přenesená",J201,0)</f>
        <v>0</v>
      </c>
      <c r="BI201" s="187">
        <f>IF(N201="nulová",J201,0)</f>
        <v>0</v>
      </c>
      <c r="BJ201" s="19" t="s">
        <v>79</v>
      </c>
      <c r="BK201" s="187">
        <f>ROUND(I201*H201,2)</f>
        <v>0</v>
      </c>
      <c r="BL201" s="19" t="s">
        <v>294</v>
      </c>
      <c r="BM201" s="186" t="s">
        <v>1305</v>
      </c>
    </row>
    <row r="202" spans="1:65" s="2" customFormat="1">
      <c r="A202" s="36"/>
      <c r="B202" s="37"/>
      <c r="C202" s="38"/>
      <c r="D202" s="188" t="s">
        <v>128</v>
      </c>
      <c r="E202" s="38"/>
      <c r="F202" s="189" t="s">
        <v>1306</v>
      </c>
      <c r="G202" s="38"/>
      <c r="H202" s="38"/>
      <c r="I202" s="190"/>
      <c r="J202" s="38"/>
      <c r="K202" s="38"/>
      <c r="L202" s="41"/>
      <c r="M202" s="191"/>
      <c r="N202" s="192"/>
      <c r="O202" s="66"/>
      <c r="P202" s="66"/>
      <c r="Q202" s="66"/>
      <c r="R202" s="66"/>
      <c r="S202" s="66"/>
      <c r="T202" s="67"/>
      <c r="U202" s="36"/>
      <c r="V202" s="36"/>
      <c r="W202" s="36"/>
      <c r="X202" s="36"/>
      <c r="Y202" s="36"/>
      <c r="Z202" s="36"/>
      <c r="AA202" s="36"/>
      <c r="AB202" s="36"/>
      <c r="AC202" s="36"/>
      <c r="AD202" s="36"/>
      <c r="AE202" s="36"/>
      <c r="AT202" s="19" t="s">
        <v>128</v>
      </c>
      <c r="AU202" s="19" t="s">
        <v>81</v>
      </c>
    </row>
    <row r="203" spans="1:65" s="2" customFormat="1" ht="16.5" customHeight="1">
      <c r="A203" s="36"/>
      <c r="B203" s="37"/>
      <c r="C203" s="175" t="s">
        <v>643</v>
      </c>
      <c r="D203" s="175" t="s">
        <v>121</v>
      </c>
      <c r="E203" s="176" t="s">
        <v>1307</v>
      </c>
      <c r="F203" s="177" t="s">
        <v>1308</v>
      </c>
      <c r="G203" s="178" t="s">
        <v>329</v>
      </c>
      <c r="H203" s="179">
        <v>1</v>
      </c>
      <c r="I203" s="180"/>
      <c r="J203" s="181">
        <f>ROUND(I203*H203,2)</f>
        <v>0</v>
      </c>
      <c r="K203" s="177" t="s">
        <v>125</v>
      </c>
      <c r="L203" s="41"/>
      <c r="M203" s="182" t="s">
        <v>19</v>
      </c>
      <c r="N203" s="183" t="s">
        <v>43</v>
      </c>
      <c r="O203" s="66"/>
      <c r="P203" s="184">
        <f>O203*H203</f>
        <v>0</v>
      </c>
      <c r="Q203" s="184">
        <v>5.1999999999999995E-4</v>
      </c>
      <c r="R203" s="184">
        <f>Q203*H203</f>
        <v>5.1999999999999995E-4</v>
      </c>
      <c r="S203" s="184">
        <v>0</v>
      </c>
      <c r="T203" s="185">
        <f>S203*H203</f>
        <v>0</v>
      </c>
      <c r="U203" s="36"/>
      <c r="V203" s="36"/>
      <c r="W203" s="36"/>
      <c r="X203" s="36"/>
      <c r="Y203" s="36"/>
      <c r="Z203" s="36"/>
      <c r="AA203" s="36"/>
      <c r="AB203" s="36"/>
      <c r="AC203" s="36"/>
      <c r="AD203" s="36"/>
      <c r="AE203" s="36"/>
      <c r="AR203" s="186" t="s">
        <v>294</v>
      </c>
      <c r="AT203" s="186" t="s">
        <v>121</v>
      </c>
      <c r="AU203" s="186" t="s">
        <v>81</v>
      </c>
      <c r="AY203" s="19" t="s">
        <v>118</v>
      </c>
      <c r="BE203" s="187">
        <f>IF(N203="základní",J203,0)</f>
        <v>0</v>
      </c>
      <c r="BF203" s="187">
        <f>IF(N203="snížená",J203,0)</f>
        <v>0</v>
      </c>
      <c r="BG203" s="187">
        <f>IF(N203="zákl. přenesená",J203,0)</f>
        <v>0</v>
      </c>
      <c r="BH203" s="187">
        <f>IF(N203="sníž. přenesená",J203,0)</f>
        <v>0</v>
      </c>
      <c r="BI203" s="187">
        <f>IF(N203="nulová",J203,0)</f>
        <v>0</v>
      </c>
      <c r="BJ203" s="19" t="s">
        <v>79</v>
      </c>
      <c r="BK203" s="187">
        <f>ROUND(I203*H203,2)</f>
        <v>0</v>
      </c>
      <c r="BL203" s="19" t="s">
        <v>294</v>
      </c>
      <c r="BM203" s="186" t="s">
        <v>1309</v>
      </c>
    </row>
    <row r="204" spans="1:65" s="2" customFormat="1">
      <c r="A204" s="36"/>
      <c r="B204" s="37"/>
      <c r="C204" s="38"/>
      <c r="D204" s="188" t="s">
        <v>128</v>
      </c>
      <c r="E204" s="38"/>
      <c r="F204" s="189" t="s">
        <v>1310</v>
      </c>
      <c r="G204" s="38"/>
      <c r="H204" s="38"/>
      <c r="I204" s="190"/>
      <c r="J204" s="38"/>
      <c r="K204" s="38"/>
      <c r="L204" s="41"/>
      <c r="M204" s="191"/>
      <c r="N204" s="192"/>
      <c r="O204" s="66"/>
      <c r="P204" s="66"/>
      <c r="Q204" s="66"/>
      <c r="R204" s="66"/>
      <c r="S204" s="66"/>
      <c r="T204" s="67"/>
      <c r="U204" s="36"/>
      <c r="V204" s="36"/>
      <c r="W204" s="36"/>
      <c r="X204" s="36"/>
      <c r="Y204" s="36"/>
      <c r="Z204" s="36"/>
      <c r="AA204" s="36"/>
      <c r="AB204" s="36"/>
      <c r="AC204" s="36"/>
      <c r="AD204" s="36"/>
      <c r="AE204" s="36"/>
      <c r="AT204" s="19" t="s">
        <v>128</v>
      </c>
      <c r="AU204" s="19" t="s">
        <v>81</v>
      </c>
    </row>
    <row r="205" spans="1:65" s="2" customFormat="1" ht="16.5" customHeight="1">
      <c r="A205" s="36"/>
      <c r="B205" s="37"/>
      <c r="C205" s="175" t="s">
        <v>650</v>
      </c>
      <c r="D205" s="175" t="s">
        <v>121</v>
      </c>
      <c r="E205" s="176" t="s">
        <v>1311</v>
      </c>
      <c r="F205" s="177" t="s">
        <v>1312</v>
      </c>
      <c r="G205" s="178" t="s">
        <v>329</v>
      </c>
      <c r="H205" s="179">
        <v>1</v>
      </c>
      <c r="I205" s="180"/>
      <c r="J205" s="181">
        <f>ROUND(I205*H205,2)</f>
        <v>0</v>
      </c>
      <c r="K205" s="177" t="s">
        <v>125</v>
      </c>
      <c r="L205" s="41"/>
      <c r="M205" s="182" t="s">
        <v>19</v>
      </c>
      <c r="N205" s="183" t="s">
        <v>43</v>
      </c>
      <c r="O205" s="66"/>
      <c r="P205" s="184">
        <f>O205*H205</f>
        <v>0</v>
      </c>
      <c r="Q205" s="184">
        <v>1.2999999999999999E-3</v>
      </c>
      <c r="R205" s="184">
        <f>Q205*H205</f>
        <v>1.2999999999999999E-3</v>
      </c>
      <c r="S205" s="184">
        <v>0</v>
      </c>
      <c r="T205" s="185">
        <f>S205*H205</f>
        <v>0</v>
      </c>
      <c r="U205" s="36"/>
      <c r="V205" s="36"/>
      <c r="W205" s="36"/>
      <c r="X205" s="36"/>
      <c r="Y205" s="36"/>
      <c r="Z205" s="36"/>
      <c r="AA205" s="36"/>
      <c r="AB205" s="36"/>
      <c r="AC205" s="36"/>
      <c r="AD205" s="36"/>
      <c r="AE205" s="36"/>
      <c r="AR205" s="186" t="s">
        <v>294</v>
      </c>
      <c r="AT205" s="186" t="s">
        <v>121</v>
      </c>
      <c r="AU205" s="186" t="s">
        <v>81</v>
      </c>
      <c r="AY205" s="19" t="s">
        <v>118</v>
      </c>
      <c r="BE205" s="187">
        <f>IF(N205="základní",J205,0)</f>
        <v>0</v>
      </c>
      <c r="BF205" s="187">
        <f>IF(N205="snížená",J205,0)</f>
        <v>0</v>
      </c>
      <c r="BG205" s="187">
        <f>IF(N205="zákl. přenesená",J205,0)</f>
        <v>0</v>
      </c>
      <c r="BH205" s="187">
        <f>IF(N205="sníž. přenesená",J205,0)</f>
        <v>0</v>
      </c>
      <c r="BI205" s="187">
        <f>IF(N205="nulová",J205,0)</f>
        <v>0</v>
      </c>
      <c r="BJ205" s="19" t="s">
        <v>79</v>
      </c>
      <c r="BK205" s="187">
        <f>ROUND(I205*H205,2)</f>
        <v>0</v>
      </c>
      <c r="BL205" s="19" t="s">
        <v>294</v>
      </c>
      <c r="BM205" s="186" t="s">
        <v>1313</v>
      </c>
    </row>
    <row r="206" spans="1:65" s="2" customFormat="1">
      <c r="A206" s="36"/>
      <c r="B206" s="37"/>
      <c r="C206" s="38"/>
      <c r="D206" s="188" t="s">
        <v>128</v>
      </c>
      <c r="E206" s="38"/>
      <c r="F206" s="189" t="s">
        <v>1314</v>
      </c>
      <c r="G206" s="38"/>
      <c r="H206" s="38"/>
      <c r="I206" s="190"/>
      <c r="J206" s="38"/>
      <c r="K206" s="38"/>
      <c r="L206" s="41"/>
      <c r="M206" s="191"/>
      <c r="N206" s="192"/>
      <c r="O206" s="66"/>
      <c r="P206" s="66"/>
      <c r="Q206" s="66"/>
      <c r="R206" s="66"/>
      <c r="S206" s="66"/>
      <c r="T206" s="67"/>
      <c r="U206" s="36"/>
      <c r="V206" s="36"/>
      <c r="W206" s="36"/>
      <c r="X206" s="36"/>
      <c r="Y206" s="36"/>
      <c r="Z206" s="36"/>
      <c r="AA206" s="36"/>
      <c r="AB206" s="36"/>
      <c r="AC206" s="36"/>
      <c r="AD206" s="36"/>
      <c r="AE206" s="36"/>
      <c r="AT206" s="19" t="s">
        <v>128</v>
      </c>
      <c r="AU206" s="19" t="s">
        <v>81</v>
      </c>
    </row>
    <row r="207" spans="1:65" s="2" customFormat="1" ht="16.5" customHeight="1">
      <c r="A207" s="36"/>
      <c r="B207" s="37"/>
      <c r="C207" s="175" t="s">
        <v>655</v>
      </c>
      <c r="D207" s="175" t="s">
        <v>121</v>
      </c>
      <c r="E207" s="176" t="s">
        <v>1315</v>
      </c>
      <c r="F207" s="177" t="s">
        <v>1316</v>
      </c>
      <c r="G207" s="178" t="s">
        <v>329</v>
      </c>
      <c r="H207" s="179">
        <v>1</v>
      </c>
      <c r="I207" s="180"/>
      <c r="J207" s="181">
        <f>ROUND(I207*H207,2)</f>
        <v>0</v>
      </c>
      <c r="K207" s="177" t="s">
        <v>125</v>
      </c>
      <c r="L207" s="41"/>
      <c r="M207" s="182" t="s">
        <v>19</v>
      </c>
      <c r="N207" s="183" t="s">
        <v>43</v>
      </c>
      <c r="O207" s="66"/>
      <c r="P207" s="184">
        <f>O207*H207</f>
        <v>0</v>
      </c>
      <c r="Q207" s="184">
        <v>8.4999999999999995E-4</v>
      </c>
      <c r="R207" s="184">
        <f>Q207*H207</f>
        <v>8.4999999999999995E-4</v>
      </c>
      <c r="S207" s="184">
        <v>0</v>
      </c>
      <c r="T207" s="185">
        <f>S207*H207</f>
        <v>0</v>
      </c>
      <c r="U207" s="36"/>
      <c r="V207" s="36"/>
      <c r="W207" s="36"/>
      <c r="X207" s="36"/>
      <c r="Y207" s="36"/>
      <c r="Z207" s="36"/>
      <c r="AA207" s="36"/>
      <c r="AB207" s="36"/>
      <c r="AC207" s="36"/>
      <c r="AD207" s="36"/>
      <c r="AE207" s="36"/>
      <c r="AR207" s="186" t="s">
        <v>294</v>
      </c>
      <c r="AT207" s="186" t="s">
        <v>121</v>
      </c>
      <c r="AU207" s="186" t="s">
        <v>81</v>
      </c>
      <c r="AY207" s="19" t="s">
        <v>118</v>
      </c>
      <c r="BE207" s="187">
        <f>IF(N207="základní",J207,0)</f>
        <v>0</v>
      </c>
      <c r="BF207" s="187">
        <f>IF(N207="snížená",J207,0)</f>
        <v>0</v>
      </c>
      <c r="BG207" s="187">
        <f>IF(N207="zákl. přenesená",J207,0)</f>
        <v>0</v>
      </c>
      <c r="BH207" s="187">
        <f>IF(N207="sníž. přenesená",J207,0)</f>
        <v>0</v>
      </c>
      <c r="BI207" s="187">
        <f>IF(N207="nulová",J207,0)</f>
        <v>0</v>
      </c>
      <c r="BJ207" s="19" t="s">
        <v>79</v>
      </c>
      <c r="BK207" s="187">
        <f>ROUND(I207*H207,2)</f>
        <v>0</v>
      </c>
      <c r="BL207" s="19" t="s">
        <v>294</v>
      </c>
      <c r="BM207" s="186" t="s">
        <v>1317</v>
      </c>
    </row>
    <row r="208" spans="1:65" s="2" customFormat="1">
      <c r="A208" s="36"/>
      <c r="B208" s="37"/>
      <c r="C208" s="38"/>
      <c r="D208" s="188" t="s">
        <v>128</v>
      </c>
      <c r="E208" s="38"/>
      <c r="F208" s="189" t="s">
        <v>1318</v>
      </c>
      <c r="G208" s="38"/>
      <c r="H208" s="38"/>
      <c r="I208" s="190"/>
      <c r="J208" s="38"/>
      <c r="K208" s="38"/>
      <c r="L208" s="41"/>
      <c r="M208" s="191"/>
      <c r="N208" s="192"/>
      <c r="O208" s="66"/>
      <c r="P208" s="66"/>
      <c r="Q208" s="66"/>
      <c r="R208" s="66"/>
      <c r="S208" s="66"/>
      <c r="T208" s="67"/>
      <c r="U208" s="36"/>
      <c r="V208" s="36"/>
      <c r="W208" s="36"/>
      <c r="X208" s="36"/>
      <c r="Y208" s="36"/>
      <c r="Z208" s="36"/>
      <c r="AA208" s="36"/>
      <c r="AB208" s="36"/>
      <c r="AC208" s="36"/>
      <c r="AD208" s="36"/>
      <c r="AE208" s="36"/>
      <c r="AT208" s="19" t="s">
        <v>128</v>
      </c>
      <c r="AU208" s="19" t="s">
        <v>81</v>
      </c>
    </row>
    <row r="209" spans="1:65" s="2" customFormat="1" ht="16.5" customHeight="1">
      <c r="A209" s="36"/>
      <c r="B209" s="37"/>
      <c r="C209" s="175" t="s">
        <v>660</v>
      </c>
      <c r="D209" s="175" t="s">
        <v>121</v>
      </c>
      <c r="E209" s="176" t="s">
        <v>1319</v>
      </c>
      <c r="F209" s="177" t="s">
        <v>1320</v>
      </c>
      <c r="G209" s="178" t="s">
        <v>217</v>
      </c>
      <c r="H209" s="179">
        <v>1</v>
      </c>
      <c r="I209" s="180"/>
      <c r="J209" s="181">
        <f>ROUND(I209*H209,2)</f>
        <v>0</v>
      </c>
      <c r="K209" s="177" t="s">
        <v>19</v>
      </c>
      <c r="L209" s="41"/>
      <c r="M209" s="182" t="s">
        <v>19</v>
      </c>
      <c r="N209" s="183" t="s">
        <v>43</v>
      </c>
      <c r="O209" s="66"/>
      <c r="P209" s="184">
        <f>O209*H209</f>
        <v>0</v>
      </c>
      <c r="Q209" s="184">
        <v>0</v>
      </c>
      <c r="R209" s="184">
        <f>Q209*H209</f>
        <v>0</v>
      </c>
      <c r="S209" s="184">
        <v>0</v>
      </c>
      <c r="T209" s="185">
        <f>S209*H209</f>
        <v>0</v>
      </c>
      <c r="U209" s="36"/>
      <c r="V209" s="36"/>
      <c r="W209" s="36"/>
      <c r="X209" s="36"/>
      <c r="Y209" s="36"/>
      <c r="Z209" s="36"/>
      <c r="AA209" s="36"/>
      <c r="AB209" s="36"/>
      <c r="AC209" s="36"/>
      <c r="AD209" s="36"/>
      <c r="AE209" s="36"/>
      <c r="AR209" s="186" t="s">
        <v>294</v>
      </c>
      <c r="AT209" s="186" t="s">
        <v>121</v>
      </c>
      <c r="AU209" s="186" t="s">
        <v>81</v>
      </c>
      <c r="AY209" s="19" t="s">
        <v>118</v>
      </c>
      <c r="BE209" s="187">
        <f>IF(N209="základní",J209,0)</f>
        <v>0</v>
      </c>
      <c r="BF209" s="187">
        <f>IF(N209="snížená",J209,0)</f>
        <v>0</v>
      </c>
      <c r="BG209" s="187">
        <f>IF(N209="zákl. přenesená",J209,0)</f>
        <v>0</v>
      </c>
      <c r="BH209" s="187">
        <f>IF(N209="sníž. přenesená",J209,0)</f>
        <v>0</v>
      </c>
      <c r="BI209" s="187">
        <f>IF(N209="nulová",J209,0)</f>
        <v>0</v>
      </c>
      <c r="BJ209" s="19" t="s">
        <v>79</v>
      </c>
      <c r="BK209" s="187">
        <f>ROUND(I209*H209,2)</f>
        <v>0</v>
      </c>
      <c r="BL209" s="19" t="s">
        <v>294</v>
      </c>
      <c r="BM209" s="186" t="s">
        <v>1321</v>
      </c>
    </row>
    <row r="210" spans="1:65" s="2" customFormat="1" ht="16.5" customHeight="1">
      <c r="A210" s="36"/>
      <c r="B210" s="37"/>
      <c r="C210" s="175" t="s">
        <v>665</v>
      </c>
      <c r="D210" s="175" t="s">
        <v>121</v>
      </c>
      <c r="E210" s="176" t="s">
        <v>1322</v>
      </c>
      <c r="F210" s="177" t="s">
        <v>1323</v>
      </c>
      <c r="G210" s="178" t="s">
        <v>217</v>
      </c>
      <c r="H210" s="179">
        <v>1</v>
      </c>
      <c r="I210" s="180"/>
      <c r="J210" s="181">
        <f>ROUND(I210*H210,2)</f>
        <v>0</v>
      </c>
      <c r="K210" s="177" t="s">
        <v>19</v>
      </c>
      <c r="L210" s="41"/>
      <c r="M210" s="182" t="s">
        <v>19</v>
      </c>
      <c r="N210" s="183" t="s">
        <v>43</v>
      </c>
      <c r="O210" s="66"/>
      <c r="P210" s="184">
        <f>O210*H210</f>
        <v>0</v>
      </c>
      <c r="Q210" s="184">
        <v>0</v>
      </c>
      <c r="R210" s="184">
        <f>Q210*H210</f>
        <v>0</v>
      </c>
      <c r="S210" s="184">
        <v>0</v>
      </c>
      <c r="T210" s="185">
        <f>S210*H210</f>
        <v>0</v>
      </c>
      <c r="U210" s="36"/>
      <c r="V210" s="36"/>
      <c r="W210" s="36"/>
      <c r="X210" s="36"/>
      <c r="Y210" s="36"/>
      <c r="Z210" s="36"/>
      <c r="AA210" s="36"/>
      <c r="AB210" s="36"/>
      <c r="AC210" s="36"/>
      <c r="AD210" s="36"/>
      <c r="AE210" s="36"/>
      <c r="AR210" s="186" t="s">
        <v>294</v>
      </c>
      <c r="AT210" s="186" t="s">
        <v>121</v>
      </c>
      <c r="AU210" s="186" t="s">
        <v>81</v>
      </c>
      <c r="AY210" s="19" t="s">
        <v>118</v>
      </c>
      <c r="BE210" s="187">
        <f>IF(N210="základní",J210,0)</f>
        <v>0</v>
      </c>
      <c r="BF210" s="187">
        <f>IF(N210="snížená",J210,0)</f>
        <v>0</v>
      </c>
      <c r="BG210" s="187">
        <f>IF(N210="zákl. přenesená",J210,0)</f>
        <v>0</v>
      </c>
      <c r="BH210" s="187">
        <f>IF(N210="sníž. přenesená",J210,0)</f>
        <v>0</v>
      </c>
      <c r="BI210" s="187">
        <f>IF(N210="nulová",J210,0)</f>
        <v>0</v>
      </c>
      <c r="BJ210" s="19" t="s">
        <v>79</v>
      </c>
      <c r="BK210" s="187">
        <f>ROUND(I210*H210,2)</f>
        <v>0</v>
      </c>
      <c r="BL210" s="19" t="s">
        <v>294</v>
      </c>
      <c r="BM210" s="186" t="s">
        <v>1324</v>
      </c>
    </row>
    <row r="211" spans="1:65" s="2" customFormat="1" ht="16.5" customHeight="1">
      <c r="A211" s="36"/>
      <c r="B211" s="37"/>
      <c r="C211" s="175" t="s">
        <v>671</v>
      </c>
      <c r="D211" s="175" t="s">
        <v>121</v>
      </c>
      <c r="E211" s="176" t="s">
        <v>1325</v>
      </c>
      <c r="F211" s="177" t="s">
        <v>1326</v>
      </c>
      <c r="G211" s="178" t="s">
        <v>217</v>
      </c>
      <c r="H211" s="179">
        <v>1</v>
      </c>
      <c r="I211" s="180"/>
      <c r="J211" s="181">
        <f>ROUND(I211*H211,2)</f>
        <v>0</v>
      </c>
      <c r="K211" s="177" t="s">
        <v>19</v>
      </c>
      <c r="L211" s="41"/>
      <c r="M211" s="182" t="s">
        <v>19</v>
      </c>
      <c r="N211" s="183" t="s">
        <v>43</v>
      </c>
      <c r="O211" s="66"/>
      <c r="P211" s="184">
        <f>O211*H211</f>
        <v>0</v>
      </c>
      <c r="Q211" s="184">
        <v>0</v>
      </c>
      <c r="R211" s="184">
        <f>Q211*H211</f>
        <v>0</v>
      </c>
      <c r="S211" s="184">
        <v>0</v>
      </c>
      <c r="T211" s="185">
        <f>S211*H211</f>
        <v>0</v>
      </c>
      <c r="U211" s="36"/>
      <c r="V211" s="36"/>
      <c r="W211" s="36"/>
      <c r="X211" s="36"/>
      <c r="Y211" s="36"/>
      <c r="Z211" s="36"/>
      <c r="AA211" s="36"/>
      <c r="AB211" s="36"/>
      <c r="AC211" s="36"/>
      <c r="AD211" s="36"/>
      <c r="AE211" s="36"/>
      <c r="AR211" s="186" t="s">
        <v>294</v>
      </c>
      <c r="AT211" s="186" t="s">
        <v>121</v>
      </c>
      <c r="AU211" s="186" t="s">
        <v>81</v>
      </c>
      <c r="AY211" s="19" t="s">
        <v>118</v>
      </c>
      <c r="BE211" s="187">
        <f>IF(N211="základní",J211,0)</f>
        <v>0</v>
      </c>
      <c r="BF211" s="187">
        <f>IF(N211="snížená",J211,0)</f>
        <v>0</v>
      </c>
      <c r="BG211" s="187">
        <f>IF(N211="zákl. přenesená",J211,0)</f>
        <v>0</v>
      </c>
      <c r="BH211" s="187">
        <f>IF(N211="sníž. přenesená",J211,0)</f>
        <v>0</v>
      </c>
      <c r="BI211" s="187">
        <f>IF(N211="nulová",J211,0)</f>
        <v>0</v>
      </c>
      <c r="BJ211" s="19" t="s">
        <v>79</v>
      </c>
      <c r="BK211" s="187">
        <f>ROUND(I211*H211,2)</f>
        <v>0</v>
      </c>
      <c r="BL211" s="19" t="s">
        <v>294</v>
      </c>
      <c r="BM211" s="186" t="s">
        <v>1327</v>
      </c>
    </row>
    <row r="212" spans="1:65" s="2" customFormat="1" ht="24.15" customHeight="1">
      <c r="A212" s="36"/>
      <c r="B212" s="37"/>
      <c r="C212" s="175" t="s">
        <v>678</v>
      </c>
      <c r="D212" s="175" t="s">
        <v>121</v>
      </c>
      <c r="E212" s="176" t="s">
        <v>1328</v>
      </c>
      <c r="F212" s="177" t="s">
        <v>1329</v>
      </c>
      <c r="G212" s="178" t="s">
        <v>719</v>
      </c>
      <c r="H212" s="251"/>
      <c r="I212" s="180"/>
      <c r="J212" s="181">
        <f>ROUND(I212*H212,2)</f>
        <v>0</v>
      </c>
      <c r="K212" s="177" t="s">
        <v>125</v>
      </c>
      <c r="L212" s="41"/>
      <c r="M212" s="182" t="s">
        <v>19</v>
      </c>
      <c r="N212" s="183" t="s">
        <v>43</v>
      </c>
      <c r="O212" s="66"/>
      <c r="P212" s="184">
        <f>O212*H212</f>
        <v>0</v>
      </c>
      <c r="Q212" s="184">
        <v>0</v>
      </c>
      <c r="R212" s="184">
        <f>Q212*H212</f>
        <v>0</v>
      </c>
      <c r="S212" s="184">
        <v>0</v>
      </c>
      <c r="T212" s="185">
        <f>S212*H212</f>
        <v>0</v>
      </c>
      <c r="U212" s="36"/>
      <c r="V212" s="36"/>
      <c r="W212" s="36"/>
      <c r="X212" s="36"/>
      <c r="Y212" s="36"/>
      <c r="Z212" s="36"/>
      <c r="AA212" s="36"/>
      <c r="AB212" s="36"/>
      <c r="AC212" s="36"/>
      <c r="AD212" s="36"/>
      <c r="AE212" s="36"/>
      <c r="AR212" s="186" t="s">
        <v>294</v>
      </c>
      <c r="AT212" s="186" t="s">
        <v>121</v>
      </c>
      <c r="AU212" s="186" t="s">
        <v>81</v>
      </c>
      <c r="AY212" s="19" t="s">
        <v>118</v>
      </c>
      <c r="BE212" s="187">
        <f>IF(N212="základní",J212,0)</f>
        <v>0</v>
      </c>
      <c r="BF212" s="187">
        <f>IF(N212="snížená",J212,0)</f>
        <v>0</v>
      </c>
      <c r="BG212" s="187">
        <f>IF(N212="zákl. přenesená",J212,0)</f>
        <v>0</v>
      </c>
      <c r="BH212" s="187">
        <f>IF(N212="sníž. přenesená",J212,0)</f>
        <v>0</v>
      </c>
      <c r="BI212" s="187">
        <f>IF(N212="nulová",J212,0)</f>
        <v>0</v>
      </c>
      <c r="BJ212" s="19" t="s">
        <v>79</v>
      </c>
      <c r="BK212" s="187">
        <f>ROUND(I212*H212,2)</f>
        <v>0</v>
      </c>
      <c r="BL212" s="19" t="s">
        <v>294</v>
      </c>
      <c r="BM212" s="186" t="s">
        <v>1330</v>
      </c>
    </row>
    <row r="213" spans="1:65" s="2" customFormat="1">
      <c r="A213" s="36"/>
      <c r="B213" s="37"/>
      <c r="C213" s="38"/>
      <c r="D213" s="188" t="s">
        <v>128</v>
      </c>
      <c r="E213" s="38"/>
      <c r="F213" s="189" t="s">
        <v>1331</v>
      </c>
      <c r="G213" s="38"/>
      <c r="H213" s="38"/>
      <c r="I213" s="190"/>
      <c r="J213" s="38"/>
      <c r="K213" s="38"/>
      <c r="L213" s="41"/>
      <c r="M213" s="191"/>
      <c r="N213" s="192"/>
      <c r="O213" s="66"/>
      <c r="P213" s="66"/>
      <c r="Q213" s="66"/>
      <c r="R213" s="66"/>
      <c r="S213" s="66"/>
      <c r="T213" s="67"/>
      <c r="U213" s="36"/>
      <c r="V213" s="36"/>
      <c r="W213" s="36"/>
      <c r="X213" s="36"/>
      <c r="Y213" s="36"/>
      <c r="Z213" s="36"/>
      <c r="AA213" s="36"/>
      <c r="AB213" s="36"/>
      <c r="AC213" s="36"/>
      <c r="AD213" s="36"/>
      <c r="AE213" s="36"/>
      <c r="AT213" s="19" t="s">
        <v>128</v>
      </c>
      <c r="AU213" s="19" t="s">
        <v>81</v>
      </c>
    </row>
    <row r="214" spans="1:65" s="12" customFormat="1" ht="22.95" customHeight="1">
      <c r="B214" s="159"/>
      <c r="C214" s="160"/>
      <c r="D214" s="161" t="s">
        <v>71</v>
      </c>
      <c r="E214" s="173" t="s">
        <v>1332</v>
      </c>
      <c r="F214" s="173" t="s">
        <v>1333</v>
      </c>
      <c r="G214" s="160"/>
      <c r="H214" s="160"/>
      <c r="I214" s="163"/>
      <c r="J214" s="174">
        <f>BK214</f>
        <v>0</v>
      </c>
      <c r="K214" s="160"/>
      <c r="L214" s="165"/>
      <c r="M214" s="166"/>
      <c r="N214" s="167"/>
      <c r="O214" s="167"/>
      <c r="P214" s="168">
        <f>SUM(P215:P219)</f>
        <v>0</v>
      </c>
      <c r="Q214" s="167"/>
      <c r="R214" s="168">
        <f>SUM(R215:R219)</f>
        <v>3.3300000000000003E-2</v>
      </c>
      <c r="S214" s="167"/>
      <c r="T214" s="169">
        <f>SUM(T215:T219)</f>
        <v>0</v>
      </c>
      <c r="AR214" s="170" t="s">
        <v>81</v>
      </c>
      <c r="AT214" s="171" t="s">
        <v>71</v>
      </c>
      <c r="AU214" s="171" t="s">
        <v>79</v>
      </c>
      <c r="AY214" s="170" t="s">
        <v>118</v>
      </c>
      <c r="BK214" s="172">
        <f>SUM(BK215:BK219)</f>
        <v>0</v>
      </c>
    </row>
    <row r="215" spans="1:65" s="2" customFormat="1" ht="24.15" customHeight="1">
      <c r="A215" s="36"/>
      <c r="B215" s="37"/>
      <c r="C215" s="175" t="s">
        <v>687</v>
      </c>
      <c r="D215" s="175" t="s">
        <v>121</v>
      </c>
      <c r="E215" s="176" t="s">
        <v>1334</v>
      </c>
      <c r="F215" s="177" t="s">
        <v>1335</v>
      </c>
      <c r="G215" s="178" t="s">
        <v>329</v>
      </c>
      <c r="H215" s="179">
        <v>1</v>
      </c>
      <c r="I215" s="180"/>
      <c r="J215" s="181">
        <f>ROUND(I215*H215,2)</f>
        <v>0</v>
      </c>
      <c r="K215" s="177" t="s">
        <v>125</v>
      </c>
      <c r="L215" s="41"/>
      <c r="M215" s="182" t="s">
        <v>19</v>
      </c>
      <c r="N215" s="183" t="s">
        <v>43</v>
      </c>
      <c r="O215" s="66"/>
      <c r="P215" s="184">
        <f>O215*H215</f>
        <v>0</v>
      </c>
      <c r="Q215" s="184">
        <v>1.6650000000000002E-2</v>
      </c>
      <c r="R215" s="184">
        <f>Q215*H215</f>
        <v>1.6650000000000002E-2</v>
      </c>
      <c r="S215" s="184">
        <v>0</v>
      </c>
      <c r="T215" s="185">
        <f>S215*H215</f>
        <v>0</v>
      </c>
      <c r="U215" s="36"/>
      <c r="V215" s="36"/>
      <c r="W215" s="36"/>
      <c r="X215" s="36"/>
      <c r="Y215" s="36"/>
      <c r="Z215" s="36"/>
      <c r="AA215" s="36"/>
      <c r="AB215" s="36"/>
      <c r="AC215" s="36"/>
      <c r="AD215" s="36"/>
      <c r="AE215" s="36"/>
      <c r="AR215" s="186" t="s">
        <v>294</v>
      </c>
      <c r="AT215" s="186" t="s">
        <v>121</v>
      </c>
      <c r="AU215" s="186" t="s">
        <v>81</v>
      </c>
      <c r="AY215" s="19" t="s">
        <v>118</v>
      </c>
      <c r="BE215" s="187">
        <f>IF(N215="základní",J215,0)</f>
        <v>0</v>
      </c>
      <c r="BF215" s="187">
        <f>IF(N215="snížená",J215,0)</f>
        <v>0</v>
      </c>
      <c r="BG215" s="187">
        <f>IF(N215="zákl. přenesená",J215,0)</f>
        <v>0</v>
      </c>
      <c r="BH215" s="187">
        <f>IF(N215="sníž. přenesená",J215,0)</f>
        <v>0</v>
      </c>
      <c r="BI215" s="187">
        <f>IF(N215="nulová",J215,0)</f>
        <v>0</v>
      </c>
      <c r="BJ215" s="19" t="s">
        <v>79</v>
      </c>
      <c r="BK215" s="187">
        <f>ROUND(I215*H215,2)</f>
        <v>0</v>
      </c>
      <c r="BL215" s="19" t="s">
        <v>294</v>
      </c>
      <c r="BM215" s="186" t="s">
        <v>1336</v>
      </c>
    </row>
    <row r="216" spans="1:65" s="2" customFormat="1">
      <c r="A216" s="36"/>
      <c r="B216" s="37"/>
      <c r="C216" s="38"/>
      <c r="D216" s="188" t="s">
        <v>128</v>
      </c>
      <c r="E216" s="38"/>
      <c r="F216" s="189" t="s">
        <v>1337</v>
      </c>
      <c r="G216" s="38"/>
      <c r="H216" s="38"/>
      <c r="I216" s="190"/>
      <c r="J216" s="38"/>
      <c r="K216" s="38"/>
      <c r="L216" s="41"/>
      <c r="M216" s="191"/>
      <c r="N216" s="192"/>
      <c r="O216" s="66"/>
      <c r="P216" s="66"/>
      <c r="Q216" s="66"/>
      <c r="R216" s="66"/>
      <c r="S216" s="66"/>
      <c r="T216" s="67"/>
      <c r="U216" s="36"/>
      <c r="V216" s="36"/>
      <c r="W216" s="36"/>
      <c r="X216" s="36"/>
      <c r="Y216" s="36"/>
      <c r="Z216" s="36"/>
      <c r="AA216" s="36"/>
      <c r="AB216" s="36"/>
      <c r="AC216" s="36"/>
      <c r="AD216" s="36"/>
      <c r="AE216" s="36"/>
      <c r="AT216" s="19" t="s">
        <v>128</v>
      </c>
      <c r="AU216" s="19" t="s">
        <v>81</v>
      </c>
    </row>
    <row r="217" spans="1:65" s="2" customFormat="1" ht="24.15" customHeight="1">
      <c r="A217" s="36"/>
      <c r="B217" s="37"/>
      <c r="C217" s="175" t="s">
        <v>692</v>
      </c>
      <c r="D217" s="175" t="s">
        <v>121</v>
      </c>
      <c r="E217" s="176" t="s">
        <v>1338</v>
      </c>
      <c r="F217" s="177" t="s">
        <v>1339</v>
      </c>
      <c r="G217" s="178" t="s">
        <v>329</v>
      </c>
      <c r="H217" s="179">
        <v>1</v>
      </c>
      <c r="I217" s="180"/>
      <c r="J217" s="181">
        <f>ROUND(I217*H217,2)</f>
        <v>0</v>
      </c>
      <c r="K217" s="177" t="s">
        <v>19</v>
      </c>
      <c r="L217" s="41"/>
      <c r="M217" s="182" t="s">
        <v>19</v>
      </c>
      <c r="N217" s="183" t="s">
        <v>43</v>
      </c>
      <c r="O217" s="66"/>
      <c r="P217" s="184">
        <f>O217*H217</f>
        <v>0</v>
      </c>
      <c r="Q217" s="184">
        <v>1.6650000000000002E-2</v>
      </c>
      <c r="R217" s="184">
        <f>Q217*H217</f>
        <v>1.6650000000000002E-2</v>
      </c>
      <c r="S217" s="184">
        <v>0</v>
      </c>
      <c r="T217" s="185">
        <f>S217*H217</f>
        <v>0</v>
      </c>
      <c r="U217" s="36"/>
      <c r="V217" s="36"/>
      <c r="W217" s="36"/>
      <c r="X217" s="36"/>
      <c r="Y217" s="36"/>
      <c r="Z217" s="36"/>
      <c r="AA217" s="36"/>
      <c r="AB217" s="36"/>
      <c r="AC217" s="36"/>
      <c r="AD217" s="36"/>
      <c r="AE217" s="36"/>
      <c r="AR217" s="186" t="s">
        <v>294</v>
      </c>
      <c r="AT217" s="186" t="s">
        <v>121</v>
      </c>
      <c r="AU217" s="186" t="s">
        <v>81</v>
      </c>
      <c r="AY217" s="19" t="s">
        <v>118</v>
      </c>
      <c r="BE217" s="187">
        <f>IF(N217="základní",J217,0)</f>
        <v>0</v>
      </c>
      <c r="BF217" s="187">
        <f>IF(N217="snížená",J217,0)</f>
        <v>0</v>
      </c>
      <c r="BG217" s="187">
        <f>IF(N217="zákl. přenesená",J217,0)</f>
        <v>0</v>
      </c>
      <c r="BH217" s="187">
        <f>IF(N217="sníž. přenesená",J217,0)</f>
        <v>0</v>
      </c>
      <c r="BI217" s="187">
        <f>IF(N217="nulová",J217,0)</f>
        <v>0</v>
      </c>
      <c r="BJ217" s="19" t="s">
        <v>79</v>
      </c>
      <c r="BK217" s="187">
        <f>ROUND(I217*H217,2)</f>
        <v>0</v>
      </c>
      <c r="BL217" s="19" t="s">
        <v>294</v>
      </c>
      <c r="BM217" s="186" t="s">
        <v>1340</v>
      </c>
    </row>
    <row r="218" spans="1:65" s="2" customFormat="1" ht="24.15" customHeight="1">
      <c r="A218" s="36"/>
      <c r="B218" s="37"/>
      <c r="C218" s="175" t="s">
        <v>696</v>
      </c>
      <c r="D218" s="175" t="s">
        <v>121</v>
      </c>
      <c r="E218" s="176" t="s">
        <v>1341</v>
      </c>
      <c r="F218" s="177" t="s">
        <v>1342</v>
      </c>
      <c r="G218" s="178" t="s">
        <v>719</v>
      </c>
      <c r="H218" s="251"/>
      <c r="I218" s="180"/>
      <c r="J218" s="181">
        <f>ROUND(I218*H218,2)</f>
        <v>0</v>
      </c>
      <c r="K218" s="177" t="s">
        <v>125</v>
      </c>
      <c r="L218" s="41"/>
      <c r="M218" s="182" t="s">
        <v>19</v>
      </c>
      <c r="N218" s="183" t="s">
        <v>43</v>
      </c>
      <c r="O218" s="66"/>
      <c r="P218" s="184">
        <f>O218*H218</f>
        <v>0</v>
      </c>
      <c r="Q218" s="184">
        <v>0</v>
      </c>
      <c r="R218" s="184">
        <f>Q218*H218</f>
        <v>0</v>
      </c>
      <c r="S218" s="184">
        <v>0</v>
      </c>
      <c r="T218" s="185">
        <f>S218*H218</f>
        <v>0</v>
      </c>
      <c r="U218" s="36"/>
      <c r="V218" s="36"/>
      <c r="W218" s="36"/>
      <c r="X218" s="36"/>
      <c r="Y218" s="36"/>
      <c r="Z218" s="36"/>
      <c r="AA218" s="36"/>
      <c r="AB218" s="36"/>
      <c r="AC218" s="36"/>
      <c r="AD218" s="36"/>
      <c r="AE218" s="36"/>
      <c r="AR218" s="186" t="s">
        <v>294</v>
      </c>
      <c r="AT218" s="186" t="s">
        <v>121</v>
      </c>
      <c r="AU218" s="186" t="s">
        <v>81</v>
      </c>
      <c r="AY218" s="19" t="s">
        <v>118</v>
      </c>
      <c r="BE218" s="187">
        <f>IF(N218="základní",J218,0)</f>
        <v>0</v>
      </c>
      <c r="BF218" s="187">
        <f>IF(N218="snížená",J218,0)</f>
        <v>0</v>
      </c>
      <c r="BG218" s="187">
        <f>IF(N218="zákl. přenesená",J218,0)</f>
        <v>0</v>
      </c>
      <c r="BH218" s="187">
        <f>IF(N218="sníž. přenesená",J218,0)</f>
        <v>0</v>
      </c>
      <c r="BI218" s="187">
        <f>IF(N218="nulová",J218,0)</f>
        <v>0</v>
      </c>
      <c r="BJ218" s="19" t="s">
        <v>79</v>
      </c>
      <c r="BK218" s="187">
        <f>ROUND(I218*H218,2)</f>
        <v>0</v>
      </c>
      <c r="BL218" s="19" t="s">
        <v>294</v>
      </c>
      <c r="BM218" s="186" t="s">
        <v>1343</v>
      </c>
    </row>
    <row r="219" spans="1:65" s="2" customFormat="1">
      <c r="A219" s="36"/>
      <c r="B219" s="37"/>
      <c r="C219" s="38"/>
      <c r="D219" s="188" t="s">
        <v>128</v>
      </c>
      <c r="E219" s="38"/>
      <c r="F219" s="189" t="s">
        <v>1344</v>
      </c>
      <c r="G219" s="38"/>
      <c r="H219" s="38"/>
      <c r="I219" s="190"/>
      <c r="J219" s="38"/>
      <c r="K219" s="38"/>
      <c r="L219" s="41"/>
      <c r="M219" s="191"/>
      <c r="N219" s="192"/>
      <c r="O219" s="66"/>
      <c r="P219" s="66"/>
      <c r="Q219" s="66"/>
      <c r="R219" s="66"/>
      <c r="S219" s="66"/>
      <c r="T219" s="67"/>
      <c r="U219" s="36"/>
      <c r="V219" s="36"/>
      <c r="W219" s="36"/>
      <c r="X219" s="36"/>
      <c r="Y219" s="36"/>
      <c r="Z219" s="36"/>
      <c r="AA219" s="36"/>
      <c r="AB219" s="36"/>
      <c r="AC219" s="36"/>
      <c r="AD219" s="36"/>
      <c r="AE219" s="36"/>
      <c r="AT219" s="19" t="s">
        <v>128</v>
      </c>
      <c r="AU219" s="19" t="s">
        <v>81</v>
      </c>
    </row>
    <row r="220" spans="1:65" s="12" customFormat="1" ht="22.95" customHeight="1">
      <c r="B220" s="159"/>
      <c r="C220" s="160"/>
      <c r="D220" s="161" t="s">
        <v>71</v>
      </c>
      <c r="E220" s="173" t="s">
        <v>1345</v>
      </c>
      <c r="F220" s="173" t="s">
        <v>1346</v>
      </c>
      <c r="G220" s="160"/>
      <c r="H220" s="160"/>
      <c r="I220" s="163"/>
      <c r="J220" s="174">
        <f>BK220</f>
        <v>0</v>
      </c>
      <c r="K220" s="160"/>
      <c r="L220" s="165"/>
      <c r="M220" s="166"/>
      <c r="N220" s="167"/>
      <c r="O220" s="167"/>
      <c r="P220" s="168">
        <f>SUM(P221:P224)</f>
        <v>0</v>
      </c>
      <c r="Q220" s="167"/>
      <c r="R220" s="168">
        <f>SUM(R221:R224)</f>
        <v>0</v>
      </c>
      <c r="S220" s="167"/>
      <c r="T220" s="169">
        <f>SUM(T221:T224)</f>
        <v>0</v>
      </c>
      <c r="AR220" s="170" t="s">
        <v>81</v>
      </c>
      <c r="AT220" s="171" t="s">
        <v>71</v>
      </c>
      <c r="AU220" s="171" t="s">
        <v>79</v>
      </c>
      <c r="AY220" s="170" t="s">
        <v>118</v>
      </c>
      <c r="BK220" s="172">
        <f>SUM(BK221:BK224)</f>
        <v>0</v>
      </c>
    </row>
    <row r="221" spans="1:65" s="2" customFormat="1" ht="16.5" customHeight="1">
      <c r="A221" s="36"/>
      <c r="B221" s="37"/>
      <c r="C221" s="175" t="s">
        <v>700</v>
      </c>
      <c r="D221" s="175" t="s">
        <v>121</v>
      </c>
      <c r="E221" s="176" t="s">
        <v>1347</v>
      </c>
      <c r="F221" s="177" t="s">
        <v>1348</v>
      </c>
      <c r="G221" s="178" t="s">
        <v>329</v>
      </c>
      <c r="H221" s="179">
        <v>1</v>
      </c>
      <c r="I221" s="180"/>
      <c r="J221" s="181">
        <f>ROUND(I221*H221,2)</f>
        <v>0</v>
      </c>
      <c r="K221" s="177" t="s">
        <v>19</v>
      </c>
      <c r="L221" s="41"/>
      <c r="M221" s="182" t="s">
        <v>19</v>
      </c>
      <c r="N221" s="183" t="s">
        <v>43</v>
      </c>
      <c r="O221" s="66"/>
      <c r="P221" s="184">
        <f>O221*H221</f>
        <v>0</v>
      </c>
      <c r="Q221" s="184">
        <v>0</v>
      </c>
      <c r="R221" s="184">
        <f>Q221*H221</f>
        <v>0</v>
      </c>
      <c r="S221" s="184">
        <v>0</v>
      </c>
      <c r="T221" s="185">
        <f>S221*H221</f>
        <v>0</v>
      </c>
      <c r="U221" s="36"/>
      <c r="V221" s="36"/>
      <c r="W221" s="36"/>
      <c r="X221" s="36"/>
      <c r="Y221" s="36"/>
      <c r="Z221" s="36"/>
      <c r="AA221" s="36"/>
      <c r="AB221" s="36"/>
      <c r="AC221" s="36"/>
      <c r="AD221" s="36"/>
      <c r="AE221" s="36"/>
      <c r="AR221" s="186" t="s">
        <v>294</v>
      </c>
      <c r="AT221" s="186" t="s">
        <v>121</v>
      </c>
      <c r="AU221" s="186" t="s">
        <v>81</v>
      </c>
      <c r="AY221" s="19" t="s">
        <v>118</v>
      </c>
      <c r="BE221" s="187">
        <f>IF(N221="základní",J221,0)</f>
        <v>0</v>
      </c>
      <c r="BF221" s="187">
        <f>IF(N221="snížená",J221,0)</f>
        <v>0</v>
      </c>
      <c r="BG221" s="187">
        <f>IF(N221="zákl. přenesená",J221,0)</f>
        <v>0</v>
      </c>
      <c r="BH221" s="187">
        <f>IF(N221="sníž. přenesená",J221,0)</f>
        <v>0</v>
      </c>
      <c r="BI221" s="187">
        <f>IF(N221="nulová",J221,0)</f>
        <v>0</v>
      </c>
      <c r="BJ221" s="19" t="s">
        <v>79</v>
      </c>
      <c r="BK221" s="187">
        <f>ROUND(I221*H221,2)</f>
        <v>0</v>
      </c>
      <c r="BL221" s="19" t="s">
        <v>294</v>
      </c>
      <c r="BM221" s="186" t="s">
        <v>1349</v>
      </c>
    </row>
    <row r="222" spans="1:65" s="2" customFormat="1" ht="16.5" customHeight="1">
      <c r="A222" s="36"/>
      <c r="B222" s="37"/>
      <c r="C222" s="175" t="s">
        <v>704</v>
      </c>
      <c r="D222" s="175" t="s">
        <v>121</v>
      </c>
      <c r="E222" s="176" t="s">
        <v>1350</v>
      </c>
      <c r="F222" s="177" t="s">
        <v>1351</v>
      </c>
      <c r="G222" s="178" t="s">
        <v>329</v>
      </c>
      <c r="H222" s="179">
        <v>1</v>
      </c>
      <c r="I222" s="180"/>
      <c r="J222" s="181">
        <f>ROUND(I222*H222,2)</f>
        <v>0</v>
      </c>
      <c r="K222" s="177" t="s">
        <v>19</v>
      </c>
      <c r="L222" s="41"/>
      <c r="M222" s="182" t="s">
        <v>19</v>
      </c>
      <c r="N222" s="183" t="s">
        <v>43</v>
      </c>
      <c r="O222" s="66"/>
      <c r="P222" s="184">
        <f>O222*H222</f>
        <v>0</v>
      </c>
      <c r="Q222" s="184">
        <v>0</v>
      </c>
      <c r="R222" s="184">
        <f>Q222*H222</f>
        <v>0</v>
      </c>
      <c r="S222" s="184">
        <v>0</v>
      </c>
      <c r="T222" s="185">
        <f>S222*H222</f>
        <v>0</v>
      </c>
      <c r="U222" s="36"/>
      <c r="V222" s="36"/>
      <c r="W222" s="36"/>
      <c r="X222" s="36"/>
      <c r="Y222" s="36"/>
      <c r="Z222" s="36"/>
      <c r="AA222" s="36"/>
      <c r="AB222" s="36"/>
      <c r="AC222" s="36"/>
      <c r="AD222" s="36"/>
      <c r="AE222" s="36"/>
      <c r="AR222" s="186" t="s">
        <v>294</v>
      </c>
      <c r="AT222" s="186" t="s">
        <v>121</v>
      </c>
      <c r="AU222" s="186" t="s">
        <v>81</v>
      </c>
      <c r="AY222" s="19" t="s">
        <v>118</v>
      </c>
      <c r="BE222" s="187">
        <f>IF(N222="základní",J222,0)</f>
        <v>0</v>
      </c>
      <c r="BF222" s="187">
        <f>IF(N222="snížená",J222,0)</f>
        <v>0</v>
      </c>
      <c r="BG222" s="187">
        <f>IF(N222="zákl. přenesená",J222,0)</f>
        <v>0</v>
      </c>
      <c r="BH222" s="187">
        <f>IF(N222="sníž. přenesená",J222,0)</f>
        <v>0</v>
      </c>
      <c r="BI222" s="187">
        <f>IF(N222="nulová",J222,0)</f>
        <v>0</v>
      </c>
      <c r="BJ222" s="19" t="s">
        <v>79</v>
      </c>
      <c r="BK222" s="187">
        <f>ROUND(I222*H222,2)</f>
        <v>0</v>
      </c>
      <c r="BL222" s="19" t="s">
        <v>294</v>
      </c>
      <c r="BM222" s="186" t="s">
        <v>1352</v>
      </c>
    </row>
    <row r="223" spans="1:65" s="2" customFormat="1" ht="24.15" customHeight="1">
      <c r="A223" s="36"/>
      <c r="B223" s="37"/>
      <c r="C223" s="175" t="s">
        <v>708</v>
      </c>
      <c r="D223" s="175" t="s">
        <v>121</v>
      </c>
      <c r="E223" s="176" t="s">
        <v>1353</v>
      </c>
      <c r="F223" s="177" t="s">
        <v>1354</v>
      </c>
      <c r="G223" s="178" t="s">
        <v>719</v>
      </c>
      <c r="H223" s="251"/>
      <c r="I223" s="180"/>
      <c r="J223" s="181">
        <f>ROUND(I223*H223,2)</f>
        <v>0</v>
      </c>
      <c r="K223" s="177" t="s">
        <v>125</v>
      </c>
      <c r="L223" s="41"/>
      <c r="M223" s="182" t="s">
        <v>19</v>
      </c>
      <c r="N223" s="183" t="s">
        <v>43</v>
      </c>
      <c r="O223" s="66"/>
      <c r="P223" s="184">
        <f>O223*H223</f>
        <v>0</v>
      </c>
      <c r="Q223" s="184">
        <v>0</v>
      </c>
      <c r="R223" s="184">
        <f>Q223*H223</f>
        <v>0</v>
      </c>
      <c r="S223" s="184">
        <v>0</v>
      </c>
      <c r="T223" s="185">
        <f>S223*H223</f>
        <v>0</v>
      </c>
      <c r="U223" s="36"/>
      <c r="V223" s="36"/>
      <c r="W223" s="36"/>
      <c r="X223" s="36"/>
      <c r="Y223" s="36"/>
      <c r="Z223" s="36"/>
      <c r="AA223" s="36"/>
      <c r="AB223" s="36"/>
      <c r="AC223" s="36"/>
      <c r="AD223" s="36"/>
      <c r="AE223" s="36"/>
      <c r="AR223" s="186" t="s">
        <v>294</v>
      </c>
      <c r="AT223" s="186" t="s">
        <v>121</v>
      </c>
      <c r="AU223" s="186" t="s">
        <v>81</v>
      </c>
      <c r="AY223" s="19" t="s">
        <v>118</v>
      </c>
      <c r="BE223" s="187">
        <f>IF(N223="základní",J223,0)</f>
        <v>0</v>
      </c>
      <c r="BF223" s="187">
        <f>IF(N223="snížená",J223,0)</f>
        <v>0</v>
      </c>
      <c r="BG223" s="187">
        <f>IF(N223="zákl. přenesená",J223,0)</f>
        <v>0</v>
      </c>
      <c r="BH223" s="187">
        <f>IF(N223="sníž. přenesená",J223,0)</f>
        <v>0</v>
      </c>
      <c r="BI223" s="187">
        <f>IF(N223="nulová",J223,0)</f>
        <v>0</v>
      </c>
      <c r="BJ223" s="19" t="s">
        <v>79</v>
      </c>
      <c r="BK223" s="187">
        <f>ROUND(I223*H223,2)</f>
        <v>0</v>
      </c>
      <c r="BL223" s="19" t="s">
        <v>294</v>
      </c>
      <c r="BM223" s="186" t="s">
        <v>1355</v>
      </c>
    </row>
    <row r="224" spans="1:65" s="2" customFormat="1">
      <c r="A224" s="36"/>
      <c r="B224" s="37"/>
      <c r="C224" s="38"/>
      <c r="D224" s="188" t="s">
        <v>128</v>
      </c>
      <c r="E224" s="38"/>
      <c r="F224" s="189" t="s">
        <v>1356</v>
      </c>
      <c r="G224" s="38"/>
      <c r="H224" s="38"/>
      <c r="I224" s="190"/>
      <c r="J224" s="38"/>
      <c r="K224" s="38"/>
      <c r="L224" s="41"/>
      <c r="M224" s="191"/>
      <c r="N224" s="192"/>
      <c r="O224" s="66"/>
      <c r="P224" s="66"/>
      <c r="Q224" s="66"/>
      <c r="R224" s="66"/>
      <c r="S224" s="66"/>
      <c r="T224" s="67"/>
      <c r="U224" s="36"/>
      <c r="V224" s="36"/>
      <c r="W224" s="36"/>
      <c r="X224" s="36"/>
      <c r="Y224" s="36"/>
      <c r="Z224" s="36"/>
      <c r="AA224" s="36"/>
      <c r="AB224" s="36"/>
      <c r="AC224" s="36"/>
      <c r="AD224" s="36"/>
      <c r="AE224" s="36"/>
      <c r="AT224" s="19" t="s">
        <v>128</v>
      </c>
      <c r="AU224" s="19" t="s">
        <v>81</v>
      </c>
    </row>
    <row r="225" spans="1:65" s="12" customFormat="1" ht="22.95" customHeight="1">
      <c r="B225" s="159"/>
      <c r="C225" s="160"/>
      <c r="D225" s="161" t="s">
        <v>71</v>
      </c>
      <c r="E225" s="173" t="s">
        <v>1357</v>
      </c>
      <c r="F225" s="173" t="s">
        <v>1358</v>
      </c>
      <c r="G225" s="160"/>
      <c r="H225" s="160"/>
      <c r="I225" s="163"/>
      <c r="J225" s="174">
        <f>BK225</f>
        <v>0</v>
      </c>
      <c r="K225" s="160"/>
      <c r="L225" s="165"/>
      <c r="M225" s="166"/>
      <c r="N225" s="167"/>
      <c r="O225" s="167"/>
      <c r="P225" s="168">
        <f>SUM(P226:P235)</f>
        <v>0</v>
      </c>
      <c r="Q225" s="167"/>
      <c r="R225" s="168">
        <f>SUM(R226:R235)</f>
        <v>7.3000000000000001E-3</v>
      </c>
      <c r="S225" s="167"/>
      <c r="T225" s="169">
        <f>SUM(T226:T235)</f>
        <v>2.5400000000000002E-2</v>
      </c>
      <c r="AR225" s="170" t="s">
        <v>81</v>
      </c>
      <c r="AT225" s="171" t="s">
        <v>71</v>
      </c>
      <c r="AU225" s="171" t="s">
        <v>79</v>
      </c>
      <c r="AY225" s="170" t="s">
        <v>118</v>
      </c>
      <c r="BK225" s="172">
        <f>SUM(BK226:BK235)</f>
        <v>0</v>
      </c>
    </row>
    <row r="226" spans="1:65" s="2" customFormat="1" ht="16.5" customHeight="1">
      <c r="A226" s="36"/>
      <c r="B226" s="37"/>
      <c r="C226" s="175" t="s">
        <v>712</v>
      </c>
      <c r="D226" s="175" t="s">
        <v>121</v>
      </c>
      <c r="E226" s="176" t="s">
        <v>1359</v>
      </c>
      <c r="F226" s="177" t="s">
        <v>1360</v>
      </c>
      <c r="G226" s="178" t="s">
        <v>208</v>
      </c>
      <c r="H226" s="179">
        <v>10</v>
      </c>
      <c r="I226" s="180"/>
      <c r="J226" s="181">
        <f>ROUND(I226*H226,2)</f>
        <v>0</v>
      </c>
      <c r="K226" s="177" t="s">
        <v>125</v>
      </c>
      <c r="L226" s="41"/>
      <c r="M226" s="182" t="s">
        <v>19</v>
      </c>
      <c r="N226" s="183" t="s">
        <v>43</v>
      </c>
      <c r="O226" s="66"/>
      <c r="P226" s="184">
        <f>O226*H226</f>
        <v>0</v>
      </c>
      <c r="Q226" s="184">
        <v>4.0000000000000003E-5</v>
      </c>
      <c r="R226" s="184">
        <f>Q226*H226</f>
        <v>4.0000000000000002E-4</v>
      </c>
      <c r="S226" s="184">
        <v>2.5400000000000002E-3</v>
      </c>
      <c r="T226" s="185">
        <f>S226*H226</f>
        <v>2.5400000000000002E-2</v>
      </c>
      <c r="U226" s="36"/>
      <c r="V226" s="36"/>
      <c r="W226" s="36"/>
      <c r="X226" s="36"/>
      <c r="Y226" s="36"/>
      <c r="Z226" s="36"/>
      <c r="AA226" s="36"/>
      <c r="AB226" s="36"/>
      <c r="AC226" s="36"/>
      <c r="AD226" s="36"/>
      <c r="AE226" s="36"/>
      <c r="AR226" s="186" t="s">
        <v>294</v>
      </c>
      <c r="AT226" s="186" t="s">
        <v>121</v>
      </c>
      <c r="AU226" s="186" t="s">
        <v>81</v>
      </c>
      <c r="AY226" s="19" t="s">
        <v>118</v>
      </c>
      <c r="BE226" s="187">
        <f>IF(N226="základní",J226,0)</f>
        <v>0</v>
      </c>
      <c r="BF226" s="187">
        <f>IF(N226="snížená",J226,0)</f>
        <v>0</v>
      </c>
      <c r="BG226" s="187">
        <f>IF(N226="zákl. přenesená",J226,0)</f>
        <v>0</v>
      </c>
      <c r="BH226" s="187">
        <f>IF(N226="sníž. přenesená",J226,0)</f>
        <v>0</v>
      </c>
      <c r="BI226" s="187">
        <f>IF(N226="nulová",J226,0)</f>
        <v>0</v>
      </c>
      <c r="BJ226" s="19" t="s">
        <v>79</v>
      </c>
      <c r="BK226" s="187">
        <f>ROUND(I226*H226,2)</f>
        <v>0</v>
      </c>
      <c r="BL226" s="19" t="s">
        <v>294</v>
      </c>
      <c r="BM226" s="186" t="s">
        <v>1361</v>
      </c>
    </row>
    <row r="227" spans="1:65" s="2" customFormat="1">
      <c r="A227" s="36"/>
      <c r="B227" s="37"/>
      <c r="C227" s="38"/>
      <c r="D227" s="188" t="s">
        <v>128</v>
      </c>
      <c r="E227" s="38"/>
      <c r="F227" s="189" t="s">
        <v>1362</v>
      </c>
      <c r="G227" s="38"/>
      <c r="H227" s="38"/>
      <c r="I227" s="190"/>
      <c r="J227" s="38"/>
      <c r="K227" s="38"/>
      <c r="L227" s="41"/>
      <c r="M227" s="191"/>
      <c r="N227" s="192"/>
      <c r="O227" s="66"/>
      <c r="P227" s="66"/>
      <c r="Q227" s="66"/>
      <c r="R227" s="66"/>
      <c r="S227" s="66"/>
      <c r="T227" s="67"/>
      <c r="U227" s="36"/>
      <c r="V227" s="36"/>
      <c r="W227" s="36"/>
      <c r="X227" s="36"/>
      <c r="Y227" s="36"/>
      <c r="Z227" s="36"/>
      <c r="AA227" s="36"/>
      <c r="AB227" s="36"/>
      <c r="AC227" s="36"/>
      <c r="AD227" s="36"/>
      <c r="AE227" s="36"/>
      <c r="AT227" s="19" t="s">
        <v>128</v>
      </c>
      <c r="AU227" s="19" t="s">
        <v>81</v>
      </c>
    </row>
    <row r="228" spans="1:65" s="2" customFormat="1" ht="16.5" customHeight="1">
      <c r="A228" s="36"/>
      <c r="B228" s="37"/>
      <c r="C228" s="175" t="s">
        <v>716</v>
      </c>
      <c r="D228" s="175" t="s">
        <v>121</v>
      </c>
      <c r="E228" s="176" t="s">
        <v>1363</v>
      </c>
      <c r="F228" s="177" t="s">
        <v>1364</v>
      </c>
      <c r="G228" s="178" t="s">
        <v>208</v>
      </c>
      <c r="H228" s="179">
        <v>10</v>
      </c>
      <c r="I228" s="180"/>
      <c r="J228" s="181">
        <f>ROUND(I228*H228,2)</f>
        <v>0</v>
      </c>
      <c r="K228" s="177" t="s">
        <v>125</v>
      </c>
      <c r="L228" s="41"/>
      <c r="M228" s="182" t="s">
        <v>19</v>
      </c>
      <c r="N228" s="183" t="s">
        <v>43</v>
      </c>
      <c r="O228" s="66"/>
      <c r="P228" s="184">
        <f>O228*H228</f>
        <v>0</v>
      </c>
      <c r="Q228" s="184">
        <v>0</v>
      </c>
      <c r="R228" s="184">
        <f>Q228*H228</f>
        <v>0</v>
      </c>
      <c r="S228" s="184">
        <v>0</v>
      </c>
      <c r="T228" s="185">
        <f>S228*H228</f>
        <v>0</v>
      </c>
      <c r="U228" s="36"/>
      <c r="V228" s="36"/>
      <c r="W228" s="36"/>
      <c r="X228" s="36"/>
      <c r="Y228" s="36"/>
      <c r="Z228" s="36"/>
      <c r="AA228" s="36"/>
      <c r="AB228" s="36"/>
      <c r="AC228" s="36"/>
      <c r="AD228" s="36"/>
      <c r="AE228" s="36"/>
      <c r="AR228" s="186" t="s">
        <v>294</v>
      </c>
      <c r="AT228" s="186" t="s">
        <v>121</v>
      </c>
      <c r="AU228" s="186" t="s">
        <v>81</v>
      </c>
      <c r="AY228" s="19" t="s">
        <v>118</v>
      </c>
      <c r="BE228" s="187">
        <f>IF(N228="základní",J228,0)</f>
        <v>0</v>
      </c>
      <c r="BF228" s="187">
        <f>IF(N228="snížená",J228,0)</f>
        <v>0</v>
      </c>
      <c r="BG228" s="187">
        <f>IF(N228="zákl. přenesená",J228,0)</f>
        <v>0</v>
      </c>
      <c r="BH228" s="187">
        <f>IF(N228="sníž. přenesená",J228,0)</f>
        <v>0</v>
      </c>
      <c r="BI228" s="187">
        <f>IF(N228="nulová",J228,0)</f>
        <v>0</v>
      </c>
      <c r="BJ228" s="19" t="s">
        <v>79</v>
      </c>
      <c r="BK228" s="187">
        <f>ROUND(I228*H228,2)</f>
        <v>0</v>
      </c>
      <c r="BL228" s="19" t="s">
        <v>294</v>
      </c>
      <c r="BM228" s="186" t="s">
        <v>1365</v>
      </c>
    </row>
    <row r="229" spans="1:65" s="2" customFormat="1">
      <c r="A229" s="36"/>
      <c r="B229" s="37"/>
      <c r="C229" s="38"/>
      <c r="D229" s="188" t="s">
        <v>128</v>
      </c>
      <c r="E229" s="38"/>
      <c r="F229" s="189" t="s">
        <v>1366</v>
      </c>
      <c r="G229" s="38"/>
      <c r="H229" s="38"/>
      <c r="I229" s="190"/>
      <c r="J229" s="38"/>
      <c r="K229" s="38"/>
      <c r="L229" s="41"/>
      <c r="M229" s="191"/>
      <c r="N229" s="192"/>
      <c r="O229" s="66"/>
      <c r="P229" s="66"/>
      <c r="Q229" s="66"/>
      <c r="R229" s="66"/>
      <c r="S229" s="66"/>
      <c r="T229" s="67"/>
      <c r="U229" s="36"/>
      <c r="V229" s="36"/>
      <c r="W229" s="36"/>
      <c r="X229" s="36"/>
      <c r="Y229" s="36"/>
      <c r="Z229" s="36"/>
      <c r="AA229" s="36"/>
      <c r="AB229" s="36"/>
      <c r="AC229" s="36"/>
      <c r="AD229" s="36"/>
      <c r="AE229" s="36"/>
      <c r="AT229" s="19" t="s">
        <v>128</v>
      </c>
      <c r="AU229" s="19" t="s">
        <v>81</v>
      </c>
    </row>
    <row r="230" spans="1:65" s="2" customFormat="1" ht="16.5" customHeight="1">
      <c r="A230" s="36"/>
      <c r="B230" s="37"/>
      <c r="C230" s="175" t="s">
        <v>724</v>
      </c>
      <c r="D230" s="175" t="s">
        <v>121</v>
      </c>
      <c r="E230" s="176" t="s">
        <v>1367</v>
      </c>
      <c r="F230" s="177" t="s">
        <v>1368</v>
      </c>
      <c r="G230" s="178" t="s">
        <v>329</v>
      </c>
      <c r="H230" s="179">
        <v>1</v>
      </c>
      <c r="I230" s="180"/>
      <c r="J230" s="181">
        <f>ROUND(I230*H230,2)</f>
        <v>0</v>
      </c>
      <c r="K230" s="177" t="s">
        <v>19</v>
      </c>
      <c r="L230" s="41"/>
      <c r="M230" s="182" t="s">
        <v>19</v>
      </c>
      <c r="N230" s="183" t="s">
        <v>43</v>
      </c>
      <c r="O230" s="66"/>
      <c r="P230" s="184">
        <f>O230*H230</f>
        <v>0</v>
      </c>
      <c r="Q230" s="184">
        <v>0</v>
      </c>
      <c r="R230" s="184">
        <f>Q230*H230</f>
        <v>0</v>
      </c>
      <c r="S230" s="184">
        <v>0</v>
      </c>
      <c r="T230" s="185">
        <f>S230*H230</f>
        <v>0</v>
      </c>
      <c r="U230" s="36"/>
      <c r="V230" s="36"/>
      <c r="W230" s="36"/>
      <c r="X230" s="36"/>
      <c r="Y230" s="36"/>
      <c r="Z230" s="36"/>
      <c r="AA230" s="36"/>
      <c r="AB230" s="36"/>
      <c r="AC230" s="36"/>
      <c r="AD230" s="36"/>
      <c r="AE230" s="36"/>
      <c r="AR230" s="186" t="s">
        <v>294</v>
      </c>
      <c r="AT230" s="186" t="s">
        <v>121</v>
      </c>
      <c r="AU230" s="186" t="s">
        <v>81</v>
      </c>
      <c r="AY230" s="19" t="s">
        <v>118</v>
      </c>
      <c r="BE230" s="187">
        <f>IF(N230="základní",J230,0)</f>
        <v>0</v>
      </c>
      <c r="BF230" s="187">
        <f>IF(N230="snížená",J230,0)</f>
        <v>0</v>
      </c>
      <c r="BG230" s="187">
        <f>IF(N230="zákl. přenesená",J230,0)</f>
        <v>0</v>
      </c>
      <c r="BH230" s="187">
        <f>IF(N230="sníž. přenesená",J230,0)</f>
        <v>0</v>
      </c>
      <c r="BI230" s="187">
        <f>IF(N230="nulová",J230,0)</f>
        <v>0</v>
      </c>
      <c r="BJ230" s="19" t="s">
        <v>79</v>
      </c>
      <c r="BK230" s="187">
        <f>ROUND(I230*H230,2)</f>
        <v>0</v>
      </c>
      <c r="BL230" s="19" t="s">
        <v>294</v>
      </c>
      <c r="BM230" s="186" t="s">
        <v>1369</v>
      </c>
    </row>
    <row r="231" spans="1:65" s="2" customFormat="1" ht="16.5" customHeight="1">
      <c r="A231" s="36"/>
      <c r="B231" s="37"/>
      <c r="C231" s="175" t="s">
        <v>731</v>
      </c>
      <c r="D231" s="175" t="s">
        <v>121</v>
      </c>
      <c r="E231" s="176" t="s">
        <v>1370</v>
      </c>
      <c r="F231" s="177" t="s">
        <v>1371</v>
      </c>
      <c r="G231" s="178" t="s">
        <v>217</v>
      </c>
      <c r="H231" s="179">
        <v>4</v>
      </c>
      <c r="I231" s="180"/>
      <c r="J231" s="181">
        <f>ROUND(I231*H231,2)</f>
        <v>0</v>
      </c>
      <c r="K231" s="177" t="s">
        <v>19</v>
      </c>
      <c r="L231" s="41"/>
      <c r="M231" s="182" t="s">
        <v>19</v>
      </c>
      <c r="N231" s="183" t="s">
        <v>43</v>
      </c>
      <c r="O231" s="66"/>
      <c r="P231" s="184">
        <f>O231*H231</f>
        <v>0</v>
      </c>
      <c r="Q231" s="184">
        <v>0</v>
      </c>
      <c r="R231" s="184">
        <f>Q231*H231</f>
        <v>0</v>
      </c>
      <c r="S231" s="184">
        <v>0</v>
      </c>
      <c r="T231" s="185">
        <f>S231*H231</f>
        <v>0</v>
      </c>
      <c r="U231" s="36"/>
      <c r="V231" s="36"/>
      <c r="W231" s="36"/>
      <c r="X231" s="36"/>
      <c r="Y231" s="36"/>
      <c r="Z231" s="36"/>
      <c r="AA231" s="36"/>
      <c r="AB231" s="36"/>
      <c r="AC231" s="36"/>
      <c r="AD231" s="36"/>
      <c r="AE231" s="36"/>
      <c r="AR231" s="186" t="s">
        <v>294</v>
      </c>
      <c r="AT231" s="186" t="s">
        <v>121</v>
      </c>
      <c r="AU231" s="186" t="s">
        <v>81</v>
      </c>
      <c r="AY231" s="19" t="s">
        <v>118</v>
      </c>
      <c r="BE231" s="187">
        <f>IF(N231="základní",J231,0)</f>
        <v>0</v>
      </c>
      <c r="BF231" s="187">
        <f>IF(N231="snížená",J231,0)</f>
        <v>0</v>
      </c>
      <c r="BG231" s="187">
        <f>IF(N231="zákl. přenesená",J231,0)</f>
        <v>0</v>
      </c>
      <c r="BH231" s="187">
        <f>IF(N231="sníž. přenesená",J231,0)</f>
        <v>0</v>
      </c>
      <c r="BI231" s="187">
        <f>IF(N231="nulová",J231,0)</f>
        <v>0</v>
      </c>
      <c r="BJ231" s="19" t="s">
        <v>79</v>
      </c>
      <c r="BK231" s="187">
        <f>ROUND(I231*H231,2)</f>
        <v>0</v>
      </c>
      <c r="BL231" s="19" t="s">
        <v>294</v>
      </c>
      <c r="BM231" s="186" t="s">
        <v>1372</v>
      </c>
    </row>
    <row r="232" spans="1:65" s="2" customFormat="1" ht="16.5" customHeight="1">
      <c r="A232" s="36"/>
      <c r="B232" s="37"/>
      <c r="C232" s="175" t="s">
        <v>738</v>
      </c>
      <c r="D232" s="175" t="s">
        <v>121</v>
      </c>
      <c r="E232" s="176" t="s">
        <v>1373</v>
      </c>
      <c r="F232" s="177" t="s">
        <v>1374</v>
      </c>
      <c r="G232" s="178" t="s">
        <v>208</v>
      </c>
      <c r="H232" s="179">
        <v>15</v>
      </c>
      <c r="I232" s="180"/>
      <c r="J232" s="181">
        <f>ROUND(I232*H232,2)</f>
        <v>0</v>
      </c>
      <c r="K232" s="177" t="s">
        <v>125</v>
      </c>
      <c r="L232" s="41"/>
      <c r="M232" s="182" t="s">
        <v>19</v>
      </c>
      <c r="N232" s="183" t="s">
        <v>43</v>
      </c>
      <c r="O232" s="66"/>
      <c r="P232" s="184">
        <f>O232*H232</f>
        <v>0</v>
      </c>
      <c r="Q232" s="184">
        <v>4.6000000000000001E-4</v>
      </c>
      <c r="R232" s="184">
        <f>Q232*H232</f>
        <v>6.8999999999999999E-3</v>
      </c>
      <c r="S232" s="184">
        <v>0</v>
      </c>
      <c r="T232" s="185">
        <f>S232*H232</f>
        <v>0</v>
      </c>
      <c r="U232" s="36"/>
      <c r="V232" s="36"/>
      <c r="W232" s="36"/>
      <c r="X232" s="36"/>
      <c r="Y232" s="36"/>
      <c r="Z232" s="36"/>
      <c r="AA232" s="36"/>
      <c r="AB232" s="36"/>
      <c r="AC232" s="36"/>
      <c r="AD232" s="36"/>
      <c r="AE232" s="36"/>
      <c r="AR232" s="186" t="s">
        <v>294</v>
      </c>
      <c r="AT232" s="186" t="s">
        <v>121</v>
      </c>
      <c r="AU232" s="186" t="s">
        <v>81</v>
      </c>
      <c r="AY232" s="19" t="s">
        <v>118</v>
      </c>
      <c r="BE232" s="187">
        <f>IF(N232="základní",J232,0)</f>
        <v>0</v>
      </c>
      <c r="BF232" s="187">
        <f>IF(N232="snížená",J232,0)</f>
        <v>0</v>
      </c>
      <c r="BG232" s="187">
        <f>IF(N232="zákl. přenesená",J232,0)</f>
        <v>0</v>
      </c>
      <c r="BH232" s="187">
        <f>IF(N232="sníž. přenesená",J232,0)</f>
        <v>0</v>
      </c>
      <c r="BI232" s="187">
        <f>IF(N232="nulová",J232,0)</f>
        <v>0</v>
      </c>
      <c r="BJ232" s="19" t="s">
        <v>79</v>
      </c>
      <c r="BK232" s="187">
        <f>ROUND(I232*H232,2)</f>
        <v>0</v>
      </c>
      <c r="BL232" s="19" t="s">
        <v>294</v>
      </c>
      <c r="BM232" s="186" t="s">
        <v>1375</v>
      </c>
    </row>
    <row r="233" spans="1:65" s="2" customFormat="1">
      <c r="A233" s="36"/>
      <c r="B233" s="37"/>
      <c r="C233" s="38"/>
      <c r="D233" s="188" t="s">
        <v>128</v>
      </c>
      <c r="E233" s="38"/>
      <c r="F233" s="189" t="s">
        <v>1376</v>
      </c>
      <c r="G233" s="38"/>
      <c r="H233" s="38"/>
      <c r="I233" s="190"/>
      <c r="J233" s="38"/>
      <c r="K233" s="38"/>
      <c r="L233" s="41"/>
      <c r="M233" s="191"/>
      <c r="N233" s="192"/>
      <c r="O233" s="66"/>
      <c r="P233" s="66"/>
      <c r="Q233" s="66"/>
      <c r="R233" s="66"/>
      <c r="S233" s="66"/>
      <c r="T233" s="67"/>
      <c r="U233" s="36"/>
      <c r="V233" s="36"/>
      <c r="W233" s="36"/>
      <c r="X233" s="36"/>
      <c r="Y233" s="36"/>
      <c r="Z233" s="36"/>
      <c r="AA233" s="36"/>
      <c r="AB233" s="36"/>
      <c r="AC233" s="36"/>
      <c r="AD233" s="36"/>
      <c r="AE233" s="36"/>
      <c r="AT233" s="19" t="s">
        <v>128</v>
      </c>
      <c r="AU233" s="19" t="s">
        <v>81</v>
      </c>
    </row>
    <row r="234" spans="1:65" s="2" customFormat="1" ht="24.15" customHeight="1">
      <c r="A234" s="36"/>
      <c r="B234" s="37"/>
      <c r="C234" s="175" t="s">
        <v>746</v>
      </c>
      <c r="D234" s="175" t="s">
        <v>121</v>
      </c>
      <c r="E234" s="176" t="s">
        <v>1377</v>
      </c>
      <c r="F234" s="177" t="s">
        <v>1378</v>
      </c>
      <c r="G234" s="178" t="s">
        <v>719</v>
      </c>
      <c r="H234" s="251"/>
      <c r="I234" s="180"/>
      <c r="J234" s="181">
        <f>ROUND(I234*H234,2)</f>
        <v>0</v>
      </c>
      <c r="K234" s="177" t="s">
        <v>125</v>
      </c>
      <c r="L234" s="41"/>
      <c r="M234" s="182" t="s">
        <v>19</v>
      </c>
      <c r="N234" s="183" t="s">
        <v>43</v>
      </c>
      <c r="O234" s="66"/>
      <c r="P234" s="184">
        <f>O234*H234</f>
        <v>0</v>
      </c>
      <c r="Q234" s="184">
        <v>0</v>
      </c>
      <c r="R234" s="184">
        <f>Q234*H234</f>
        <v>0</v>
      </c>
      <c r="S234" s="184">
        <v>0</v>
      </c>
      <c r="T234" s="185">
        <f>S234*H234</f>
        <v>0</v>
      </c>
      <c r="U234" s="36"/>
      <c r="V234" s="36"/>
      <c r="W234" s="36"/>
      <c r="X234" s="36"/>
      <c r="Y234" s="36"/>
      <c r="Z234" s="36"/>
      <c r="AA234" s="36"/>
      <c r="AB234" s="36"/>
      <c r="AC234" s="36"/>
      <c r="AD234" s="36"/>
      <c r="AE234" s="36"/>
      <c r="AR234" s="186" t="s">
        <v>294</v>
      </c>
      <c r="AT234" s="186" t="s">
        <v>121</v>
      </c>
      <c r="AU234" s="186" t="s">
        <v>81</v>
      </c>
      <c r="AY234" s="19" t="s">
        <v>118</v>
      </c>
      <c r="BE234" s="187">
        <f>IF(N234="základní",J234,0)</f>
        <v>0</v>
      </c>
      <c r="BF234" s="187">
        <f>IF(N234="snížená",J234,0)</f>
        <v>0</v>
      </c>
      <c r="BG234" s="187">
        <f>IF(N234="zákl. přenesená",J234,0)</f>
        <v>0</v>
      </c>
      <c r="BH234" s="187">
        <f>IF(N234="sníž. přenesená",J234,0)</f>
        <v>0</v>
      </c>
      <c r="BI234" s="187">
        <f>IF(N234="nulová",J234,0)</f>
        <v>0</v>
      </c>
      <c r="BJ234" s="19" t="s">
        <v>79</v>
      </c>
      <c r="BK234" s="187">
        <f>ROUND(I234*H234,2)</f>
        <v>0</v>
      </c>
      <c r="BL234" s="19" t="s">
        <v>294</v>
      </c>
      <c r="BM234" s="186" t="s">
        <v>1379</v>
      </c>
    </row>
    <row r="235" spans="1:65" s="2" customFormat="1">
      <c r="A235" s="36"/>
      <c r="B235" s="37"/>
      <c r="C235" s="38"/>
      <c r="D235" s="188" t="s">
        <v>128</v>
      </c>
      <c r="E235" s="38"/>
      <c r="F235" s="189" t="s">
        <v>1380</v>
      </c>
      <c r="G235" s="38"/>
      <c r="H235" s="38"/>
      <c r="I235" s="190"/>
      <c r="J235" s="38"/>
      <c r="K235" s="38"/>
      <c r="L235" s="41"/>
      <c r="M235" s="191"/>
      <c r="N235" s="192"/>
      <c r="O235" s="66"/>
      <c r="P235" s="66"/>
      <c r="Q235" s="66"/>
      <c r="R235" s="66"/>
      <c r="S235" s="66"/>
      <c r="T235" s="67"/>
      <c r="U235" s="36"/>
      <c r="V235" s="36"/>
      <c r="W235" s="36"/>
      <c r="X235" s="36"/>
      <c r="Y235" s="36"/>
      <c r="Z235" s="36"/>
      <c r="AA235" s="36"/>
      <c r="AB235" s="36"/>
      <c r="AC235" s="36"/>
      <c r="AD235" s="36"/>
      <c r="AE235" s="36"/>
      <c r="AT235" s="19" t="s">
        <v>128</v>
      </c>
      <c r="AU235" s="19" t="s">
        <v>81</v>
      </c>
    </row>
    <row r="236" spans="1:65" s="12" customFormat="1" ht="22.95" customHeight="1">
      <c r="B236" s="159"/>
      <c r="C236" s="160"/>
      <c r="D236" s="161" t="s">
        <v>71</v>
      </c>
      <c r="E236" s="173" t="s">
        <v>1381</v>
      </c>
      <c r="F236" s="173" t="s">
        <v>1382</v>
      </c>
      <c r="G236" s="160"/>
      <c r="H236" s="160"/>
      <c r="I236" s="163"/>
      <c r="J236" s="174">
        <f>BK236</f>
        <v>0</v>
      </c>
      <c r="K236" s="160"/>
      <c r="L236" s="165"/>
      <c r="M236" s="166"/>
      <c r="N236" s="167"/>
      <c r="O236" s="167"/>
      <c r="P236" s="168">
        <f>SUM(P237:P244)</f>
        <v>0</v>
      </c>
      <c r="Q236" s="167"/>
      <c r="R236" s="168">
        <f>SUM(R237:R244)</f>
        <v>3.3999999999999998E-3</v>
      </c>
      <c r="S236" s="167"/>
      <c r="T236" s="169">
        <f>SUM(T237:T244)</f>
        <v>0</v>
      </c>
      <c r="AR236" s="170" t="s">
        <v>81</v>
      </c>
      <c r="AT236" s="171" t="s">
        <v>71</v>
      </c>
      <c r="AU236" s="171" t="s">
        <v>79</v>
      </c>
      <c r="AY236" s="170" t="s">
        <v>118</v>
      </c>
      <c r="BK236" s="172">
        <f>SUM(BK237:BK244)</f>
        <v>0</v>
      </c>
    </row>
    <row r="237" spans="1:65" s="2" customFormat="1" ht="21.75" customHeight="1">
      <c r="A237" s="36"/>
      <c r="B237" s="37"/>
      <c r="C237" s="175" t="s">
        <v>751</v>
      </c>
      <c r="D237" s="175" t="s">
        <v>121</v>
      </c>
      <c r="E237" s="176" t="s">
        <v>1383</v>
      </c>
      <c r="F237" s="177" t="s">
        <v>1384</v>
      </c>
      <c r="G237" s="178" t="s">
        <v>217</v>
      </c>
      <c r="H237" s="179">
        <v>5</v>
      </c>
      <c r="I237" s="180"/>
      <c r="J237" s="181">
        <f>ROUND(I237*H237,2)</f>
        <v>0</v>
      </c>
      <c r="K237" s="177" t="s">
        <v>125</v>
      </c>
      <c r="L237" s="41"/>
      <c r="M237" s="182" t="s">
        <v>19</v>
      </c>
      <c r="N237" s="183" t="s">
        <v>43</v>
      </c>
      <c r="O237" s="66"/>
      <c r="P237" s="184">
        <f>O237*H237</f>
        <v>0</v>
      </c>
      <c r="Q237" s="184">
        <v>2.5999999999999998E-4</v>
      </c>
      <c r="R237" s="184">
        <f>Q237*H237</f>
        <v>1.2999999999999999E-3</v>
      </c>
      <c r="S237" s="184">
        <v>0</v>
      </c>
      <c r="T237" s="185">
        <f>S237*H237</f>
        <v>0</v>
      </c>
      <c r="U237" s="36"/>
      <c r="V237" s="36"/>
      <c r="W237" s="36"/>
      <c r="X237" s="36"/>
      <c r="Y237" s="36"/>
      <c r="Z237" s="36"/>
      <c r="AA237" s="36"/>
      <c r="AB237" s="36"/>
      <c r="AC237" s="36"/>
      <c r="AD237" s="36"/>
      <c r="AE237" s="36"/>
      <c r="AR237" s="186" t="s">
        <v>294</v>
      </c>
      <c r="AT237" s="186" t="s">
        <v>121</v>
      </c>
      <c r="AU237" s="186" t="s">
        <v>81</v>
      </c>
      <c r="AY237" s="19" t="s">
        <v>118</v>
      </c>
      <c r="BE237" s="187">
        <f>IF(N237="základní",J237,0)</f>
        <v>0</v>
      </c>
      <c r="BF237" s="187">
        <f>IF(N237="snížená",J237,0)</f>
        <v>0</v>
      </c>
      <c r="BG237" s="187">
        <f>IF(N237="zákl. přenesená",J237,0)</f>
        <v>0</v>
      </c>
      <c r="BH237" s="187">
        <f>IF(N237="sníž. přenesená",J237,0)</f>
        <v>0</v>
      </c>
      <c r="BI237" s="187">
        <f>IF(N237="nulová",J237,0)</f>
        <v>0</v>
      </c>
      <c r="BJ237" s="19" t="s">
        <v>79</v>
      </c>
      <c r="BK237" s="187">
        <f>ROUND(I237*H237,2)</f>
        <v>0</v>
      </c>
      <c r="BL237" s="19" t="s">
        <v>294</v>
      </c>
      <c r="BM237" s="186" t="s">
        <v>1385</v>
      </c>
    </row>
    <row r="238" spans="1:65" s="2" customFormat="1">
      <c r="A238" s="36"/>
      <c r="B238" s="37"/>
      <c r="C238" s="38"/>
      <c r="D238" s="188" t="s">
        <v>128</v>
      </c>
      <c r="E238" s="38"/>
      <c r="F238" s="189" t="s">
        <v>1386</v>
      </c>
      <c r="G238" s="38"/>
      <c r="H238" s="38"/>
      <c r="I238" s="190"/>
      <c r="J238" s="38"/>
      <c r="K238" s="38"/>
      <c r="L238" s="41"/>
      <c r="M238" s="191"/>
      <c r="N238" s="192"/>
      <c r="O238" s="66"/>
      <c r="P238" s="66"/>
      <c r="Q238" s="66"/>
      <c r="R238" s="66"/>
      <c r="S238" s="66"/>
      <c r="T238" s="67"/>
      <c r="U238" s="36"/>
      <c r="V238" s="36"/>
      <c r="W238" s="36"/>
      <c r="X238" s="36"/>
      <c r="Y238" s="36"/>
      <c r="Z238" s="36"/>
      <c r="AA238" s="36"/>
      <c r="AB238" s="36"/>
      <c r="AC238" s="36"/>
      <c r="AD238" s="36"/>
      <c r="AE238" s="36"/>
      <c r="AT238" s="19" t="s">
        <v>128</v>
      </c>
      <c r="AU238" s="19" t="s">
        <v>81</v>
      </c>
    </row>
    <row r="239" spans="1:65" s="2" customFormat="1" ht="24.15" customHeight="1">
      <c r="A239" s="36"/>
      <c r="B239" s="37"/>
      <c r="C239" s="175" t="s">
        <v>756</v>
      </c>
      <c r="D239" s="175" t="s">
        <v>121</v>
      </c>
      <c r="E239" s="176" t="s">
        <v>1387</v>
      </c>
      <c r="F239" s="177" t="s">
        <v>1388</v>
      </c>
      <c r="G239" s="178" t="s">
        <v>217</v>
      </c>
      <c r="H239" s="179">
        <v>5</v>
      </c>
      <c r="I239" s="180"/>
      <c r="J239" s="181">
        <f>ROUND(I239*H239,2)</f>
        <v>0</v>
      </c>
      <c r="K239" s="177" t="s">
        <v>125</v>
      </c>
      <c r="L239" s="41"/>
      <c r="M239" s="182" t="s">
        <v>19</v>
      </c>
      <c r="N239" s="183" t="s">
        <v>43</v>
      </c>
      <c r="O239" s="66"/>
      <c r="P239" s="184">
        <f>O239*H239</f>
        <v>0</v>
      </c>
      <c r="Q239" s="184">
        <v>1.3999999999999999E-4</v>
      </c>
      <c r="R239" s="184">
        <f>Q239*H239</f>
        <v>6.9999999999999988E-4</v>
      </c>
      <c r="S239" s="184">
        <v>0</v>
      </c>
      <c r="T239" s="185">
        <f>S239*H239</f>
        <v>0</v>
      </c>
      <c r="U239" s="36"/>
      <c r="V239" s="36"/>
      <c r="W239" s="36"/>
      <c r="X239" s="36"/>
      <c r="Y239" s="36"/>
      <c r="Z239" s="36"/>
      <c r="AA239" s="36"/>
      <c r="AB239" s="36"/>
      <c r="AC239" s="36"/>
      <c r="AD239" s="36"/>
      <c r="AE239" s="36"/>
      <c r="AR239" s="186" t="s">
        <v>294</v>
      </c>
      <c r="AT239" s="186" t="s">
        <v>121</v>
      </c>
      <c r="AU239" s="186" t="s">
        <v>81</v>
      </c>
      <c r="AY239" s="19" t="s">
        <v>118</v>
      </c>
      <c r="BE239" s="187">
        <f>IF(N239="základní",J239,0)</f>
        <v>0</v>
      </c>
      <c r="BF239" s="187">
        <f>IF(N239="snížená",J239,0)</f>
        <v>0</v>
      </c>
      <c r="BG239" s="187">
        <f>IF(N239="zákl. přenesená",J239,0)</f>
        <v>0</v>
      </c>
      <c r="BH239" s="187">
        <f>IF(N239="sníž. přenesená",J239,0)</f>
        <v>0</v>
      </c>
      <c r="BI239" s="187">
        <f>IF(N239="nulová",J239,0)</f>
        <v>0</v>
      </c>
      <c r="BJ239" s="19" t="s">
        <v>79</v>
      </c>
      <c r="BK239" s="187">
        <f>ROUND(I239*H239,2)</f>
        <v>0</v>
      </c>
      <c r="BL239" s="19" t="s">
        <v>294</v>
      </c>
      <c r="BM239" s="186" t="s">
        <v>1389</v>
      </c>
    </row>
    <row r="240" spans="1:65" s="2" customFormat="1">
      <c r="A240" s="36"/>
      <c r="B240" s="37"/>
      <c r="C240" s="38"/>
      <c r="D240" s="188" t="s">
        <v>128</v>
      </c>
      <c r="E240" s="38"/>
      <c r="F240" s="189" t="s">
        <v>1390</v>
      </c>
      <c r="G240" s="38"/>
      <c r="H240" s="38"/>
      <c r="I240" s="190"/>
      <c r="J240" s="38"/>
      <c r="K240" s="38"/>
      <c r="L240" s="41"/>
      <c r="M240" s="191"/>
      <c r="N240" s="192"/>
      <c r="O240" s="66"/>
      <c r="P240" s="66"/>
      <c r="Q240" s="66"/>
      <c r="R240" s="66"/>
      <c r="S240" s="66"/>
      <c r="T240" s="67"/>
      <c r="U240" s="36"/>
      <c r="V240" s="36"/>
      <c r="W240" s="36"/>
      <c r="X240" s="36"/>
      <c r="Y240" s="36"/>
      <c r="Z240" s="36"/>
      <c r="AA240" s="36"/>
      <c r="AB240" s="36"/>
      <c r="AC240" s="36"/>
      <c r="AD240" s="36"/>
      <c r="AE240" s="36"/>
      <c r="AT240" s="19" t="s">
        <v>128</v>
      </c>
      <c r="AU240" s="19" t="s">
        <v>81</v>
      </c>
    </row>
    <row r="241" spans="1:65" s="2" customFormat="1" ht="16.5" customHeight="1">
      <c r="A241" s="36"/>
      <c r="B241" s="37"/>
      <c r="C241" s="175" t="s">
        <v>761</v>
      </c>
      <c r="D241" s="175" t="s">
        <v>121</v>
      </c>
      <c r="E241" s="176" t="s">
        <v>1391</v>
      </c>
      <c r="F241" s="177" t="s">
        <v>1392</v>
      </c>
      <c r="G241" s="178" t="s">
        <v>217</v>
      </c>
      <c r="H241" s="179">
        <v>5</v>
      </c>
      <c r="I241" s="180"/>
      <c r="J241" s="181">
        <f>ROUND(I241*H241,2)</f>
        <v>0</v>
      </c>
      <c r="K241" s="177" t="s">
        <v>125</v>
      </c>
      <c r="L241" s="41"/>
      <c r="M241" s="182" t="s">
        <v>19</v>
      </c>
      <c r="N241" s="183" t="s">
        <v>43</v>
      </c>
      <c r="O241" s="66"/>
      <c r="P241" s="184">
        <f>O241*H241</f>
        <v>0</v>
      </c>
      <c r="Q241" s="184">
        <v>2.7999999999999998E-4</v>
      </c>
      <c r="R241" s="184">
        <f>Q241*H241</f>
        <v>1.3999999999999998E-3</v>
      </c>
      <c r="S241" s="184">
        <v>0</v>
      </c>
      <c r="T241" s="185">
        <f>S241*H241</f>
        <v>0</v>
      </c>
      <c r="U241" s="36"/>
      <c r="V241" s="36"/>
      <c r="W241" s="36"/>
      <c r="X241" s="36"/>
      <c r="Y241" s="36"/>
      <c r="Z241" s="36"/>
      <c r="AA241" s="36"/>
      <c r="AB241" s="36"/>
      <c r="AC241" s="36"/>
      <c r="AD241" s="36"/>
      <c r="AE241" s="36"/>
      <c r="AR241" s="186" t="s">
        <v>294</v>
      </c>
      <c r="AT241" s="186" t="s">
        <v>121</v>
      </c>
      <c r="AU241" s="186" t="s">
        <v>81</v>
      </c>
      <c r="AY241" s="19" t="s">
        <v>118</v>
      </c>
      <c r="BE241" s="187">
        <f>IF(N241="základní",J241,0)</f>
        <v>0</v>
      </c>
      <c r="BF241" s="187">
        <f>IF(N241="snížená",J241,0)</f>
        <v>0</v>
      </c>
      <c r="BG241" s="187">
        <f>IF(N241="zákl. přenesená",J241,0)</f>
        <v>0</v>
      </c>
      <c r="BH241" s="187">
        <f>IF(N241="sníž. přenesená",J241,0)</f>
        <v>0</v>
      </c>
      <c r="BI241" s="187">
        <f>IF(N241="nulová",J241,0)</f>
        <v>0</v>
      </c>
      <c r="BJ241" s="19" t="s">
        <v>79</v>
      </c>
      <c r="BK241" s="187">
        <f>ROUND(I241*H241,2)</f>
        <v>0</v>
      </c>
      <c r="BL241" s="19" t="s">
        <v>294</v>
      </c>
      <c r="BM241" s="186" t="s">
        <v>1393</v>
      </c>
    </row>
    <row r="242" spans="1:65" s="2" customFormat="1">
      <c r="A242" s="36"/>
      <c r="B242" s="37"/>
      <c r="C242" s="38"/>
      <c r="D242" s="188" t="s">
        <v>128</v>
      </c>
      <c r="E242" s="38"/>
      <c r="F242" s="189" t="s">
        <v>1394</v>
      </c>
      <c r="G242" s="38"/>
      <c r="H242" s="38"/>
      <c r="I242" s="190"/>
      <c r="J242" s="38"/>
      <c r="K242" s="38"/>
      <c r="L242" s="41"/>
      <c r="M242" s="191"/>
      <c r="N242" s="192"/>
      <c r="O242" s="66"/>
      <c r="P242" s="66"/>
      <c r="Q242" s="66"/>
      <c r="R242" s="66"/>
      <c r="S242" s="66"/>
      <c r="T242" s="67"/>
      <c r="U242" s="36"/>
      <c r="V242" s="36"/>
      <c r="W242" s="36"/>
      <c r="X242" s="36"/>
      <c r="Y242" s="36"/>
      <c r="Z242" s="36"/>
      <c r="AA242" s="36"/>
      <c r="AB242" s="36"/>
      <c r="AC242" s="36"/>
      <c r="AD242" s="36"/>
      <c r="AE242" s="36"/>
      <c r="AT242" s="19" t="s">
        <v>128</v>
      </c>
      <c r="AU242" s="19" t="s">
        <v>81</v>
      </c>
    </row>
    <row r="243" spans="1:65" s="2" customFormat="1" ht="24.15" customHeight="1">
      <c r="A243" s="36"/>
      <c r="B243" s="37"/>
      <c r="C243" s="175" t="s">
        <v>766</v>
      </c>
      <c r="D243" s="175" t="s">
        <v>121</v>
      </c>
      <c r="E243" s="176" t="s">
        <v>1395</v>
      </c>
      <c r="F243" s="177" t="s">
        <v>1396</v>
      </c>
      <c r="G243" s="178" t="s">
        <v>719</v>
      </c>
      <c r="H243" s="251"/>
      <c r="I243" s="180"/>
      <c r="J243" s="181">
        <f>ROUND(I243*H243,2)</f>
        <v>0</v>
      </c>
      <c r="K243" s="177" t="s">
        <v>125</v>
      </c>
      <c r="L243" s="41"/>
      <c r="M243" s="182" t="s">
        <v>19</v>
      </c>
      <c r="N243" s="183" t="s">
        <v>43</v>
      </c>
      <c r="O243" s="66"/>
      <c r="P243" s="184">
        <f>O243*H243</f>
        <v>0</v>
      </c>
      <c r="Q243" s="184">
        <v>0</v>
      </c>
      <c r="R243" s="184">
        <f>Q243*H243</f>
        <v>0</v>
      </c>
      <c r="S243" s="184">
        <v>0</v>
      </c>
      <c r="T243" s="185">
        <f>S243*H243</f>
        <v>0</v>
      </c>
      <c r="U243" s="36"/>
      <c r="V243" s="36"/>
      <c r="W243" s="36"/>
      <c r="X243" s="36"/>
      <c r="Y243" s="36"/>
      <c r="Z243" s="36"/>
      <c r="AA243" s="36"/>
      <c r="AB243" s="36"/>
      <c r="AC243" s="36"/>
      <c r="AD243" s="36"/>
      <c r="AE243" s="36"/>
      <c r="AR243" s="186" t="s">
        <v>294</v>
      </c>
      <c r="AT243" s="186" t="s">
        <v>121</v>
      </c>
      <c r="AU243" s="186" t="s">
        <v>81</v>
      </c>
      <c r="AY243" s="19" t="s">
        <v>118</v>
      </c>
      <c r="BE243" s="187">
        <f>IF(N243="základní",J243,0)</f>
        <v>0</v>
      </c>
      <c r="BF243" s="187">
        <f>IF(N243="snížená",J243,0)</f>
        <v>0</v>
      </c>
      <c r="BG243" s="187">
        <f>IF(N243="zákl. přenesená",J243,0)</f>
        <v>0</v>
      </c>
      <c r="BH243" s="187">
        <f>IF(N243="sníž. přenesená",J243,0)</f>
        <v>0</v>
      </c>
      <c r="BI243" s="187">
        <f>IF(N243="nulová",J243,0)</f>
        <v>0</v>
      </c>
      <c r="BJ243" s="19" t="s">
        <v>79</v>
      </c>
      <c r="BK243" s="187">
        <f>ROUND(I243*H243,2)</f>
        <v>0</v>
      </c>
      <c r="BL243" s="19" t="s">
        <v>294</v>
      </c>
      <c r="BM243" s="186" t="s">
        <v>1397</v>
      </c>
    </row>
    <row r="244" spans="1:65" s="2" customFormat="1">
      <c r="A244" s="36"/>
      <c r="B244" s="37"/>
      <c r="C244" s="38"/>
      <c r="D244" s="188" t="s">
        <v>128</v>
      </c>
      <c r="E244" s="38"/>
      <c r="F244" s="189" t="s">
        <v>1398</v>
      </c>
      <c r="G244" s="38"/>
      <c r="H244" s="38"/>
      <c r="I244" s="190"/>
      <c r="J244" s="38"/>
      <c r="K244" s="38"/>
      <c r="L244" s="41"/>
      <c r="M244" s="191"/>
      <c r="N244" s="192"/>
      <c r="O244" s="66"/>
      <c r="P244" s="66"/>
      <c r="Q244" s="66"/>
      <c r="R244" s="66"/>
      <c r="S244" s="66"/>
      <c r="T244" s="67"/>
      <c r="U244" s="36"/>
      <c r="V244" s="36"/>
      <c r="W244" s="36"/>
      <c r="X244" s="36"/>
      <c r="Y244" s="36"/>
      <c r="Z244" s="36"/>
      <c r="AA244" s="36"/>
      <c r="AB244" s="36"/>
      <c r="AC244" s="36"/>
      <c r="AD244" s="36"/>
      <c r="AE244" s="36"/>
      <c r="AT244" s="19" t="s">
        <v>128</v>
      </c>
      <c r="AU244" s="19" t="s">
        <v>81</v>
      </c>
    </row>
    <row r="245" spans="1:65" s="12" customFormat="1" ht="22.95" customHeight="1">
      <c r="B245" s="159"/>
      <c r="C245" s="160"/>
      <c r="D245" s="161" t="s">
        <v>71</v>
      </c>
      <c r="E245" s="173" t="s">
        <v>1399</v>
      </c>
      <c r="F245" s="173" t="s">
        <v>1400</v>
      </c>
      <c r="G245" s="160"/>
      <c r="H245" s="160"/>
      <c r="I245" s="163"/>
      <c r="J245" s="174">
        <f>BK245</f>
        <v>0</v>
      </c>
      <c r="K245" s="160"/>
      <c r="L245" s="165"/>
      <c r="M245" s="166"/>
      <c r="N245" s="167"/>
      <c r="O245" s="167"/>
      <c r="P245" s="168">
        <f>SUM(P246:P253)</f>
        <v>0</v>
      </c>
      <c r="Q245" s="167"/>
      <c r="R245" s="168">
        <f>SUM(R246:R253)</f>
        <v>9.1150000000000009E-2</v>
      </c>
      <c r="S245" s="167"/>
      <c r="T245" s="169">
        <f>SUM(T246:T253)</f>
        <v>0</v>
      </c>
      <c r="AR245" s="170" t="s">
        <v>81</v>
      </c>
      <c r="AT245" s="171" t="s">
        <v>71</v>
      </c>
      <c r="AU245" s="171" t="s">
        <v>79</v>
      </c>
      <c r="AY245" s="170" t="s">
        <v>118</v>
      </c>
      <c r="BK245" s="172">
        <f>SUM(BK246:BK253)</f>
        <v>0</v>
      </c>
    </row>
    <row r="246" spans="1:65" s="2" customFormat="1" ht="16.5" customHeight="1">
      <c r="A246" s="36"/>
      <c r="B246" s="37"/>
      <c r="C246" s="175" t="s">
        <v>771</v>
      </c>
      <c r="D246" s="175" t="s">
        <v>121</v>
      </c>
      <c r="E246" s="176" t="s">
        <v>1401</v>
      </c>
      <c r="F246" s="177" t="s">
        <v>1402</v>
      </c>
      <c r="G246" s="178" t="s">
        <v>329</v>
      </c>
      <c r="H246" s="179">
        <v>6</v>
      </c>
      <c r="I246" s="180"/>
      <c r="J246" s="181">
        <f>ROUND(I246*H246,2)</f>
        <v>0</v>
      </c>
      <c r="K246" s="177" t="s">
        <v>19</v>
      </c>
      <c r="L246" s="41"/>
      <c r="M246" s="182" t="s">
        <v>19</v>
      </c>
      <c r="N246" s="183" t="s">
        <v>43</v>
      </c>
      <c r="O246" s="66"/>
      <c r="P246" s="184">
        <f>O246*H246</f>
        <v>0</v>
      </c>
      <c r="Q246" s="184">
        <v>0</v>
      </c>
      <c r="R246" s="184">
        <f>Q246*H246</f>
        <v>0</v>
      </c>
      <c r="S246" s="184">
        <v>0</v>
      </c>
      <c r="T246" s="185">
        <f>S246*H246</f>
        <v>0</v>
      </c>
      <c r="U246" s="36"/>
      <c r="V246" s="36"/>
      <c r="W246" s="36"/>
      <c r="X246" s="36"/>
      <c r="Y246" s="36"/>
      <c r="Z246" s="36"/>
      <c r="AA246" s="36"/>
      <c r="AB246" s="36"/>
      <c r="AC246" s="36"/>
      <c r="AD246" s="36"/>
      <c r="AE246" s="36"/>
      <c r="AR246" s="186" t="s">
        <v>294</v>
      </c>
      <c r="AT246" s="186" t="s">
        <v>121</v>
      </c>
      <c r="AU246" s="186" t="s">
        <v>81</v>
      </c>
      <c r="AY246" s="19" t="s">
        <v>118</v>
      </c>
      <c r="BE246" s="187">
        <f>IF(N246="základní",J246,0)</f>
        <v>0</v>
      </c>
      <c r="BF246" s="187">
        <f>IF(N246="snížená",J246,0)</f>
        <v>0</v>
      </c>
      <c r="BG246" s="187">
        <f>IF(N246="zákl. přenesená",J246,0)</f>
        <v>0</v>
      </c>
      <c r="BH246" s="187">
        <f>IF(N246="sníž. přenesená",J246,0)</f>
        <v>0</v>
      </c>
      <c r="BI246" s="187">
        <f>IF(N246="nulová",J246,0)</f>
        <v>0</v>
      </c>
      <c r="BJ246" s="19" t="s">
        <v>79</v>
      </c>
      <c r="BK246" s="187">
        <f>ROUND(I246*H246,2)</f>
        <v>0</v>
      </c>
      <c r="BL246" s="19" t="s">
        <v>294</v>
      </c>
      <c r="BM246" s="186" t="s">
        <v>1403</v>
      </c>
    </row>
    <row r="247" spans="1:65" s="2" customFormat="1" ht="24.15" customHeight="1">
      <c r="A247" s="36"/>
      <c r="B247" s="37"/>
      <c r="C247" s="175" t="s">
        <v>776</v>
      </c>
      <c r="D247" s="175" t="s">
        <v>121</v>
      </c>
      <c r="E247" s="176" t="s">
        <v>1404</v>
      </c>
      <c r="F247" s="177" t="s">
        <v>1405</v>
      </c>
      <c r="G247" s="178" t="s">
        <v>217</v>
      </c>
      <c r="H247" s="179">
        <v>1</v>
      </c>
      <c r="I247" s="180"/>
      <c r="J247" s="181">
        <f>ROUND(I247*H247,2)</f>
        <v>0</v>
      </c>
      <c r="K247" s="177" t="s">
        <v>19</v>
      </c>
      <c r="L247" s="41"/>
      <c r="M247" s="182" t="s">
        <v>19</v>
      </c>
      <c r="N247" s="183" t="s">
        <v>43</v>
      </c>
      <c r="O247" s="66"/>
      <c r="P247" s="184">
        <f>O247*H247</f>
        <v>0</v>
      </c>
      <c r="Q247" s="184">
        <v>1.6549999999999999E-2</v>
      </c>
      <c r="R247" s="184">
        <f>Q247*H247</f>
        <v>1.6549999999999999E-2</v>
      </c>
      <c r="S247" s="184">
        <v>0</v>
      </c>
      <c r="T247" s="185">
        <f>S247*H247</f>
        <v>0</v>
      </c>
      <c r="U247" s="36"/>
      <c r="V247" s="36"/>
      <c r="W247" s="36"/>
      <c r="X247" s="36"/>
      <c r="Y247" s="36"/>
      <c r="Z247" s="36"/>
      <c r="AA247" s="36"/>
      <c r="AB247" s="36"/>
      <c r="AC247" s="36"/>
      <c r="AD247" s="36"/>
      <c r="AE247" s="36"/>
      <c r="AR247" s="186" t="s">
        <v>294</v>
      </c>
      <c r="AT247" s="186" t="s">
        <v>121</v>
      </c>
      <c r="AU247" s="186" t="s">
        <v>81</v>
      </c>
      <c r="AY247" s="19" t="s">
        <v>118</v>
      </c>
      <c r="BE247" s="187">
        <f>IF(N247="základní",J247,0)</f>
        <v>0</v>
      </c>
      <c r="BF247" s="187">
        <f>IF(N247="snížená",J247,0)</f>
        <v>0</v>
      </c>
      <c r="BG247" s="187">
        <f>IF(N247="zákl. přenesená",J247,0)</f>
        <v>0</v>
      </c>
      <c r="BH247" s="187">
        <f>IF(N247="sníž. přenesená",J247,0)</f>
        <v>0</v>
      </c>
      <c r="BI247" s="187">
        <f>IF(N247="nulová",J247,0)</f>
        <v>0</v>
      </c>
      <c r="BJ247" s="19" t="s">
        <v>79</v>
      </c>
      <c r="BK247" s="187">
        <f>ROUND(I247*H247,2)</f>
        <v>0</v>
      </c>
      <c r="BL247" s="19" t="s">
        <v>294</v>
      </c>
      <c r="BM247" s="186" t="s">
        <v>1406</v>
      </c>
    </row>
    <row r="248" spans="1:65" s="2" customFormat="1" ht="24.15" customHeight="1">
      <c r="A248" s="36"/>
      <c r="B248" s="37"/>
      <c r="C248" s="175" t="s">
        <v>781</v>
      </c>
      <c r="D248" s="175" t="s">
        <v>121</v>
      </c>
      <c r="E248" s="176" t="s">
        <v>1407</v>
      </c>
      <c r="F248" s="177" t="s">
        <v>1408</v>
      </c>
      <c r="G248" s="178" t="s">
        <v>217</v>
      </c>
      <c r="H248" s="179">
        <v>1</v>
      </c>
      <c r="I248" s="180"/>
      <c r="J248" s="181">
        <f>ROUND(I248*H248,2)</f>
        <v>0</v>
      </c>
      <c r="K248" s="177" t="s">
        <v>125</v>
      </c>
      <c r="L248" s="41"/>
      <c r="M248" s="182" t="s">
        <v>19</v>
      </c>
      <c r="N248" s="183" t="s">
        <v>43</v>
      </c>
      <c r="O248" s="66"/>
      <c r="P248" s="184">
        <f>O248*H248</f>
        <v>0</v>
      </c>
      <c r="Q248" s="184">
        <v>1.8499999999999999E-2</v>
      </c>
      <c r="R248" s="184">
        <f>Q248*H248</f>
        <v>1.8499999999999999E-2</v>
      </c>
      <c r="S248" s="184">
        <v>0</v>
      </c>
      <c r="T248" s="185">
        <f>S248*H248</f>
        <v>0</v>
      </c>
      <c r="U248" s="36"/>
      <c r="V248" s="36"/>
      <c r="W248" s="36"/>
      <c r="X248" s="36"/>
      <c r="Y248" s="36"/>
      <c r="Z248" s="36"/>
      <c r="AA248" s="36"/>
      <c r="AB248" s="36"/>
      <c r="AC248" s="36"/>
      <c r="AD248" s="36"/>
      <c r="AE248" s="36"/>
      <c r="AR248" s="186" t="s">
        <v>294</v>
      </c>
      <c r="AT248" s="186" t="s">
        <v>121</v>
      </c>
      <c r="AU248" s="186" t="s">
        <v>81</v>
      </c>
      <c r="AY248" s="19" t="s">
        <v>118</v>
      </c>
      <c r="BE248" s="187">
        <f>IF(N248="základní",J248,0)</f>
        <v>0</v>
      </c>
      <c r="BF248" s="187">
        <f>IF(N248="snížená",J248,0)</f>
        <v>0</v>
      </c>
      <c r="BG248" s="187">
        <f>IF(N248="zákl. přenesená",J248,0)</f>
        <v>0</v>
      </c>
      <c r="BH248" s="187">
        <f>IF(N248="sníž. přenesená",J248,0)</f>
        <v>0</v>
      </c>
      <c r="BI248" s="187">
        <f>IF(N248="nulová",J248,0)</f>
        <v>0</v>
      </c>
      <c r="BJ248" s="19" t="s">
        <v>79</v>
      </c>
      <c r="BK248" s="187">
        <f>ROUND(I248*H248,2)</f>
        <v>0</v>
      </c>
      <c r="BL248" s="19" t="s">
        <v>294</v>
      </c>
      <c r="BM248" s="186" t="s">
        <v>1409</v>
      </c>
    </row>
    <row r="249" spans="1:65" s="2" customFormat="1">
      <c r="A249" s="36"/>
      <c r="B249" s="37"/>
      <c r="C249" s="38"/>
      <c r="D249" s="188" t="s">
        <v>128</v>
      </c>
      <c r="E249" s="38"/>
      <c r="F249" s="189" t="s">
        <v>1410</v>
      </c>
      <c r="G249" s="38"/>
      <c r="H249" s="38"/>
      <c r="I249" s="190"/>
      <c r="J249" s="38"/>
      <c r="K249" s="38"/>
      <c r="L249" s="41"/>
      <c r="M249" s="191"/>
      <c r="N249" s="192"/>
      <c r="O249" s="66"/>
      <c r="P249" s="66"/>
      <c r="Q249" s="66"/>
      <c r="R249" s="66"/>
      <c r="S249" s="66"/>
      <c r="T249" s="67"/>
      <c r="U249" s="36"/>
      <c r="V249" s="36"/>
      <c r="W249" s="36"/>
      <c r="X249" s="36"/>
      <c r="Y249" s="36"/>
      <c r="Z249" s="36"/>
      <c r="AA249" s="36"/>
      <c r="AB249" s="36"/>
      <c r="AC249" s="36"/>
      <c r="AD249" s="36"/>
      <c r="AE249" s="36"/>
      <c r="AT249" s="19" t="s">
        <v>128</v>
      </c>
      <c r="AU249" s="19" t="s">
        <v>81</v>
      </c>
    </row>
    <row r="250" spans="1:65" s="2" customFormat="1" ht="24.15" customHeight="1">
      <c r="A250" s="36"/>
      <c r="B250" s="37"/>
      <c r="C250" s="175" t="s">
        <v>784</v>
      </c>
      <c r="D250" s="175" t="s">
        <v>121</v>
      </c>
      <c r="E250" s="176" t="s">
        <v>1411</v>
      </c>
      <c r="F250" s="177" t="s">
        <v>1412</v>
      </c>
      <c r="G250" s="178" t="s">
        <v>217</v>
      </c>
      <c r="H250" s="179">
        <v>2</v>
      </c>
      <c r="I250" s="180"/>
      <c r="J250" s="181">
        <f>ROUND(I250*H250,2)</f>
        <v>0</v>
      </c>
      <c r="K250" s="177" t="s">
        <v>19</v>
      </c>
      <c r="L250" s="41"/>
      <c r="M250" s="182" t="s">
        <v>19</v>
      </c>
      <c r="N250" s="183" t="s">
        <v>43</v>
      </c>
      <c r="O250" s="66"/>
      <c r="P250" s="184">
        <f>O250*H250</f>
        <v>0</v>
      </c>
      <c r="Q250" s="184">
        <v>1.8499999999999999E-2</v>
      </c>
      <c r="R250" s="184">
        <f>Q250*H250</f>
        <v>3.6999999999999998E-2</v>
      </c>
      <c r="S250" s="184">
        <v>0</v>
      </c>
      <c r="T250" s="185">
        <f>S250*H250</f>
        <v>0</v>
      </c>
      <c r="U250" s="36"/>
      <c r="V250" s="36"/>
      <c r="W250" s="36"/>
      <c r="X250" s="36"/>
      <c r="Y250" s="36"/>
      <c r="Z250" s="36"/>
      <c r="AA250" s="36"/>
      <c r="AB250" s="36"/>
      <c r="AC250" s="36"/>
      <c r="AD250" s="36"/>
      <c r="AE250" s="36"/>
      <c r="AR250" s="186" t="s">
        <v>294</v>
      </c>
      <c r="AT250" s="186" t="s">
        <v>121</v>
      </c>
      <c r="AU250" s="186" t="s">
        <v>81</v>
      </c>
      <c r="AY250" s="19" t="s">
        <v>118</v>
      </c>
      <c r="BE250" s="187">
        <f>IF(N250="základní",J250,0)</f>
        <v>0</v>
      </c>
      <c r="BF250" s="187">
        <f>IF(N250="snížená",J250,0)</f>
        <v>0</v>
      </c>
      <c r="BG250" s="187">
        <f>IF(N250="zákl. přenesená",J250,0)</f>
        <v>0</v>
      </c>
      <c r="BH250" s="187">
        <f>IF(N250="sníž. přenesená",J250,0)</f>
        <v>0</v>
      </c>
      <c r="BI250" s="187">
        <f>IF(N250="nulová",J250,0)</f>
        <v>0</v>
      </c>
      <c r="BJ250" s="19" t="s">
        <v>79</v>
      </c>
      <c r="BK250" s="187">
        <f>ROUND(I250*H250,2)</f>
        <v>0</v>
      </c>
      <c r="BL250" s="19" t="s">
        <v>294</v>
      </c>
      <c r="BM250" s="186" t="s">
        <v>1413</v>
      </c>
    </row>
    <row r="251" spans="1:65" s="2" customFormat="1" ht="16.5" customHeight="1">
      <c r="A251" s="36"/>
      <c r="B251" s="37"/>
      <c r="C251" s="175" t="s">
        <v>787</v>
      </c>
      <c r="D251" s="175" t="s">
        <v>121</v>
      </c>
      <c r="E251" s="176" t="s">
        <v>1414</v>
      </c>
      <c r="F251" s="177" t="s">
        <v>1415</v>
      </c>
      <c r="G251" s="178" t="s">
        <v>217</v>
      </c>
      <c r="H251" s="179">
        <v>1</v>
      </c>
      <c r="I251" s="180"/>
      <c r="J251" s="181">
        <f>ROUND(I251*H251,2)</f>
        <v>0</v>
      </c>
      <c r="K251" s="177" t="s">
        <v>19</v>
      </c>
      <c r="L251" s="41"/>
      <c r="M251" s="182" t="s">
        <v>19</v>
      </c>
      <c r="N251" s="183" t="s">
        <v>43</v>
      </c>
      <c r="O251" s="66"/>
      <c r="P251" s="184">
        <f>O251*H251</f>
        <v>0</v>
      </c>
      <c r="Q251" s="184">
        <v>1.9099999999999999E-2</v>
      </c>
      <c r="R251" s="184">
        <f>Q251*H251</f>
        <v>1.9099999999999999E-2</v>
      </c>
      <c r="S251" s="184">
        <v>0</v>
      </c>
      <c r="T251" s="185">
        <f>S251*H251</f>
        <v>0</v>
      </c>
      <c r="U251" s="36"/>
      <c r="V251" s="36"/>
      <c r="W251" s="36"/>
      <c r="X251" s="36"/>
      <c r="Y251" s="36"/>
      <c r="Z251" s="36"/>
      <c r="AA251" s="36"/>
      <c r="AB251" s="36"/>
      <c r="AC251" s="36"/>
      <c r="AD251" s="36"/>
      <c r="AE251" s="36"/>
      <c r="AR251" s="186" t="s">
        <v>294</v>
      </c>
      <c r="AT251" s="186" t="s">
        <v>121</v>
      </c>
      <c r="AU251" s="186" t="s">
        <v>81</v>
      </c>
      <c r="AY251" s="19" t="s">
        <v>118</v>
      </c>
      <c r="BE251" s="187">
        <f>IF(N251="základní",J251,0)</f>
        <v>0</v>
      </c>
      <c r="BF251" s="187">
        <f>IF(N251="snížená",J251,0)</f>
        <v>0</v>
      </c>
      <c r="BG251" s="187">
        <f>IF(N251="zákl. přenesená",J251,0)</f>
        <v>0</v>
      </c>
      <c r="BH251" s="187">
        <f>IF(N251="sníž. přenesená",J251,0)</f>
        <v>0</v>
      </c>
      <c r="BI251" s="187">
        <f>IF(N251="nulová",J251,0)</f>
        <v>0</v>
      </c>
      <c r="BJ251" s="19" t="s">
        <v>79</v>
      </c>
      <c r="BK251" s="187">
        <f>ROUND(I251*H251,2)</f>
        <v>0</v>
      </c>
      <c r="BL251" s="19" t="s">
        <v>294</v>
      </c>
      <c r="BM251" s="186" t="s">
        <v>1416</v>
      </c>
    </row>
    <row r="252" spans="1:65" s="2" customFormat="1" ht="24.15" customHeight="1">
      <c r="A252" s="36"/>
      <c r="B252" s="37"/>
      <c r="C252" s="175" t="s">
        <v>792</v>
      </c>
      <c r="D252" s="175" t="s">
        <v>121</v>
      </c>
      <c r="E252" s="176" t="s">
        <v>1417</v>
      </c>
      <c r="F252" s="177" t="s">
        <v>1418</v>
      </c>
      <c r="G252" s="178" t="s">
        <v>719</v>
      </c>
      <c r="H252" s="251"/>
      <c r="I252" s="180"/>
      <c r="J252" s="181">
        <f>ROUND(I252*H252,2)</f>
        <v>0</v>
      </c>
      <c r="K252" s="177" t="s">
        <v>125</v>
      </c>
      <c r="L252" s="41"/>
      <c r="M252" s="182" t="s">
        <v>19</v>
      </c>
      <c r="N252" s="183" t="s">
        <v>43</v>
      </c>
      <c r="O252" s="66"/>
      <c r="P252" s="184">
        <f>O252*H252</f>
        <v>0</v>
      </c>
      <c r="Q252" s="184">
        <v>0</v>
      </c>
      <c r="R252" s="184">
        <f>Q252*H252</f>
        <v>0</v>
      </c>
      <c r="S252" s="184">
        <v>0</v>
      </c>
      <c r="T252" s="185">
        <f>S252*H252</f>
        <v>0</v>
      </c>
      <c r="U252" s="36"/>
      <c r="V252" s="36"/>
      <c r="W252" s="36"/>
      <c r="X252" s="36"/>
      <c r="Y252" s="36"/>
      <c r="Z252" s="36"/>
      <c r="AA252" s="36"/>
      <c r="AB252" s="36"/>
      <c r="AC252" s="36"/>
      <c r="AD252" s="36"/>
      <c r="AE252" s="36"/>
      <c r="AR252" s="186" t="s">
        <v>294</v>
      </c>
      <c r="AT252" s="186" t="s">
        <v>121</v>
      </c>
      <c r="AU252" s="186" t="s">
        <v>81</v>
      </c>
      <c r="AY252" s="19" t="s">
        <v>118</v>
      </c>
      <c r="BE252" s="187">
        <f>IF(N252="základní",J252,0)</f>
        <v>0</v>
      </c>
      <c r="BF252" s="187">
        <f>IF(N252="snížená",J252,0)</f>
        <v>0</v>
      </c>
      <c r="BG252" s="187">
        <f>IF(N252="zákl. přenesená",J252,0)</f>
        <v>0</v>
      </c>
      <c r="BH252" s="187">
        <f>IF(N252="sníž. přenesená",J252,0)</f>
        <v>0</v>
      </c>
      <c r="BI252" s="187">
        <f>IF(N252="nulová",J252,0)</f>
        <v>0</v>
      </c>
      <c r="BJ252" s="19" t="s">
        <v>79</v>
      </c>
      <c r="BK252" s="187">
        <f>ROUND(I252*H252,2)</f>
        <v>0</v>
      </c>
      <c r="BL252" s="19" t="s">
        <v>294</v>
      </c>
      <c r="BM252" s="186" t="s">
        <v>1419</v>
      </c>
    </row>
    <row r="253" spans="1:65" s="2" customFormat="1">
      <c r="A253" s="36"/>
      <c r="B253" s="37"/>
      <c r="C253" s="38"/>
      <c r="D253" s="188" t="s">
        <v>128</v>
      </c>
      <c r="E253" s="38"/>
      <c r="F253" s="189" t="s">
        <v>1420</v>
      </c>
      <c r="G253" s="38"/>
      <c r="H253" s="38"/>
      <c r="I253" s="190"/>
      <c r="J253" s="38"/>
      <c r="K253" s="38"/>
      <c r="L253" s="41"/>
      <c r="M253" s="193"/>
      <c r="N253" s="194"/>
      <c r="O253" s="195"/>
      <c r="P253" s="195"/>
      <c r="Q253" s="195"/>
      <c r="R253" s="195"/>
      <c r="S253" s="195"/>
      <c r="T253" s="196"/>
      <c r="U253" s="36"/>
      <c r="V253" s="36"/>
      <c r="W253" s="36"/>
      <c r="X253" s="36"/>
      <c r="Y253" s="36"/>
      <c r="Z253" s="36"/>
      <c r="AA253" s="36"/>
      <c r="AB253" s="36"/>
      <c r="AC253" s="36"/>
      <c r="AD253" s="36"/>
      <c r="AE253" s="36"/>
      <c r="AT253" s="19" t="s">
        <v>128</v>
      </c>
      <c r="AU253" s="19" t="s">
        <v>81</v>
      </c>
    </row>
    <row r="254" spans="1:65" s="2" customFormat="1" ht="6.9" customHeight="1">
      <c r="A254" s="36"/>
      <c r="B254" s="49"/>
      <c r="C254" s="50"/>
      <c r="D254" s="50"/>
      <c r="E254" s="50"/>
      <c r="F254" s="50"/>
      <c r="G254" s="50"/>
      <c r="H254" s="50"/>
      <c r="I254" s="50"/>
      <c r="J254" s="50"/>
      <c r="K254" s="50"/>
      <c r="L254" s="41"/>
      <c r="M254" s="36"/>
      <c r="O254" s="36"/>
      <c r="P254" s="36"/>
      <c r="Q254" s="36"/>
      <c r="R254" s="36"/>
      <c r="S254" s="36"/>
      <c r="T254" s="36"/>
      <c r="U254" s="36"/>
      <c r="V254" s="36"/>
      <c r="W254" s="36"/>
      <c r="X254" s="36"/>
      <c r="Y254" s="36"/>
      <c r="Z254" s="36"/>
      <c r="AA254" s="36"/>
      <c r="AB254" s="36"/>
      <c r="AC254" s="36"/>
      <c r="AD254" s="36"/>
      <c r="AE254" s="36"/>
    </row>
  </sheetData>
  <sheetProtection algorithmName="SHA-512" hashValue="BgM8/0yw6vuWkWo07LphBsaKnfe/xa+NGqV/U7sN/5leIbtJZLaW0eH1ojbpNKIIekajyNOeNLDx1lSMCb1kTg==" saltValue="T49kTBIt2Uju1afVcW7aRw==" spinCount="100000" sheet="1" objects="1" scenarios="1" formatColumns="0" formatRows="0" autoFilter="0"/>
  <autoFilter ref="C89:K253"/>
  <mergeCells count="9">
    <mergeCell ref="E50:H50"/>
    <mergeCell ref="E80:H80"/>
    <mergeCell ref="E82:H82"/>
    <mergeCell ref="L2:V2"/>
    <mergeCell ref="E7:H7"/>
    <mergeCell ref="E9:H9"/>
    <mergeCell ref="E18:H18"/>
    <mergeCell ref="E27:H27"/>
    <mergeCell ref="E48:H48"/>
  </mergeCells>
  <hyperlinks>
    <hyperlink ref="F94" r:id="rId1"/>
    <hyperlink ref="F96" r:id="rId2"/>
    <hyperlink ref="F98" r:id="rId3"/>
    <hyperlink ref="F100" r:id="rId4"/>
    <hyperlink ref="F103" r:id="rId5"/>
    <hyperlink ref="F107" r:id="rId6"/>
    <hyperlink ref="F111" r:id="rId7"/>
    <hyperlink ref="F115" r:id="rId8"/>
    <hyperlink ref="F117" r:id="rId9"/>
    <hyperlink ref="F119" r:id="rId10"/>
    <hyperlink ref="F121" r:id="rId11"/>
    <hyperlink ref="F123" r:id="rId12"/>
    <hyperlink ref="F125" r:id="rId13"/>
    <hyperlink ref="F127" r:id="rId14"/>
    <hyperlink ref="F129" r:id="rId15"/>
    <hyperlink ref="F133" r:id="rId16"/>
    <hyperlink ref="F138" r:id="rId17"/>
    <hyperlink ref="F140" r:id="rId18"/>
    <hyperlink ref="F142" r:id="rId19"/>
    <hyperlink ref="F144" r:id="rId20"/>
    <hyperlink ref="F146" r:id="rId21"/>
    <hyperlink ref="F148" r:id="rId22"/>
    <hyperlink ref="F150" r:id="rId23"/>
    <hyperlink ref="F152" r:id="rId24"/>
    <hyperlink ref="F154" r:id="rId25"/>
    <hyperlink ref="F158" r:id="rId26"/>
    <hyperlink ref="F161" r:id="rId27"/>
    <hyperlink ref="F163" r:id="rId28"/>
    <hyperlink ref="F165" r:id="rId29"/>
    <hyperlink ref="F167" r:id="rId30"/>
    <hyperlink ref="F169" r:id="rId31"/>
    <hyperlink ref="F171" r:id="rId32"/>
    <hyperlink ref="F173" r:id="rId33"/>
    <hyperlink ref="F175" r:id="rId34"/>
    <hyperlink ref="F178" r:id="rId35"/>
    <hyperlink ref="F180" r:id="rId36"/>
    <hyperlink ref="F182" r:id="rId37"/>
    <hyperlink ref="F185" r:id="rId38"/>
    <hyperlink ref="F187" r:id="rId39"/>
    <hyperlink ref="F190" r:id="rId40"/>
    <hyperlink ref="F192" r:id="rId41"/>
    <hyperlink ref="F194" r:id="rId42"/>
    <hyperlink ref="F196" r:id="rId43"/>
    <hyperlink ref="F198" r:id="rId44"/>
    <hyperlink ref="F200" r:id="rId45"/>
    <hyperlink ref="F202" r:id="rId46"/>
    <hyperlink ref="F204" r:id="rId47"/>
    <hyperlink ref="F206" r:id="rId48"/>
    <hyperlink ref="F208" r:id="rId49"/>
    <hyperlink ref="F213" r:id="rId50"/>
    <hyperlink ref="F216" r:id="rId51"/>
    <hyperlink ref="F219" r:id="rId52"/>
    <hyperlink ref="F224" r:id="rId53"/>
    <hyperlink ref="F227" r:id="rId54"/>
    <hyperlink ref="F229" r:id="rId55"/>
    <hyperlink ref="F233" r:id="rId56"/>
    <hyperlink ref="F235" r:id="rId57"/>
    <hyperlink ref="F238" r:id="rId58"/>
    <hyperlink ref="F240" r:id="rId59"/>
    <hyperlink ref="F242" r:id="rId60"/>
    <hyperlink ref="F244" r:id="rId61"/>
    <hyperlink ref="F249" r:id="rId62"/>
    <hyperlink ref="F253" r:id="rId63"/>
  </hyperlink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6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9"/>
  <sheetViews>
    <sheetView tabSelected="1" view="pageBreakPreview" topLeftCell="A136" zoomScaleNormal="100" zoomScaleSheetLayoutView="100" workbookViewId="0">
      <selection activeCell="E142" sqref="E142"/>
    </sheetView>
  </sheetViews>
  <sheetFormatPr defaultColWidth="9.28515625" defaultRowHeight="13.2"/>
  <cols>
    <col min="1" max="1" width="12.7109375" style="337" customWidth="1"/>
    <col min="2" max="2" width="48" style="337" customWidth="1"/>
    <col min="3" max="3" width="9.42578125" style="337" customWidth="1"/>
    <col min="4" max="4" width="5.7109375" style="337" customWidth="1"/>
    <col min="5" max="5" width="11.140625" style="337" customWidth="1"/>
    <col min="6" max="6" width="13.85546875" style="337" customWidth="1"/>
    <col min="7" max="16384" width="9.28515625" style="337"/>
  </cols>
  <sheetData>
    <row r="1" spans="1:9" ht="17.399999999999999">
      <c r="A1" s="411"/>
      <c r="B1" s="412"/>
      <c r="C1" s="412"/>
      <c r="D1" s="412"/>
      <c r="E1" s="412"/>
    </row>
    <row r="2" spans="1:9" ht="17.399999999999999">
      <c r="A2" s="411" t="s">
        <v>1615</v>
      </c>
      <c r="B2" s="411"/>
      <c r="C2" s="411"/>
      <c r="D2" s="411"/>
      <c r="E2" s="411"/>
      <c r="F2" s="358"/>
      <c r="G2" s="358"/>
      <c r="H2" s="358"/>
      <c r="I2" s="358"/>
    </row>
    <row r="3" spans="1:9" ht="17.399999999999999">
      <c r="A3" s="411" t="s">
        <v>1732</v>
      </c>
      <c r="B3" s="411"/>
      <c r="C3" s="411"/>
      <c r="D3" s="411"/>
      <c r="E3" s="411"/>
      <c r="F3" s="358"/>
      <c r="G3" s="358"/>
      <c r="H3" s="358"/>
      <c r="I3" s="358"/>
    </row>
    <row r="4" spans="1:9">
      <c r="A4" s="413" t="s">
        <v>1731</v>
      </c>
      <c r="B4" s="413"/>
      <c r="C4" s="413"/>
      <c r="D4" s="413"/>
      <c r="E4" s="413"/>
      <c r="F4" s="358"/>
      <c r="G4" s="358"/>
      <c r="H4" s="358"/>
      <c r="I4" s="358"/>
    </row>
    <row r="5" spans="1:9">
      <c r="A5" s="413" t="s">
        <v>89</v>
      </c>
      <c r="B5" s="413"/>
      <c r="C5" s="413"/>
      <c r="D5" s="413"/>
      <c r="E5" s="413"/>
      <c r="F5" s="358"/>
      <c r="G5" s="358"/>
      <c r="H5" s="358"/>
      <c r="I5" s="358"/>
    </row>
    <row r="7" spans="1:9">
      <c r="A7" s="337" t="s">
        <v>1730</v>
      </c>
      <c r="B7" s="339" t="s">
        <v>1729</v>
      </c>
    </row>
    <row r="8" spans="1:9" ht="17.399999999999999">
      <c r="A8" s="338"/>
    </row>
    <row r="9" spans="1:9">
      <c r="A9" s="337" t="s">
        <v>1728</v>
      </c>
      <c r="B9" s="337" t="s">
        <v>1727</v>
      </c>
      <c r="C9" s="337" t="s">
        <v>1726</v>
      </c>
      <c r="D9" s="337" t="s">
        <v>1725</v>
      </c>
      <c r="E9" s="337" t="s">
        <v>1724</v>
      </c>
      <c r="F9" s="337" t="s">
        <v>1555</v>
      </c>
    </row>
    <row r="11" spans="1:9">
      <c r="A11" s="339" t="s">
        <v>1619</v>
      </c>
      <c r="E11" s="357" t="s">
        <v>1615</v>
      </c>
    </row>
    <row r="12" spans="1:9">
      <c r="A12" s="337" t="s">
        <v>1615</v>
      </c>
      <c r="B12" s="337" t="s">
        <v>1723</v>
      </c>
    </row>
    <row r="13" spans="1:9">
      <c r="B13" s="337" t="s">
        <v>1722</v>
      </c>
      <c r="C13" s="337">
        <v>1</v>
      </c>
      <c r="D13" s="337" t="s">
        <v>1623</v>
      </c>
      <c r="E13" s="342">
        <v>0</v>
      </c>
      <c r="F13" s="342">
        <f>PRODUCT(C13,E13)</f>
        <v>0</v>
      </c>
    </row>
    <row r="14" spans="1:9">
      <c r="B14" s="337" t="s">
        <v>1721</v>
      </c>
      <c r="C14" s="337">
        <v>1</v>
      </c>
      <c r="D14" s="337" t="s">
        <v>1623</v>
      </c>
      <c r="E14" s="342">
        <v>0</v>
      </c>
      <c r="F14" s="342">
        <f>PRODUCT(C14,E14)</f>
        <v>0</v>
      </c>
    </row>
    <row r="15" spans="1:9">
      <c r="B15" s="337" t="s">
        <v>1720</v>
      </c>
      <c r="C15" s="337">
        <v>1</v>
      </c>
      <c r="D15" s="337" t="s">
        <v>1623</v>
      </c>
      <c r="E15" s="342">
        <v>0</v>
      </c>
      <c r="F15" s="342">
        <f>PRODUCT(C15,E15)</f>
        <v>0</v>
      </c>
    </row>
    <row r="16" spans="1:9">
      <c r="B16" s="337" t="s">
        <v>1719</v>
      </c>
      <c r="C16" s="337">
        <v>2</v>
      </c>
      <c r="D16" s="337" t="s">
        <v>1623</v>
      </c>
      <c r="E16" s="342">
        <v>0</v>
      </c>
      <c r="F16" s="342">
        <f>PRODUCT(C16,E16)</f>
        <v>0</v>
      </c>
    </row>
    <row r="17" spans="1:6">
      <c r="E17" s="342"/>
      <c r="F17" s="342"/>
    </row>
    <row r="18" spans="1:6">
      <c r="A18" s="339" t="s">
        <v>368</v>
      </c>
      <c r="B18" s="339"/>
      <c r="C18" s="339"/>
      <c r="D18" s="339"/>
      <c r="E18" s="339"/>
      <c r="F18" s="340">
        <f>SUM(F12:F16)</f>
        <v>0</v>
      </c>
    </row>
    <row r="19" spans="1:6">
      <c r="A19" s="339" t="s">
        <v>1638</v>
      </c>
      <c r="B19" s="339"/>
      <c r="C19" s="339"/>
      <c r="D19" s="339"/>
      <c r="E19" s="339"/>
      <c r="F19" s="340">
        <f>PRODUCT(F18,0.1)</f>
        <v>0</v>
      </c>
    </row>
    <row r="20" spans="1:6">
      <c r="A20" s="339" t="s">
        <v>1718</v>
      </c>
      <c r="F20" s="340">
        <f>PRODUCT(F18,0.065)</f>
        <v>0</v>
      </c>
    </row>
    <row r="21" spans="1:6">
      <c r="A21" s="339" t="s">
        <v>1717</v>
      </c>
      <c r="F21" s="340">
        <f>SUM(F18,F19,F20)</f>
        <v>0</v>
      </c>
    </row>
    <row r="22" spans="1:6">
      <c r="A22" s="339"/>
      <c r="F22" s="339"/>
    </row>
    <row r="23" spans="1:6">
      <c r="A23" s="339" t="s">
        <v>89</v>
      </c>
    </row>
    <row r="24" spans="1:6">
      <c r="A24" s="337">
        <v>210010311</v>
      </c>
      <c r="B24" s="337" t="s">
        <v>1658</v>
      </c>
      <c r="C24" s="337">
        <v>85</v>
      </c>
      <c r="D24" s="337" t="s">
        <v>1623</v>
      </c>
      <c r="E24" s="345">
        <v>0</v>
      </c>
      <c r="F24" s="342">
        <f>PRODUCT(C24,E24)</f>
        <v>0</v>
      </c>
    </row>
    <row r="25" spans="1:6">
      <c r="B25" s="337" t="s">
        <v>1657</v>
      </c>
      <c r="C25" s="337">
        <v>25</v>
      </c>
      <c r="D25" s="337" t="s">
        <v>1623</v>
      </c>
      <c r="E25" s="345">
        <v>0</v>
      </c>
      <c r="F25" s="342">
        <f>PRODUCT(C25,E25)</f>
        <v>0</v>
      </c>
    </row>
    <row r="26" spans="1:6">
      <c r="A26" s="337" t="s">
        <v>1716</v>
      </c>
      <c r="B26" s="337" t="s">
        <v>1642</v>
      </c>
      <c r="C26" s="337">
        <v>100</v>
      </c>
      <c r="D26" s="337" t="s">
        <v>1623</v>
      </c>
      <c r="E26" s="345">
        <v>0</v>
      </c>
      <c r="F26" s="342">
        <f>PRODUCT(C26,E26)</f>
        <v>0</v>
      </c>
    </row>
    <row r="27" spans="1:6">
      <c r="A27" s="337" t="s">
        <v>1615</v>
      </c>
      <c r="B27" s="337" t="s">
        <v>1715</v>
      </c>
      <c r="C27" s="337">
        <v>15</v>
      </c>
      <c r="D27" s="337" t="s">
        <v>208</v>
      </c>
      <c r="E27" s="345">
        <v>0</v>
      </c>
      <c r="F27" s="342">
        <f>PRODUCT(C27,E27)</f>
        <v>0</v>
      </c>
    </row>
    <row r="28" spans="1:6" s="351" customFormat="1">
      <c r="B28" s="356" t="s">
        <v>1714</v>
      </c>
      <c r="E28" s="355"/>
      <c r="F28" s="354"/>
    </row>
    <row r="29" spans="1:6">
      <c r="A29" s="337">
        <v>210800005</v>
      </c>
      <c r="B29" s="337" t="s">
        <v>1713</v>
      </c>
      <c r="C29" s="337">
        <v>50</v>
      </c>
      <c r="D29" s="337" t="s">
        <v>208</v>
      </c>
      <c r="E29" s="345">
        <v>0</v>
      </c>
      <c r="F29" s="342">
        <f>PRODUCT(C29,E29)</f>
        <v>0</v>
      </c>
    </row>
    <row r="30" spans="1:6">
      <c r="A30" s="337">
        <v>210800105</v>
      </c>
      <c r="B30" s="337" t="s">
        <v>1712</v>
      </c>
      <c r="C30" s="337">
        <v>350</v>
      </c>
      <c r="D30" s="337" t="s">
        <v>208</v>
      </c>
      <c r="E30" s="345">
        <v>0</v>
      </c>
      <c r="F30" s="342">
        <f>PRODUCT(C30,E30)</f>
        <v>0</v>
      </c>
    </row>
    <row r="31" spans="1:6">
      <c r="A31" s="337">
        <v>210800106</v>
      </c>
      <c r="B31" s="337" t="s">
        <v>1711</v>
      </c>
      <c r="C31" s="337">
        <v>650</v>
      </c>
      <c r="D31" s="337" t="s">
        <v>208</v>
      </c>
      <c r="E31" s="345">
        <v>0</v>
      </c>
      <c r="F31" s="342">
        <f>PRODUCT(C31,E31)</f>
        <v>0</v>
      </c>
    </row>
    <row r="32" spans="1:6">
      <c r="A32" s="337">
        <v>210800118</v>
      </c>
      <c r="B32" s="337" t="s">
        <v>1710</v>
      </c>
      <c r="C32" s="337">
        <v>20</v>
      </c>
      <c r="D32" s="337" t="s">
        <v>208</v>
      </c>
      <c r="E32" s="345">
        <v>0</v>
      </c>
      <c r="F32" s="342">
        <f>PRODUCT(C32,E32)</f>
        <v>0</v>
      </c>
    </row>
    <row r="33" spans="1:8">
      <c r="A33" s="337">
        <v>210800115</v>
      </c>
      <c r="B33" s="337" t="s">
        <v>1709</v>
      </c>
      <c r="C33" s="337">
        <v>100</v>
      </c>
      <c r="D33" s="337" t="s">
        <v>208</v>
      </c>
      <c r="E33" s="345">
        <v>0</v>
      </c>
      <c r="F33" s="342">
        <f>PRODUCT(C33,E33)</f>
        <v>0</v>
      </c>
    </row>
    <row r="34" spans="1:8">
      <c r="E34" s="345"/>
      <c r="F34" s="342"/>
    </row>
    <row r="35" spans="1:8">
      <c r="B35" s="352" t="s">
        <v>1708</v>
      </c>
      <c r="C35" s="337" t="s">
        <v>1615</v>
      </c>
      <c r="D35" s="337" t="s">
        <v>1615</v>
      </c>
      <c r="E35" s="345"/>
      <c r="F35" s="342"/>
    </row>
    <row r="36" spans="1:8">
      <c r="A36" s="337">
        <v>210110041</v>
      </c>
      <c r="B36" s="337" t="s">
        <v>1707</v>
      </c>
      <c r="C36" s="337">
        <v>3</v>
      </c>
      <c r="D36" s="337" t="s">
        <v>1623</v>
      </c>
      <c r="E36" s="345">
        <v>0</v>
      </c>
      <c r="F36" s="342">
        <f t="shared" ref="F36:F45" si="0">PRODUCT(C36,E36)</f>
        <v>0</v>
      </c>
    </row>
    <row r="37" spans="1:8">
      <c r="A37" s="337">
        <v>210110041</v>
      </c>
      <c r="B37" s="337" t="s">
        <v>1706</v>
      </c>
      <c r="C37" s="337">
        <v>2</v>
      </c>
      <c r="D37" s="337" t="s">
        <v>1623</v>
      </c>
      <c r="E37" s="345">
        <v>0</v>
      </c>
      <c r="F37" s="342">
        <f t="shared" si="0"/>
        <v>0</v>
      </c>
    </row>
    <row r="38" spans="1:8">
      <c r="A38" s="337">
        <v>210110043</v>
      </c>
      <c r="B38" s="337" t="s">
        <v>1705</v>
      </c>
      <c r="C38" s="337">
        <v>2</v>
      </c>
      <c r="D38" s="337" t="s">
        <v>1623</v>
      </c>
      <c r="E38" s="345">
        <v>0</v>
      </c>
      <c r="F38" s="342">
        <f t="shared" si="0"/>
        <v>0</v>
      </c>
    </row>
    <row r="39" spans="1:8">
      <c r="A39" s="337">
        <v>210110043</v>
      </c>
      <c r="B39" s="337" t="s">
        <v>1704</v>
      </c>
      <c r="C39" s="337">
        <v>7</v>
      </c>
      <c r="D39" s="337" t="s">
        <v>1623</v>
      </c>
      <c r="E39" s="345">
        <v>0</v>
      </c>
      <c r="F39" s="342">
        <f t="shared" si="0"/>
        <v>0</v>
      </c>
    </row>
    <row r="40" spans="1:8">
      <c r="A40" s="337">
        <v>210110043</v>
      </c>
      <c r="B40" s="337" t="s">
        <v>1703</v>
      </c>
      <c r="C40" s="337">
        <v>5</v>
      </c>
      <c r="D40" s="337" t="s">
        <v>1623</v>
      </c>
      <c r="E40" s="345">
        <v>0</v>
      </c>
      <c r="F40" s="342">
        <f t="shared" si="0"/>
        <v>0</v>
      </c>
    </row>
    <row r="41" spans="1:8">
      <c r="A41" s="337">
        <v>210110043</v>
      </c>
      <c r="B41" s="337" t="s">
        <v>1702</v>
      </c>
      <c r="C41" s="337">
        <v>2</v>
      </c>
      <c r="D41" s="337" t="s">
        <v>1623</v>
      </c>
      <c r="E41" s="345">
        <v>0</v>
      </c>
      <c r="F41" s="342">
        <f t="shared" si="0"/>
        <v>0</v>
      </c>
    </row>
    <row r="42" spans="1:8">
      <c r="A42" s="337">
        <v>210111012</v>
      </c>
      <c r="B42" s="337" t="s">
        <v>1701</v>
      </c>
      <c r="C42" s="337">
        <v>27</v>
      </c>
      <c r="D42" s="337" t="s">
        <v>1623</v>
      </c>
      <c r="E42" s="345">
        <v>0</v>
      </c>
      <c r="F42" s="342">
        <f t="shared" si="0"/>
        <v>0</v>
      </c>
    </row>
    <row r="43" spans="1:8">
      <c r="A43" s="337">
        <v>210111012</v>
      </c>
      <c r="B43" s="337" t="s">
        <v>1700</v>
      </c>
      <c r="C43" s="337">
        <v>4</v>
      </c>
      <c r="D43" s="337" t="s">
        <v>1623</v>
      </c>
      <c r="E43" s="345">
        <v>0</v>
      </c>
      <c r="F43" s="342">
        <f t="shared" si="0"/>
        <v>0</v>
      </c>
    </row>
    <row r="44" spans="1:8">
      <c r="A44" s="337">
        <v>210111012</v>
      </c>
      <c r="B44" s="337" t="s">
        <v>1699</v>
      </c>
      <c r="C44" s="337">
        <v>0</v>
      </c>
      <c r="D44" s="337" t="s">
        <v>1623</v>
      </c>
      <c r="E44" s="345">
        <v>0</v>
      </c>
      <c r="F44" s="342">
        <f t="shared" si="0"/>
        <v>0</v>
      </c>
    </row>
    <row r="45" spans="1:8">
      <c r="A45" s="337">
        <v>210111012</v>
      </c>
      <c r="B45" s="337" t="s">
        <v>1698</v>
      </c>
      <c r="C45" s="337">
        <v>2</v>
      </c>
      <c r="D45" s="337" t="s">
        <v>1623</v>
      </c>
      <c r="E45" s="345">
        <v>0</v>
      </c>
      <c r="F45" s="342">
        <f t="shared" si="0"/>
        <v>0</v>
      </c>
    </row>
    <row r="46" spans="1:8">
      <c r="E46" s="345"/>
      <c r="F46" s="342"/>
    </row>
    <row r="47" spans="1:8">
      <c r="B47" s="337" t="s">
        <v>1697</v>
      </c>
      <c r="C47" s="337">
        <v>3</v>
      </c>
      <c r="D47" s="337" t="s">
        <v>1623</v>
      </c>
      <c r="E47" s="345">
        <v>0</v>
      </c>
      <c r="F47" s="342">
        <f>PRODUCT(C47,E47)</f>
        <v>0</v>
      </c>
    </row>
    <row r="48" spans="1:8">
      <c r="A48" s="337" t="s">
        <v>1615</v>
      </c>
      <c r="B48" s="337" t="s">
        <v>1696</v>
      </c>
      <c r="C48" s="337">
        <v>3</v>
      </c>
      <c r="D48" s="337" t="s">
        <v>1623</v>
      </c>
      <c r="E48" s="345">
        <v>0</v>
      </c>
      <c r="F48" s="342">
        <f>PRODUCT(E48,C48)</f>
        <v>0</v>
      </c>
      <c r="G48" s="337" t="s">
        <v>1615</v>
      </c>
      <c r="H48" s="337" t="s">
        <v>1615</v>
      </c>
    </row>
    <row r="49" spans="1:8">
      <c r="A49" s="337" t="s">
        <v>1615</v>
      </c>
      <c r="B49" s="337" t="s">
        <v>1695</v>
      </c>
      <c r="C49" s="337">
        <v>3</v>
      </c>
      <c r="D49" s="337" t="s">
        <v>1623</v>
      </c>
      <c r="E49" s="345">
        <v>0</v>
      </c>
      <c r="F49" s="342">
        <f>PRODUCT(E49,C49)</f>
        <v>0</v>
      </c>
      <c r="G49" s="337" t="s">
        <v>1615</v>
      </c>
      <c r="H49" s="337" t="s">
        <v>1615</v>
      </c>
    </row>
    <row r="50" spans="1:8">
      <c r="A50" s="337" t="s">
        <v>1615</v>
      </c>
      <c r="B50" s="337" t="s">
        <v>1694</v>
      </c>
      <c r="C50" s="337">
        <v>9</v>
      </c>
      <c r="D50" s="337" t="s">
        <v>1623</v>
      </c>
      <c r="E50" s="345">
        <v>0</v>
      </c>
      <c r="F50" s="342">
        <f>PRODUCT(E50,C50)</f>
        <v>0</v>
      </c>
      <c r="G50" s="337" t="s">
        <v>1615</v>
      </c>
      <c r="H50" s="337" t="s">
        <v>1615</v>
      </c>
    </row>
    <row r="51" spans="1:8">
      <c r="A51" s="337" t="s">
        <v>1615</v>
      </c>
      <c r="B51" s="337" t="s">
        <v>1693</v>
      </c>
      <c r="C51" s="337">
        <v>4</v>
      </c>
      <c r="D51" s="337" t="s">
        <v>1623</v>
      </c>
      <c r="E51" s="345">
        <v>0</v>
      </c>
      <c r="F51" s="342">
        <f>PRODUCT(E51,C51)</f>
        <v>0</v>
      </c>
      <c r="G51" s="337" t="s">
        <v>1615</v>
      </c>
      <c r="H51" s="337" t="s">
        <v>1615</v>
      </c>
    </row>
    <row r="52" spans="1:8">
      <c r="B52" s="337" t="s">
        <v>1692</v>
      </c>
      <c r="C52" s="337">
        <v>34</v>
      </c>
      <c r="D52" s="337" t="s">
        <v>1623</v>
      </c>
      <c r="E52" s="345">
        <v>0</v>
      </c>
      <c r="F52" s="342">
        <f>PRODUCT(C52,E52)</f>
        <v>0</v>
      </c>
    </row>
    <row r="53" spans="1:8">
      <c r="B53" s="337" t="s">
        <v>1691</v>
      </c>
      <c r="C53" s="337">
        <v>8</v>
      </c>
      <c r="D53" s="337" t="s">
        <v>1623</v>
      </c>
      <c r="E53" s="345">
        <v>0</v>
      </c>
      <c r="F53" s="342">
        <f>PRODUCT(C53,E53)</f>
        <v>0</v>
      </c>
    </row>
    <row r="54" spans="1:8">
      <c r="B54" s="337" t="s">
        <v>1690</v>
      </c>
      <c r="C54" s="337">
        <v>2</v>
      </c>
      <c r="D54" s="337" t="s">
        <v>1623</v>
      </c>
      <c r="E54" s="345">
        <v>0</v>
      </c>
      <c r="F54" s="342">
        <f>PRODUCT(C54,E54)</f>
        <v>0</v>
      </c>
    </row>
    <row r="55" spans="1:8">
      <c r="A55" s="337">
        <v>220261621</v>
      </c>
      <c r="B55" s="337" t="s">
        <v>1639</v>
      </c>
      <c r="C55" s="337">
        <v>195</v>
      </c>
      <c r="D55" s="337" t="s">
        <v>1623</v>
      </c>
      <c r="E55" s="345">
        <v>0</v>
      </c>
      <c r="F55" s="342">
        <f>PRODUCT(C55,E55)</f>
        <v>0</v>
      </c>
    </row>
    <row r="56" spans="1:8">
      <c r="A56" s="339" t="s">
        <v>368</v>
      </c>
      <c r="E56" s="345"/>
      <c r="F56" s="340">
        <f>SUM(F24:F55)</f>
        <v>0</v>
      </c>
    </row>
    <row r="57" spans="1:8">
      <c r="A57" s="339" t="s">
        <v>1638</v>
      </c>
      <c r="E57" s="345"/>
      <c r="F57" s="340">
        <f>PRODUCT(F56,0.7)</f>
        <v>0</v>
      </c>
    </row>
    <row r="58" spans="1:8">
      <c r="A58" s="339"/>
      <c r="E58" s="345"/>
      <c r="F58" s="340"/>
    </row>
    <row r="59" spans="1:8">
      <c r="A59" s="339" t="s">
        <v>1616</v>
      </c>
      <c r="B59" s="337" t="s">
        <v>1689</v>
      </c>
    </row>
    <row r="60" spans="1:8">
      <c r="A60" s="337" t="s">
        <v>1615</v>
      </c>
      <c r="B60" s="337" t="s">
        <v>1688</v>
      </c>
      <c r="C60" s="337">
        <v>12</v>
      </c>
      <c r="D60" s="337" t="s">
        <v>1623</v>
      </c>
      <c r="E60" s="345">
        <v>0</v>
      </c>
      <c r="F60" s="345">
        <f>PRODUCT(C60,E60)</f>
        <v>0</v>
      </c>
    </row>
    <row r="61" spans="1:8">
      <c r="B61" s="337" t="s">
        <v>1687</v>
      </c>
      <c r="C61" s="337">
        <v>2</v>
      </c>
      <c r="D61" s="337" t="s">
        <v>1623</v>
      </c>
      <c r="E61" s="345">
        <v>0</v>
      </c>
      <c r="F61" s="345">
        <f>PRODUCT(C61,E61)</f>
        <v>0</v>
      </c>
    </row>
    <row r="62" spans="1:8">
      <c r="B62" s="337" t="s">
        <v>1686</v>
      </c>
      <c r="C62" s="337">
        <v>2</v>
      </c>
      <c r="D62" s="337" t="s">
        <v>1623</v>
      </c>
      <c r="E62" s="345">
        <v>0</v>
      </c>
      <c r="F62" s="345">
        <f>PRODUCT(C62,E62)</f>
        <v>0</v>
      </c>
    </row>
    <row r="63" spans="1:8">
      <c r="B63" s="337" t="s">
        <v>1685</v>
      </c>
      <c r="C63" s="337">
        <v>11</v>
      </c>
      <c r="D63" s="337" t="s">
        <v>1623</v>
      </c>
      <c r="E63" s="345">
        <v>0</v>
      </c>
      <c r="F63" s="345">
        <f>PRODUCT(C63,E63)</f>
        <v>0</v>
      </c>
    </row>
    <row r="64" spans="1:8">
      <c r="B64" s="337" t="s">
        <v>1684</v>
      </c>
      <c r="C64" s="337">
        <v>9</v>
      </c>
      <c r="D64" s="337" t="s">
        <v>1623</v>
      </c>
      <c r="E64" s="345">
        <v>0</v>
      </c>
      <c r="F64" s="345">
        <f>PRODUCT(C64,E64)</f>
        <v>0</v>
      </c>
    </row>
    <row r="65" spans="1:6">
      <c r="E65" s="345"/>
      <c r="F65" s="345"/>
    </row>
    <row r="66" spans="1:6">
      <c r="A66" s="339" t="s">
        <v>368</v>
      </c>
      <c r="B66" s="347"/>
      <c r="F66" s="340">
        <f>SUM(F60:F61)</f>
        <v>0</v>
      </c>
    </row>
    <row r="67" spans="1:6">
      <c r="A67" s="339" t="s">
        <v>1638</v>
      </c>
      <c r="B67" s="347"/>
      <c r="F67" s="340">
        <f>PRODUCT(F66,0.4)</f>
        <v>0</v>
      </c>
    </row>
    <row r="69" spans="1:6">
      <c r="A69" s="339" t="s">
        <v>1683</v>
      </c>
    </row>
    <row r="70" spans="1:6">
      <c r="A70" s="337">
        <v>210100003</v>
      </c>
      <c r="B70" s="337" t="s">
        <v>1682</v>
      </c>
      <c r="C70" s="337">
        <v>10</v>
      </c>
      <c r="D70" s="337" t="s">
        <v>1623</v>
      </c>
      <c r="E70" s="345">
        <v>0</v>
      </c>
      <c r="F70" s="342">
        <f>PRODUCT(C70,E70)</f>
        <v>0</v>
      </c>
    </row>
    <row r="71" spans="1:6">
      <c r="A71" s="337">
        <v>210100251</v>
      </c>
      <c r="B71" s="337" t="s">
        <v>1681</v>
      </c>
      <c r="C71" s="337">
        <v>20</v>
      </c>
      <c r="D71" s="337" t="s">
        <v>1623</v>
      </c>
      <c r="E71" s="345">
        <v>0</v>
      </c>
      <c r="F71" s="342">
        <f>PRODUCT(C71,E71)</f>
        <v>0</v>
      </c>
    </row>
    <row r="72" spans="1:6">
      <c r="A72" s="337">
        <v>210100259</v>
      </c>
      <c r="B72" s="337" t="s">
        <v>1680</v>
      </c>
      <c r="C72" s="337">
        <v>2</v>
      </c>
      <c r="D72" s="337" t="s">
        <v>1623</v>
      </c>
      <c r="E72" s="345">
        <v>0</v>
      </c>
      <c r="F72" s="342">
        <f>PRODUCT(C72,E72)</f>
        <v>0</v>
      </c>
    </row>
    <row r="73" spans="1:6">
      <c r="A73" s="337" t="s">
        <v>1615</v>
      </c>
      <c r="B73" s="337" t="s">
        <v>1679</v>
      </c>
      <c r="C73" s="337">
        <v>0</v>
      </c>
      <c r="D73" s="337" t="s">
        <v>1623</v>
      </c>
      <c r="E73" s="345">
        <v>0</v>
      </c>
      <c r="F73" s="342">
        <f>PRODUCT(C73,E73)</f>
        <v>0</v>
      </c>
    </row>
    <row r="74" spans="1:6">
      <c r="A74" s="337">
        <v>220261621</v>
      </c>
      <c r="B74" s="337" t="s">
        <v>1678</v>
      </c>
      <c r="C74" s="337">
        <v>195</v>
      </c>
      <c r="D74" s="337" t="s">
        <v>1623</v>
      </c>
      <c r="E74" s="345">
        <v>0</v>
      </c>
      <c r="F74" s="342">
        <f>PRODUCT(C74,E74)</f>
        <v>0</v>
      </c>
    </row>
    <row r="75" spans="1:6">
      <c r="A75" s="339" t="s">
        <v>368</v>
      </c>
      <c r="B75" s="339"/>
      <c r="C75" s="339"/>
      <c r="D75" s="339"/>
      <c r="E75" s="339"/>
      <c r="F75" s="340">
        <f>SUM(F70:F74)</f>
        <v>0</v>
      </c>
    </row>
    <row r="76" spans="1:6">
      <c r="A76" s="339"/>
      <c r="B76" s="339"/>
      <c r="C76" s="339"/>
      <c r="D76" s="339"/>
      <c r="E76" s="339"/>
      <c r="F76" s="340"/>
    </row>
    <row r="77" spans="1:6">
      <c r="A77" s="352" t="s">
        <v>1613</v>
      </c>
      <c r="F77" s="342"/>
    </row>
    <row r="78" spans="1:6">
      <c r="A78" s="337" t="s">
        <v>1615</v>
      </c>
      <c r="B78" s="337" t="s">
        <v>1677</v>
      </c>
      <c r="C78" s="337">
        <v>28</v>
      </c>
      <c r="D78" s="337" t="s">
        <v>1623</v>
      </c>
      <c r="E78" s="337">
        <v>0</v>
      </c>
      <c r="F78" s="342">
        <f t="shared" ref="F78:F83" si="1">PRODUCT(C78,E78)</f>
        <v>0</v>
      </c>
    </row>
    <row r="79" spans="1:6">
      <c r="A79" s="337" t="s">
        <v>1615</v>
      </c>
      <c r="B79" s="337" t="s">
        <v>1676</v>
      </c>
      <c r="C79" s="337">
        <v>46</v>
      </c>
      <c r="D79" s="337" t="s">
        <v>1623</v>
      </c>
      <c r="E79" s="337">
        <v>0</v>
      </c>
      <c r="F79" s="342">
        <f t="shared" si="1"/>
        <v>0</v>
      </c>
    </row>
    <row r="80" spans="1:6">
      <c r="A80" s="337" t="s">
        <v>1615</v>
      </c>
      <c r="B80" s="337" t="s">
        <v>1675</v>
      </c>
      <c r="C80" s="337">
        <v>56</v>
      </c>
      <c r="D80" s="337" t="s">
        <v>1623</v>
      </c>
      <c r="E80" s="337">
        <v>0</v>
      </c>
      <c r="F80" s="342">
        <f t="shared" si="1"/>
        <v>0</v>
      </c>
    </row>
    <row r="81" spans="1:9">
      <c r="A81" s="337" t="s">
        <v>1615</v>
      </c>
      <c r="B81" s="337" t="s">
        <v>1674</v>
      </c>
      <c r="C81" s="337">
        <v>20</v>
      </c>
      <c r="D81" s="337" t="s">
        <v>1623</v>
      </c>
      <c r="E81" s="337">
        <v>0</v>
      </c>
      <c r="F81" s="342">
        <f t="shared" si="1"/>
        <v>0</v>
      </c>
    </row>
    <row r="82" spans="1:9">
      <c r="B82" s="337" t="s">
        <v>1673</v>
      </c>
      <c r="C82" s="337">
        <v>0</v>
      </c>
      <c r="D82" s="337" t="s">
        <v>208</v>
      </c>
      <c r="E82" s="337">
        <v>0</v>
      </c>
      <c r="F82" s="342">
        <f t="shared" si="1"/>
        <v>0</v>
      </c>
    </row>
    <row r="83" spans="1:9">
      <c r="B83" s="337" t="s">
        <v>1672</v>
      </c>
      <c r="C83" s="337">
        <v>1</v>
      </c>
      <c r="D83" s="337" t="s">
        <v>1623</v>
      </c>
      <c r="E83" s="337">
        <v>0</v>
      </c>
      <c r="F83" s="342">
        <f t="shared" si="1"/>
        <v>0</v>
      </c>
    </row>
    <row r="84" spans="1:9">
      <c r="A84" s="352" t="s">
        <v>368</v>
      </c>
      <c r="F84" s="340">
        <f>SUM(F78:F82)</f>
        <v>0</v>
      </c>
      <c r="H84" s="337" t="s">
        <v>1615</v>
      </c>
      <c r="I84" s="337" t="s">
        <v>1615</v>
      </c>
    </row>
    <row r="85" spans="1:9">
      <c r="A85" s="352"/>
      <c r="F85" s="340"/>
    </row>
    <row r="86" spans="1:9" s="339" customFormat="1">
      <c r="A86" s="341" t="s">
        <v>1671</v>
      </c>
      <c r="F86" s="340"/>
    </row>
    <row r="87" spans="1:9" s="339" customFormat="1">
      <c r="A87" s="341"/>
      <c r="B87" s="352" t="s">
        <v>1612</v>
      </c>
      <c r="F87" s="340"/>
    </row>
    <row r="88" spans="1:9">
      <c r="A88" s="337">
        <v>220260001</v>
      </c>
      <c r="B88" s="337" t="s">
        <v>1658</v>
      </c>
      <c r="C88" s="337">
        <v>10</v>
      </c>
      <c r="D88" s="337" t="s">
        <v>1623</v>
      </c>
      <c r="E88" s="337">
        <v>0</v>
      </c>
      <c r="F88" s="342">
        <f>PRODUCT(C88,E88)</f>
        <v>0</v>
      </c>
    </row>
    <row r="89" spans="1:9">
      <c r="B89" s="337" t="s">
        <v>1657</v>
      </c>
      <c r="C89" s="337">
        <v>10</v>
      </c>
      <c r="D89" s="337" t="s">
        <v>1623</v>
      </c>
      <c r="E89" s="337">
        <v>0</v>
      </c>
      <c r="F89" s="342">
        <f>PRODUCT(C89,E89)</f>
        <v>0</v>
      </c>
    </row>
    <row r="90" spans="1:9">
      <c r="A90" s="337">
        <v>210010004</v>
      </c>
      <c r="B90" s="337" t="s">
        <v>1656</v>
      </c>
      <c r="C90" s="337">
        <v>50</v>
      </c>
      <c r="D90" s="337" t="s">
        <v>208</v>
      </c>
      <c r="E90" s="337">
        <v>0</v>
      </c>
      <c r="F90" s="342">
        <f>PRODUCT(C90,E90)</f>
        <v>0</v>
      </c>
    </row>
    <row r="91" spans="1:9">
      <c r="A91" s="352"/>
      <c r="B91" s="337" t="s">
        <v>1670</v>
      </c>
      <c r="C91" s="337">
        <v>1</v>
      </c>
      <c r="D91" s="337" t="s">
        <v>1623</v>
      </c>
      <c r="E91" s="337">
        <v>0</v>
      </c>
      <c r="F91" s="342">
        <f t="shared" ref="F91:F101" si="2">PRODUCT(E91,C91)</f>
        <v>0</v>
      </c>
    </row>
    <row r="92" spans="1:9">
      <c r="A92" s="352"/>
      <c r="B92" s="337" t="s">
        <v>1669</v>
      </c>
      <c r="C92" s="337">
        <v>2</v>
      </c>
      <c r="D92" s="337" t="s">
        <v>1623</v>
      </c>
      <c r="E92" s="337">
        <v>0</v>
      </c>
      <c r="F92" s="342">
        <f t="shared" si="2"/>
        <v>0</v>
      </c>
    </row>
    <row r="93" spans="1:9">
      <c r="A93" s="352"/>
      <c r="B93" s="337" t="s">
        <v>1668</v>
      </c>
      <c r="C93" s="337">
        <v>1</v>
      </c>
      <c r="D93" s="337" t="s">
        <v>1623</v>
      </c>
      <c r="E93" s="337">
        <v>0</v>
      </c>
      <c r="F93" s="342">
        <f t="shared" si="2"/>
        <v>0</v>
      </c>
    </row>
    <row r="94" spans="1:9">
      <c r="A94" s="352"/>
      <c r="B94" s="337" t="s">
        <v>1667</v>
      </c>
      <c r="C94" s="337">
        <v>1</v>
      </c>
      <c r="D94" s="337" t="s">
        <v>1623</v>
      </c>
      <c r="E94" s="337">
        <v>0</v>
      </c>
      <c r="F94" s="342">
        <f t="shared" si="2"/>
        <v>0</v>
      </c>
    </row>
    <row r="95" spans="1:9">
      <c r="A95" s="352"/>
      <c r="B95" s="337" t="s">
        <v>1666</v>
      </c>
      <c r="C95" s="337">
        <v>1</v>
      </c>
      <c r="D95" s="337" t="s">
        <v>1623</v>
      </c>
      <c r="E95" s="337">
        <v>0</v>
      </c>
      <c r="F95" s="342">
        <f t="shared" si="2"/>
        <v>0</v>
      </c>
    </row>
    <row r="96" spans="1:9">
      <c r="A96" s="352"/>
      <c r="B96" s="337" t="s">
        <v>1665</v>
      </c>
      <c r="C96" s="337">
        <v>6</v>
      </c>
      <c r="D96" s="337" t="s">
        <v>1623</v>
      </c>
      <c r="E96" s="337">
        <v>0</v>
      </c>
      <c r="F96" s="342">
        <f t="shared" si="2"/>
        <v>0</v>
      </c>
    </row>
    <row r="97" spans="1:6">
      <c r="A97" s="352"/>
      <c r="B97" s="337" t="s">
        <v>1664</v>
      </c>
      <c r="C97" s="337">
        <v>1</v>
      </c>
      <c r="D97" s="337" t="s">
        <v>1623</v>
      </c>
      <c r="E97" s="337">
        <v>0</v>
      </c>
      <c r="F97" s="342">
        <f t="shared" si="2"/>
        <v>0</v>
      </c>
    </row>
    <row r="98" spans="1:6">
      <c r="A98" s="352"/>
      <c r="B98" s="337" t="s">
        <v>1663</v>
      </c>
      <c r="C98" s="337">
        <v>1</v>
      </c>
      <c r="D98" s="337" t="s">
        <v>1623</v>
      </c>
      <c r="E98" s="337">
        <v>0</v>
      </c>
      <c r="F98" s="342">
        <f t="shared" si="2"/>
        <v>0</v>
      </c>
    </row>
    <row r="99" spans="1:6">
      <c r="A99" s="352"/>
      <c r="B99" s="337" t="s">
        <v>1662</v>
      </c>
      <c r="C99" s="337">
        <v>1</v>
      </c>
      <c r="D99" s="337" t="s">
        <v>1623</v>
      </c>
      <c r="E99" s="337">
        <v>0</v>
      </c>
      <c r="F99" s="342">
        <f t="shared" si="2"/>
        <v>0</v>
      </c>
    </row>
    <row r="100" spans="1:6">
      <c r="A100" s="352" t="s">
        <v>1615</v>
      </c>
      <c r="B100" s="337" t="s">
        <v>1661</v>
      </c>
      <c r="C100" s="337">
        <v>9</v>
      </c>
      <c r="D100" s="337" t="s">
        <v>1623</v>
      </c>
      <c r="E100" s="337">
        <v>0</v>
      </c>
      <c r="F100" s="342">
        <f t="shared" si="2"/>
        <v>0</v>
      </c>
    </row>
    <row r="101" spans="1:6">
      <c r="A101" s="352"/>
      <c r="B101" s="337" t="s">
        <v>1660</v>
      </c>
      <c r="C101" s="337">
        <v>200</v>
      </c>
      <c r="D101" s="337" t="s">
        <v>208</v>
      </c>
      <c r="E101" s="337">
        <v>0</v>
      </c>
      <c r="F101" s="342">
        <f t="shared" si="2"/>
        <v>0</v>
      </c>
    </row>
    <row r="102" spans="1:6" s="339" customFormat="1">
      <c r="A102" s="341" t="s">
        <v>368</v>
      </c>
      <c r="F102" s="340">
        <f>SUM(F88:F101)</f>
        <v>0</v>
      </c>
    </row>
    <row r="103" spans="1:6" s="339" customFormat="1">
      <c r="A103" s="341" t="s">
        <v>1659</v>
      </c>
      <c r="F103" s="340">
        <f>PRODUCT(F102,0.3)</f>
        <v>0</v>
      </c>
    </row>
    <row r="104" spans="1:6" s="339" customFormat="1">
      <c r="A104" s="341"/>
      <c r="F104" s="340"/>
    </row>
    <row r="105" spans="1:6">
      <c r="A105" s="339" t="s">
        <v>1615</v>
      </c>
      <c r="B105" s="352" t="s">
        <v>1611</v>
      </c>
    </row>
    <row r="106" spans="1:6">
      <c r="A106" s="337">
        <v>220260001</v>
      </c>
      <c r="B106" s="337" t="s">
        <v>1658</v>
      </c>
      <c r="C106" s="337">
        <v>20</v>
      </c>
      <c r="D106" s="337" t="s">
        <v>1623</v>
      </c>
      <c r="E106" s="337">
        <v>0</v>
      </c>
      <c r="F106" s="342">
        <f t="shared" ref="F106:F112" si="3">PRODUCT(C106,E106)</f>
        <v>0</v>
      </c>
    </row>
    <row r="107" spans="1:6">
      <c r="B107" s="337" t="s">
        <v>1657</v>
      </c>
      <c r="C107" s="337">
        <v>20</v>
      </c>
      <c r="D107" s="337" t="s">
        <v>1623</v>
      </c>
      <c r="E107" s="337">
        <v>0</v>
      </c>
      <c r="F107" s="342">
        <f t="shared" si="3"/>
        <v>0</v>
      </c>
    </row>
    <row r="108" spans="1:6">
      <c r="A108" s="337">
        <v>210010004</v>
      </c>
      <c r="B108" s="337" t="s">
        <v>1656</v>
      </c>
      <c r="C108" s="337">
        <v>200</v>
      </c>
      <c r="D108" s="337" t="s">
        <v>208</v>
      </c>
      <c r="E108" s="337">
        <v>0</v>
      </c>
      <c r="F108" s="342">
        <f t="shared" si="3"/>
        <v>0</v>
      </c>
    </row>
    <row r="109" spans="1:6">
      <c r="A109" s="337">
        <v>220280221</v>
      </c>
      <c r="B109" s="337" t="s">
        <v>1655</v>
      </c>
      <c r="C109" s="337">
        <v>400</v>
      </c>
      <c r="D109" s="337" t="s">
        <v>208</v>
      </c>
      <c r="E109" s="337">
        <v>0</v>
      </c>
      <c r="F109" s="342">
        <f t="shared" si="3"/>
        <v>0</v>
      </c>
    </row>
    <row r="110" spans="1:6">
      <c r="A110" s="337" t="s">
        <v>1654</v>
      </c>
      <c r="B110" s="337" t="s">
        <v>1653</v>
      </c>
      <c r="C110" s="337">
        <v>6</v>
      </c>
      <c r="D110" s="337" t="s">
        <v>1623</v>
      </c>
      <c r="E110" s="337">
        <v>0</v>
      </c>
      <c r="F110" s="342">
        <f t="shared" si="3"/>
        <v>0</v>
      </c>
    </row>
    <row r="111" spans="1:6">
      <c r="A111" s="337" t="s">
        <v>1615</v>
      </c>
      <c r="B111" s="337" t="s">
        <v>1652</v>
      </c>
      <c r="C111" s="337">
        <v>1</v>
      </c>
      <c r="D111" s="337" t="s">
        <v>1623</v>
      </c>
      <c r="E111" s="337">
        <v>0</v>
      </c>
      <c r="F111" s="342">
        <f t="shared" si="3"/>
        <v>0</v>
      </c>
    </row>
    <row r="112" spans="1:6">
      <c r="A112" s="337" t="s">
        <v>1615</v>
      </c>
      <c r="B112" s="337" t="s">
        <v>1651</v>
      </c>
      <c r="C112" s="337">
        <v>1</v>
      </c>
      <c r="D112" s="337" t="s">
        <v>1623</v>
      </c>
      <c r="E112" s="337">
        <v>0</v>
      </c>
      <c r="F112" s="342">
        <f t="shared" si="3"/>
        <v>0</v>
      </c>
    </row>
    <row r="113" spans="1:6">
      <c r="A113" s="339" t="s">
        <v>368</v>
      </c>
      <c r="B113" s="339"/>
      <c r="C113" s="339"/>
      <c r="D113" s="339"/>
      <c r="E113" s="339"/>
      <c r="F113" s="340">
        <f>SUM(F106:F112)</f>
        <v>0</v>
      </c>
    </row>
    <row r="114" spans="1:6">
      <c r="A114" s="339" t="s">
        <v>1638</v>
      </c>
      <c r="B114" s="339"/>
      <c r="C114" s="339"/>
      <c r="D114" s="339"/>
      <c r="E114" s="339"/>
      <c r="F114" s="340">
        <f>PRODUCT(F113,0.4)</f>
        <v>0</v>
      </c>
    </row>
    <row r="115" spans="1:6" s="339" customFormat="1">
      <c r="A115" s="341"/>
      <c r="F115" s="340"/>
    </row>
    <row r="116" spans="1:6">
      <c r="A116" s="352"/>
      <c r="F116" s="340"/>
    </row>
    <row r="117" spans="1:6" s="339" customFormat="1">
      <c r="A117" s="341"/>
      <c r="B117" s="352" t="s">
        <v>1650</v>
      </c>
      <c r="F117" s="340"/>
    </row>
    <row r="118" spans="1:6">
      <c r="A118" s="353"/>
      <c r="B118" s="337" t="s">
        <v>1649</v>
      </c>
      <c r="C118" s="337">
        <v>2</v>
      </c>
      <c r="D118" s="337" t="s">
        <v>1623</v>
      </c>
      <c r="E118" s="345">
        <v>0</v>
      </c>
      <c r="F118" s="342">
        <f>PRODUCT(C118,E118)</f>
        <v>0</v>
      </c>
    </row>
    <row r="119" spans="1:6">
      <c r="A119" s="353"/>
      <c r="B119" s="337" t="s">
        <v>1648</v>
      </c>
      <c r="C119" s="337">
        <v>1</v>
      </c>
      <c r="D119" s="337" t="s">
        <v>1623</v>
      </c>
      <c r="E119" s="345">
        <v>0</v>
      </c>
      <c r="F119" s="342">
        <f>PRODUCT(E119,C119)</f>
        <v>0</v>
      </c>
    </row>
    <row r="120" spans="1:6">
      <c r="A120" s="353"/>
      <c r="B120" s="337" t="s">
        <v>1647</v>
      </c>
      <c r="C120" s="337">
        <v>1</v>
      </c>
      <c r="D120" s="337" t="s">
        <v>1623</v>
      </c>
      <c r="E120" s="345">
        <v>0</v>
      </c>
      <c r="F120" s="342">
        <f>PRODUCT(E120,C120)</f>
        <v>0</v>
      </c>
    </row>
    <row r="121" spans="1:6">
      <c r="A121" s="353"/>
      <c r="B121" s="337" t="s">
        <v>1646</v>
      </c>
      <c r="C121" s="337">
        <v>3</v>
      </c>
      <c r="D121" s="337" t="s">
        <v>1623</v>
      </c>
      <c r="E121" s="345">
        <v>0</v>
      </c>
      <c r="F121" s="342">
        <f t="shared" ref="F121:F128" si="4">PRODUCT(C121,E121)</f>
        <v>0</v>
      </c>
    </row>
    <row r="122" spans="1:6">
      <c r="A122" s="353"/>
      <c r="B122" s="337" t="s">
        <v>1645</v>
      </c>
      <c r="C122" s="337">
        <v>0</v>
      </c>
      <c r="D122" s="337" t="s">
        <v>1623</v>
      </c>
      <c r="E122" s="345">
        <v>0</v>
      </c>
      <c r="F122" s="342">
        <f t="shared" si="4"/>
        <v>0</v>
      </c>
    </row>
    <row r="123" spans="1:6">
      <c r="A123" s="353"/>
      <c r="B123" s="337" t="s">
        <v>1644</v>
      </c>
      <c r="C123" s="337">
        <v>6</v>
      </c>
      <c r="D123" s="337" t="s">
        <v>1623</v>
      </c>
      <c r="E123" s="345">
        <v>0</v>
      </c>
      <c r="F123" s="342">
        <f t="shared" si="4"/>
        <v>0</v>
      </c>
    </row>
    <row r="124" spans="1:6">
      <c r="A124" s="353"/>
      <c r="B124" s="337" t="s">
        <v>1643</v>
      </c>
      <c r="C124" s="337">
        <v>40</v>
      </c>
      <c r="D124" s="337" t="s">
        <v>208</v>
      </c>
      <c r="E124" s="345">
        <v>0</v>
      </c>
      <c r="F124" s="342">
        <f t="shared" si="4"/>
        <v>0</v>
      </c>
    </row>
    <row r="125" spans="1:6">
      <c r="A125" s="353"/>
      <c r="B125" s="337" t="s">
        <v>1642</v>
      </c>
      <c r="C125" s="337">
        <v>4</v>
      </c>
      <c r="D125" s="337" t="s">
        <v>1623</v>
      </c>
      <c r="E125" s="345">
        <v>0</v>
      </c>
      <c r="F125" s="342">
        <f t="shared" si="4"/>
        <v>0</v>
      </c>
    </row>
    <row r="126" spans="1:6">
      <c r="A126" s="353"/>
      <c r="B126" s="337" t="s">
        <v>1641</v>
      </c>
      <c r="C126" s="337">
        <v>0</v>
      </c>
      <c r="D126" s="337" t="s">
        <v>208</v>
      </c>
      <c r="E126" s="345">
        <v>0</v>
      </c>
      <c r="F126" s="342">
        <f t="shared" si="4"/>
        <v>0</v>
      </c>
    </row>
    <row r="127" spans="1:6">
      <c r="A127" s="353"/>
      <c r="B127" s="337" t="s">
        <v>1640</v>
      </c>
      <c r="C127" s="337">
        <v>42</v>
      </c>
      <c r="D127" s="337" t="s">
        <v>208</v>
      </c>
      <c r="E127" s="345">
        <v>0</v>
      </c>
      <c r="F127" s="342">
        <f t="shared" si="4"/>
        <v>0</v>
      </c>
    </row>
    <row r="128" spans="1:6">
      <c r="A128" s="353"/>
      <c r="B128" s="337" t="s">
        <v>1639</v>
      </c>
      <c r="C128" s="337">
        <v>0</v>
      </c>
      <c r="D128" s="337" t="s">
        <v>1623</v>
      </c>
      <c r="E128" s="345">
        <v>0</v>
      </c>
      <c r="F128" s="342">
        <f t="shared" si="4"/>
        <v>0</v>
      </c>
    </row>
    <row r="129" spans="1:6" s="339" customFormat="1">
      <c r="A129" s="341" t="s">
        <v>368</v>
      </c>
      <c r="F129" s="340">
        <f>SUM(F118:F128)</f>
        <v>0</v>
      </c>
    </row>
    <row r="130" spans="1:6" s="339" customFormat="1">
      <c r="A130" s="341" t="s">
        <v>1638</v>
      </c>
      <c r="F130" s="340">
        <f>PRODUCT(F129,0.4)</f>
        <v>0</v>
      </c>
    </row>
    <row r="131" spans="1:6">
      <c r="A131" s="352"/>
      <c r="F131" s="340"/>
    </row>
    <row r="132" spans="1:6">
      <c r="A132" s="339"/>
      <c r="B132" s="339"/>
      <c r="C132" s="339"/>
      <c r="D132" s="339"/>
      <c r="E132" s="339"/>
      <c r="F132" s="340"/>
    </row>
    <row r="133" spans="1:6">
      <c r="A133" s="339" t="s">
        <v>1637</v>
      </c>
    </row>
    <row r="134" spans="1:6">
      <c r="B134" s="337" t="s">
        <v>1636</v>
      </c>
      <c r="C134" s="351">
        <v>6</v>
      </c>
      <c r="D134" s="337" t="s">
        <v>1633</v>
      </c>
      <c r="E134" s="345">
        <v>0</v>
      </c>
      <c r="F134" s="342">
        <f>PRODUCT(C134,E134)</f>
        <v>0</v>
      </c>
    </row>
    <row r="135" spans="1:6">
      <c r="B135" s="337" t="s">
        <v>1635</v>
      </c>
      <c r="C135" s="351">
        <v>3</v>
      </c>
      <c r="D135" s="337" t="s">
        <v>1633</v>
      </c>
      <c r="E135" s="345">
        <v>0</v>
      </c>
      <c r="F135" s="342">
        <f>PRODUCT(C135,E135)</f>
        <v>0</v>
      </c>
    </row>
    <row r="136" spans="1:6">
      <c r="B136" s="337" t="s">
        <v>1634</v>
      </c>
      <c r="C136" s="351">
        <v>12</v>
      </c>
      <c r="D136" s="337" t="s">
        <v>1633</v>
      </c>
      <c r="E136" s="345">
        <v>0</v>
      </c>
      <c r="F136" s="342">
        <f>PRODUCT(C136,E136)</f>
        <v>0</v>
      </c>
    </row>
    <row r="137" spans="1:6">
      <c r="A137" s="339" t="s">
        <v>368</v>
      </c>
      <c r="B137" s="339"/>
      <c r="C137" s="339"/>
      <c r="D137" s="339"/>
      <c r="E137" s="339"/>
      <c r="F137" s="340">
        <f>SUM(F134:F136)</f>
        <v>0</v>
      </c>
    </row>
    <row r="138" spans="1:6">
      <c r="A138" s="339"/>
      <c r="B138" s="339"/>
      <c r="C138" s="339"/>
      <c r="D138" s="339"/>
      <c r="E138" s="339"/>
      <c r="F138" s="340"/>
    </row>
    <row r="139" spans="1:6">
      <c r="A139" s="339" t="s">
        <v>1632</v>
      </c>
    </row>
    <row r="140" spans="1:6">
      <c r="A140" s="348"/>
      <c r="B140" s="347" t="s">
        <v>1631</v>
      </c>
      <c r="C140" s="347"/>
      <c r="D140" s="347"/>
      <c r="E140" s="347"/>
      <c r="F140" s="349"/>
    </row>
    <row r="141" spans="1:6">
      <c r="A141" s="348" t="s">
        <v>1615</v>
      </c>
      <c r="B141" s="347" t="s">
        <v>1630</v>
      </c>
      <c r="C141" s="347">
        <v>100</v>
      </c>
      <c r="D141" s="347" t="s">
        <v>1623</v>
      </c>
      <c r="E141" s="350">
        <v>0</v>
      </c>
      <c r="F141" s="342">
        <f>PRODUCT(C141,E141)</f>
        <v>0</v>
      </c>
    </row>
    <row r="142" spans="1:6" ht="12" customHeight="1">
      <c r="A142" s="348" t="s">
        <v>1615</v>
      </c>
      <c r="B142" s="347" t="s">
        <v>1629</v>
      </c>
      <c r="C142" s="347">
        <v>10</v>
      </c>
      <c r="D142" s="347" t="s">
        <v>1623</v>
      </c>
      <c r="E142" s="350">
        <v>0</v>
      </c>
      <c r="F142" s="342">
        <f>PRODUCT(C142,E142)</f>
        <v>0</v>
      </c>
    </row>
    <row r="143" spans="1:6">
      <c r="A143" s="348" t="s">
        <v>1615</v>
      </c>
      <c r="B143" s="347" t="s">
        <v>1628</v>
      </c>
      <c r="C143" s="347">
        <v>250</v>
      </c>
      <c r="D143" s="347" t="s">
        <v>208</v>
      </c>
      <c r="E143" s="350">
        <v>0</v>
      </c>
      <c r="F143" s="342">
        <f>PRODUCT(C143,E143)</f>
        <v>0</v>
      </c>
    </row>
    <row r="144" spans="1:6">
      <c r="A144" s="348" t="s">
        <v>1615</v>
      </c>
      <c r="B144" s="347" t="s">
        <v>1627</v>
      </c>
      <c r="C144" s="347">
        <v>100</v>
      </c>
      <c r="D144" s="347" t="s">
        <v>208</v>
      </c>
      <c r="E144" s="350">
        <v>0</v>
      </c>
      <c r="F144" s="342">
        <f>PRODUCT(C144,E144)</f>
        <v>0</v>
      </c>
    </row>
    <row r="145" spans="1:8">
      <c r="A145" s="348" t="s">
        <v>1615</v>
      </c>
      <c r="B145" s="347" t="s">
        <v>1626</v>
      </c>
      <c r="C145" s="347">
        <v>50</v>
      </c>
      <c r="D145" s="347" t="s">
        <v>208</v>
      </c>
      <c r="E145" s="350">
        <v>0</v>
      </c>
      <c r="F145" s="342">
        <f>PRODUCT(C145,E145)</f>
        <v>0</v>
      </c>
    </row>
    <row r="146" spans="1:8">
      <c r="A146" s="348"/>
      <c r="B146" s="347" t="s">
        <v>1625</v>
      </c>
      <c r="C146" s="347"/>
      <c r="D146" s="347"/>
      <c r="E146" s="347"/>
      <c r="F146" s="349"/>
    </row>
    <row r="147" spans="1:8">
      <c r="A147" s="348" t="s">
        <v>1615</v>
      </c>
      <c r="B147" s="347" t="s">
        <v>1624</v>
      </c>
      <c r="C147" s="347">
        <v>1</v>
      </c>
      <c r="D147" s="347" t="s">
        <v>1623</v>
      </c>
      <c r="E147" s="347">
        <v>0</v>
      </c>
      <c r="F147" s="346">
        <f>PRODUCT(C147,E147)</f>
        <v>0</v>
      </c>
    </row>
    <row r="148" spans="1:8">
      <c r="E148" s="345"/>
      <c r="F148" s="342"/>
    </row>
    <row r="149" spans="1:8">
      <c r="A149" s="341" t="s">
        <v>1622</v>
      </c>
      <c r="F149" s="344">
        <f>SUM(F141:F147)</f>
        <v>0</v>
      </c>
    </row>
    <row r="150" spans="1:8">
      <c r="A150" s="339"/>
      <c r="B150" s="339"/>
      <c r="C150" s="339"/>
      <c r="D150" s="339"/>
      <c r="E150" s="339"/>
      <c r="F150" s="340"/>
    </row>
    <row r="151" spans="1:8">
      <c r="A151" s="339" t="s">
        <v>1621</v>
      </c>
    </row>
    <row r="152" spans="1:8">
      <c r="A152" s="339"/>
    </row>
    <row r="153" spans="1:8">
      <c r="A153" s="339"/>
    </row>
    <row r="154" spans="1:8" ht="15.6">
      <c r="A154" s="343" t="s">
        <v>1620</v>
      </c>
    </row>
    <row r="155" spans="1:8">
      <c r="B155" s="337" t="s">
        <v>1619</v>
      </c>
      <c r="C155" s="337" t="s">
        <v>1615</v>
      </c>
      <c r="F155" s="342">
        <f>SUM(F21)</f>
        <v>0</v>
      </c>
    </row>
    <row r="156" spans="1:8">
      <c r="B156" s="337" t="s">
        <v>1618</v>
      </c>
      <c r="C156" s="337" t="s">
        <v>1615</v>
      </c>
      <c r="F156" s="342">
        <f>SUM(F56,F57)</f>
        <v>0</v>
      </c>
      <c r="H156" s="339"/>
    </row>
    <row r="157" spans="1:8">
      <c r="B157" s="337" t="s">
        <v>1617</v>
      </c>
      <c r="F157" s="342">
        <f>PRODUCT(F156,0.06)</f>
        <v>0</v>
      </c>
      <c r="H157" s="339"/>
    </row>
    <row r="158" spans="1:8">
      <c r="B158" s="337" t="s">
        <v>1616</v>
      </c>
      <c r="C158" s="337" t="s">
        <v>1615</v>
      </c>
      <c r="F158" s="342">
        <f>SUM(F66,F67)</f>
        <v>0</v>
      </c>
    </row>
    <row r="159" spans="1:8">
      <c r="B159" s="337" t="s">
        <v>1614</v>
      </c>
      <c r="F159" s="342">
        <f>SUM(F75)</f>
        <v>0</v>
      </c>
    </row>
    <row r="160" spans="1:8">
      <c r="B160" s="337" t="s">
        <v>1613</v>
      </c>
      <c r="F160" s="342">
        <f>SUM(F84)</f>
        <v>0</v>
      </c>
    </row>
    <row r="161" spans="1:8">
      <c r="B161" s="337" t="s">
        <v>1612</v>
      </c>
      <c r="F161" s="342">
        <f>SUM(F102,F103)</f>
        <v>0</v>
      </c>
    </row>
    <row r="162" spans="1:8">
      <c r="B162" s="337" t="s">
        <v>1611</v>
      </c>
      <c r="F162" s="342">
        <f>SUM(F113,F114)</f>
        <v>0</v>
      </c>
    </row>
    <row r="163" spans="1:8">
      <c r="B163" s="337" t="s">
        <v>1610</v>
      </c>
      <c r="F163" s="342">
        <f>SUM(F129,F130)</f>
        <v>0</v>
      </c>
    </row>
    <row r="164" spans="1:8">
      <c r="B164" s="337" t="s">
        <v>1609</v>
      </c>
      <c r="F164" s="342">
        <f>SUM(F137)</f>
        <v>0</v>
      </c>
    </row>
    <row r="165" spans="1:8">
      <c r="B165" s="337" t="s">
        <v>1608</v>
      </c>
      <c r="F165" s="342">
        <f>SUM(F149)</f>
        <v>0</v>
      </c>
    </row>
    <row r="166" spans="1:8">
      <c r="A166" s="339" t="s">
        <v>1607</v>
      </c>
      <c r="B166" s="339"/>
      <c r="C166" s="339"/>
      <c r="D166" s="339"/>
      <c r="E166" s="339"/>
      <c r="F166" s="340">
        <f>SUM(F155:F165)</f>
        <v>0</v>
      </c>
    </row>
    <row r="167" spans="1:8" s="339" customFormat="1">
      <c r="A167" s="341" t="s">
        <v>1606</v>
      </c>
      <c r="F167" s="340">
        <f>PRODUCT(F166,0.21)</f>
        <v>0</v>
      </c>
      <c r="H167" s="337"/>
    </row>
    <row r="168" spans="1:8" s="339" customFormat="1">
      <c r="A168" s="341"/>
      <c r="F168" s="340"/>
      <c r="H168" s="337"/>
    </row>
    <row r="169" spans="1:8" ht="17.399999999999999">
      <c r="A169" s="338" t="s">
        <v>1605</v>
      </c>
      <c r="B169" s="338"/>
      <c r="C169" s="338" t="s">
        <v>1604</v>
      </c>
      <c r="D169" s="338"/>
      <c r="E169" s="414">
        <f>SUM(F166,F167)</f>
        <v>0</v>
      </c>
      <c r="F169" s="415"/>
    </row>
  </sheetData>
  <mergeCells count="6">
    <mergeCell ref="A1:E1"/>
    <mergeCell ref="A2:E2"/>
    <mergeCell ref="A4:E4"/>
    <mergeCell ref="E169:F169"/>
    <mergeCell ref="A5:E5"/>
    <mergeCell ref="A3:E3"/>
  </mergeCells>
  <pageMargins left="0.78740157480314965" right="0.78740157480314965" top="0.98425196850393704" bottom="0.98425196850393704" header="0.51181102362204722" footer="0.51181102362204722"/>
  <pageSetup paperSize="9" scale="95" orientation="portrait" horizontalDpi="4294967293" verticalDpi="300" r:id="rId1"/>
  <headerFooter alignWithMargins="0">
    <oddFooter>Stránka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/>
  </sheetViews>
  <sheetFormatPr defaultRowHeight="10.199999999999999"/>
  <cols>
    <col min="1" max="1" width="8.28515625" style="256" customWidth="1"/>
    <col min="2" max="2" width="1.7109375" style="256" customWidth="1"/>
    <col min="3" max="4" width="5" style="256" customWidth="1"/>
    <col min="5" max="5" width="11.7109375" style="256" customWidth="1"/>
    <col min="6" max="6" width="9.140625" style="256" customWidth="1"/>
    <col min="7" max="7" width="5" style="256" customWidth="1"/>
    <col min="8" max="8" width="77.85546875" style="256" customWidth="1"/>
    <col min="9" max="10" width="20" style="256" customWidth="1"/>
    <col min="11" max="11" width="1.7109375" style="256" customWidth="1"/>
  </cols>
  <sheetData>
    <row r="1" spans="2:11" s="1" customFormat="1" ht="37.5" customHeight="1"/>
    <row r="2" spans="2:11" s="1" customFormat="1" ht="7.5" customHeight="1">
      <c r="B2" s="257"/>
      <c r="C2" s="258"/>
      <c r="D2" s="258"/>
      <c r="E2" s="258"/>
      <c r="F2" s="258"/>
      <c r="G2" s="258"/>
      <c r="H2" s="258"/>
      <c r="I2" s="258"/>
      <c r="J2" s="258"/>
      <c r="K2" s="259"/>
    </row>
    <row r="3" spans="2:11" s="17" customFormat="1" ht="45" customHeight="1">
      <c r="B3" s="260"/>
      <c r="C3" s="417" t="s">
        <v>1421</v>
      </c>
      <c r="D3" s="417"/>
      <c r="E3" s="417"/>
      <c r="F3" s="417"/>
      <c r="G3" s="417"/>
      <c r="H3" s="417"/>
      <c r="I3" s="417"/>
      <c r="J3" s="417"/>
      <c r="K3" s="261"/>
    </row>
    <row r="4" spans="2:11" s="1" customFormat="1" ht="25.5" customHeight="1">
      <c r="B4" s="262"/>
      <c r="C4" s="418" t="s">
        <v>1422</v>
      </c>
      <c r="D4" s="418"/>
      <c r="E4" s="418"/>
      <c r="F4" s="418"/>
      <c r="G4" s="418"/>
      <c r="H4" s="418"/>
      <c r="I4" s="418"/>
      <c r="J4" s="418"/>
      <c r="K4" s="263"/>
    </row>
    <row r="5" spans="2:11" s="1" customFormat="1" ht="5.25" customHeight="1">
      <c r="B5" s="262"/>
      <c r="C5" s="264"/>
      <c r="D5" s="264"/>
      <c r="E5" s="264"/>
      <c r="F5" s="264"/>
      <c r="G5" s="264"/>
      <c r="H5" s="264"/>
      <c r="I5" s="264"/>
      <c r="J5" s="264"/>
      <c r="K5" s="263"/>
    </row>
    <row r="6" spans="2:11" s="1" customFormat="1" ht="15" customHeight="1">
      <c r="B6" s="262"/>
      <c r="C6" s="416" t="s">
        <v>1423</v>
      </c>
      <c r="D6" s="416"/>
      <c r="E6" s="416"/>
      <c r="F6" s="416"/>
      <c r="G6" s="416"/>
      <c r="H6" s="416"/>
      <c r="I6" s="416"/>
      <c r="J6" s="416"/>
      <c r="K6" s="263"/>
    </row>
    <row r="7" spans="2:11" s="1" customFormat="1" ht="15" customHeight="1">
      <c r="B7" s="266"/>
      <c r="C7" s="416" t="s">
        <v>1424</v>
      </c>
      <c r="D7" s="416"/>
      <c r="E7" s="416"/>
      <c r="F7" s="416"/>
      <c r="G7" s="416"/>
      <c r="H7" s="416"/>
      <c r="I7" s="416"/>
      <c r="J7" s="416"/>
      <c r="K7" s="263"/>
    </row>
    <row r="8" spans="2:11" s="1" customFormat="1" ht="12.75" customHeight="1">
      <c r="B8" s="266"/>
      <c r="C8" s="265"/>
      <c r="D8" s="265"/>
      <c r="E8" s="265"/>
      <c r="F8" s="265"/>
      <c r="G8" s="265"/>
      <c r="H8" s="265"/>
      <c r="I8" s="265"/>
      <c r="J8" s="265"/>
      <c r="K8" s="263"/>
    </row>
    <row r="9" spans="2:11" s="1" customFormat="1" ht="15" customHeight="1">
      <c r="B9" s="266"/>
      <c r="C9" s="416" t="s">
        <v>1425</v>
      </c>
      <c r="D9" s="416"/>
      <c r="E9" s="416"/>
      <c r="F9" s="416"/>
      <c r="G9" s="416"/>
      <c r="H9" s="416"/>
      <c r="I9" s="416"/>
      <c r="J9" s="416"/>
      <c r="K9" s="263"/>
    </row>
    <row r="10" spans="2:11" s="1" customFormat="1" ht="15" customHeight="1">
      <c r="B10" s="266"/>
      <c r="C10" s="265"/>
      <c r="D10" s="416" t="s">
        <v>1426</v>
      </c>
      <c r="E10" s="416"/>
      <c r="F10" s="416"/>
      <c r="G10" s="416"/>
      <c r="H10" s="416"/>
      <c r="I10" s="416"/>
      <c r="J10" s="416"/>
      <c r="K10" s="263"/>
    </row>
    <row r="11" spans="2:11" s="1" customFormat="1" ht="15" customHeight="1">
      <c r="B11" s="266"/>
      <c r="C11" s="267"/>
      <c r="D11" s="416" t="s">
        <v>1427</v>
      </c>
      <c r="E11" s="416"/>
      <c r="F11" s="416"/>
      <c r="G11" s="416"/>
      <c r="H11" s="416"/>
      <c r="I11" s="416"/>
      <c r="J11" s="416"/>
      <c r="K11" s="263"/>
    </row>
    <row r="12" spans="2:11" s="1" customFormat="1" ht="15" customHeight="1">
      <c r="B12" s="266"/>
      <c r="C12" s="267"/>
      <c r="D12" s="265"/>
      <c r="E12" s="265"/>
      <c r="F12" s="265"/>
      <c r="G12" s="265"/>
      <c r="H12" s="265"/>
      <c r="I12" s="265"/>
      <c r="J12" s="265"/>
      <c r="K12" s="263"/>
    </row>
    <row r="13" spans="2:11" s="1" customFormat="1" ht="15" customHeight="1">
      <c r="B13" s="266"/>
      <c r="C13" s="267"/>
      <c r="D13" s="268" t="s">
        <v>1428</v>
      </c>
      <c r="E13" s="265"/>
      <c r="F13" s="265"/>
      <c r="G13" s="265"/>
      <c r="H13" s="265"/>
      <c r="I13" s="265"/>
      <c r="J13" s="265"/>
      <c r="K13" s="263"/>
    </row>
    <row r="14" spans="2:11" s="1" customFormat="1" ht="12.75" customHeight="1">
      <c r="B14" s="266"/>
      <c r="C14" s="267"/>
      <c r="D14" s="267"/>
      <c r="E14" s="267"/>
      <c r="F14" s="267"/>
      <c r="G14" s="267"/>
      <c r="H14" s="267"/>
      <c r="I14" s="267"/>
      <c r="J14" s="267"/>
      <c r="K14" s="263"/>
    </row>
    <row r="15" spans="2:11" s="1" customFormat="1" ht="15" customHeight="1">
      <c r="B15" s="266"/>
      <c r="C15" s="267"/>
      <c r="D15" s="416" t="s">
        <v>1429</v>
      </c>
      <c r="E15" s="416"/>
      <c r="F15" s="416"/>
      <c r="G15" s="416"/>
      <c r="H15" s="416"/>
      <c r="I15" s="416"/>
      <c r="J15" s="416"/>
      <c r="K15" s="263"/>
    </row>
    <row r="16" spans="2:11" s="1" customFormat="1" ht="15" customHeight="1">
      <c r="B16" s="266"/>
      <c r="C16" s="267"/>
      <c r="D16" s="416" t="s">
        <v>1430</v>
      </c>
      <c r="E16" s="416"/>
      <c r="F16" s="416"/>
      <c r="G16" s="416"/>
      <c r="H16" s="416"/>
      <c r="I16" s="416"/>
      <c r="J16" s="416"/>
      <c r="K16" s="263"/>
    </row>
    <row r="17" spans="2:11" s="1" customFormat="1" ht="15" customHeight="1">
      <c r="B17" s="266"/>
      <c r="C17" s="267"/>
      <c r="D17" s="416" t="s">
        <v>1431</v>
      </c>
      <c r="E17" s="416"/>
      <c r="F17" s="416"/>
      <c r="G17" s="416"/>
      <c r="H17" s="416"/>
      <c r="I17" s="416"/>
      <c r="J17" s="416"/>
      <c r="K17" s="263"/>
    </row>
    <row r="18" spans="2:11" s="1" customFormat="1" ht="15" customHeight="1">
      <c r="B18" s="266"/>
      <c r="C18" s="267"/>
      <c r="D18" s="267"/>
      <c r="E18" s="269" t="s">
        <v>78</v>
      </c>
      <c r="F18" s="416" t="s">
        <v>1432</v>
      </c>
      <c r="G18" s="416"/>
      <c r="H18" s="416"/>
      <c r="I18" s="416"/>
      <c r="J18" s="416"/>
      <c r="K18" s="263"/>
    </row>
    <row r="19" spans="2:11" s="1" customFormat="1" ht="15" customHeight="1">
      <c r="B19" s="266"/>
      <c r="C19" s="267"/>
      <c r="D19" s="267"/>
      <c r="E19" s="269" t="s">
        <v>1433</v>
      </c>
      <c r="F19" s="416" t="s">
        <v>1434</v>
      </c>
      <c r="G19" s="416"/>
      <c r="H19" s="416"/>
      <c r="I19" s="416"/>
      <c r="J19" s="416"/>
      <c r="K19" s="263"/>
    </row>
    <row r="20" spans="2:11" s="1" customFormat="1" ht="15" customHeight="1">
      <c r="B20" s="266"/>
      <c r="C20" s="267"/>
      <c r="D20" s="267"/>
      <c r="E20" s="269" t="s">
        <v>1435</v>
      </c>
      <c r="F20" s="416" t="s">
        <v>1436</v>
      </c>
      <c r="G20" s="416"/>
      <c r="H20" s="416"/>
      <c r="I20" s="416"/>
      <c r="J20" s="416"/>
      <c r="K20" s="263"/>
    </row>
    <row r="21" spans="2:11" s="1" customFormat="1" ht="15" customHeight="1">
      <c r="B21" s="266"/>
      <c r="C21" s="267"/>
      <c r="D21" s="267"/>
      <c r="E21" s="269" t="s">
        <v>1437</v>
      </c>
      <c r="F21" s="416" t="s">
        <v>1438</v>
      </c>
      <c r="G21" s="416"/>
      <c r="H21" s="416"/>
      <c r="I21" s="416"/>
      <c r="J21" s="416"/>
      <c r="K21" s="263"/>
    </row>
    <row r="22" spans="2:11" s="1" customFormat="1" ht="15" customHeight="1">
      <c r="B22" s="266"/>
      <c r="C22" s="267"/>
      <c r="D22" s="267"/>
      <c r="E22" s="269" t="s">
        <v>1071</v>
      </c>
      <c r="F22" s="416" t="s">
        <v>1072</v>
      </c>
      <c r="G22" s="416"/>
      <c r="H22" s="416"/>
      <c r="I22" s="416"/>
      <c r="J22" s="416"/>
      <c r="K22" s="263"/>
    </row>
    <row r="23" spans="2:11" s="1" customFormat="1" ht="15" customHeight="1">
      <c r="B23" s="266"/>
      <c r="C23" s="267"/>
      <c r="D23" s="267"/>
      <c r="E23" s="269" t="s">
        <v>1439</v>
      </c>
      <c r="F23" s="416" t="s">
        <v>1440</v>
      </c>
      <c r="G23" s="416"/>
      <c r="H23" s="416"/>
      <c r="I23" s="416"/>
      <c r="J23" s="416"/>
      <c r="K23" s="263"/>
    </row>
    <row r="24" spans="2:11" s="1" customFormat="1" ht="12.75" customHeight="1">
      <c r="B24" s="266"/>
      <c r="C24" s="267"/>
      <c r="D24" s="267"/>
      <c r="E24" s="267"/>
      <c r="F24" s="267"/>
      <c r="G24" s="267"/>
      <c r="H24" s="267"/>
      <c r="I24" s="267"/>
      <c r="J24" s="267"/>
      <c r="K24" s="263"/>
    </row>
    <row r="25" spans="2:11" s="1" customFormat="1" ht="15" customHeight="1">
      <c r="B25" s="266"/>
      <c r="C25" s="416" t="s">
        <v>1441</v>
      </c>
      <c r="D25" s="416"/>
      <c r="E25" s="416"/>
      <c r="F25" s="416"/>
      <c r="G25" s="416"/>
      <c r="H25" s="416"/>
      <c r="I25" s="416"/>
      <c r="J25" s="416"/>
      <c r="K25" s="263"/>
    </row>
    <row r="26" spans="2:11" s="1" customFormat="1" ht="15" customHeight="1">
      <c r="B26" s="266"/>
      <c r="C26" s="416" t="s">
        <v>1442</v>
      </c>
      <c r="D26" s="416"/>
      <c r="E26" s="416"/>
      <c r="F26" s="416"/>
      <c r="G26" s="416"/>
      <c r="H26" s="416"/>
      <c r="I26" s="416"/>
      <c r="J26" s="416"/>
      <c r="K26" s="263"/>
    </row>
    <row r="27" spans="2:11" s="1" customFormat="1" ht="15" customHeight="1">
      <c r="B27" s="266"/>
      <c r="C27" s="265"/>
      <c r="D27" s="416" t="s">
        <v>1443</v>
      </c>
      <c r="E27" s="416"/>
      <c r="F27" s="416"/>
      <c r="G27" s="416"/>
      <c r="H27" s="416"/>
      <c r="I27" s="416"/>
      <c r="J27" s="416"/>
      <c r="K27" s="263"/>
    </row>
    <row r="28" spans="2:11" s="1" customFormat="1" ht="15" customHeight="1">
      <c r="B28" s="266"/>
      <c r="C28" s="267"/>
      <c r="D28" s="416" t="s">
        <v>1444</v>
      </c>
      <c r="E28" s="416"/>
      <c r="F28" s="416"/>
      <c r="G28" s="416"/>
      <c r="H28" s="416"/>
      <c r="I28" s="416"/>
      <c r="J28" s="416"/>
      <c r="K28" s="263"/>
    </row>
    <row r="29" spans="2:11" s="1" customFormat="1" ht="12.75" customHeight="1">
      <c r="B29" s="266"/>
      <c r="C29" s="267"/>
      <c r="D29" s="267"/>
      <c r="E29" s="267"/>
      <c r="F29" s="267"/>
      <c r="G29" s="267"/>
      <c r="H29" s="267"/>
      <c r="I29" s="267"/>
      <c r="J29" s="267"/>
      <c r="K29" s="263"/>
    </row>
    <row r="30" spans="2:11" s="1" customFormat="1" ht="15" customHeight="1">
      <c r="B30" s="266"/>
      <c r="C30" s="267"/>
      <c r="D30" s="416" t="s">
        <v>1445</v>
      </c>
      <c r="E30" s="416"/>
      <c r="F30" s="416"/>
      <c r="G30" s="416"/>
      <c r="H30" s="416"/>
      <c r="I30" s="416"/>
      <c r="J30" s="416"/>
      <c r="K30" s="263"/>
    </row>
    <row r="31" spans="2:11" s="1" customFormat="1" ht="15" customHeight="1">
      <c r="B31" s="266"/>
      <c r="C31" s="267"/>
      <c r="D31" s="416" t="s">
        <v>1446</v>
      </c>
      <c r="E31" s="416"/>
      <c r="F31" s="416"/>
      <c r="G31" s="416"/>
      <c r="H31" s="416"/>
      <c r="I31" s="416"/>
      <c r="J31" s="416"/>
      <c r="K31" s="263"/>
    </row>
    <row r="32" spans="2:11" s="1" customFormat="1" ht="12.75" customHeight="1">
      <c r="B32" s="266"/>
      <c r="C32" s="267"/>
      <c r="D32" s="267"/>
      <c r="E32" s="267"/>
      <c r="F32" s="267"/>
      <c r="G32" s="267"/>
      <c r="H32" s="267"/>
      <c r="I32" s="267"/>
      <c r="J32" s="267"/>
      <c r="K32" s="263"/>
    </row>
    <row r="33" spans="2:11" s="1" customFormat="1" ht="15" customHeight="1">
      <c r="B33" s="266"/>
      <c r="C33" s="267"/>
      <c r="D33" s="416" t="s">
        <v>1447</v>
      </c>
      <c r="E33" s="416"/>
      <c r="F33" s="416"/>
      <c r="G33" s="416"/>
      <c r="H33" s="416"/>
      <c r="I33" s="416"/>
      <c r="J33" s="416"/>
      <c r="K33" s="263"/>
    </row>
    <row r="34" spans="2:11" s="1" customFormat="1" ht="15" customHeight="1">
      <c r="B34" s="266"/>
      <c r="C34" s="267"/>
      <c r="D34" s="416" t="s">
        <v>1448</v>
      </c>
      <c r="E34" s="416"/>
      <c r="F34" s="416"/>
      <c r="G34" s="416"/>
      <c r="H34" s="416"/>
      <c r="I34" s="416"/>
      <c r="J34" s="416"/>
      <c r="K34" s="263"/>
    </row>
    <row r="35" spans="2:11" s="1" customFormat="1" ht="15" customHeight="1">
      <c r="B35" s="266"/>
      <c r="C35" s="267"/>
      <c r="D35" s="416" t="s">
        <v>1449</v>
      </c>
      <c r="E35" s="416"/>
      <c r="F35" s="416"/>
      <c r="G35" s="416"/>
      <c r="H35" s="416"/>
      <c r="I35" s="416"/>
      <c r="J35" s="416"/>
      <c r="K35" s="263"/>
    </row>
    <row r="36" spans="2:11" s="1" customFormat="1" ht="15" customHeight="1">
      <c r="B36" s="266"/>
      <c r="C36" s="267"/>
      <c r="D36" s="265"/>
      <c r="E36" s="268" t="s">
        <v>104</v>
      </c>
      <c r="F36" s="265"/>
      <c r="G36" s="416" t="s">
        <v>1450</v>
      </c>
      <c r="H36" s="416"/>
      <c r="I36" s="416"/>
      <c r="J36" s="416"/>
      <c r="K36" s="263"/>
    </row>
    <row r="37" spans="2:11" s="1" customFormat="1" ht="30.75" customHeight="1">
      <c r="B37" s="266"/>
      <c r="C37" s="267"/>
      <c r="D37" s="265"/>
      <c r="E37" s="268" t="s">
        <v>1451</v>
      </c>
      <c r="F37" s="265"/>
      <c r="G37" s="416" t="s">
        <v>1452</v>
      </c>
      <c r="H37" s="416"/>
      <c r="I37" s="416"/>
      <c r="J37" s="416"/>
      <c r="K37" s="263"/>
    </row>
    <row r="38" spans="2:11" s="1" customFormat="1" ht="15" customHeight="1">
      <c r="B38" s="266"/>
      <c r="C38" s="267"/>
      <c r="D38" s="265"/>
      <c r="E38" s="268" t="s">
        <v>53</v>
      </c>
      <c r="F38" s="265"/>
      <c r="G38" s="416" t="s">
        <v>1453</v>
      </c>
      <c r="H38" s="416"/>
      <c r="I38" s="416"/>
      <c r="J38" s="416"/>
      <c r="K38" s="263"/>
    </row>
    <row r="39" spans="2:11" s="1" customFormat="1" ht="15" customHeight="1">
      <c r="B39" s="266"/>
      <c r="C39" s="267"/>
      <c r="D39" s="265"/>
      <c r="E39" s="268" t="s">
        <v>54</v>
      </c>
      <c r="F39" s="265"/>
      <c r="G39" s="416" t="s">
        <v>1454</v>
      </c>
      <c r="H39" s="416"/>
      <c r="I39" s="416"/>
      <c r="J39" s="416"/>
      <c r="K39" s="263"/>
    </row>
    <row r="40" spans="2:11" s="1" customFormat="1" ht="15" customHeight="1">
      <c r="B40" s="266"/>
      <c r="C40" s="267"/>
      <c r="D40" s="265"/>
      <c r="E40" s="268" t="s">
        <v>105</v>
      </c>
      <c r="F40" s="265"/>
      <c r="G40" s="416" t="s">
        <v>1455</v>
      </c>
      <c r="H40" s="416"/>
      <c r="I40" s="416"/>
      <c r="J40" s="416"/>
      <c r="K40" s="263"/>
    </row>
    <row r="41" spans="2:11" s="1" customFormat="1" ht="15" customHeight="1">
      <c r="B41" s="266"/>
      <c r="C41" s="267"/>
      <c r="D41" s="265"/>
      <c r="E41" s="268" t="s">
        <v>106</v>
      </c>
      <c r="F41" s="265"/>
      <c r="G41" s="416" t="s">
        <v>1456</v>
      </c>
      <c r="H41" s="416"/>
      <c r="I41" s="416"/>
      <c r="J41" s="416"/>
      <c r="K41" s="263"/>
    </row>
    <row r="42" spans="2:11" s="1" customFormat="1" ht="15" customHeight="1">
      <c r="B42" s="266"/>
      <c r="C42" s="267"/>
      <c r="D42" s="265"/>
      <c r="E42" s="268" t="s">
        <v>1457</v>
      </c>
      <c r="F42" s="265"/>
      <c r="G42" s="416" t="s">
        <v>1458</v>
      </c>
      <c r="H42" s="416"/>
      <c r="I42" s="416"/>
      <c r="J42" s="416"/>
      <c r="K42" s="263"/>
    </row>
    <row r="43" spans="2:11" s="1" customFormat="1" ht="15" customHeight="1">
      <c r="B43" s="266"/>
      <c r="C43" s="267"/>
      <c r="D43" s="265"/>
      <c r="E43" s="268"/>
      <c r="F43" s="265"/>
      <c r="G43" s="416" t="s">
        <v>1459</v>
      </c>
      <c r="H43" s="416"/>
      <c r="I43" s="416"/>
      <c r="J43" s="416"/>
      <c r="K43" s="263"/>
    </row>
    <row r="44" spans="2:11" s="1" customFormat="1" ht="15" customHeight="1">
      <c r="B44" s="266"/>
      <c r="C44" s="267"/>
      <c r="D44" s="265"/>
      <c r="E44" s="268" t="s">
        <v>1460</v>
      </c>
      <c r="F44" s="265"/>
      <c r="G44" s="416" t="s">
        <v>1461</v>
      </c>
      <c r="H44" s="416"/>
      <c r="I44" s="416"/>
      <c r="J44" s="416"/>
      <c r="K44" s="263"/>
    </row>
    <row r="45" spans="2:11" s="1" customFormat="1" ht="15" customHeight="1">
      <c r="B45" s="266"/>
      <c r="C45" s="267"/>
      <c r="D45" s="265"/>
      <c r="E45" s="268" t="s">
        <v>108</v>
      </c>
      <c r="F45" s="265"/>
      <c r="G45" s="416" t="s">
        <v>1462</v>
      </c>
      <c r="H45" s="416"/>
      <c r="I45" s="416"/>
      <c r="J45" s="416"/>
      <c r="K45" s="263"/>
    </row>
    <row r="46" spans="2:11" s="1" customFormat="1" ht="12.75" customHeight="1">
      <c r="B46" s="266"/>
      <c r="C46" s="267"/>
      <c r="D46" s="265"/>
      <c r="E46" s="265"/>
      <c r="F46" s="265"/>
      <c r="G46" s="265"/>
      <c r="H46" s="265"/>
      <c r="I46" s="265"/>
      <c r="J46" s="265"/>
      <c r="K46" s="263"/>
    </row>
    <row r="47" spans="2:11" s="1" customFormat="1" ht="15" customHeight="1">
      <c r="B47" s="266"/>
      <c r="C47" s="267"/>
      <c r="D47" s="416" t="s">
        <v>1463</v>
      </c>
      <c r="E47" s="416"/>
      <c r="F47" s="416"/>
      <c r="G47" s="416"/>
      <c r="H47" s="416"/>
      <c r="I47" s="416"/>
      <c r="J47" s="416"/>
      <c r="K47" s="263"/>
    </row>
    <row r="48" spans="2:11" s="1" customFormat="1" ht="15" customHeight="1">
      <c r="B48" s="266"/>
      <c r="C48" s="267"/>
      <c r="D48" s="267"/>
      <c r="E48" s="416" t="s">
        <v>1464</v>
      </c>
      <c r="F48" s="416"/>
      <c r="G48" s="416"/>
      <c r="H48" s="416"/>
      <c r="I48" s="416"/>
      <c r="J48" s="416"/>
      <c r="K48" s="263"/>
    </row>
    <row r="49" spans="2:11" s="1" customFormat="1" ht="15" customHeight="1">
      <c r="B49" s="266"/>
      <c r="C49" s="267"/>
      <c r="D49" s="267"/>
      <c r="E49" s="416" t="s">
        <v>1465</v>
      </c>
      <c r="F49" s="416"/>
      <c r="G49" s="416"/>
      <c r="H49" s="416"/>
      <c r="I49" s="416"/>
      <c r="J49" s="416"/>
      <c r="K49" s="263"/>
    </row>
    <row r="50" spans="2:11" s="1" customFormat="1" ht="15" customHeight="1">
      <c r="B50" s="266"/>
      <c r="C50" s="267"/>
      <c r="D50" s="267"/>
      <c r="E50" s="416" t="s">
        <v>1466</v>
      </c>
      <c r="F50" s="416"/>
      <c r="G50" s="416"/>
      <c r="H50" s="416"/>
      <c r="I50" s="416"/>
      <c r="J50" s="416"/>
      <c r="K50" s="263"/>
    </row>
    <row r="51" spans="2:11" s="1" customFormat="1" ht="15" customHeight="1">
      <c r="B51" s="266"/>
      <c r="C51" s="267"/>
      <c r="D51" s="416" t="s">
        <v>1467</v>
      </c>
      <c r="E51" s="416"/>
      <c r="F51" s="416"/>
      <c r="G51" s="416"/>
      <c r="H51" s="416"/>
      <c r="I51" s="416"/>
      <c r="J51" s="416"/>
      <c r="K51" s="263"/>
    </row>
    <row r="52" spans="2:11" s="1" customFormat="1" ht="25.5" customHeight="1">
      <c r="B52" s="262"/>
      <c r="C52" s="418" t="s">
        <v>1468</v>
      </c>
      <c r="D52" s="418"/>
      <c r="E52" s="418"/>
      <c r="F52" s="418"/>
      <c r="G52" s="418"/>
      <c r="H52" s="418"/>
      <c r="I52" s="418"/>
      <c r="J52" s="418"/>
      <c r="K52" s="263"/>
    </row>
    <row r="53" spans="2:11" s="1" customFormat="1" ht="5.25" customHeight="1">
      <c r="B53" s="262"/>
      <c r="C53" s="264"/>
      <c r="D53" s="264"/>
      <c r="E53" s="264"/>
      <c r="F53" s="264"/>
      <c r="G53" s="264"/>
      <c r="H53" s="264"/>
      <c r="I53" s="264"/>
      <c r="J53" s="264"/>
      <c r="K53" s="263"/>
    </row>
    <row r="54" spans="2:11" s="1" customFormat="1" ht="15" customHeight="1">
      <c r="B54" s="262"/>
      <c r="C54" s="416" t="s">
        <v>1469</v>
      </c>
      <c r="D54" s="416"/>
      <c r="E54" s="416"/>
      <c r="F54" s="416"/>
      <c r="G54" s="416"/>
      <c r="H54" s="416"/>
      <c r="I54" s="416"/>
      <c r="J54" s="416"/>
      <c r="K54" s="263"/>
    </row>
    <row r="55" spans="2:11" s="1" customFormat="1" ht="15" customHeight="1">
      <c r="B55" s="262"/>
      <c r="C55" s="416" t="s">
        <v>1470</v>
      </c>
      <c r="D55" s="416"/>
      <c r="E55" s="416"/>
      <c r="F55" s="416"/>
      <c r="G55" s="416"/>
      <c r="H55" s="416"/>
      <c r="I55" s="416"/>
      <c r="J55" s="416"/>
      <c r="K55" s="263"/>
    </row>
    <row r="56" spans="2:11" s="1" customFormat="1" ht="12.75" customHeight="1">
      <c r="B56" s="262"/>
      <c r="C56" s="265"/>
      <c r="D56" s="265"/>
      <c r="E56" s="265"/>
      <c r="F56" s="265"/>
      <c r="G56" s="265"/>
      <c r="H56" s="265"/>
      <c r="I56" s="265"/>
      <c r="J56" s="265"/>
      <c r="K56" s="263"/>
    </row>
    <row r="57" spans="2:11" s="1" customFormat="1" ht="15" customHeight="1">
      <c r="B57" s="262"/>
      <c r="C57" s="416" t="s">
        <v>1471</v>
      </c>
      <c r="D57" s="416"/>
      <c r="E57" s="416"/>
      <c r="F57" s="416"/>
      <c r="G57" s="416"/>
      <c r="H57" s="416"/>
      <c r="I57" s="416"/>
      <c r="J57" s="416"/>
      <c r="K57" s="263"/>
    </row>
    <row r="58" spans="2:11" s="1" customFormat="1" ht="15" customHeight="1">
      <c r="B58" s="262"/>
      <c r="C58" s="267"/>
      <c r="D58" s="416" t="s">
        <v>1472</v>
      </c>
      <c r="E58" s="416"/>
      <c r="F58" s="416"/>
      <c r="G58" s="416"/>
      <c r="H58" s="416"/>
      <c r="I58" s="416"/>
      <c r="J58" s="416"/>
      <c r="K58" s="263"/>
    </row>
    <row r="59" spans="2:11" s="1" customFormat="1" ht="15" customHeight="1">
      <c r="B59" s="262"/>
      <c r="C59" s="267"/>
      <c r="D59" s="416" t="s">
        <v>1473</v>
      </c>
      <c r="E59" s="416"/>
      <c r="F59" s="416"/>
      <c r="G59" s="416"/>
      <c r="H59" s="416"/>
      <c r="I59" s="416"/>
      <c r="J59" s="416"/>
      <c r="K59" s="263"/>
    </row>
    <row r="60" spans="2:11" s="1" customFormat="1" ht="15" customHeight="1">
      <c r="B60" s="262"/>
      <c r="C60" s="267"/>
      <c r="D60" s="416" t="s">
        <v>1474</v>
      </c>
      <c r="E60" s="416"/>
      <c r="F60" s="416"/>
      <c r="G60" s="416"/>
      <c r="H60" s="416"/>
      <c r="I60" s="416"/>
      <c r="J60" s="416"/>
      <c r="K60" s="263"/>
    </row>
    <row r="61" spans="2:11" s="1" customFormat="1" ht="15" customHeight="1">
      <c r="B61" s="262"/>
      <c r="C61" s="267"/>
      <c r="D61" s="416" t="s">
        <v>1475</v>
      </c>
      <c r="E61" s="416"/>
      <c r="F61" s="416"/>
      <c r="G61" s="416"/>
      <c r="H61" s="416"/>
      <c r="I61" s="416"/>
      <c r="J61" s="416"/>
      <c r="K61" s="263"/>
    </row>
    <row r="62" spans="2:11" s="1" customFormat="1" ht="15" customHeight="1">
      <c r="B62" s="262"/>
      <c r="C62" s="267"/>
      <c r="D62" s="420" t="s">
        <v>1476</v>
      </c>
      <c r="E62" s="420"/>
      <c r="F62" s="420"/>
      <c r="G62" s="420"/>
      <c r="H62" s="420"/>
      <c r="I62" s="420"/>
      <c r="J62" s="420"/>
      <c r="K62" s="263"/>
    </row>
    <row r="63" spans="2:11" s="1" customFormat="1" ht="15" customHeight="1">
      <c r="B63" s="262"/>
      <c r="C63" s="267"/>
      <c r="D63" s="416" t="s">
        <v>1477</v>
      </c>
      <c r="E63" s="416"/>
      <c r="F63" s="416"/>
      <c r="G63" s="416"/>
      <c r="H63" s="416"/>
      <c r="I63" s="416"/>
      <c r="J63" s="416"/>
      <c r="K63" s="263"/>
    </row>
    <row r="64" spans="2:11" s="1" customFormat="1" ht="12.75" customHeight="1">
      <c r="B64" s="262"/>
      <c r="C64" s="267"/>
      <c r="D64" s="267"/>
      <c r="E64" s="270"/>
      <c r="F64" s="267"/>
      <c r="G64" s="267"/>
      <c r="H64" s="267"/>
      <c r="I64" s="267"/>
      <c r="J64" s="267"/>
      <c r="K64" s="263"/>
    </row>
    <row r="65" spans="2:11" s="1" customFormat="1" ht="15" customHeight="1">
      <c r="B65" s="262"/>
      <c r="C65" s="267"/>
      <c r="D65" s="416" t="s">
        <v>1478</v>
      </c>
      <c r="E65" s="416"/>
      <c r="F65" s="416"/>
      <c r="G65" s="416"/>
      <c r="H65" s="416"/>
      <c r="I65" s="416"/>
      <c r="J65" s="416"/>
      <c r="K65" s="263"/>
    </row>
    <row r="66" spans="2:11" s="1" customFormat="1" ht="15" customHeight="1">
      <c r="B66" s="262"/>
      <c r="C66" s="267"/>
      <c r="D66" s="420" t="s">
        <v>1479</v>
      </c>
      <c r="E66" s="420"/>
      <c r="F66" s="420"/>
      <c r="G66" s="420"/>
      <c r="H66" s="420"/>
      <c r="I66" s="420"/>
      <c r="J66" s="420"/>
      <c r="K66" s="263"/>
    </row>
    <row r="67" spans="2:11" s="1" customFormat="1" ht="15" customHeight="1">
      <c r="B67" s="262"/>
      <c r="C67" s="267"/>
      <c r="D67" s="416" t="s">
        <v>1480</v>
      </c>
      <c r="E67" s="416"/>
      <c r="F67" s="416"/>
      <c r="G67" s="416"/>
      <c r="H67" s="416"/>
      <c r="I67" s="416"/>
      <c r="J67" s="416"/>
      <c r="K67" s="263"/>
    </row>
    <row r="68" spans="2:11" s="1" customFormat="1" ht="15" customHeight="1">
      <c r="B68" s="262"/>
      <c r="C68" s="267"/>
      <c r="D68" s="416" t="s">
        <v>1481</v>
      </c>
      <c r="E68" s="416"/>
      <c r="F68" s="416"/>
      <c r="G68" s="416"/>
      <c r="H68" s="416"/>
      <c r="I68" s="416"/>
      <c r="J68" s="416"/>
      <c r="K68" s="263"/>
    </row>
    <row r="69" spans="2:11" s="1" customFormat="1" ht="15" customHeight="1">
      <c r="B69" s="262"/>
      <c r="C69" s="267"/>
      <c r="D69" s="416" t="s">
        <v>1482</v>
      </c>
      <c r="E69" s="416"/>
      <c r="F69" s="416"/>
      <c r="G69" s="416"/>
      <c r="H69" s="416"/>
      <c r="I69" s="416"/>
      <c r="J69" s="416"/>
      <c r="K69" s="263"/>
    </row>
    <row r="70" spans="2:11" s="1" customFormat="1" ht="15" customHeight="1">
      <c r="B70" s="262"/>
      <c r="C70" s="267"/>
      <c r="D70" s="416" t="s">
        <v>1483</v>
      </c>
      <c r="E70" s="416"/>
      <c r="F70" s="416"/>
      <c r="G70" s="416"/>
      <c r="H70" s="416"/>
      <c r="I70" s="416"/>
      <c r="J70" s="416"/>
      <c r="K70" s="263"/>
    </row>
    <row r="71" spans="2:11" s="1" customFormat="1" ht="12.75" customHeight="1">
      <c r="B71" s="271"/>
      <c r="C71" s="272"/>
      <c r="D71" s="272"/>
      <c r="E71" s="272"/>
      <c r="F71" s="272"/>
      <c r="G71" s="272"/>
      <c r="H71" s="272"/>
      <c r="I71" s="272"/>
      <c r="J71" s="272"/>
      <c r="K71" s="273"/>
    </row>
    <row r="72" spans="2:11" s="1" customFormat="1" ht="18.75" customHeight="1">
      <c r="B72" s="274"/>
      <c r="C72" s="274"/>
      <c r="D72" s="274"/>
      <c r="E72" s="274"/>
      <c r="F72" s="274"/>
      <c r="G72" s="274"/>
      <c r="H72" s="274"/>
      <c r="I72" s="274"/>
      <c r="J72" s="274"/>
      <c r="K72" s="275"/>
    </row>
    <row r="73" spans="2:11" s="1" customFormat="1" ht="18.75" customHeight="1">
      <c r="B73" s="275"/>
      <c r="C73" s="275"/>
      <c r="D73" s="275"/>
      <c r="E73" s="275"/>
      <c r="F73" s="275"/>
      <c r="G73" s="275"/>
      <c r="H73" s="275"/>
      <c r="I73" s="275"/>
      <c r="J73" s="275"/>
      <c r="K73" s="275"/>
    </row>
    <row r="74" spans="2:11" s="1" customFormat="1" ht="7.5" customHeight="1">
      <c r="B74" s="276"/>
      <c r="C74" s="277"/>
      <c r="D74" s="277"/>
      <c r="E74" s="277"/>
      <c r="F74" s="277"/>
      <c r="G74" s="277"/>
      <c r="H74" s="277"/>
      <c r="I74" s="277"/>
      <c r="J74" s="277"/>
      <c r="K74" s="278"/>
    </row>
    <row r="75" spans="2:11" s="1" customFormat="1" ht="45" customHeight="1">
      <c r="B75" s="279"/>
      <c r="C75" s="419" t="s">
        <v>1484</v>
      </c>
      <c r="D75" s="419"/>
      <c r="E75" s="419"/>
      <c r="F75" s="419"/>
      <c r="G75" s="419"/>
      <c r="H75" s="419"/>
      <c r="I75" s="419"/>
      <c r="J75" s="419"/>
      <c r="K75" s="280"/>
    </row>
    <row r="76" spans="2:11" s="1" customFormat="1" ht="17.25" customHeight="1">
      <c r="B76" s="279"/>
      <c r="C76" s="281" t="s">
        <v>1485</v>
      </c>
      <c r="D76" s="281"/>
      <c r="E76" s="281"/>
      <c r="F76" s="281" t="s">
        <v>1486</v>
      </c>
      <c r="G76" s="282"/>
      <c r="H76" s="281" t="s">
        <v>54</v>
      </c>
      <c r="I76" s="281" t="s">
        <v>57</v>
      </c>
      <c r="J76" s="281" t="s">
        <v>1487</v>
      </c>
      <c r="K76" s="280"/>
    </row>
    <row r="77" spans="2:11" s="1" customFormat="1" ht="17.25" customHeight="1">
      <c r="B77" s="279"/>
      <c r="C77" s="283" t="s">
        <v>1488</v>
      </c>
      <c r="D77" s="283"/>
      <c r="E77" s="283"/>
      <c r="F77" s="284" t="s">
        <v>1489</v>
      </c>
      <c r="G77" s="285"/>
      <c r="H77" s="283"/>
      <c r="I77" s="283"/>
      <c r="J77" s="283" t="s">
        <v>1490</v>
      </c>
      <c r="K77" s="280"/>
    </row>
    <row r="78" spans="2:11" s="1" customFormat="1" ht="5.25" customHeight="1">
      <c r="B78" s="279"/>
      <c r="C78" s="286"/>
      <c r="D78" s="286"/>
      <c r="E78" s="286"/>
      <c r="F78" s="286"/>
      <c r="G78" s="287"/>
      <c r="H78" s="286"/>
      <c r="I78" s="286"/>
      <c r="J78" s="286"/>
      <c r="K78" s="280"/>
    </row>
    <row r="79" spans="2:11" s="1" customFormat="1" ht="15" customHeight="1">
      <c r="B79" s="279"/>
      <c r="C79" s="268" t="s">
        <v>53</v>
      </c>
      <c r="D79" s="288"/>
      <c r="E79" s="288"/>
      <c r="F79" s="289" t="s">
        <v>1491</v>
      </c>
      <c r="G79" s="290"/>
      <c r="H79" s="268" t="s">
        <v>1492</v>
      </c>
      <c r="I79" s="268" t="s">
        <v>1493</v>
      </c>
      <c r="J79" s="268">
        <v>20</v>
      </c>
      <c r="K79" s="280"/>
    </row>
    <row r="80" spans="2:11" s="1" customFormat="1" ht="15" customHeight="1">
      <c r="B80" s="279"/>
      <c r="C80" s="268" t="s">
        <v>1494</v>
      </c>
      <c r="D80" s="268"/>
      <c r="E80" s="268"/>
      <c r="F80" s="289" t="s">
        <v>1491</v>
      </c>
      <c r="G80" s="290"/>
      <c r="H80" s="268" t="s">
        <v>1495</v>
      </c>
      <c r="I80" s="268" t="s">
        <v>1493</v>
      </c>
      <c r="J80" s="268">
        <v>120</v>
      </c>
      <c r="K80" s="280"/>
    </row>
    <row r="81" spans="2:11" s="1" customFormat="1" ht="15" customHeight="1">
      <c r="B81" s="291"/>
      <c r="C81" s="268" t="s">
        <v>1496</v>
      </c>
      <c r="D81" s="268"/>
      <c r="E81" s="268"/>
      <c r="F81" s="289" t="s">
        <v>1497</v>
      </c>
      <c r="G81" s="290"/>
      <c r="H81" s="268" t="s">
        <v>1498</v>
      </c>
      <c r="I81" s="268" t="s">
        <v>1493</v>
      </c>
      <c r="J81" s="268">
        <v>50</v>
      </c>
      <c r="K81" s="280"/>
    </row>
    <row r="82" spans="2:11" s="1" customFormat="1" ht="15" customHeight="1">
      <c r="B82" s="291"/>
      <c r="C82" s="268" t="s">
        <v>1499</v>
      </c>
      <c r="D82" s="268"/>
      <c r="E82" s="268"/>
      <c r="F82" s="289" t="s">
        <v>1491</v>
      </c>
      <c r="G82" s="290"/>
      <c r="H82" s="268" t="s">
        <v>1500</v>
      </c>
      <c r="I82" s="268" t="s">
        <v>1501</v>
      </c>
      <c r="J82" s="268"/>
      <c r="K82" s="280"/>
    </row>
    <row r="83" spans="2:11" s="1" customFormat="1" ht="15" customHeight="1">
      <c r="B83" s="291"/>
      <c r="C83" s="292" t="s">
        <v>1502</v>
      </c>
      <c r="D83" s="292"/>
      <c r="E83" s="292"/>
      <c r="F83" s="293" t="s">
        <v>1497</v>
      </c>
      <c r="G83" s="292"/>
      <c r="H83" s="292" t="s">
        <v>1503</v>
      </c>
      <c r="I83" s="292" t="s">
        <v>1493</v>
      </c>
      <c r="J83" s="292">
        <v>15</v>
      </c>
      <c r="K83" s="280"/>
    </row>
    <row r="84" spans="2:11" s="1" customFormat="1" ht="15" customHeight="1">
      <c r="B84" s="291"/>
      <c r="C84" s="292" t="s">
        <v>1504</v>
      </c>
      <c r="D84" s="292"/>
      <c r="E84" s="292"/>
      <c r="F84" s="293" t="s">
        <v>1497</v>
      </c>
      <c r="G84" s="292"/>
      <c r="H84" s="292" t="s">
        <v>1505</v>
      </c>
      <c r="I84" s="292" t="s">
        <v>1493</v>
      </c>
      <c r="J84" s="292">
        <v>15</v>
      </c>
      <c r="K84" s="280"/>
    </row>
    <row r="85" spans="2:11" s="1" customFormat="1" ht="15" customHeight="1">
      <c r="B85" s="291"/>
      <c r="C85" s="292" t="s">
        <v>1506</v>
      </c>
      <c r="D85" s="292"/>
      <c r="E85" s="292"/>
      <c r="F85" s="293" t="s">
        <v>1497</v>
      </c>
      <c r="G85" s="292"/>
      <c r="H85" s="292" t="s">
        <v>1507</v>
      </c>
      <c r="I85" s="292" t="s">
        <v>1493</v>
      </c>
      <c r="J85" s="292">
        <v>20</v>
      </c>
      <c r="K85" s="280"/>
    </row>
    <row r="86" spans="2:11" s="1" customFormat="1" ht="15" customHeight="1">
      <c r="B86" s="291"/>
      <c r="C86" s="292" t="s">
        <v>1508</v>
      </c>
      <c r="D86" s="292"/>
      <c r="E86" s="292"/>
      <c r="F86" s="293" t="s">
        <v>1497</v>
      </c>
      <c r="G86" s="292"/>
      <c r="H86" s="292" t="s">
        <v>1509</v>
      </c>
      <c r="I86" s="292" t="s">
        <v>1493</v>
      </c>
      <c r="J86" s="292">
        <v>20</v>
      </c>
      <c r="K86" s="280"/>
    </row>
    <row r="87" spans="2:11" s="1" customFormat="1" ht="15" customHeight="1">
      <c r="B87" s="291"/>
      <c r="C87" s="268" t="s">
        <v>1510</v>
      </c>
      <c r="D87" s="268"/>
      <c r="E87" s="268"/>
      <c r="F87" s="289" t="s">
        <v>1497</v>
      </c>
      <c r="G87" s="290"/>
      <c r="H87" s="268" t="s">
        <v>1511</v>
      </c>
      <c r="I87" s="268" t="s">
        <v>1493</v>
      </c>
      <c r="J87" s="268">
        <v>50</v>
      </c>
      <c r="K87" s="280"/>
    </row>
    <row r="88" spans="2:11" s="1" customFormat="1" ht="15" customHeight="1">
      <c r="B88" s="291"/>
      <c r="C88" s="268" t="s">
        <v>1512</v>
      </c>
      <c r="D88" s="268"/>
      <c r="E88" s="268"/>
      <c r="F88" s="289" t="s">
        <v>1497</v>
      </c>
      <c r="G88" s="290"/>
      <c r="H88" s="268" t="s">
        <v>1513</v>
      </c>
      <c r="I88" s="268" t="s">
        <v>1493</v>
      </c>
      <c r="J88" s="268">
        <v>20</v>
      </c>
      <c r="K88" s="280"/>
    </row>
    <row r="89" spans="2:11" s="1" customFormat="1" ht="15" customHeight="1">
      <c r="B89" s="291"/>
      <c r="C89" s="268" t="s">
        <v>1514</v>
      </c>
      <c r="D89" s="268"/>
      <c r="E89" s="268"/>
      <c r="F89" s="289" t="s">
        <v>1497</v>
      </c>
      <c r="G89" s="290"/>
      <c r="H89" s="268" t="s">
        <v>1515</v>
      </c>
      <c r="I89" s="268" t="s">
        <v>1493</v>
      </c>
      <c r="J89" s="268">
        <v>20</v>
      </c>
      <c r="K89" s="280"/>
    </row>
    <row r="90" spans="2:11" s="1" customFormat="1" ht="15" customHeight="1">
      <c r="B90" s="291"/>
      <c r="C90" s="268" t="s">
        <v>1516</v>
      </c>
      <c r="D90" s="268"/>
      <c r="E90" s="268"/>
      <c r="F90" s="289" t="s">
        <v>1497</v>
      </c>
      <c r="G90" s="290"/>
      <c r="H90" s="268" t="s">
        <v>1517</v>
      </c>
      <c r="I90" s="268" t="s">
        <v>1493</v>
      </c>
      <c r="J90" s="268">
        <v>50</v>
      </c>
      <c r="K90" s="280"/>
    </row>
    <row r="91" spans="2:11" s="1" customFormat="1" ht="15" customHeight="1">
      <c r="B91" s="291"/>
      <c r="C91" s="268" t="s">
        <v>1518</v>
      </c>
      <c r="D91" s="268"/>
      <c r="E91" s="268"/>
      <c r="F91" s="289" t="s">
        <v>1497</v>
      </c>
      <c r="G91" s="290"/>
      <c r="H91" s="268" t="s">
        <v>1518</v>
      </c>
      <c r="I91" s="268" t="s">
        <v>1493</v>
      </c>
      <c r="J91" s="268">
        <v>50</v>
      </c>
      <c r="K91" s="280"/>
    </row>
    <row r="92" spans="2:11" s="1" customFormat="1" ht="15" customHeight="1">
      <c r="B92" s="291"/>
      <c r="C92" s="268" t="s">
        <v>1519</v>
      </c>
      <c r="D92" s="268"/>
      <c r="E92" s="268"/>
      <c r="F92" s="289" t="s">
        <v>1497</v>
      </c>
      <c r="G92" s="290"/>
      <c r="H92" s="268" t="s">
        <v>1520</v>
      </c>
      <c r="I92" s="268" t="s">
        <v>1493</v>
      </c>
      <c r="J92" s="268">
        <v>255</v>
      </c>
      <c r="K92" s="280"/>
    </row>
    <row r="93" spans="2:11" s="1" customFormat="1" ht="15" customHeight="1">
      <c r="B93" s="291"/>
      <c r="C93" s="268" t="s">
        <v>1521</v>
      </c>
      <c r="D93" s="268"/>
      <c r="E93" s="268"/>
      <c r="F93" s="289" t="s">
        <v>1491</v>
      </c>
      <c r="G93" s="290"/>
      <c r="H93" s="268" t="s">
        <v>1522</v>
      </c>
      <c r="I93" s="268" t="s">
        <v>1523</v>
      </c>
      <c r="J93" s="268"/>
      <c r="K93" s="280"/>
    </row>
    <row r="94" spans="2:11" s="1" customFormat="1" ht="15" customHeight="1">
      <c r="B94" s="291"/>
      <c r="C94" s="268" t="s">
        <v>1524</v>
      </c>
      <c r="D94" s="268"/>
      <c r="E94" s="268"/>
      <c r="F94" s="289" t="s">
        <v>1491</v>
      </c>
      <c r="G94" s="290"/>
      <c r="H94" s="268" t="s">
        <v>1525</v>
      </c>
      <c r="I94" s="268" t="s">
        <v>1526</v>
      </c>
      <c r="J94" s="268"/>
      <c r="K94" s="280"/>
    </row>
    <row r="95" spans="2:11" s="1" customFormat="1" ht="15" customHeight="1">
      <c r="B95" s="291"/>
      <c r="C95" s="268" t="s">
        <v>1527</v>
      </c>
      <c r="D95" s="268"/>
      <c r="E95" s="268"/>
      <c r="F95" s="289" t="s">
        <v>1491</v>
      </c>
      <c r="G95" s="290"/>
      <c r="H95" s="268" t="s">
        <v>1527</v>
      </c>
      <c r="I95" s="268" t="s">
        <v>1526</v>
      </c>
      <c r="J95" s="268"/>
      <c r="K95" s="280"/>
    </row>
    <row r="96" spans="2:11" s="1" customFormat="1" ht="15" customHeight="1">
      <c r="B96" s="291"/>
      <c r="C96" s="268" t="s">
        <v>38</v>
      </c>
      <c r="D96" s="268"/>
      <c r="E96" s="268"/>
      <c r="F96" s="289" t="s">
        <v>1491</v>
      </c>
      <c r="G96" s="290"/>
      <c r="H96" s="268" t="s">
        <v>1528</v>
      </c>
      <c r="I96" s="268" t="s">
        <v>1526</v>
      </c>
      <c r="J96" s="268"/>
      <c r="K96" s="280"/>
    </row>
    <row r="97" spans="2:11" s="1" customFormat="1" ht="15" customHeight="1">
      <c r="B97" s="291"/>
      <c r="C97" s="268" t="s">
        <v>48</v>
      </c>
      <c r="D97" s="268"/>
      <c r="E97" s="268"/>
      <c r="F97" s="289" t="s">
        <v>1491</v>
      </c>
      <c r="G97" s="290"/>
      <c r="H97" s="268" t="s">
        <v>1529</v>
      </c>
      <c r="I97" s="268" t="s">
        <v>1526</v>
      </c>
      <c r="J97" s="268"/>
      <c r="K97" s="280"/>
    </row>
    <row r="98" spans="2:11" s="1" customFormat="1" ht="15" customHeight="1">
      <c r="B98" s="294"/>
      <c r="C98" s="295"/>
      <c r="D98" s="295"/>
      <c r="E98" s="295"/>
      <c r="F98" s="295"/>
      <c r="G98" s="295"/>
      <c r="H98" s="295"/>
      <c r="I98" s="295"/>
      <c r="J98" s="295"/>
      <c r="K98" s="296"/>
    </row>
    <row r="99" spans="2:11" s="1" customFormat="1" ht="18.75" customHeight="1">
      <c r="B99" s="297"/>
      <c r="C99" s="298"/>
      <c r="D99" s="298"/>
      <c r="E99" s="298"/>
      <c r="F99" s="298"/>
      <c r="G99" s="298"/>
      <c r="H99" s="298"/>
      <c r="I99" s="298"/>
      <c r="J99" s="298"/>
      <c r="K99" s="297"/>
    </row>
    <row r="100" spans="2:11" s="1" customFormat="1" ht="18.75" customHeight="1">
      <c r="B100" s="275"/>
      <c r="C100" s="275"/>
      <c r="D100" s="275"/>
      <c r="E100" s="275"/>
      <c r="F100" s="275"/>
      <c r="G100" s="275"/>
      <c r="H100" s="275"/>
      <c r="I100" s="275"/>
      <c r="J100" s="275"/>
      <c r="K100" s="275"/>
    </row>
    <row r="101" spans="2:11" s="1" customFormat="1" ht="7.5" customHeight="1">
      <c r="B101" s="276"/>
      <c r="C101" s="277"/>
      <c r="D101" s="277"/>
      <c r="E101" s="277"/>
      <c r="F101" s="277"/>
      <c r="G101" s="277"/>
      <c r="H101" s="277"/>
      <c r="I101" s="277"/>
      <c r="J101" s="277"/>
      <c r="K101" s="278"/>
    </row>
    <row r="102" spans="2:11" s="1" customFormat="1" ht="45" customHeight="1">
      <c r="B102" s="279"/>
      <c r="C102" s="419" t="s">
        <v>1530</v>
      </c>
      <c r="D102" s="419"/>
      <c r="E102" s="419"/>
      <c r="F102" s="419"/>
      <c r="G102" s="419"/>
      <c r="H102" s="419"/>
      <c r="I102" s="419"/>
      <c r="J102" s="419"/>
      <c r="K102" s="280"/>
    </row>
    <row r="103" spans="2:11" s="1" customFormat="1" ht="17.25" customHeight="1">
      <c r="B103" s="279"/>
      <c r="C103" s="281" t="s">
        <v>1485</v>
      </c>
      <c r="D103" s="281"/>
      <c r="E103" s="281"/>
      <c r="F103" s="281" t="s">
        <v>1486</v>
      </c>
      <c r="G103" s="282"/>
      <c r="H103" s="281" t="s">
        <v>54</v>
      </c>
      <c r="I103" s="281" t="s">
        <v>57</v>
      </c>
      <c r="J103" s="281" t="s">
        <v>1487</v>
      </c>
      <c r="K103" s="280"/>
    </row>
    <row r="104" spans="2:11" s="1" customFormat="1" ht="17.25" customHeight="1">
      <c r="B104" s="279"/>
      <c r="C104" s="283" t="s">
        <v>1488</v>
      </c>
      <c r="D104" s="283"/>
      <c r="E104" s="283"/>
      <c r="F104" s="284" t="s">
        <v>1489</v>
      </c>
      <c r="G104" s="285"/>
      <c r="H104" s="283"/>
      <c r="I104" s="283"/>
      <c r="J104" s="283" t="s">
        <v>1490</v>
      </c>
      <c r="K104" s="280"/>
    </row>
    <row r="105" spans="2:11" s="1" customFormat="1" ht="5.25" customHeight="1">
      <c r="B105" s="279"/>
      <c r="C105" s="281"/>
      <c r="D105" s="281"/>
      <c r="E105" s="281"/>
      <c r="F105" s="281"/>
      <c r="G105" s="299"/>
      <c r="H105" s="281"/>
      <c r="I105" s="281"/>
      <c r="J105" s="281"/>
      <c r="K105" s="280"/>
    </row>
    <row r="106" spans="2:11" s="1" customFormat="1" ht="15" customHeight="1">
      <c r="B106" s="279"/>
      <c r="C106" s="268" t="s">
        <v>53</v>
      </c>
      <c r="D106" s="288"/>
      <c r="E106" s="288"/>
      <c r="F106" s="289" t="s">
        <v>1491</v>
      </c>
      <c r="G106" s="268"/>
      <c r="H106" s="268" t="s">
        <v>1531</v>
      </c>
      <c r="I106" s="268" t="s">
        <v>1493</v>
      </c>
      <c r="J106" s="268">
        <v>20</v>
      </c>
      <c r="K106" s="280"/>
    </row>
    <row r="107" spans="2:11" s="1" customFormat="1" ht="15" customHeight="1">
      <c r="B107" s="279"/>
      <c r="C107" s="268" t="s">
        <v>1494</v>
      </c>
      <c r="D107" s="268"/>
      <c r="E107" s="268"/>
      <c r="F107" s="289" t="s">
        <v>1491</v>
      </c>
      <c r="G107" s="268"/>
      <c r="H107" s="268" t="s">
        <v>1531</v>
      </c>
      <c r="I107" s="268" t="s">
        <v>1493</v>
      </c>
      <c r="J107" s="268">
        <v>120</v>
      </c>
      <c r="K107" s="280"/>
    </row>
    <row r="108" spans="2:11" s="1" customFormat="1" ht="15" customHeight="1">
      <c r="B108" s="291"/>
      <c r="C108" s="268" t="s">
        <v>1496</v>
      </c>
      <c r="D108" s="268"/>
      <c r="E108" s="268"/>
      <c r="F108" s="289" t="s">
        <v>1497</v>
      </c>
      <c r="G108" s="268"/>
      <c r="H108" s="268" t="s">
        <v>1531</v>
      </c>
      <c r="I108" s="268" t="s">
        <v>1493</v>
      </c>
      <c r="J108" s="268">
        <v>50</v>
      </c>
      <c r="K108" s="280"/>
    </row>
    <row r="109" spans="2:11" s="1" customFormat="1" ht="15" customHeight="1">
      <c r="B109" s="291"/>
      <c r="C109" s="268" t="s">
        <v>1499</v>
      </c>
      <c r="D109" s="268"/>
      <c r="E109" s="268"/>
      <c r="F109" s="289" t="s">
        <v>1491</v>
      </c>
      <c r="G109" s="268"/>
      <c r="H109" s="268" t="s">
        <v>1531</v>
      </c>
      <c r="I109" s="268" t="s">
        <v>1501</v>
      </c>
      <c r="J109" s="268"/>
      <c r="K109" s="280"/>
    </row>
    <row r="110" spans="2:11" s="1" customFormat="1" ht="15" customHeight="1">
      <c r="B110" s="291"/>
      <c r="C110" s="268" t="s">
        <v>1510</v>
      </c>
      <c r="D110" s="268"/>
      <c r="E110" s="268"/>
      <c r="F110" s="289" t="s">
        <v>1497</v>
      </c>
      <c r="G110" s="268"/>
      <c r="H110" s="268" t="s">
        <v>1531</v>
      </c>
      <c r="I110" s="268" t="s">
        <v>1493</v>
      </c>
      <c r="J110" s="268">
        <v>50</v>
      </c>
      <c r="K110" s="280"/>
    </row>
    <row r="111" spans="2:11" s="1" customFormat="1" ht="15" customHeight="1">
      <c r="B111" s="291"/>
      <c r="C111" s="268" t="s">
        <v>1518</v>
      </c>
      <c r="D111" s="268"/>
      <c r="E111" s="268"/>
      <c r="F111" s="289" t="s">
        <v>1497</v>
      </c>
      <c r="G111" s="268"/>
      <c r="H111" s="268" t="s">
        <v>1531</v>
      </c>
      <c r="I111" s="268" t="s">
        <v>1493</v>
      </c>
      <c r="J111" s="268">
        <v>50</v>
      </c>
      <c r="K111" s="280"/>
    </row>
    <row r="112" spans="2:11" s="1" customFormat="1" ht="15" customHeight="1">
      <c r="B112" s="291"/>
      <c r="C112" s="268" t="s">
        <v>1516</v>
      </c>
      <c r="D112" s="268"/>
      <c r="E112" s="268"/>
      <c r="F112" s="289" t="s">
        <v>1497</v>
      </c>
      <c r="G112" s="268"/>
      <c r="H112" s="268" t="s">
        <v>1531</v>
      </c>
      <c r="I112" s="268" t="s">
        <v>1493</v>
      </c>
      <c r="J112" s="268">
        <v>50</v>
      </c>
      <c r="K112" s="280"/>
    </row>
    <row r="113" spans="2:11" s="1" customFormat="1" ht="15" customHeight="1">
      <c r="B113" s="291"/>
      <c r="C113" s="268" t="s">
        <v>53</v>
      </c>
      <c r="D113" s="268"/>
      <c r="E113" s="268"/>
      <c r="F113" s="289" t="s">
        <v>1491</v>
      </c>
      <c r="G113" s="268"/>
      <c r="H113" s="268" t="s">
        <v>1532</v>
      </c>
      <c r="I113" s="268" t="s">
        <v>1493</v>
      </c>
      <c r="J113" s="268">
        <v>20</v>
      </c>
      <c r="K113" s="280"/>
    </row>
    <row r="114" spans="2:11" s="1" customFormat="1" ht="15" customHeight="1">
      <c r="B114" s="291"/>
      <c r="C114" s="268" t="s">
        <v>1533</v>
      </c>
      <c r="D114" s="268"/>
      <c r="E114" s="268"/>
      <c r="F114" s="289" t="s">
        <v>1491</v>
      </c>
      <c r="G114" s="268"/>
      <c r="H114" s="268" t="s">
        <v>1534</v>
      </c>
      <c r="I114" s="268" t="s">
        <v>1493</v>
      </c>
      <c r="J114" s="268">
        <v>120</v>
      </c>
      <c r="K114" s="280"/>
    </row>
    <row r="115" spans="2:11" s="1" customFormat="1" ht="15" customHeight="1">
      <c r="B115" s="291"/>
      <c r="C115" s="268" t="s">
        <v>38</v>
      </c>
      <c r="D115" s="268"/>
      <c r="E115" s="268"/>
      <c r="F115" s="289" t="s">
        <v>1491</v>
      </c>
      <c r="G115" s="268"/>
      <c r="H115" s="268" t="s">
        <v>1535</v>
      </c>
      <c r="I115" s="268" t="s">
        <v>1526</v>
      </c>
      <c r="J115" s="268"/>
      <c r="K115" s="280"/>
    </row>
    <row r="116" spans="2:11" s="1" customFormat="1" ht="15" customHeight="1">
      <c r="B116" s="291"/>
      <c r="C116" s="268" t="s">
        <v>48</v>
      </c>
      <c r="D116" s="268"/>
      <c r="E116" s="268"/>
      <c r="F116" s="289" t="s">
        <v>1491</v>
      </c>
      <c r="G116" s="268"/>
      <c r="H116" s="268" t="s">
        <v>1536</v>
      </c>
      <c r="I116" s="268" t="s">
        <v>1526</v>
      </c>
      <c r="J116" s="268"/>
      <c r="K116" s="280"/>
    </row>
    <row r="117" spans="2:11" s="1" customFormat="1" ht="15" customHeight="1">
      <c r="B117" s="291"/>
      <c r="C117" s="268" t="s">
        <v>57</v>
      </c>
      <c r="D117" s="268"/>
      <c r="E117" s="268"/>
      <c r="F117" s="289" t="s">
        <v>1491</v>
      </c>
      <c r="G117" s="268"/>
      <c r="H117" s="268" t="s">
        <v>1537</v>
      </c>
      <c r="I117" s="268" t="s">
        <v>1538</v>
      </c>
      <c r="J117" s="268"/>
      <c r="K117" s="280"/>
    </row>
    <row r="118" spans="2:11" s="1" customFormat="1" ht="15" customHeight="1">
      <c r="B118" s="294"/>
      <c r="C118" s="300"/>
      <c r="D118" s="300"/>
      <c r="E118" s="300"/>
      <c r="F118" s="300"/>
      <c r="G118" s="300"/>
      <c r="H118" s="300"/>
      <c r="I118" s="300"/>
      <c r="J118" s="300"/>
      <c r="K118" s="296"/>
    </row>
    <row r="119" spans="2:11" s="1" customFormat="1" ht="18.75" customHeight="1">
      <c r="B119" s="301"/>
      <c r="C119" s="302"/>
      <c r="D119" s="302"/>
      <c r="E119" s="302"/>
      <c r="F119" s="303"/>
      <c r="G119" s="302"/>
      <c r="H119" s="302"/>
      <c r="I119" s="302"/>
      <c r="J119" s="302"/>
      <c r="K119" s="301"/>
    </row>
    <row r="120" spans="2:11" s="1" customFormat="1" ht="18.75" customHeight="1">
      <c r="B120" s="275"/>
      <c r="C120" s="275"/>
      <c r="D120" s="275"/>
      <c r="E120" s="275"/>
      <c r="F120" s="275"/>
      <c r="G120" s="275"/>
      <c r="H120" s="275"/>
      <c r="I120" s="275"/>
      <c r="J120" s="275"/>
      <c r="K120" s="275"/>
    </row>
    <row r="121" spans="2:11" s="1" customFormat="1" ht="7.5" customHeight="1">
      <c r="B121" s="304"/>
      <c r="C121" s="305"/>
      <c r="D121" s="305"/>
      <c r="E121" s="305"/>
      <c r="F121" s="305"/>
      <c r="G121" s="305"/>
      <c r="H121" s="305"/>
      <c r="I121" s="305"/>
      <c r="J121" s="305"/>
      <c r="K121" s="306"/>
    </row>
    <row r="122" spans="2:11" s="1" customFormat="1" ht="45" customHeight="1">
      <c r="B122" s="307"/>
      <c r="C122" s="417" t="s">
        <v>1539</v>
      </c>
      <c r="D122" s="417"/>
      <c r="E122" s="417"/>
      <c r="F122" s="417"/>
      <c r="G122" s="417"/>
      <c r="H122" s="417"/>
      <c r="I122" s="417"/>
      <c r="J122" s="417"/>
      <c r="K122" s="308"/>
    </row>
    <row r="123" spans="2:11" s="1" customFormat="1" ht="17.25" customHeight="1">
      <c r="B123" s="309"/>
      <c r="C123" s="281" t="s">
        <v>1485</v>
      </c>
      <c r="D123" s="281"/>
      <c r="E123" s="281"/>
      <c r="F123" s="281" t="s">
        <v>1486</v>
      </c>
      <c r="G123" s="282"/>
      <c r="H123" s="281" t="s">
        <v>54</v>
      </c>
      <c r="I123" s="281" t="s">
        <v>57</v>
      </c>
      <c r="J123" s="281" t="s">
        <v>1487</v>
      </c>
      <c r="K123" s="310"/>
    </row>
    <row r="124" spans="2:11" s="1" customFormat="1" ht="17.25" customHeight="1">
      <c r="B124" s="309"/>
      <c r="C124" s="283" t="s">
        <v>1488</v>
      </c>
      <c r="D124" s="283"/>
      <c r="E124" s="283"/>
      <c r="F124" s="284" t="s">
        <v>1489</v>
      </c>
      <c r="G124" s="285"/>
      <c r="H124" s="283"/>
      <c r="I124" s="283"/>
      <c r="J124" s="283" t="s">
        <v>1490</v>
      </c>
      <c r="K124" s="310"/>
    </row>
    <row r="125" spans="2:11" s="1" customFormat="1" ht="5.25" customHeight="1">
      <c r="B125" s="311"/>
      <c r="C125" s="286"/>
      <c r="D125" s="286"/>
      <c r="E125" s="286"/>
      <c r="F125" s="286"/>
      <c r="G125" s="312"/>
      <c r="H125" s="286"/>
      <c r="I125" s="286"/>
      <c r="J125" s="286"/>
      <c r="K125" s="313"/>
    </row>
    <row r="126" spans="2:11" s="1" customFormat="1" ht="15" customHeight="1">
      <c r="B126" s="311"/>
      <c r="C126" s="268" t="s">
        <v>1494</v>
      </c>
      <c r="D126" s="288"/>
      <c r="E126" s="288"/>
      <c r="F126" s="289" t="s">
        <v>1491</v>
      </c>
      <c r="G126" s="268"/>
      <c r="H126" s="268" t="s">
        <v>1531</v>
      </c>
      <c r="I126" s="268" t="s">
        <v>1493</v>
      </c>
      <c r="J126" s="268">
        <v>120</v>
      </c>
      <c r="K126" s="314"/>
    </row>
    <row r="127" spans="2:11" s="1" customFormat="1" ht="15" customHeight="1">
      <c r="B127" s="311"/>
      <c r="C127" s="268" t="s">
        <v>1540</v>
      </c>
      <c r="D127" s="268"/>
      <c r="E127" s="268"/>
      <c r="F127" s="289" t="s">
        <v>1491</v>
      </c>
      <c r="G127" s="268"/>
      <c r="H127" s="268" t="s">
        <v>1541</v>
      </c>
      <c r="I127" s="268" t="s">
        <v>1493</v>
      </c>
      <c r="J127" s="268" t="s">
        <v>1542</v>
      </c>
      <c r="K127" s="314"/>
    </row>
    <row r="128" spans="2:11" s="1" customFormat="1" ht="15" customHeight="1">
      <c r="B128" s="311"/>
      <c r="C128" s="268" t="s">
        <v>1439</v>
      </c>
      <c r="D128" s="268"/>
      <c r="E128" s="268"/>
      <c r="F128" s="289" t="s">
        <v>1491</v>
      </c>
      <c r="G128" s="268"/>
      <c r="H128" s="268" t="s">
        <v>1543</v>
      </c>
      <c r="I128" s="268" t="s">
        <v>1493</v>
      </c>
      <c r="J128" s="268" t="s">
        <v>1542</v>
      </c>
      <c r="K128" s="314"/>
    </row>
    <row r="129" spans="2:11" s="1" customFormat="1" ht="15" customHeight="1">
      <c r="B129" s="311"/>
      <c r="C129" s="268" t="s">
        <v>1502</v>
      </c>
      <c r="D129" s="268"/>
      <c r="E129" s="268"/>
      <c r="F129" s="289" t="s">
        <v>1497</v>
      </c>
      <c r="G129" s="268"/>
      <c r="H129" s="268" t="s">
        <v>1503</v>
      </c>
      <c r="I129" s="268" t="s">
        <v>1493</v>
      </c>
      <c r="J129" s="268">
        <v>15</v>
      </c>
      <c r="K129" s="314"/>
    </row>
    <row r="130" spans="2:11" s="1" customFormat="1" ht="15" customHeight="1">
      <c r="B130" s="311"/>
      <c r="C130" s="292" t="s">
        <v>1504</v>
      </c>
      <c r="D130" s="292"/>
      <c r="E130" s="292"/>
      <c r="F130" s="293" t="s">
        <v>1497</v>
      </c>
      <c r="G130" s="292"/>
      <c r="H130" s="292" t="s">
        <v>1505</v>
      </c>
      <c r="I130" s="292" t="s">
        <v>1493</v>
      </c>
      <c r="J130" s="292">
        <v>15</v>
      </c>
      <c r="K130" s="314"/>
    </row>
    <row r="131" spans="2:11" s="1" customFormat="1" ht="15" customHeight="1">
      <c r="B131" s="311"/>
      <c r="C131" s="292" t="s">
        <v>1506</v>
      </c>
      <c r="D131" s="292"/>
      <c r="E131" s="292"/>
      <c r="F131" s="293" t="s">
        <v>1497</v>
      </c>
      <c r="G131" s="292"/>
      <c r="H131" s="292" t="s">
        <v>1507</v>
      </c>
      <c r="I131" s="292" t="s">
        <v>1493</v>
      </c>
      <c r="J131" s="292">
        <v>20</v>
      </c>
      <c r="K131" s="314"/>
    </row>
    <row r="132" spans="2:11" s="1" customFormat="1" ht="15" customHeight="1">
      <c r="B132" s="311"/>
      <c r="C132" s="292" t="s">
        <v>1508</v>
      </c>
      <c r="D132" s="292"/>
      <c r="E132" s="292"/>
      <c r="F132" s="293" t="s">
        <v>1497</v>
      </c>
      <c r="G132" s="292"/>
      <c r="H132" s="292" t="s">
        <v>1509</v>
      </c>
      <c r="I132" s="292" t="s">
        <v>1493</v>
      </c>
      <c r="J132" s="292">
        <v>20</v>
      </c>
      <c r="K132" s="314"/>
    </row>
    <row r="133" spans="2:11" s="1" customFormat="1" ht="15" customHeight="1">
      <c r="B133" s="311"/>
      <c r="C133" s="268" t="s">
        <v>1496</v>
      </c>
      <c r="D133" s="268"/>
      <c r="E133" s="268"/>
      <c r="F133" s="289" t="s">
        <v>1497</v>
      </c>
      <c r="G133" s="268"/>
      <c r="H133" s="268" t="s">
        <v>1531</v>
      </c>
      <c r="I133" s="268" t="s">
        <v>1493</v>
      </c>
      <c r="J133" s="268">
        <v>50</v>
      </c>
      <c r="K133" s="314"/>
    </row>
    <row r="134" spans="2:11" s="1" customFormat="1" ht="15" customHeight="1">
      <c r="B134" s="311"/>
      <c r="C134" s="268" t="s">
        <v>1510</v>
      </c>
      <c r="D134" s="268"/>
      <c r="E134" s="268"/>
      <c r="F134" s="289" t="s">
        <v>1497</v>
      </c>
      <c r="G134" s="268"/>
      <c r="H134" s="268" t="s">
        <v>1531</v>
      </c>
      <c r="I134" s="268" t="s">
        <v>1493</v>
      </c>
      <c r="J134" s="268">
        <v>50</v>
      </c>
      <c r="K134" s="314"/>
    </row>
    <row r="135" spans="2:11" s="1" customFormat="1" ht="15" customHeight="1">
      <c r="B135" s="311"/>
      <c r="C135" s="268" t="s">
        <v>1516</v>
      </c>
      <c r="D135" s="268"/>
      <c r="E135" s="268"/>
      <c r="F135" s="289" t="s">
        <v>1497</v>
      </c>
      <c r="G135" s="268"/>
      <c r="H135" s="268" t="s">
        <v>1531</v>
      </c>
      <c r="I135" s="268" t="s">
        <v>1493</v>
      </c>
      <c r="J135" s="268">
        <v>50</v>
      </c>
      <c r="K135" s="314"/>
    </row>
    <row r="136" spans="2:11" s="1" customFormat="1" ht="15" customHeight="1">
      <c r="B136" s="311"/>
      <c r="C136" s="268" t="s">
        <v>1518</v>
      </c>
      <c r="D136" s="268"/>
      <c r="E136" s="268"/>
      <c r="F136" s="289" t="s">
        <v>1497</v>
      </c>
      <c r="G136" s="268"/>
      <c r="H136" s="268" t="s">
        <v>1531</v>
      </c>
      <c r="I136" s="268" t="s">
        <v>1493</v>
      </c>
      <c r="J136" s="268">
        <v>50</v>
      </c>
      <c r="K136" s="314"/>
    </row>
    <row r="137" spans="2:11" s="1" customFormat="1" ht="15" customHeight="1">
      <c r="B137" s="311"/>
      <c r="C137" s="268" t="s">
        <v>1519</v>
      </c>
      <c r="D137" s="268"/>
      <c r="E137" s="268"/>
      <c r="F137" s="289" t="s">
        <v>1497</v>
      </c>
      <c r="G137" s="268"/>
      <c r="H137" s="268" t="s">
        <v>1544</v>
      </c>
      <c r="I137" s="268" t="s">
        <v>1493</v>
      </c>
      <c r="J137" s="268">
        <v>255</v>
      </c>
      <c r="K137" s="314"/>
    </row>
    <row r="138" spans="2:11" s="1" customFormat="1" ht="15" customHeight="1">
      <c r="B138" s="311"/>
      <c r="C138" s="268" t="s">
        <v>1521</v>
      </c>
      <c r="D138" s="268"/>
      <c r="E138" s="268"/>
      <c r="F138" s="289" t="s">
        <v>1491</v>
      </c>
      <c r="G138" s="268"/>
      <c r="H138" s="268" t="s">
        <v>1545</v>
      </c>
      <c r="I138" s="268" t="s">
        <v>1523</v>
      </c>
      <c r="J138" s="268"/>
      <c r="K138" s="314"/>
    </row>
    <row r="139" spans="2:11" s="1" customFormat="1" ht="15" customHeight="1">
      <c r="B139" s="311"/>
      <c r="C139" s="268" t="s">
        <v>1524</v>
      </c>
      <c r="D139" s="268"/>
      <c r="E139" s="268"/>
      <c r="F139" s="289" t="s">
        <v>1491</v>
      </c>
      <c r="G139" s="268"/>
      <c r="H139" s="268" t="s">
        <v>1546</v>
      </c>
      <c r="I139" s="268" t="s">
        <v>1526</v>
      </c>
      <c r="J139" s="268"/>
      <c r="K139" s="314"/>
    </row>
    <row r="140" spans="2:11" s="1" customFormat="1" ht="15" customHeight="1">
      <c r="B140" s="311"/>
      <c r="C140" s="268" t="s">
        <v>1527</v>
      </c>
      <c r="D140" s="268"/>
      <c r="E140" s="268"/>
      <c r="F140" s="289" t="s">
        <v>1491</v>
      </c>
      <c r="G140" s="268"/>
      <c r="H140" s="268" t="s">
        <v>1527</v>
      </c>
      <c r="I140" s="268" t="s">
        <v>1526</v>
      </c>
      <c r="J140" s="268"/>
      <c r="K140" s="314"/>
    </row>
    <row r="141" spans="2:11" s="1" customFormat="1" ht="15" customHeight="1">
      <c r="B141" s="311"/>
      <c r="C141" s="268" t="s">
        <v>38</v>
      </c>
      <c r="D141" s="268"/>
      <c r="E141" s="268"/>
      <c r="F141" s="289" t="s">
        <v>1491</v>
      </c>
      <c r="G141" s="268"/>
      <c r="H141" s="268" t="s">
        <v>1547</v>
      </c>
      <c r="I141" s="268" t="s">
        <v>1526</v>
      </c>
      <c r="J141" s="268"/>
      <c r="K141" s="314"/>
    </row>
    <row r="142" spans="2:11" s="1" customFormat="1" ht="15" customHeight="1">
      <c r="B142" s="311"/>
      <c r="C142" s="268" t="s">
        <v>1548</v>
      </c>
      <c r="D142" s="268"/>
      <c r="E142" s="268"/>
      <c r="F142" s="289" t="s">
        <v>1491</v>
      </c>
      <c r="G142" s="268"/>
      <c r="H142" s="268" t="s">
        <v>1549</v>
      </c>
      <c r="I142" s="268" t="s">
        <v>1526</v>
      </c>
      <c r="J142" s="268"/>
      <c r="K142" s="314"/>
    </row>
    <row r="143" spans="2:11" s="1" customFormat="1" ht="15" customHeight="1">
      <c r="B143" s="315"/>
      <c r="C143" s="316"/>
      <c r="D143" s="316"/>
      <c r="E143" s="316"/>
      <c r="F143" s="316"/>
      <c r="G143" s="316"/>
      <c r="H143" s="316"/>
      <c r="I143" s="316"/>
      <c r="J143" s="316"/>
      <c r="K143" s="317"/>
    </row>
    <row r="144" spans="2:11" s="1" customFormat="1" ht="18.75" customHeight="1">
      <c r="B144" s="302"/>
      <c r="C144" s="302"/>
      <c r="D144" s="302"/>
      <c r="E144" s="302"/>
      <c r="F144" s="303"/>
      <c r="G144" s="302"/>
      <c r="H144" s="302"/>
      <c r="I144" s="302"/>
      <c r="J144" s="302"/>
      <c r="K144" s="302"/>
    </row>
    <row r="145" spans="2:11" s="1" customFormat="1" ht="18.75" customHeight="1">
      <c r="B145" s="275"/>
      <c r="C145" s="275"/>
      <c r="D145" s="275"/>
      <c r="E145" s="275"/>
      <c r="F145" s="275"/>
      <c r="G145" s="275"/>
      <c r="H145" s="275"/>
      <c r="I145" s="275"/>
      <c r="J145" s="275"/>
      <c r="K145" s="275"/>
    </row>
    <row r="146" spans="2:11" s="1" customFormat="1" ht="7.5" customHeight="1">
      <c r="B146" s="276"/>
      <c r="C146" s="277"/>
      <c r="D146" s="277"/>
      <c r="E146" s="277"/>
      <c r="F146" s="277"/>
      <c r="G146" s="277"/>
      <c r="H146" s="277"/>
      <c r="I146" s="277"/>
      <c r="J146" s="277"/>
      <c r="K146" s="278"/>
    </row>
    <row r="147" spans="2:11" s="1" customFormat="1" ht="45" customHeight="1">
      <c r="B147" s="279"/>
      <c r="C147" s="419" t="s">
        <v>1550</v>
      </c>
      <c r="D147" s="419"/>
      <c r="E147" s="419"/>
      <c r="F147" s="419"/>
      <c r="G147" s="419"/>
      <c r="H147" s="419"/>
      <c r="I147" s="419"/>
      <c r="J147" s="419"/>
      <c r="K147" s="280"/>
    </row>
    <row r="148" spans="2:11" s="1" customFormat="1" ht="17.25" customHeight="1">
      <c r="B148" s="279"/>
      <c r="C148" s="281" t="s">
        <v>1485</v>
      </c>
      <c r="D148" s="281"/>
      <c r="E148" s="281"/>
      <c r="F148" s="281" t="s">
        <v>1486</v>
      </c>
      <c r="G148" s="282"/>
      <c r="H148" s="281" t="s">
        <v>54</v>
      </c>
      <c r="I148" s="281" t="s">
        <v>57</v>
      </c>
      <c r="J148" s="281" t="s">
        <v>1487</v>
      </c>
      <c r="K148" s="280"/>
    </row>
    <row r="149" spans="2:11" s="1" customFormat="1" ht="17.25" customHeight="1">
      <c r="B149" s="279"/>
      <c r="C149" s="283" t="s">
        <v>1488</v>
      </c>
      <c r="D149" s="283"/>
      <c r="E149" s="283"/>
      <c r="F149" s="284" t="s">
        <v>1489</v>
      </c>
      <c r="G149" s="285"/>
      <c r="H149" s="283"/>
      <c r="I149" s="283"/>
      <c r="J149" s="283" t="s">
        <v>1490</v>
      </c>
      <c r="K149" s="280"/>
    </row>
    <row r="150" spans="2:11" s="1" customFormat="1" ht="5.25" customHeight="1">
      <c r="B150" s="291"/>
      <c r="C150" s="286"/>
      <c r="D150" s="286"/>
      <c r="E150" s="286"/>
      <c r="F150" s="286"/>
      <c r="G150" s="287"/>
      <c r="H150" s="286"/>
      <c r="I150" s="286"/>
      <c r="J150" s="286"/>
      <c r="K150" s="314"/>
    </row>
    <row r="151" spans="2:11" s="1" customFormat="1" ht="15" customHeight="1">
      <c r="B151" s="291"/>
      <c r="C151" s="318" t="s">
        <v>1494</v>
      </c>
      <c r="D151" s="268"/>
      <c r="E151" s="268"/>
      <c r="F151" s="319" t="s">
        <v>1491</v>
      </c>
      <c r="G151" s="268"/>
      <c r="H151" s="318" t="s">
        <v>1531</v>
      </c>
      <c r="I151" s="318" t="s">
        <v>1493</v>
      </c>
      <c r="J151" s="318">
        <v>120</v>
      </c>
      <c r="K151" s="314"/>
    </row>
    <row r="152" spans="2:11" s="1" customFormat="1" ht="15" customHeight="1">
      <c r="B152" s="291"/>
      <c r="C152" s="318" t="s">
        <v>1540</v>
      </c>
      <c r="D152" s="268"/>
      <c r="E152" s="268"/>
      <c r="F152" s="319" t="s">
        <v>1491</v>
      </c>
      <c r="G152" s="268"/>
      <c r="H152" s="318" t="s">
        <v>1551</v>
      </c>
      <c r="I152" s="318" t="s">
        <v>1493</v>
      </c>
      <c r="J152" s="318" t="s">
        <v>1542</v>
      </c>
      <c r="K152" s="314"/>
    </row>
    <row r="153" spans="2:11" s="1" customFormat="1" ht="15" customHeight="1">
      <c r="B153" s="291"/>
      <c r="C153" s="318" t="s">
        <v>1439</v>
      </c>
      <c r="D153" s="268"/>
      <c r="E153" s="268"/>
      <c r="F153" s="319" t="s">
        <v>1491</v>
      </c>
      <c r="G153" s="268"/>
      <c r="H153" s="318" t="s">
        <v>1552</v>
      </c>
      <c r="I153" s="318" t="s">
        <v>1493</v>
      </c>
      <c r="J153" s="318" t="s">
        <v>1542</v>
      </c>
      <c r="K153" s="314"/>
    </row>
    <row r="154" spans="2:11" s="1" customFormat="1" ht="15" customHeight="1">
      <c r="B154" s="291"/>
      <c r="C154" s="318" t="s">
        <v>1496</v>
      </c>
      <c r="D154" s="268"/>
      <c r="E154" s="268"/>
      <c r="F154" s="319" t="s">
        <v>1497</v>
      </c>
      <c r="G154" s="268"/>
      <c r="H154" s="318" t="s">
        <v>1531</v>
      </c>
      <c r="I154" s="318" t="s">
        <v>1493</v>
      </c>
      <c r="J154" s="318">
        <v>50</v>
      </c>
      <c r="K154" s="314"/>
    </row>
    <row r="155" spans="2:11" s="1" customFormat="1" ht="15" customHeight="1">
      <c r="B155" s="291"/>
      <c r="C155" s="318" t="s">
        <v>1499</v>
      </c>
      <c r="D155" s="268"/>
      <c r="E155" s="268"/>
      <c r="F155" s="319" t="s">
        <v>1491</v>
      </c>
      <c r="G155" s="268"/>
      <c r="H155" s="318" t="s">
        <v>1531</v>
      </c>
      <c r="I155" s="318" t="s">
        <v>1501</v>
      </c>
      <c r="J155" s="318"/>
      <c r="K155" s="314"/>
    </row>
    <row r="156" spans="2:11" s="1" customFormat="1" ht="15" customHeight="1">
      <c r="B156" s="291"/>
      <c r="C156" s="318" t="s">
        <v>1510</v>
      </c>
      <c r="D156" s="268"/>
      <c r="E156" s="268"/>
      <c r="F156" s="319" t="s">
        <v>1497</v>
      </c>
      <c r="G156" s="268"/>
      <c r="H156" s="318" t="s">
        <v>1531</v>
      </c>
      <c r="I156" s="318" t="s">
        <v>1493</v>
      </c>
      <c r="J156" s="318">
        <v>50</v>
      </c>
      <c r="K156" s="314"/>
    </row>
    <row r="157" spans="2:11" s="1" customFormat="1" ht="15" customHeight="1">
      <c r="B157" s="291"/>
      <c r="C157" s="318" t="s">
        <v>1518</v>
      </c>
      <c r="D157" s="268"/>
      <c r="E157" s="268"/>
      <c r="F157" s="319" t="s">
        <v>1497</v>
      </c>
      <c r="G157" s="268"/>
      <c r="H157" s="318" t="s">
        <v>1531</v>
      </c>
      <c r="I157" s="318" t="s">
        <v>1493</v>
      </c>
      <c r="J157" s="318">
        <v>50</v>
      </c>
      <c r="K157" s="314"/>
    </row>
    <row r="158" spans="2:11" s="1" customFormat="1" ht="15" customHeight="1">
      <c r="B158" s="291"/>
      <c r="C158" s="318" t="s">
        <v>1516</v>
      </c>
      <c r="D158" s="268"/>
      <c r="E158" s="268"/>
      <c r="F158" s="319" t="s">
        <v>1497</v>
      </c>
      <c r="G158" s="268"/>
      <c r="H158" s="318" t="s">
        <v>1531</v>
      </c>
      <c r="I158" s="318" t="s">
        <v>1493</v>
      </c>
      <c r="J158" s="318">
        <v>50</v>
      </c>
      <c r="K158" s="314"/>
    </row>
    <row r="159" spans="2:11" s="1" customFormat="1" ht="15" customHeight="1">
      <c r="B159" s="291"/>
      <c r="C159" s="318" t="s">
        <v>95</v>
      </c>
      <c r="D159" s="268"/>
      <c r="E159" s="268"/>
      <c r="F159" s="319" t="s">
        <v>1491</v>
      </c>
      <c r="G159" s="268"/>
      <c r="H159" s="318" t="s">
        <v>1553</v>
      </c>
      <c r="I159" s="318" t="s">
        <v>1493</v>
      </c>
      <c r="J159" s="318" t="s">
        <v>1554</v>
      </c>
      <c r="K159" s="314"/>
    </row>
    <row r="160" spans="2:11" s="1" customFormat="1" ht="15" customHeight="1">
      <c r="B160" s="291"/>
      <c r="C160" s="318" t="s">
        <v>1555</v>
      </c>
      <c r="D160" s="268"/>
      <c r="E160" s="268"/>
      <c r="F160" s="319" t="s">
        <v>1491</v>
      </c>
      <c r="G160" s="268"/>
      <c r="H160" s="318" t="s">
        <v>1556</v>
      </c>
      <c r="I160" s="318" t="s">
        <v>1526</v>
      </c>
      <c r="J160" s="318"/>
      <c r="K160" s="314"/>
    </row>
    <row r="161" spans="2:11" s="1" customFormat="1" ht="15" customHeight="1">
      <c r="B161" s="320"/>
      <c r="C161" s="300"/>
      <c r="D161" s="300"/>
      <c r="E161" s="300"/>
      <c r="F161" s="300"/>
      <c r="G161" s="300"/>
      <c r="H161" s="300"/>
      <c r="I161" s="300"/>
      <c r="J161" s="300"/>
      <c r="K161" s="321"/>
    </row>
    <row r="162" spans="2:11" s="1" customFormat="1" ht="18.75" customHeight="1">
      <c r="B162" s="302"/>
      <c r="C162" s="312"/>
      <c r="D162" s="312"/>
      <c r="E162" s="312"/>
      <c r="F162" s="322"/>
      <c r="G162" s="312"/>
      <c r="H162" s="312"/>
      <c r="I162" s="312"/>
      <c r="J162" s="312"/>
      <c r="K162" s="302"/>
    </row>
    <row r="163" spans="2:11" s="1" customFormat="1" ht="18.75" customHeight="1">
      <c r="B163" s="275"/>
      <c r="C163" s="275"/>
      <c r="D163" s="275"/>
      <c r="E163" s="275"/>
      <c r="F163" s="275"/>
      <c r="G163" s="275"/>
      <c r="H163" s="275"/>
      <c r="I163" s="275"/>
      <c r="J163" s="275"/>
      <c r="K163" s="275"/>
    </row>
    <row r="164" spans="2:11" s="1" customFormat="1" ht="7.5" customHeight="1">
      <c r="B164" s="257"/>
      <c r="C164" s="258"/>
      <c r="D164" s="258"/>
      <c r="E164" s="258"/>
      <c r="F164" s="258"/>
      <c r="G164" s="258"/>
      <c r="H164" s="258"/>
      <c r="I164" s="258"/>
      <c r="J164" s="258"/>
      <c r="K164" s="259"/>
    </row>
    <row r="165" spans="2:11" s="1" customFormat="1" ht="45" customHeight="1">
      <c r="B165" s="260"/>
      <c r="C165" s="417" t="s">
        <v>1557</v>
      </c>
      <c r="D165" s="417"/>
      <c r="E165" s="417"/>
      <c r="F165" s="417"/>
      <c r="G165" s="417"/>
      <c r="H165" s="417"/>
      <c r="I165" s="417"/>
      <c r="J165" s="417"/>
      <c r="K165" s="261"/>
    </row>
    <row r="166" spans="2:11" s="1" customFormat="1" ht="17.25" customHeight="1">
      <c r="B166" s="260"/>
      <c r="C166" s="281" t="s">
        <v>1485</v>
      </c>
      <c r="D166" s="281"/>
      <c r="E166" s="281"/>
      <c r="F166" s="281" t="s">
        <v>1486</v>
      </c>
      <c r="G166" s="323"/>
      <c r="H166" s="324" t="s">
        <v>54</v>
      </c>
      <c r="I166" s="324" t="s">
        <v>57</v>
      </c>
      <c r="J166" s="281" t="s">
        <v>1487</v>
      </c>
      <c r="K166" s="261"/>
    </row>
    <row r="167" spans="2:11" s="1" customFormat="1" ht="17.25" customHeight="1">
      <c r="B167" s="262"/>
      <c r="C167" s="283" t="s">
        <v>1488</v>
      </c>
      <c r="D167" s="283"/>
      <c r="E167" s="283"/>
      <c r="F167" s="284" t="s">
        <v>1489</v>
      </c>
      <c r="G167" s="325"/>
      <c r="H167" s="326"/>
      <c r="I167" s="326"/>
      <c r="J167" s="283" t="s">
        <v>1490</v>
      </c>
      <c r="K167" s="263"/>
    </row>
    <row r="168" spans="2:11" s="1" customFormat="1" ht="5.25" customHeight="1">
      <c r="B168" s="291"/>
      <c r="C168" s="286"/>
      <c r="D168" s="286"/>
      <c r="E168" s="286"/>
      <c r="F168" s="286"/>
      <c r="G168" s="287"/>
      <c r="H168" s="286"/>
      <c r="I168" s="286"/>
      <c r="J168" s="286"/>
      <c r="K168" s="314"/>
    </row>
    <row r="169" spans="2:11" s="1" customFormat="1" ht="15" customHeight="1">
      <c r="B169" s="291"/>
      <c r="C169" s="268" t="s">
        <v>1494</v>
      </c>
      <c r="D169" s="268"/>
      <c r="E169" s="268"/>
      <c r="F169" s="289" t="s">
        <v>1491</v>
      </c>
      <c r="G169" s="268"/>
      <c r="H169" s="268" t="s">
        <v>1531</v>
      </c>
      <c r="I169" s="268" t="s">
        <v>1493</v>
      </c>
      <c r="J169" s="268">
        <v>120</v>
      </c>
      <c r="K169" s="314"/>
    </row>
    <row r="170" spans="2:11" s="1" customFormat="1" ht="15" customHeight="1">
      <c r="B170" s="291"/>
      <c r="C170" s="268" t="s">
        <v>1540</v>
      </c>
      <c r="D170" s="268"/>
      <c r="E170" s="268"/>
      <c r="F170" s="289" t="s">
        <v>1491</v>
      </c>
      <c r="G170" s="268"/>
      <c r="H170" s="268" t="s">
        <v>1541</v>
      </c>
      <c r="I170" s="268" t="s">
        <v>1493</v>
      </c>
      <c r="J170" s="268" t="s">
        <v>1542</v>
      </c>
      <c r="K170" s="314"/>
    </row>
    <row r="171" spans="2:11" s="1" customFormat="1" ht="15" customHeight="1">
      <c r="B171" s="291"/>
      <c r="C171" s="268" t="s">
        <v>1439</v>
      </c>
      <c r="D171" s="268"/>
      <c r="E171" s="268"/>
      <c r="F171" s="289" t="s">
        <v>1491</v>
      </c>
      <c r="G171" s="268"/>
      <c r="H171" s="268" t="s">
        <v>1558</v>
      </c>
      <c r="I171" s="268" t="s">
        <v>1493</v>
      </c>
      <c r="J171" s="268" t="s">
        <v>1542</v>
      </c>
      <c r="K171" s="314"/>
    </row>
    <row r="172" spans="2:11" s="1" customFormat="1" ht="15" customHeight="1">
      <c r="B172" s="291"/>
      <c r="C172" s="268" t="s">
        <v>1496</v>
      </c>
      <c r="D172" s="268"/>
      <c r="E172" s="268"/>
      <c r="F172" s="289" t="s">
        <v>1497</v>
      </c>
      <c r="G172" s="268"/>
      <c r="H172" s="268" t="s">
        <v>1558</v>
      </c>
      <c r="I172" s="268" t="s">
        <v>1493</v>
      </c>
      <c r="J172" s="268">
        <v>50</v>
      </c>
      <c r="K172" s="314"/>
    </row>
    <row r="173" spans="2:11" s="1" customFormat="1" ht="15" customHeight="1">
      <c r="B173" s="291"/>
      <c r="C173" s="268" t="s">
        <v>1499</v>
      </c>
      <c r="D173" s="268"/>
      <c r="E173" s="268"/>
      <c r="F173" s="289" t="s">
        <v>1491</v>
      </c>
      <c r="G173" s="268"/>
      <c r="H173" s="268" t="s">
        <v>1558</v>
      </c>
      <c r="I173" s="268" t="s">
        <v>1501</v>
      </c>
      <c r="J173" s="268"/>
      <c r="K173" s="314"/>
    </row>
    <row r="174" spans="2:11" s="1" customFormat="1" ht="15" customHeight="1">
      <c r="B174" s="291"/>
      <c r="C174" s="268" t="s">
        <v>1510</v>
      </c>
      <c r="D174" s="268"/>
      <c r="E174" s="268"/>
      <c r="F174" s="289" t="s">
        <v>1497</v>
      </c>
      <c r="G174" s="268"/>
      <c r="H174" s="268" t="s">
        <v>1558</v>
      </c>
      <c r="I174" s="268" t="s">
        <v>1493</v>
      </c>
      <c r="J174" s="268">
        <v>50</v>
      </c>
      <c r="K174" s="314"/>
    </row>
    <row r="175" spans="2:11" s="1" customFormat="1" ht="15" customHeight="1">
      <c r="B175" s="291"/>
      <c r="C175" s="268" t="s">
        <v>1518</v>
      </c>
      <c r="D175" s="268"/>
      <c r="E175" s="268"/>
      <c r="F175" s="289" t="s">
        <v>1497</v>
      </c>
      <c r="G175" s="268"/>
      <c r="H175" s="268" t="s">
        <v>1558</v>
      </c>
      <c r="I175" s="268" t="s">
        <v>1493</v>
      </c>
      <c r="J175" s="268">
        <v>50</v>
      </c>
      <c r="K175" s="314"/>
    </row>
    <row r="176" spans="2:11" s="1" customFormat="1" ht="15" customHeight="1">
      <c r="B176" s="291"/>
      <c r="C176" s="268" t="s">
        <v>1516</v>
      </c>
      <c r="D176" s="268"/>
      <c r="E176" s="268"/>
      <c r="F176" s="289" t="s">
        <v>1497</v>
      </c>
      <c r="G176" s="268"/>
      <c r="H176" s="268" t="s">
        <v>1558</v>
      </c>
      <c r="I176" s="268" t="s">
        <v>1493</v>
      </c>
      <c r="J176" s="268">
        <v>50</v>
      </c>
      <c r="K176" s="314"/>
    </row>
    <row r="177" spans="2:11" s="1" customFormat="1" ht="15" customHeight="1">
      <c r="B177" s="291"/>
      <c r="C177" s="268" t="s">
        <v>104</v>
      </c>
      <c r="D177" s="268"/>
      <c r="E177" s="268"/>
      <c r="F177" s="289" t="s">
        <v>1491</v>
      </c>
      <c r="G177" s="268"/>
      <c r="H177" s="268" t="s">
        <v>1559</v>
      </c>
      <c r="I177" s="268" t="s">
        <v>1560</v>
      </c>
      <c r="J177" s="268"/>
      <c r="K177" s="314"/>
    </row>
    <row r="178" spans="2:11" s="1" customFormat="1" ht="15" customHeight="1">
      <c r="B178" s="291"/>
      <c r="C178" s="268" t="s">
        <v>57</v>
      </c>
      <c r="D178" s="268"/>
      <c r="E178" s="268"/>
      <c r="F178" s="289" t="s">
        <v>1491</v>
      </c>
      <c r="G178" s="268"/>
      <c r="H178" s="268" t="s">
        <v>1561</v>
      </c>
      <c r="I178" s="268" t="s">
        <v>1562</v>
      </c>
      <c r="J178" s="268">
        <v>1</v>
      </c>
      <c r="K178" s="314"/>
    </row>
    <row r="179" spans="2:11" s="1" customFormat="1" ht="15" customHeight="1">
      <c r="B179" s="291"/>
      <c r="C179" s="268" t="s">
        <v>53</v>
      </c>
      <c r="D179" s="268"/>
      <c r="E179" s="268"/>
      <c r="F179" s="289" t="s">
        <v>1491</v>
      </c>
      <c r="G179" s="268"/>
      <c r="H179" s="268" t="s">
        <v>1563</v>
      </c>
      <c r="I179" s="268" t="s">
        <v>1493</v>
      </c>
      <c r="J179" s="268">
        <v>20</v>
      </c>
      <c r="K179" s="314"/>
    </row>
    <row r="180" spans="2:11" s="1" customFormat="1" ht="15" customHeight="1">
      <c r="B180" s="291"/>
      <c r="C180" s="268" t="s">
        <v>54</v>
      </c>
      <c r="D180" s="268"/>
      <c r="E180" s="268"/>
      <c r="F180" s="289" t="s">
        <v>1491</v>
      </c>
      <c r="G180" s="268"/>
      <c r="H180" s="268" t="s">
        <v>1564</v>
      </c>
      <c r="I180" s="268" t="s">
        <v>1493</v>
      </c>
      <c r="J180" s="268">
        <v>255</v>
      </c>
      <c r="K180" s="314"/>
    </row>
    <row r="181" spans="2:11" s="1" customFormat="1" ht="15" customHeight="1">
      <c r="B181" s="291"/>
      <c r="C181" s="268" t="s">
        <v>105</v>
      </c>
      <c r="D181" s="268"/>
      <c r="E181" s="268"/>
      <c r="F181" s="289" t="s">
        <v>1491</v>
      </c>
      <c r="G181" s="268"/>
      <c r="H181" s="268" t="s">
        <v>1455</v>
      </c>
      <c r="I181" s="268" t="s">
        <v>1493</v>
      </c>
      <c r="J181" s="268">
        <v>10</v>
      </c>
      <c r="K181" s="314"/>
    </row>
    <row r="182" spans="2:11" s="1" customFormat="1" ht="15" customHeight="1">
      <c r="B182" s="291"/>
      <c r="C182" s="268" t="s">
        <v>106</v>
      </c>
      <c r="D182" s="268"/>
      <c r="E182" s="268"/>
      <c r="F182" s="289" t="s">
        <v>1491</v>
      </c>
      <c r="G182" s="268"/>
      <c r="H182" s="268" t="s">
        <v>1565</v>
      </c>
      <c r="I182" s="268" t="s">
        <v>1526</v>
      </c>
      <c r="J182" s="268"/>
      <c r="K182" s="314"/>
    </row>
    <row r="183" spans="2:11" s="1" customFormat="1" ht="15" customHeight="1">
      <c r="B183" s="291"/>
      <c r="C183" s="268" t="s">
        <v>1566</v>
      </c>
      <c r="D183" s="268"/>
      <c r="E183" s="268"/>
      <c r="F183" s="289" t="s">
        <v>1491</v>
      </c>
      <c r="G183" s="268"/>
      <c r="H183" s="268" t="s">
        <v>1567</v>
      </c>
      <c r="I183" s="268" t="s">
        <v>1526</v>
      </c>
      <c r="J183" s="268"/>
      <c r="K183" s="314"/>
    </row>
    <row r="184" spans="2:11" s="1" customFormat="1" ht="15" customHeight="1">
      <c r="B184" s="291"/>
      <c r="C184" s="268" t="s">
        <v>1555</v>
      </c>
      <c r="D184" s="268"/>
      <c r="E184" s="268"/>
      <c r="F184" s="289" t="s">
        <v>1491</v>
      </c>
      <c r="G184" s="268"/>
      <c r="H184" s="268" t="s">
        <v>1568</v>
      </c>
      <c r="I184" s="268" t="s">
        <v>1526</v>
      </c>
      <c r="J184" s="268"/>
      <c r="K184" s="314"/>
    </row>
    <row r="185" spans="2:11" s="1" customFormat="1" ht="15" customHeight="1">
      <c r="B185" s="291"/>
      <c r="C185" s="268" t="s">
        <v>108</v>
      </c>
      <c r="D185" s="268"/>
      <c r="E185" s="268"/>
      <c r="F185" s="289" t="s">
        <v>1497</v>
      </c>
      <c r="G185" s="268"/>
      <c r="H185" s="268" t="s">
        <v>1569</v>
      </c>
      <c r="I185" s="268" t="s">
        <v>1493</v>
      </c>
      <c r="J185" s="268">
        <v>50</v>
      </c>
      <c r="K185" s="314"/>
    </row>
    <row r="186" spans="2:11" s="1" customFormat="1" ht="15" customHeight="1">
      <c r="B186" s="291"/>
      <c r="C186" s="268" t="s">
        <v>1570</v>
      </c>
      <c r="D186" s="268"/>
      <c r="E186" s="268"/>
      <c r="F186" s="289" t="s">
        <v>1497</v>
      </c>
      <c r="G186" s="268"/>
      <c r="H186" s="268" t="s">
        <v>1571</v>
      </c>
      <c r="I186" s="268" t="s">
        <v>1572</v>
      </c>
      <c r="J186" s="268"/>
      <c r="K186" s="314"/>
    </row>
    <row r="187" spans="2:11" s="1" customFormat="1" ht="15" customHeight="1">
      <c r="B187" s="291"/>
      <c r="C187" s="268" t="s">
        <v>1573</v>
      </c>
      <c r="D187" s="268"/>
      <c r="E187" s="268"/>
      <c r="F187" s="289" t="s">
        <v>1497</v>
      </c>
      <c r="G187" s="268"/>
      <c r="H187" s="268" t="s">
        <v>1574</v>
      </c>
      <c r="I187" s="268" t="s">
        <v>1572</v>
      </c>
      <c r="J187" s="268"/>
      <c r="K187" s="314"/>
    </row>
    <row r="188" spans="2:11" s="1" customFormat="1" ht="15" customHeight="1">
      <c r="B188" s="291"/>
      <c r="C188" s="268" t="s">
        <v>1575</v>
      </c>
      <c r="D188" s="268"/>
      <c r="E188" s="268"/>
      <c r="F188" s="289" t="s">
        <v>1497</v>
      </c>
      <c r="G188" s="268"/>
      <c r="H188" s="268" t="s">
        <v>1576</v>
      </c>
      <c r="I188" s="268" t="s">
        <v>1572</v>
      </c>
      <c r="J188" s="268"/>
      <c r="K188" s="314"/>
    </row>
    <row r="189" spans="2:11" s="1" customFormat="1" ht="15" customHeight="1">
      <c r="B189" s="291"/>
      <c r="C189" s="327" t="s">
        <v>1577</v>
      </c>
      <c r="D189" s="268"/>
      <c r="E189" s="268"/>
      <c r="F189" s="289" t="s">
        <v>1497</v>
      </c>
      <c r="G189" s="268"/>
      <c r="H189" s="268" t="s">
        <v>1578</v>
      </c>
      <c r="I189" s="268" t="s">
        <v>1579</v>
      </c>
      <c r="J189" s="328" t="s">
        <v>1580</v>
      </c>
      <c r="K189" s="314"/>
    </row>
    <row r="190" spans="2:11" s="1" customFormat="1" ht="15" customHeight="1">
      <c r="B190" s="291"/>
      <c r="C190" s="327" t="s">
        <v>42</v>
      </c>
      <c r="D190" s="268"/>
      <c r="E190" s="268"/>
      <c r="F190" s="289" t="s">
        <v>1491</v>
      </c>
      <c r="G190" s="268"/>
      <c r="H190" s="265" t="s">
        <v>1581</v>
      </c>
      <c r="I190" s="268" t="s">
        <v>1582</v>
      </c>
      <c r="J190" s="268"/>
      <c r="K190" s="314"/>
    </row>
    <row r="191" spans="2:11" s="1" customFormat="1" ht="15" customHeight="1">
      <c r="B191" s="291"/>
      <c r="C191" s="327" t="s">
        <v>1583</v>
      </c>
      <c r="D191" s="268"/>
      <c r="E191" s="268"/>
      <c r="F191" s="289" t="s">
        <v>1491</v>
      </c>
      <c r="G191" s="268"/>
      <c r="H191" s="268" t="s">
        <v>1584</v>
      </c>
      <c r="I191" s="268" t="s">
        <v>1526</v>
      </c>
      <c r="J191" s="268"/>
      <c r="K191" s="314"/>
    </row>
    <row r="192" spans="2:11" s="1" customFormat="1" ht="15" customHeight="1">
      <c r="B192" s="291"/>
      <c r="C192" s="327" t="s">
        <v>1585</v>
      </c>
      <c r="D192" s="268"/>
      <c r="E192" s="268"/>
      <c r="F192" s="289" t="s">
        <v>1491</v>
      </c>
      <c r="G192" s="268"/>
      <c r="H192" s="268" t="s">
        <v>1586</v>
      </c>
      <c r="I192" s="268" t="s">
        <v>1526</v>
      </c>
      <c r="J192" s="268"/>
      <c r="K192" s="314"/>
    </row>
    <row r="193" spans="2:11" s="1" customFormat="1" ht="15" customHeight="1">
      <c r="B193" s="291"/>
      <c r="C193" s="327" t="s">
        <v>1587</v>
      </c>
      <c r="D193" s="268"/>
      <c r="E193" s="268"/>
      <c r="F193" s="289" t="s">
        <v>1497</v>
      </c>
      <c r="G193" s="268"/>
      <c r="H193" s="268" t="s">
        <v>1588</v>
      </c>
      <c r="I193" s="268" t="s">
        <v>1526</v>
      </c>
      <c r="J193" s="268"/>
      <c r="K193" s="314"/>
    </row>
    <row r="194" spans="2:11" s="1" customFormat="1" ht="15" customHeight="1">
      <c r="B194" s="320"/>
      <c r="C194" s="329"/>
      <c r="D194" s="300"/>
      <c r="E194" s="300"/>
      <c r="F194" s="300"/>
      <c r="G194" s="300"/>
      <c r="H194" s="300"/>
      <c r="I194" s="300"/>
      <c r="J194" s="300"/>
      <c r="K194" s="321"/>
    </row>
    <row r="195" spans="2:11" s="1" customFormat="1" ht="18.75" customHeight="1">
      <c r="B195" s="302"/>
      <c r="C195" s="312"/>
      <c r="D195" s="312"/>
      <c r="E195" s="312"/>
      <c r="F195" s="322"/>
      <c r="G195" s="312"/>
      <c r="H195" s="312"/>
      <c r="I195" s="312"/>
      <c r="J195" s="312"/>
      <c r="K195" s="302"/>
    </row>
    <row r="196" spans="2:11" s="1" customFormat="1" ht="18.75" customHeight="1">
      <c r="B196" s="302"/>
      <c r="C196" s="312"/>
      <c r="D196" s="312"/>
      <c r="E196" s="312"/>
      <c r="F196" s="322"/>
      <c r="G196" s="312"/>
      <c r="H196" s="312"/>
      <c r="I196" s="312"/>
      <c r="J196" s="312"/>
      <c r="K196" s="302"/>
    </row>
    <row r="197" spans="2:11" s="1" customFormat="1" ht="18.75" customHeight="1">
      <c r="B197" s="275"/>
      <c r="C197" s="275"/>
      <c r="D197" s="275"/>
      <c r="E197" s="275"/>
      <c r="F197" s="275"/>
      <c r="G197" s="275"/>
      <c r="H197" s="275"/>
      <c r="I197" s="275"/>
      <c r="J197" s="275"/>
      <c r="K197" s="275"/>
    </row>
    <row r="198" spans="2:11" s="1" customFormat="1" ht="12">
      <c r="B198" s="257"/>
      <c r="C198" s="258"/>
      <c r="D198" s="258"/>
      <c r="E198" s="258"/>
      <c r="F198" s="258"/>
      <c r="G198" s="258"/>
      <c r="H198" s="258"/>
      <c r="I198" s="258"/>
      <c r="J198" s="258"/>
      <c r="K198" s="259"/>
    </row>
    <row r="199" spans="2:11" s="1" customFormat="1" ht="22.2">
      <c r="B199" s="260"/>
      <c r="C199" s="417" t="s">
        <v>1589</v>
      </c>
      <c r="D199" s="417"/>
      <c r="E199" s="417"/>
      <c r="F199" s="417"/>
      <c r="G199" s="417"/>
      <c r="H199" s="417"/>
      <c r="I199" s="417"/>
      <c r="J199" s="417"/>
      <c r="K199" s="261"/>
    </row>
    <row r="200" spans="2:11" s="1" customFormat="1" ht="25.5" customHeight="1">
      <c r="B200" s="260"/>
      <c r="C200" s="330" t="s">
        <v>1590</v>
      </c>
      <c r="D200" s="330"/>
      <c r="E200" s="330"/>
      <c r="F200" s="330" t="s">
        <v>1591</v>
      </c>
      <c r="G200" s="331"/>
      <c r="H200" s="423" t="s">
        <v>1592</v>
      </c>
      <c r="I200" s="423"/>
      <c r="J200" s="423"/>
      <c r="K200" s="261"/>
    </row>
    <row r="201" spans="2:11" s="1" customFormat="1" ht="5.25" customHeight="1">
      <c r="B201" s="291"/>
      <c r="C201" s="286"/>
      <c r="D201" s="286"/>
      <c r="E201" s="286"/>
      <c r="F201" s="286"/>
      <c r="G201" s="312"/>
      <c r="H201" s="286"/>
      <c r="I201" s="286"/>
      <c r="J201" s="286"/>
      <c r="K201" s="314"/>
    </row>
    <row r="202" spans="2:11" s="1" customFormat="1" ht="15" customHeight="1">
      <c r="B202" s="291"/>
      <c r="C202" s="268" t="s">
        <v>1582</v>
      </c>
      <c r="D202" s="268"/>
      <c r="E202" s="268"/>
      <c r="F202" s="289" t="s">
        <v>43</v>
      </c>
      <c r="G202" s="268"/>
      <c r="H202" s="422" t="s">
        <v>1593</v>
      </c>
      <c r="I202" s="422"/>
      <c r="J202" s="422"/>
      <c r="K202" s="314"/>
    </row>
    <row r="203" spans="2:11" s="1" customFormat="1" ht="15" customHeight="1">
      <c r="B203" s="291"/>
      <c r="C203" s="268"/>
      <c r="D203" s="268"/>
      <c r="E203" s="268"/>
      <c r="F203" s="289" t="s">
        <v>44</v>
      </c>
      <c r="G203" s="268"/>
      <c r="H203" s="422" t="s">
        <v>1594</v>
      </c>
      <c r="I203" s="422"/>
      <c r="J203" s="422"/>
      <c r="K203" s="314"/>
    </row>
    <row r="204" spans="2:11" s="1" customFormat="1" ht="15" customHeight="1">
      <c r="B204" s="291"/>
      <c r="C204" s="268"/>
      <c r="D204" s="268"/>
      <c r="E204" s="268"/>
      <c r="F204" s="289" t="s">
        <v>47</v>
      </c>
      <c r="G204" s="268"/>
      <c r="H204" s="422" t="s">
        <v>1595</v>
      </c>
      <c r="I204" s="422"/>
      <c r="J204" s="422"/>
      <c r="K204" s="314"/>
    </row>
    <row r="205" spans="2:11" s="1" customFormat="1" ht="15" customHeight="1">
      <c r="B205" s="291"/>
      <c r="C205" s="268"/>
      <c r="D205" s="268"/>
      <c r="E205" s="268"/>
      <c r="F205" s="289" t="s">
        <v>45</v>
      </c>
      <c r="G205" s="268"/>
      <c r="H205" s="422" t="s">
        <v>1596</v>
      </c>
      <c r="I205" s="422"/>
      <c r="J205" s="422"/>
      <c r="K205" s="314"/>
    </row>
    <row r="206" spans="2:11" s="1" customFormat="1" ht="15" customHeight="1">
      <c r="B206" s="291"/>
      <c r="C206" s="268"/>
      <c r="D206" s="268"/>
      <c r="E206" s="268"/>
      <c r="F206" s="289" t="s">
        <v>46</v>
      </c>
      <c r="G206" s="268"/>
      <c r="H206" s="422" t="s">
        <v>1597</v>
      </c>
      <c r="I206" s="422"/>
      <c r="J206" s="422"/>
      <c r="K206" s="314"/>
    </row>
    <row r="207" spans="2:11" s="1" customFormat="1" ht="15" customHeight="1">
      <c r="B207" s="291"/>
      <c r="C207" s="268"/>
      <c r="D207" s="268"/>
      <c r="E207" s="268"/>
      <c r="F207" s="289"/>
      <c r="G207" s="268"/>
      <c r="H207" s="268"/>
      <c r="I207" s="268"/>
      <c r="J207" s="268"/>
      <c r="K207" s="314"/>
    </row>
    <row r="208" spans="2:11" s="1" customFormat="1" ht="15" customHeight="1">
      <c r="B208" s="291"/>
      <c r="C208" s="268" t="s">
        <v>1538</v>
      </c>
      <c r="D208" s="268"/>
      <c r="E208" s="268"/>
      <c r="F208" s="289" t="s">
        <v>78</v>
      </c>
      <c r="G208" s="268"/>
      <c r="H208" s="422" t="s">
        <v>1598</v>
      </c>
      <c r="I208" s="422"/>
      <c r="J208" s="422"/>
      <c r="K208" s="314"/>
    </row>
    <row r="209" spans="2:11" s="1" customFormat="1" ht="15" customHeight="1">
      <c r="B209" s="291"/>
      <c r="C209" s="268"/>
      <c r="D209" s="268"/>
      <c r="E209" s="268"/>
      <c r="F209" s="289" t="s">
        <v>1435</v>
      </c>
      <c r="G209" s="268"/>
      <c r="H209" s="422" t="s">
        <v>1436</v>
      </c>
      <c r="I209" s="422"/>
      <c r="J209" s="422"/>
      <c r="K209" s="314"/>
    </row>
    <row r="210" spans="2:11" s="1" customFormat="1" ht="15" customHeight="1">
      <c r="B210" s="291"/>
      <c r="C210" s="268"/>
      <c r="D210" s="268"/>
      <c r="E210" s="268"/>
      <c r="F210" s="289" t="s">
        <v>1433</v>
      </c>
      <c r="G210" s="268"/>
      <c r="H210" s="422" t="s">
        <v>1599</v>
      </c>
      <c r="I210" s="422"/>
      <c r="J210" s="422"/>
      <c r="K210" s="314"/>
    </row>
    <row r="211" spans="2:11" s="1" customFormat="1" ht="15" customHeight="1">
      <c r="B211" s="332"/>
      <c r="C211" s="268"/>
      <c r="D211" s="268"/>
      <c r="E211" s="268"/>
      <c r="F211" s="289" t="s">
        <v>1437</v>
      </c>
      <c r="G211" s="327"/>
      <c r="H211" s="421" t="s">
        <v>1438</v>
      </c>
      <c r="I211" s="421"/>
      <c r="J211" s="421"/>
      <c r="K211" s="333"/>
    </row>
    <row r="212" spans="2:11" s="1" customFormat="1" ht="15" customHeight="1">
      <c r="B212" s="332"/>
      <c r="C212" s="268"/>
      <c r="D212" s="268"/>
      <c r="E212" s="268"/>
      <c r="F212" s="289" t="s">
        <v>1071</v>
      </c>
      <c r="G212" s="327"/>
      <c r="H212" s="421" t="s">
        <v>149</v>
      </c>
      <c r="I212" s="421"/>
      <c r="J212" s="421"/>
      <c r="K212" s="333"/>
    </row>
    <row r="213" spans="2:11" s="1" customFormat="1" ht="15" customHeight="1">
      <c r="B213" s="332"/>
      <c r="C213" s="268"/>
      <c r="D213" s="268"/>
      <c r="E213" s="268"/>
      <c r="F213" s="289"/>
      <c r="G213" s="327"/>
      <c r="H213" s="318"/>
      <c r="I213" s="318"/>
      <c r="J213" s="318"/>
      <c r="K213" s="333"/>
    </row>
    <row r="214" spans="2:11" s="1" customFormat="1" ht="15" customHeight="1">
      <c r="B214" s="332"/>
      <c r="C214" s="268" t="s">
        <v>1562</v>
      </c>
      <c r="D214" s="268"/>
      <c r="E214" s="268"/>
      <c r="F214" s="289">
        <v>1</v>
      </c>
      <c r="G214" s="327"/>
      <c r="H214" s="421" t="s">
        <v>1600</v>
      </c>
      <c r="I214" s="421"/>
      <c r="J214" s="421"/>
      <c r="K214" s="333"/>
    </row>
    <row r="215" spans="2:11" s="1" customFormat="1" ht="15" customHeight="1">
      <c r="B215" s="332"/>
      <c r="C215" s="268"/>
      <c r="D215" s="268"/>
      <c r="E215" s="268"/>
      <c r="F215" s="289">
        <v>2</v>
      </c>
      <c r="G215" s="327"/>
      <c r="H215" s="421" t="s">
        <v>1601</v>
      </c>
      <c r="I215" s="421"/>
      <c r="J215" s="421"/>
      <c r="K215" s="333"/>
    </row>
    <row r="216" spans="2:11" s="1" customFormat="1" ht="15" customHeight="1">
      <c r="B216" s="332"/>
      <c r="C216" s="268"/>
      <c r="D216" s="268"/>
      <c r="E216" s="268"/>
      <c r="F216" s="289">
        <v>3</v>
      </c>
      <c r="G216" s="327"/>
      <c r="H216" s="421" t="s">
        <v>1602</v>
      </c>
      <c r="I216" s="421"/>
      <c r="J216" s="421"/>
      <c r="K216" s="333"/>
    </row>
    <row r="217" spans="2:11" s="1" customFormat="1" ht="15" customHeight="1">
      <c r="B217" s="332"/>
      <c r="C217" s="268"/>
      <c r="D217" s="268"/>
      <c r="E217" s="268"/>
      <c r="F217" s="289">
        <v>4</v>
      </c>
      <c r="G217" s="327"/>
      <c r="H217" s="421" t="s">
        <v>1603</v>
      </c>
      <c r="I217" s="421"/>
      <c r="J217" s="421"/>
      <c r="K217" s="333"/>
    </row>
    <row r="218" spans="2:11" s="1" customFormat="1" ht="12.75" customHeight="1">
      <c r="B218" s="334"/>
      <c r="C218" s="335"/>
      <c r="D218" s="335"/>
      <c r="E218" s="335"/>
      <c r="F218" s="335"/>
      <c r="G218" s="335"/>
      <c r="H218" s="335"/>
      <c r="I218" s="335"/>
      <c r="J218" s="335"/>
      <c r="K218" s="336"/>
    </row>
  </sheetData>
  <sheetProtection formatCells="0" formatColumns="0" formatRows="0" insertColumns="0" insertRows="0" insertHyperlinks="0" deleteColumns="0" deleteRows="0" sort="0" autoFilter="0" pivotTables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10</vt:i4>
      </vt:variant>
    </vt:vector>
  </HeadingPairs>
  <TitlesOfParts>
    <vt:vector size="16" baseType="lpstr">
      <vt:lpstr>Rekapitulace stavby</vt:lpstr>
      <vt:lpstr>00 - VRN</vt:lpstr>
      <vt:lpstr>01 - Stavební část</vt:lpstr>
      <vt:lpstr>02 - ZTI</vt:lpstr>
      <vt:lpstr>03 - Elektroinstalace</vt:lpstr>
      <vt:lpstr>Pokyny pro vyplnění</vt:lpstr>
      <vt:lpstr>'00 - VRN'!Názvy_tisku</vt:lpstr>
      <vt:lpstr>'01 - Stavební část'!Názvy_tisku</vt:lpstr>
      <vt:lpstr>'02 - ZTI'!Názvy_tisku</vt:lpstr>
      <vt:lpstr>'Rekapitulace stavby'!Názvy_tisku</vt:lpstr>
      <vt:lpstr>'00 - VRN'!Oblast_tisku</vt:lpstr>
      <vt:lpstr>'01 - Stavební část'!Oblast_tisku</vt:lpstr>
      <vt:lpstr>'02 - ZTI'!Oblast_tisku</vt:lpstr>
      <vt:lpstr>'03 - Elektroinstalace'!Oblast_tisku</vt:lpstr>
      <vt:lpstr>'Pokyny pro vyplnění'!Oblast_tisku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DESKTOP-473U3HR\Michal</dc:creator>
  <cp:lastModifiedBy>Monika Volfová</cp:lastModifiedBy>
  <dcterms:created xsi:type="dcterms:W3CDTF">2022-03-30T08:54:33Z</dcterms:created>
  <dcterms:modified xsi:type="dcterms:W3CDTF">2022-04-11T07:09:50Z</dcterms:modified>
</cp:coreProperties>
</file>